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\Documents\3. School\Redhawk Fund\MGM Valuation\Valuation\"/>
    </mc:Choice>
  </mc:AlternateContent>
  <xr:revisionPtr revIDLastSave="0" documentId="13_ncr:1_{9A8430FF-5BB1-4D3D-B487-34E878E3065B}" xr6:coauthVersionLast="47" xr6:coauthVersionMax="47" xr10:uidLastSave="{00000000-0000-0000-0000-000000000000}"/>
  <bookViews>
    <workbookView xWindow="28680" yWindow="-90" windowWidth="29040" windowHeight="15720" activeTab="2" xr2:uid="{C3D4FF76-1E8D-40B3-9EDE-7745FD2EE33C}"/>
  </bookViews>
  <sheets>
    <sheet name="F.Analysis" sheetId="15" r:id="rId1"/>
    <sheet name="Valuation Graph" sheetId="10" r:id="rId2"/>
    <sheet name="Targeted Price" sheetId="13" r:id="rId3"/>
    <sheet name="Relative V." sheetId="3" r:id="rId4"/>
    <sheet name="DCF" sheetId="1" r:id="rId5"/>
    <sheet name="WACC" sheetId="2" r:id="rId6"/>
    <sheet name="BBG Adjusted" sheetId="9" r:id="rId7"/>
    <sheet name="Bal Sheet - Standardized" sheetId="7" r:id="rId8"/>
    <sheet name="Cash Flow - Standardized" sheetId="8" r:id="rId9"/>
    <sheet name="By Measure" sheetId="4" r:id="rId10"/>
    <sheet name="By Geography" sheetId="5" r:id="rId11"/>
    <sheet name="By Segment" sheetId="6" r:id="rId12"/>
    <sheet name="Historical Prices" sheetId="12" r:id="rId13"/>
    <sheet name="Graph" sheetId="14" r:id="rId14"/>
  </sheets>
  <externalReferences>
    <externalReference r:id="rId15"/>
    <externalReference r:id="rId16"/>
    <externalReference r:id="rId17"/>
  </externalReferences>
  <definedNames>
    <definedName name="Company_Name">[1]WMT_Model!$D$7</definedName>
    <definedName name="DIluted_Shares">'[2]DCF '!$E$10</definedName>
    <definedName name="_xlnm.Print_Area" localSheetId="6">'BBG Adjusted'!$A$1:$T$91</definedName>
    <definedName name="_xlnm.Print_Area" localSheetId="8">'Cash Flow - Standardized'!$A$1:$V$142</definedName>
    <definedName name="_xlnm.Print_Area" localSheetId="4">DCF!$A$1:$O$114</definedName>
    <definedName name="_xlnm.Print_Area" localSheetId="3">'Relative V.'!$A$1:$U$42</definedName>
    <definedName name="_xlnm.Print_Titles" localSheetId="7">'Bal Sheet - Standardized'!$1:$5</definedName>
    <definedName name="_xlnm.Print_Titles" localSheetId="10">'By Geography'!$1:$5</definedName>
    <definedName name="_xlnm.Print_Titles" localSheetId="9">'By Measure'!$1:$5</definedName>
    <definedName name="_xlnm.Print_Titles" localSheetId="11">'By Segment'!$1:$5</definedName>
    <definedName name="_xlnm.Print_Titles" localSheetId="8">'Cash Flow - Standardized'!$4:$5</definedName>
    <definedName name="Share_Price">'[2]DCF '!$E$9</definedName>
    <definedName name="Valuation_Date">[1]WMT_Model!$M$10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9" i="15" l="1"/>
  <c r="H119" i="15"/>
  <c r="D119" i="15"/>
  <c r="C119" i="15"/>
  <c r="C6" i="2"/>
  <c r="C11" i="2"/>
  <c r="C22" i="2"/>
  <c r="C13" i="2" s="1"/>
  <c r="P171" i="14"/>
  <c r="O171" i="14"/>
  <c r="O169" i="14"/>
  <c r="O147" i="14"/>
  <c r="O146" i="14"/>
  <c r="P145" i="14"/>
  <c r="O145" i="14"/>
  <c r="O144" i="14"/>
  <c r="P144" i="14" s="1"/>
  <c r="B115" i="14"/>
  <c r="C114" i="14"/>
  <c r="C113" i="14"/>
  <c r="C112" i="14"/>
  <c r="C111" i="14"/>
  <c r="C110" i="14"/>
  <c r="B105" i="14"/>
  <c r="C104" i="14"/>
  <c r="C103" i="14"/>
  <c r="C102" i="14"/>
  <c r="C101" i="14"/>
  <c r="C105" i="14" s="1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D44" i="3"/>
  <c r="D3" i="13"/>
  <c r="C115" i="14" l="1"/>
  <c r="C14" i="2"/>
  <c r="C17" i="2" s="1"/>
  <c r="O20" i="3"/>
  <c r="Q20" i="3"/>
  <c r="N20" i="3"/>
  <c r="D5" i="1"/>
  <c r="E5" i="1"/>
  <c r="F5" i="1"/>
  <c r="G5" i="1"/>
  <c r="H5" i="1"/>
  <c r="I5" i="1"/>
  <c r="J5" i="1"/>
  <c r="K5" i="1"/>
  <c r="H4" i="10"/>
  <c r="D4" i="10"/>
  <c r="M4" i="10" s="1"/>
  <c r="N3" i="12"/>
  <c r="M3" i="12"/>
  <c r="G4" i="10" s="1"/>
  <c r="L3" i="12"/>
  <c r="F4" i="10" s="1"/>
  <c r="N4" i="10" s="1"/>
  <c r="K3" i="12"/>
  <c r="E4" i="10" s="1"/>
  <c r="J3" i="12"/>
  <c r="I114" i="1"/>
  <c r="H5" i="10" s="1"/>
  <c r="H114" i="1"/>
  <c r="G5" i="10" s="1"/>
  <c r="G114" i="1"/>
  <c r="F5" i="10" s="1"/>
  <c r="F114" i="1"/>
  <c r="E5" i="10" s="1"/>
  <c r="E114" i="1"/>
  <c r="D5" i="10" s="1"/>
  <c r="M5" i="10" s="1"/>
  <c r="Q24" i="3"/>
  <c r="Q23" i="3"/>
  <c r="Q22" i="3"/>
  <c r="Q21" i="3"/>
  <c r="O24" i="3"/>
  <c r="O23" i="3"/>
  <c r="O22" i="3"/>
  <c r="O21" i="3"/>
  <c r="G98" i="1"/>
  <c r="H98" i="1" s="1"/>
  <c r="I98" i="1" s="1"/>
  <c r="J98" i="1" s="1"/>
  <c r="K98" i="1" s="1"/>
  <c r="L98" i="1" s="1"/>
  <c r="M98" i="1" s="1"/>
  <c r="N98" i="1" s="1"/>
  <c r="E100" i="1"/>
  <c r="E101" i="1" s="1"/>
  <c r="E102" i="1" s="1"/>
  <c r="E103" i="1" s="1"/>
  <c r="E104" i="1" s="1"/>
  <c r="E105" i="1" s="1"/>
  <c r="E106" i="1" s="1"/>
  <c r="E107" i="1" s="1"/>
  <c r="E108" i="1" s="1"/>
  <c r="E109" i="1" s="1"/>
  <c r="L6" i="1"/>
  <c r="C87" i="1"/>
  <c r="C86" i="1"/>
  <c r="E65" i="1"/>
  <c r="F65" i="1"/>
  <c r="G65" i="1"/>
  <c r="H65" i="1"/>
  <c r="I65" i="1"/>
  <c r="J65" i="1"/>
  <c r="D65" i="1"/>
  <c r="E63" i="1"/>
  <c r="F63" i="1"/>
  <c r="G63" i="1"/>
  <c r="H63" i="1"/>
  <c r="I63" i="1"/>
  <c r="J63" i="1"/>
  <c r="K63" i="1"/>
  <c r="L63" i="1"/>
  <c r="M63" i="1"/>
  <c r="N63" i="1"/>
  <c r="O63" i="1"/>
  <c r="D63" i="1"/>
  <c r="S56" i="8"/>
  <c r="T56" i="8" s="1"/>
  <c r="R56" i="8"/>
  <c r="N5" i="10" l="1"/>
  <c r="O4" i="10"/>
  <c r="O5" i="10"/>
  <c r="U56" i="8"/>
  <c r="V56" i="8"/>
  <c r="E59" i="1" l="1"/>
  <c r="F59" i="1"/>
  <c r="G59" i="1"/>
  <c r="H59" i="1"/>
  <c r="I59" i="1"/>
  <c r="J59" i="1"/>
  <c r="E60" i="1"/>
  <c r="F60" i="1"/>
  <c r="G60" i="1"/>
  <c r="H60" i="1"/>
  <c r="I60" i="1"/>
  <c r="J60" i="1"/>
  <c r="D60" i="1"/>
  <c r="D59" i="1"/>
  <c r="E45" i="1"/>
  <c r="F45" i="1"/>
  <c r="G45" i="1"/>
  <c r="H45" i="1"/>
  <c r="I45" i="1"/>
  <c r="J45" i="1"/>
  <c r="E49" i="1"/>
  <c r="F49" i="1"/>
  <c r="G49" i="1"/>
  <c r="H49" i="1"/>
  <c r="I49" i="1"/>
  <c r="J49" i="1"/>
  <c r="D49" i="1"/>
  <c r="D45" i="1"/>
  <c r="E30" i="1"/>
  <c r="F30" i="1"/>
  <c r="G30" i="1"/>
  <c r="H30" i="1"/>
  <c r="I30" i="1"/>
  <c r="J30" i="1"/>
  <c r="E32" i="1"/>
  <c r="F32" i="1"/>
  <c r="G32" i="1"/>
  <c r="H32" i="1"/>
  <c r="I32" i="1"/>
  <c r="J32" i="1"/>
  <c r="E34" i="1"/>
  <c r="F34" i="1"/>
  <c r="G34" i="1"/>
  <c r="H34" i="1"/>
  <c r="I34" i="1"/>
  <c r="J34" i="1"/>
  <c r="D34" i="1"/>
  <c r="D32" i="1"/>
  <c r="D30" i="1"/>
  <c r="K23" i="1"/>
  <c r="E17" i="1"/>
  <c r="F17" i="1"/>
  <c r="G17" i="1"/>
  <c r="H17" i="1"/>
  <c r="I17" i="1"/>
  <c r="J17" i="1"/>
  <c r="D17" i="1"/>
  <c r="E11" i="1"/>
  <c r="F11" i="1"/>
  <c r="G11" i="1"/>
  <c r="H11" i="1"/>
  <c r="I11" i="1"/>
  <c r="J11" i="1"/>
  <c r="E12" i="1"/>
  <c r="F12" i="1"/>
  <c r="G12" i="1"/>
  <c r="H12" i="1"/>
  <c r="I12" i="1"/>
  <c r="J12" i="1"/>
  <c r="K12" i="1"/>
  <c r="L12" i="1"/>
  <c r="M12" i="1"/>
  <c r="N12" i="1"/>
  <c r="O12" i="1"/>
  <c r="E13" i="1"/>
  <c r="F13" i="1"/>
  <c r="G13" i="1"/>
  <c r="H13" i="1"/>
  <c r="I13" i="1"/>
  <c r="J13" i="1"/>
  <c r="E14" i="1"/>
  <c r="F14" i="1"/>
  <c r="G14" i="1"/>
  <c r="H14" i="1"/>
  <c r="I14" i="1"/>
  <c r="J14" i="1"/>
  <c r="E15" i="1"/>
  <c r="F15" i="1"/>
  <c r="G15" i="1"/>
  <c r="H15" i="1"/>
  <c r="I15" i="1"/>
  <c r="J15" i="1"/>
  <c r="D15" i="1"/>
  <c r="D14" i="1"/>
  <c r="D13" i="1"/>
  <c r="D12" i="1"/>
  <c r="D11" i="1"/>
  <c r="E7" i="1"/>
  <c r="F7" i="1"/>
  <c r="G7" i="1"/>
  <c r="H7" i="1"/>
  <c r="I7" i="1"/>
  <c r="J7" i="1"/>
  <c r="E9" i="1"/>
  <c r="F9" i="1"/>
  <c r="G9" i="1"/>
  <c r="H9" i="1"/>
  <c r="I9" i="1"/>
  <c r="J9" i="1"/>
  <c r="D9" i="1"/>
  <c r="D7" i="1"/>
  <c r="D6" i="1"/>
  <c r="K76" i="1" l="1"/>
  <c r="L76" i="1" s="1"/>
  <c r="M76" i="1" s="1"/>
  <c r="N76" i="1" s="1"/>
  <c r="O76" i="1" s="1"/>
  <c r="I74" i="1"/>
  <c r="J72" i="1"/>
  <c r="I72" i="1"/>
  <c r="H72" i="1"/>
  <c r="G72" i="1"/>
  <c r="F72" i="1"/>
  <c r="E72" i="1"/>
  <c r="D72" i="1"/>
  <c r="O73" i="1"/>
  <c r="N73" i="1"/>
  <c r="M73" i="1"/>
  <c r="L73" i="1"/>
  <c r="K73" i="1"/>
  <c r="J73" i="1"/>
  <c r="I73" i="1"/>
  <c r="H73" i="1"/>
  <c r="G73" i="1"/>
  <c r="F73" i="1"/>
  <c r="E73" i="1"/>
  <c r="D73" i="1"/>
  <c r="J74" i="1"/>
  <c r="H74" i="1"/>
  <c r="G74" i="1"/>
  <c r="F74" i="1"/>
  <c r="E74" i="1"/>
  <c r="K70" i="1"/>
  <c r="J69" i="1"/>
  <c r="I69" i="1"/>
  <c r="H69" i="1"/>
  <c r="G69" i="1"/>
  <c r="F69" i="1"/>
  <c r="E69" i="1"/>
  <c r="D69" i="1"/>
  <c r="P56" i="9" l="1"/>
  <c r="Q56" i="9" s="1"/>
  <c r="R56" i="9" s="1"/>
  <c r="S56" i="9" s="1"/>
  <c r="T56" i="9" s="1"/>
  <c r="P26" i="9"/>
  <c r="Q26" i="9" s="1"/>
  <c r="R26" i="9" s="1"/>
  <c r="C33" i="3"/>
  <c r="H33" i="3" s="1"/>
  <c r="I33" i="3" s="1"/>
  <c r="K113" i="7"/>
  <c r="L142" i="8"/>
  <c r="E64" i="1" s="1"/>
  <c r="M142" i="8"/>
  <c r="F64" i="1" s="1"/>
  <c r="N142" i="8"/>
  <c r="G64" i="1" s="1"/>
  <c r="O142" i="8"/>
  <c r="H64" i="1" s="1"/>
  <c r="P142" i="8"/>
  <c r="I64" i="1" s="1"/>
  <c r="Q142" i="8"/>
  <c r="J64" i="1" s="1"/>
  <c r="K142" i="8"/>
  <c r="D64" i="1" s="1"/>
  <c r="J25" i="9"/>
  <c r="E18" i="1" s="1"/>
  <c r="K25" i="9"/>
  <c r="F18" i="1" s="1"/>
  <c r="L25" i="9"/>
  <c r="G18" i="1" s="1"/>
  <c r="M25" i="9"/>
  <c r="H18" i="1" s="1"/>
  <c r="N25" i="9"/>
  <c r="I18" i="1" s="1"/>
  <c r="O25" i="9"/>
  <c r="J18" i="1" s="1"/>
  <c r="I25" i="9"/>
  <c r="D18" i="1" s="1"/>
  <c r="J16" i="9"/>
  <c r="K16" i="9"/>
  <c r="L16" i="9"/>
  <c r="M16" i="9"/>
  <c r="N16" i="9"/>
  <c r="O16" i="9"/>
  <c r="I16" i="9"/>
  <c r="L141" i="8"/>
  <c r="M141" i="8"/>
  <c r="N141" i="8"/>
  <c r="O141" i="8"/>
  <c r="P141" i="8"/>
  <c r="Q141" i="8"/>
  <c r="K141" i="8"/>
  <c r="S141" i="8"/>
  <c r="R141" i="8"/>
  <c r="R142" i="8" s="1"/>
  <c r="K64" i="1" s="1"/>
  <c r="J22" i="9"/>
  <c r="K22" i="9"/>
  <c r="L22" i="9"/>
  <c r="M22" i="9"/>
  <c r="N22" i="9"/>
  <c r="O22" i="9"/>
  <c r="I22" i="9"/>
  <c r="Q6" i="9"/>
  <c r="L5" i="1" s="1"/>
  <c r="P7" i="9"/>
  <c r="K6" i="1" s="1"/>
  <c r="K7" i="9"/>
  <c r="F6" i="1" s="1"/>
  <c r="L7" i="9"/>
  <c r="G6" i="1" s="1"/>
  <c r="M7" i="9"/>
  <c r="H6" i="1" s="1"/>
  <c r="N7" i="9"/>
  <c r="I6" i="1" s="1"/>
  <c r="O7" i="9"/>
  <c r="J6" i="1" s="1"/>
  <c r="J7" i="9"/>
  <c r="E6" i="1" s="1"/>
  <c r="J19" i="9"/>
  <c r="K19" i="9"/>
  <c r="L19" i="9"/>
  <c r="M19" i="9"/>
  <c r="N19" i="9"/>
  <c r="O19" i="9"/>
  <c r="I19" i="9"/>
  <c r="Q50" i="9"/>
  <c r="L23" i="1" s="1"/>
  <c r="L70" i="1" s="1"/>
  <c r="J50" i="9"/>
  <c r="E23" i="1" s="1"/>
  <c r="E70" i="1" s="1"/>
  <c r="E71" i="1" s="1"/>
  <c r="E75" i="1" s="1"/>
  <c r="K50" i="9"/>
  <c r="F23" i="1" s="1"/>
  <c r="F70" i="1" s="1"/>
  <c r="F71" i="1" s="1"/>
  <c r="F75" i="1" s="1"/>
  <c r="L50" i="9"/>
  <c r="G23" i="1" s="1"/>
  <c r="G70" i="1" s="1"/>
  <c r="G71" i="1" s="1"/>
  <c r="G75" i="1" s="1"/>
  <c r="M50" i="9"/>
  <c r="H23" i="1" s="1"/>
  <c r="H70" i="1" s="1"/>
  <c r="H71" i="1" s="1"/>
  <c r="H75" i="1" s="1"/>
  <c r="N50" i="9"/>
  <c r="I23" i="1" s="1"/>
  <c r="I70" i="1" s="1"/>
  <c r="I71" i="1" s="1"/>
  <c r="I75" i="1" s="1"/>
  <c r="O50" i="9"/>
  <c r="J23" i="1" s="1"/>
  <c r="J70" i="1" s="1"/>
  <c r="J71" i="1" s="1"/>
  <c r="J75" i="1" s="1"/>
  <c r="I50" i="9"/>
  <c r="D23" i="1" s="1"/>
  <c r="D70" i="1" s="1"/>
  <c r="D71" i="1" s="1"/>
  <c r="L9" i="8"/>
  <c r="E66" i="1" s="1"/>
  <c r="M9" i="8"/>
  <c r="F66" i="1" s="1"/>
  <c r="N9" i="8"/>
  <c r="G66" i="1" s="1"/>
  <c r="O9" i="8"/>
  <c r="H66" i="1" s="1"/>
  <c r="P9" i="8"/>
  <c r="I66" i="1" s="1"/>
  <c r="Q9" i="8"/>
  <c r="J66" i="1" s="1"/>
  <c r="K9" i="8"/>
  <c r="D66" i="1" s="1"/>
  <c r="L113" i="7"/>
  <c r="M113" i="7"/>
  <c r="M114" i="7" s="1"/>
  <c r="N113" i="7"/>
  <c r="O113" i="7"/>
  <c r="P113" i="7"/>
  <c r="Q113" i="7"/>
  <c r="L67" i="7"/>
  <c r="E50" i="1" s="1"/>
  <c r="M67" i="7"/>
  <c r="F50" i="1" s="1"/>
  <c r="N67" i="7"/>
  <c r="G50" i="1" s="1"/>
  <c r="O67" i="7"/>
  <c r="H50" i="1" s="1"/>
  <c r="P67" i="7"/>
  <c r="I50" i="1" s="1"/>
  <c r="Q67" i="7"/>
  <c r="J50" i="1" s="1"/>
  <c r="K67" i="7"/>
  <c r="D50" i="1" s="1"/>
  <c r="L55" i="7"/>
  <c r="E46" i="1" s="1"/>
  <c r="M55" i="7"/>
  <c r="F46" i="1" s="1"/>
  <c r="N55" i="7"/>
  <c r="G46" i="1" s="1"/>
  <c r="O55" i="7"/>
  <c r="H46" i="1" s="1"/>
  <c r="P55" i="7"/>
  <c r="I46" i="1" s="1"/>
  <c r="Q55" i="7"/>
  <c r="J46" i="1" s="1"/>
  <c r="K55" i="7"/>
  <c r="D46" i="1" s="1"/>
  <c r="L26" i="7"/>
  <c r="E35" i="1" s="1"/>
  <c r="M26" i="7"/>
  <c r="F35" i="1" s="1"/>
  <c r="N26" i="7"/>
  <c r="G35" i="1" s="1"/>
  <c r="O26" i="7"/>
  <c r="H35" i="1" s="1"/>
  <c r="P26" i="7"/>
  <c r="I35" i="1" s="1"/>
  <c r="Q26" i="7"/>
  <c r="J35" i="1" s="1"/>
  <c r="K26" i="7"/>
  <c r="D35" i="1" s="1"/>
  <c r="L19" i="7"/>
  <c r="E33" i="1" s="1"/>
  <c r="M19" i="7"/>
  <c r="F33" i="1" s="1"/>
  <c r="N19" i="7"/>
  <c r="G33" i="1" s="1"/>
  <c r="O19" i="7"/>
  <c r="H33" i="1" s="1"/>
  <c r="P19" i="7"/>
  <c r="I33" i="1" s="1"/>
  <c r="Q19" i="7"/>
  <c r="J33" i="1" s="1"/>
  <c r="K19" i="7"/>
  <c r="D33" i="1" s="1"/>
  <c r="L13" i="7"/>
  <c r="E31" i="1" s="1"/>
  <c r="M13" i="7"/>
  <c r="F31" i="1" s="1"/>
  <c r="N13" i="7"/>
  <c r="G31" i="1" s="1"/>
  <c r="O13" i="7"/>
  <c r="H31" i="1" s="1"/>
  <c r="P13" i="7"/>
  <c r="I31" i="1" s="1"/>
  <c r="Q13" i="7"/>
  <c r="J31" i="1" s="1"/>
  <c r="K13" i="7"/>
  <c r="D31" i="1" s="1"/>
  <c r="F10" i="1" l="1"/>
  <c r="F16" i="1"/>
  <c r="G16" i="1"/>
  <c r="G10" i="1"/>
  <c r="E10" i="1"/>
  <c r="E16" i="1"/>
  <c r="D16" i="1"/>
  <c r="D10" i="1"/>
  <c r="J16" i="1"/>
  <c r="J10" i="1"/>
  <c r="I16" i="1"/>
  <c r="I10" i="1"/>
  <c r="H10" i="1"/>
  <c r="H16" i="1"/>
  <c r="K33" i="3"/>
  <c r="L33" i="3" s="1"/>
  <c r="J33" i="3"/>
  <c r="M6" i="1"/>
  <c r="S142" i="8"/>
  <c r="L64" i="1" s="1"/>
  <c r="S26" i="9"/>
  <c r="P19" i="9"/>
  <c r="Q19" i="9" s="1"/>
  <c r="Q17" i="9" s="1"/>
  <c r="L11" i="1" s="1"/>
  <c r="Q114" i="7"/>
  <c r="O114" i="7"/>
  <c r="P114" i="7"/>
  <c r="N114" i="7"/>
  <c r="L114" i="7"/>
  <c r="R6" i="9"/>
  <c r="M5" i="1" s="1"/>
  <c r="R9" i="8"/>
  <c r="K66" i="1" s="1"/>
  <c r="P22" i="9"/>
  <c r="P21" i="9" s="1"/>
  <c r="K13" i="1" s="1"/>
  <c r="R50" i="9"/>
  <c r="M23" i="1" s="1"/>
  <c r="M70" i="1" s="1"/>
  <c r="R67" i="7"/>
  <c r="K50" i="1" s="1"/>
  <c r="R55" i="7"/>
  <c r="K46" i="1" s="1"/>
  <c r="R26" i="7"/>
  <c r="K35" i="1" s="1"/>
  <c r="R19" i="7"/>
  <c r="K33" i="1" s="1"/>
  <c r="R13" i="7"/>
  <c r="K31" i="1" s="1"/>
  <c r="S6" i="9" l="1"/>
  <c r="N5" i="1" s="1"/>
  <c r="O6" i="1"/>
  <c r="N6" i="1"/>
  <c r="R19" i="9"/>
  <c r="S19" i="9" s="1"/>
  <c r="T19" i="9" s="1"/>
  <c r="P17" i="9"/>
  <c r="K11" i="1" s="1"/>
  <c r="T26" i="9"/>
  <c r="S9" i="8"/>
  <c r="L66" i="1" s="1"/>
  <c r="S67" i="7"/>
  <c r="L50" i="1" s="1"/>
  <c r="R50" i="7"/>
  <c r="K45" i="1" s="1"/>
  <c r="S26" i="7"/>
  <c r="L35" i="1" s="1"/>
  <c r="R14" i="7"/>
  <c r="K32" i="1" s="1"/>
  <c r="R10" i="7"/>
  <c r="K30" i="1" s="1"/>
  <c r="T141" i="8"/>
  <c r="T142" i="8" s="1"/>
  <c r="M64" i="1" s="1"/>
  <c r="Q22" i="9"/>
  <c r="R20" i="7"/>
  <c r="K34" i="1" s="1"/>
  <c r="S13" i="7"/>
  <c r="L31" i="1" s="1"/>
  <c r="R8" i="8"/>
  <c r="K65" i="1" s="1"/>
  <c r="K72" i="1" s="1"/>
  <c r="R62" i="7"/>
  <c r="K49" i="1" s="1"/>
  <c r="S50" i="9"/>
  <c r="N23" i="1" s="1"/>
  <c r="N70" i="1" s="1"/>
  <c r="S55" i="7"/>
  <c r="L46" i="1" s="1"/>
  <c r="S19" i="7"/>
  <c r="L33" i="1" s="1"/>
  <c r="S8" i="8" l="1"/>
  <c r="L65" i="1" s="1"/>
  <c r="L72" i="1" s="1"/>
  <c r="S17" i="9"/>
  <c r="N11" i="1" s="1"/>
  <c r="T6" i="9"/>
  <c r="O5" i="1" s="1"/>
  <c r="R17" i="9"/>
  <c r="M11" i="1" s="1"/>
  <c r="T26" i="7"/>
  <c r="T67" i="7"/>
  <c r="T9" i="8"/>
  <c r="M66" i="1" s="1"/>
  <c r="S62" i="7"/>
  <c r="L49" i="1" s="1"/>
  <c r="S50" i="7"/>
  <c r="L45" i="1" s="1"/>
  <c r="S20" i="7"/>
  <c r="L34" i="1" s="1"/>
  <c r="S14" i="7"/>
  <c r="L32" i="1" s="1"/>
  <c r="T13" i="7"/>
  <c r="R113" i="7"/>
  <c r="K59" i="1" s="1"/>
  <c r="S10" i="7"/>
  <c r="L30" i="1" s="1"/>
  <c r="V141" i="8"/>
  <c r="U141" i="8"/>
  <c r="U142" i="8" s="1"/>
  <c r="N64" i="1" s="1"/>
  <c r="R22" i="9"/>
  <c r="Q21" i="9"/>
  <c r="L13" i="1" s="1"/>
  <c r="T19" i="7"/>
  <c r="M33" i="1" s="1"/>
  <c r="T55" i="7"/>
  <c r="M46" i="1" s="1"/>
  <c r="T50" i="9"/>
  <c r="O23" i="1" s="1"/>
  <c r="O70" i="1" s="1"/>
  <c r="U26" i="7" l="1"/>
  <c r="N35" i="1" s="1"/>
  <c r="M35" i="1"/>
  <c r="U67" i="7"/>
  <c r="N50" i="1" s="1"/>
  <c r="M50" i="1"/>
  <c r="U13" i="7"/>
  <c r="N31" i="1" s="1"/>
  <c r="M31" i="1"/>
  <c r="T17" i="9"/>
  <c r="O11" i="1" s="1"/>
  <c r="V142" i="8"/>
  <c r="O64" i="1" s="1"/>
  <c r="T20" i="7"/>
  <c r="M34" i="1" s="1"/>
  <c r="T62" i="7"/>
  <c r="M49" i="1" s="1"/>
  <c r="V26" i="7"/>
  <c r="U20" i="7"/>
  <c r="N34" i="1" s="1"/>
  <c r="U9" i="8"/>
  <c r="N66" i="1" s="1"/>
  <c r="T8" i="8"/>
  <c r="M65" i="1" s="1"/>
  <c r="M72" i="1" s="1"/>
  <c r="T14" i="7"/>
  <c r="M32" i="1" s="1"/>
  <c r="R114" i="7"/>
  <c r="K60" i="1" s="1"/>
  <c r="K74" i="1" s="1"/>
  <c r="S113" i="7"/>
  <c r="L59" i="1" s="1"/>
  <c r="T10" i="7"/>
  <c r="M30" i="1" s="1"/>
  <c r="S22" i="9"/>
  <c r="R21" i="9"/>
  <c r="M13" i="1" s="1"/>
  <c r="U19" i="7"/>
  <c r="N33" i="1" s="1"/>
  <c r="T50" i="7"/>
  <c r="M45" i="1" s="1"/>
  <c r="U55" i="7"/>
  <c r="N46" i="1" s="1"/>
  <c r="V67" i="7"/>
  <c r="O50" i="1" s="1"/>
  <c r="U62" i="7"/>
  <c r="N49" i="1" s="1"/>
  <c r="V13" i="7"/>
  <c r="O31" i="1" s="1"/>
  <c r="U10" i="7"/>
  <c r="N30" i="1" s="1"/>
  <c r="V20" i="7" l="1"/>
  <c r="O34" i="1" s="1"/>
  <c r="O35" i="1"/>
  <c r="V9" i="8"/>
  <c r="O66" i="1" s="1"/>
  <c r="U8" i="8"/>
  <c r="N65" i="1" s="1"/>
  <c r="N72" i="1" s="1"/>
  <c r="V62" i="7"/>
  <c r="O49" i="1" s="1"/>
  <c r="U50" i="7"/>
  <c r="N45" i="1" s="1"/>
  <c r="S114" i="7"/>
  <c r="L60" i="1" s="1"/>
  <c r="L74" i="1" s="1"/>
  <c r="V19" i="7"/>
  <c r="O33" i="1" s="1"/>
  <c r="U14" i="7"/>
  <c r="N32" i="1" s="1"/>
  <c r="V10" i="7"/>
  <c r="O30" i="1" s="1"/>
  <c r="T113" i="7"/>
  <c r="M59" i="1" s="1"/>
  <c r="T22" i="9"/>
  <c r="T21" i="9" s="1"/>
  <c r="O13" i="1" s="1"/>
  <c r="S21" i="9"/>
  <c r="N13" i="1" s="1"/>
  <c r="V55" i="7"/>
  <c r="O46" i="1" s="1"/>
  <c r="U113" i="7" l="1"/>
  <c r="N59" i="1" s="1"/>
  <c r="V8" i="8"/>
  <c r="O65" i="1" s="1"/>
  <c r="O72" i="1" s="1"/>
  <c r="V50" i="7"/>
  <c r="O45" i="1" s="1"/>
  <c r="V14" i="7"/>
  <c r="O32" i="1" s="1"/>
  <c r="T114" i="7"/>
  <c r="M60" i="1" s="1"/>
  <c r="M74" i="1" s="1"/>
  <c r="P23" i="9"/>
  <c r="K14" i="1" s="1"/>
  <c r="J11" i="9"/>
  <c r="E8" i="1" s="1"/>
  <c r="K11" i="9"/>
  <c r="F8" i="1" s="1"/>
  <c r="L11" i="9"/>
  <c r="G8" i="1" s="1"/>
  <c r="M11" i="9"/>
  <c r="H8" i="1" s="1"/>
  <c r="N11" i="9"/>
  <c r="I8" i="1" s="1"/>
  <c r="O11" i="9"/>
  <c r="J8" i="1" s="1"/>
  <c r="I11" i="9"/>
  <c r="D8" i="1" s="1"/>
  <c r="U114" i="7" l="1"/>
  <c r="N60" i="1" s="1"/>
  <c r="N74" i="1" s="1"/>
  <c r="P11" i="9"/>
  <c r="V113" i="7"/>
  <c r="O59" i="1" s="1"/>
  <c r="Q23" i="9"/>
  <c r="L14" i="1" s="1"/>
  <c r="P15" i="9"/>
  <c r="K15" i="1" s="1"/>
  <c r="P10" i="9"/>
  <c r="K7" i="1" s="1"/>
  <c r="Q11" i="9" l="1"/>
  <c r="K8" i="1"/>
  <c r="C34" i="3"/>
  <c r="H34" i="3" s="1"/>
  <c r="V114" i="7"/>
  <c r="O60" i="1" s="1"/>
  <c r="O74" i="1" s="1"/>
  <c r="P16" i="9"/>
  <c r="P13" i="9"/>
  <c r="K9" i="1" s="1"/>
  <c r="Q10" i="9"/>
  <c r="L7" i="1" s="1"/>
  <c r="R23" i="9"/>
  <c r="M14" i="1" s="1"/>
  <c r="Q15" i="9"/>
  <c r="L15" i="1" s="1"/>
  <c r="K10" i="1" l="1"/>
  <c r="K16" i="1"/>
  <c r="R11" i="9"/>
  <c r="L8" i="1"/>
  <c r="I34" i="3"/>
  <c r="C81" i="1"/>
  <c r="Q16" i="9"/>
  <c r="R15" i="9"/>
  <c r="M15" i="1" s="1"/>
  <c r="S23" i="9"/>
  <c r="N14" i="1" s="1"/>
  <c r="Q13" i="9"/>
  <c r="L9" i="1" s="1"/>
  <c r="P24" i="9"/>
  <c r="K17" i="1" l="1"/>
  <c r="K69" i="1" s="1"/>
  <c r="K71" i="1" s="1"/>
  <c r="K75" i="1" s="1"/>
  <c r="K77" i="1" s="1"/>
  <c r="P78" i="9"/>
  <c r="C31" i="3" s="1"/>
  <c r="S11" i="9"/>
  <c r="M8" i="1"/>
  <c r="K34" i="3"/>
  <c r="J34" i="3"/>
  <c r="L10" i="1"/>
  <c r="L16" i="1"/>
  <c r="P25" i="9"/>
  <c r="K18" i="1" s="1"/>
  <c r="P33" i="9"/>
  <c r="P45" i="9" s="1"/>
  <c r="R16" i="9"/>
  <c r="T23" i="9"/>
  <c r="O14" i="1" s="1"/>
  <c r="S15" i="9"/>
  <c r="N15" i="1" s="1"/>
  <c r="R10" i="9"/>
  <c r="M7" i="1" s="1"/>
  <c r="Q24" i="9"/>
  <c r="C32" i="3" l="1"/>
  <c r="C35" i="3" s="1"/>
  <c r="C36" i="3" s="1"/>
  <c r="D41" i="3" s="1"/>
  <c r="H31" i="3"/>
  <c r="T11" i="9"/>
  <c r="O8" i="1" s="1"/>
  <c r="N8" i="1"/>
  <c r="L34" i="3"/>
  <c r="M10" i="1"/>
  <c r="M16" i="1"/>
  <c r="L17" i="1"/>
  <c r="L69" i="1" s="1"/>
  <c r="L71" i="1" s="1"/>
  <c r="L75" i="1" s="1"/>
  <c r="L77" i="1" s="1"/>
  <c r="Q78" i="9"/>
  <c r="P46" i="9"/>
  <c r="P51" i="9"/>
  <c r="P57" i="9" s="1"/>
  <c r="P60" i="9" s="1"/>
  <c r="Q25" i="9"/>
  <c r="L18" i="1" s="1"/>
  <c r="Q33" i="9"/>
  <c r="Q45" i="9" s="1"/>
  <c r="S16" i="9"/>
  <c r="S10" i="9"/>
  <c r="N7" i="1" s="1"/>
  <c r="R13" i="9"/>
  <c r="M9" i="1" s="1"/>
  <c r="T15" i="9"/>
  <c r="O15" i="1" s="1"/>
  <c r="I31" i="3" l="1"/>
  <c r="H32" i="3"/>
  <c r="H35" i="3" s="1"/>
  <c r="H36" i="3" s="1"/>
  <c r="N10" i="1"/>
  <c r="N16" i="1"/>
  <c r="P62" i="9"/>
  <c r="P72" i="9"/>
  <c r="P67" i="9"/>
  <c r="C27" i="3" s="1"/>
  <c r="Q46" i="9"/>
  <c r="Q51" i="9" s="1"/>
  <c r="Q57" i="9" s="1"/>
  <c r="Q60" i="9" s="1"/>
  <c r="T16" i="9"/>
  <c r="T10" i="9"/>
  <c r="O7" i="1" s="1"/>
  <c r="S13" i="9"/>
  <c r="N9" i="1" s="1"/>
  <c r="R24" i="9"/>
  <c r="J31" i="3" l="1"/>
  <c r="I32" i="3"/>
  <c r="I35" i="3" s="1"/>
  <c r="I36" i="3" s="1"/>
  <c r="H27" i="3"/>
  <c r="C28" i="3"/>
  <c r="D40" i="3" s="1"/>
  <c r="D42" i="3" s="1"/>
  <c r="O16" i="1"/>
  <c r="O10" i="1"/>
  <c r="M17" i="1"/>
  <c r="M69" i="1" s="1"/>
  <c r="M71" i="1" s="1"/>
  <c r="M75" i="1" s="1"/>
  <c r="M77" i="1" s="1"/>
  <c r="R78" i="9"/>
  <c r="Q67" i="9"/>
  <c r="Q72" i="9"/>
  <c r="Q62" i="9"/>
  <c r="R25" i="9"/>
  <c r="M18" i="1" s="1"/>
  <c r="R33" i="9"/>
  <c r="R45" i="9" s="1"/>
  <c r="S24" i="9"/>
  <c r="T13" i="9"/>
  <c r="O9" i="1" s="1"/>
  <c r="D7" i="13" l="1"/>
  <c r="D45" i="3"/>
  <c r="I27" i="3"/>
  <c r="H28" i="3"/>
  <c r="D2" i="10" s="1"/>
  <c r="M2" i="10" s="1"/>
  <c r="K31" i="3"/>
  <c r="J32" i="3"/>
  <c r="J35" i="3" s="1"/>
  <c r="J36" i="3" s="1"/>
  <c r="F3" i="10" s="1"/>
  <c r="N3" i="10" s="1"/>
  <c r="N17" i="1"/>
  <c r="N69" i="1" s="1"/>
  <c r="N71" i="1" s="1"/>
  <c r="N75" i="1" s="1"/>
  <c r="N77" i="1" s="1"/>
  <c r="S78" i="9"/>
  <c r="S25" i="9"/>
  <c r="N18" i="1" s="1"/>
  <c r="S33" i="9"/>
  <c r="S45" i="9" s="1"/>
  <c r="R46" i="9"/>
  <c r="R51" i="9" s="1"/>
  <c r="R57" i="9" s="1"/>
  <c r="R60" i="9" s="1"/>
  <c r="T24" i="9"/>
  <c r="L31" i="3" l="1"/>
  <c r="L32" i="3" s="1"/>
  <c r="L35" i="3" s="1"/>
  <c r="L36" i="3" s="1"/>
  <c r="H3" i="10" s="1"/>
  <c r="O3" i="10" s="1"/>
  <c r="K32" i="3"/>
  <c r="K35" i="3" s="1"/>
  <c r="K36" i="3" s="1"/>
  <c r="G3" i="10" s="1"/>
  <c r="J27" i="3"/>
  <c r="I28" i="3"/>
  <c r="E2" i="10" s="1"/>
  <c r="O17" i="1"/>
  <c r="O69" i="1" s="1"/>
  <c r="O71" i="1" s="1"/>
  <c r="O75" i="1" s="1"/>
  <c r="C83" i="1" s="1"/>
  <c r="C84" i="1" s="1"/>
  <c r="T78" i="9"/>
  <c r="R67" i="9"/>
  <c r="R72" i="9"/>
  <c r="R62" i="9"/>
  <c r="T25" i="9"/>
  <c r="O18" i="1" s="1"/>
  <c r="T33" i="9"/>
  <c r="T45" i="9" s="1"/>
  <c r="S46" i="9"/>
  <c r="S51" i="9" s="1"/>
  <c r="S57" i="9" s="1"/>
  <c r="S60" i="9" s="1"/>
  <c r="K27" i="3" l="1"/>
  <c r="J28" i="3"/>
  <c r="F2" i="10" s="1"/>
  <c r="N2" i="10" s="1"/>
  <c r="O77" i="1"/>
  <c r="C85" i="1" s="1"/>
  <c r="S67" i="9"/>
  <c r="S72" i="9"/>
  <c r="S62" i="9"/>
  <c r="T46" i="9"/>
  <c r="T51" i="9" s="1"/>
  <c r="T57" i="9" s="1"/>
  <c r="T60" i="9" s="1"/>
  <c r="K28" i="3" l="1"/>
  <c r="G2" i="10" s="1"/>
  <c r="L27" i="3"/>
  <c r="L28" i="3" s="1"/>
  <c r="H2" i="10" s="1"/>
  <c r="O2" i="10" s="1"/>
  <c r="C88" i="1"/>
  <c r="C91" i="1" s="1"/>
  <c r="D6" i="13" s="1"/>
  <c r="D8" i="13" s="1"/>
  <c r="D9" i="13" s="1"/>
  <c r="T72" i="9"/>
  <c r="T67" i="9"/>
  <c r="T62" i="9"/>
  <c r="C93" i="1" l="1"/>
  <c r="E98" i="1"/>
</calcChain>
</file>

<file path=xl/sharedStrings.xml><?xml version="1.0" encoding="utf-8"?>
<sst xmlns="http://schemas.openxmlformats.org/spreadsheetml/2006/main" count="8448" uniqueCount="905">
  <si>
    <t>Forecast</t>
  </si>
  <si>
    <t>Year</t>
  </si>
  <si>
    <t>2016A</t>
  </si>
  <si>
    <t>2017A</t>
  </si>
  <si>
    <t>2018A</t>
  </si>
  <si>
    <t>2019A</t>
  </si>
  <si>
    <t>2020A</t>
  </si>
  <si>
    <t>2021A</t>
  </si>
  <si>
    <t>2022A</t>
  </si>
  <si>
    <t>2023E</t>
  </si>
  <si>
    <t xml:space="preserve">2024E </t>
  </si>
  <si>
    <t>2025E</t>
  </si>
  <si>
    <t>2026E</t>
  </si>
  <si>
    <t xml:space="preserve">2027E </t>
  </si>
  <si>
    <t>Income Statement</t>
  </si>
  <si>
    <t>Revenue</t>
  </si>
  <si>
    <t>growth %</t>
  </si>
  <si>
    <t>COGS</t>
  </si>
  <si>
    <t>as a % of sales</t>
  </si>
  <si>
    <t>Gross Profit</t>
  </si>
  <si>
    <t>gross margin %</t>
  </si>
  <si>
    <t>Selling, General, &amp; Administrative</t>
  </si>
  <si>
    <t>Research &amp; Development</t>
  </si>
  <si>
    <t>Depreciation &amp; Ammortization</t>
  </si>
  <si>
    <t>Other Operating Expenses</t>
  </si>
  <si>
    <t>Total Operating Expense</t>
  </si>
  <si>
    <t>Operating Income (EBIT)</t>
  </si>
  <si>
    <t>EBIT margin %</t>
  </si>
  <si>
    <t>Interest Expense Net</t>
  </si>
  <si>
    <t>as a % of debt</t>
  </si>
  <si>
    <t>Pretax Income</t>
  </si>
  <si>
    <t>Taxes</t>
  </si>
  <si>
    <t>Tax Rate</t>
  </si>
  <si>
    <t>Net Income</t>
  </si>
  <si>
    <t>Balance Sheet</t>
  </si>
  <si>
    <t>Assets</t>
  </si>
  <si>
    <t>Cash &amp; Equivalents</t>
  </si>
  <si>
    <t>Accounts Receivable</t>
  </si>
  <si>
    <t>as a % if sales</t>
  </si>
  <si>
    <t>Inventories</t>
  </si>
  <si>
    <t>Other Current Assets</t>
  </si>
  <si>
    <t xml:space="preserve">     Total Current Assets</t>
  </si>
  <si>
    <t>Plant, Property, &amp; Equipment</t>
  </si>
  <si>
    <t>Less: Accumulated Depreciation</t>
  </si>
  <si>
    <t>Plant, Property, &amp; Equipment Net</t>
  </si>
  <si>
    <t>Other Long Term Assets</t>
  </si>
  <si>
    <t>Total Non-current Assets</t>
  </si>
  <si>
    <t>Total Assets</t>
  </si>
  <si>
    <t>Liabilities</t>
  </si>
  <si>
    <t>Accounts Payable &amp; Accural</t>
  </si>
  <si>
    <t>Short Term Debt</t>
  </si>
  <si>
    <t>as a % of long term debt</t>
  </si>
  <si>
    <t>Other Current Liabilitites</t>
  </si>
  <si>
    <t>as a % sales</t>
  </si>
  <si>
    <t>Total Current Liabilities</t>
  </si>
  <si>
    <t>Long Term Debt</t>
  </si>
  <si>
    <t>Other Long Term Liabilities</t>
  </si>
  <si>
    <t>Total Non-current Liabilities</t>
  </si>
  <si>
    <t>Total Liabilities</t>
  </si>
  <si>
    <t>Net Working Capital</t>
  </si>
  <si>
    <t>Change in Net Working Capital</t>
  </si>
  <si>
    <t>Cash Flows</t>
  </si>
  <si>
    <t>Capital Expenditures</t>
  </si>
  <si>
    <t>Unlevered Free Cash Flow</t>
  </si>
  <si>
    <t>EBIT</t>
  </si>
  <si>
    <t>EBIAT</t>
  </si>
  <si>
    <t>Add: Depreceation &amp; Ammortization</t>
  </si>
  <si>
    <t>Less: Capital Expenditures</t>
  </si>
  <si>
    <t>Less: Change in Net Working Capital</t>
  </si>
  <si>
    <t>Free Cash Flow</t>
  </si>
  <si>
    <t>Discount Period</t>
  </si>
  <si>
    <t>Enter Values</t>
  </si>
  <si>
    <t>Valuation Date</t>
  </si>
  <si>
    <t>Terminal Tax Rate</t>
  </si>
  <si>
    <t>Link to WACC</t>
  </si>
  <si>
    <t>WACC</t>
  </si>
  <si>
    <t>2-3%</t>
  </si>
  <si>
    <t>Terminal Growth Rate</t>
  </si>
  <si>
    <t>Terminal Value</t>
  </si>
  <si>
    <t>Present Value of Terminal Value</t>
  </si>
  <si>
    <t>Total Present Value of Cash Flows</t>
  </si>
  <si>
    <t>Add: Cash</t>
  </si>
  <si>
    <t>Less: Debt</t>
  </si>
  <si>
    <t>Equity Value</t>
  </si>
  <si>
    <t>Shares Outstanding</t>
  </si>
  <si>
    <t>Price Per Share</t>
  </si>
  <si>
    <t>Item</t>
  </si>
  <si>
    <t>Input</t>
  </si>
  <si>
    <t>Sources</t>
  </si>
  <si>
    <t>Beta</t>
  </si>
  <si>
    <t>Risk Free Rate</t>
  </si>
  <si>
    <t>Market Return</t>
  </si>
  <si>
    <t>Cost of Equity</t>
  </si>
  <si>
    <t>Formula is based on the capital asset pricing model (CAPM)</t>
  </si>
  <si>
    <t>Bond Rating</t>
  </si>
  <si>
    <t>B+</t>
  </si>
  <si>
    <t>Spread</t>
  </si>
  <si>
    <t>Cost of Debt</t>
  </si>
  <si>
    <t>This should reflect a forward looking cost of debt based on current credit conditions (Should be Treasury + credit spread). Thus implying that they can raise debt capital at a rate of interest that relfects the risk free rate plus their credit risk</t>
  </si>
  <si>
    <t>Weight of Equity</t>
  </si>
  <si>
    <t>This is market value of equity (use market cap) / (market value of equity + book value of total debt)</t>
  </si>
  <si>
    <t>Weight of Debt</t>
  </si>
  <si>
    <t>This is book value of debt (use ST + LT debt on BS) / (market cap + book value of total debt)</t>
  </si>
  <si>
    <t>Income statement, Federal income tax statutory rate</t>
  </si>
  <si>
    <t>Should be (cost of equity * weight of equity) + (cost of debt*weight of debt)*(1-tax rate)</t>
  </si>
  <si>
    <t>We multiply the weigthed average cost of debt by the tax rate because interest expense acts as a tax sheild</t>
  </si>
  <si>
    <t>Market Cap</t>
  </si>
  <si>
    <t>Book value of debt</t>
  </si>
  <si>
    <t>* Helpful sources for finding market data are S&amp;P net advantage, Bloomberg, yahoo finance, and 10Ks. It is imperative that your cite your sources</t>
  </si>
  <si>
    <t xml:space="preserve">market cap/net income </t>
  </si>
  <si>
    <t>enterprise value/ebitda</t>
  </si>
  <si>
    <t>enterprise value/revenue</t>
  </si>
  <si>
    <t>($ in Millions, except per share data)</t>
  </si>
  <si>
    <t>Enterprise Value</t>
  </si>
  <si>
    <t>Market Cap.</t>
  </si>
  <si>
    <t>Total Debt/EBTIDA</t>
  </si>
  <si>
    <t>LTM Revenue</t>
  </si>
  <si>
    <t>LTM EBITDA</t>
  </si>
  <si>
    <t>LTM EBITDA Growth</t>
  </si>
  <si>
    <t>LTM EPS</t>
  </si>
  <si>
    <t xml:space="preserve">Gross Margin </t>
  </si>
  <si>
    <t xml:space="preserve">EBITDA Margin </t>
  </si>
  <si>
    <t>Net Margin</t>
  </si>
  <si>
    <t>Price/Earnings</t>
  </si>
  <si>
    <t>TEV/EBITDA</t>
  </si>
  <si>
    <t>TEV/Revenue</t>
  </si>
  <si>
    <t>Company</t>
  </si>
  <si>
    <t xml:space="preserve">LTM </t>
  </si>
  <si>
    <t>NTM*</t>
  </si>
  <si>
    <t>Median</t>
  </si>
  <si>
    <t>P/E Valuation</t>
  </si>
  <si>
    <t>EPS Estimate (Pull from income statement)</t>
  </si>
  <si>
    <t>Target Price</t>
  </si>
  <si>
    <t>=EPS estimate * average or median p/e multiple</t>
  </si>
  <si>
    <t>EBITDA Estimate (Pull from income statement)</t>
  </si>
  <si>
    <t>Equals to EBITDA * median or average EV/EBITDA multiple</t>
  </si>
  <si>
    <t xml:space="preserve"> '+ Cash</t>
  </si>
  <si>
    <t>Balance sheet</t>
  </si>
  <si>
    <t xml:space="preserve"> - Debt</t>
  </si>
  <si>
    <t>EV + cash - debt</t>
  </si>
  <si>
    <t>Equity value / shares outstanding</t>
  </si>
  <si>
    <t>Weights</t>
  </si>
  <si>
    <t xml:space="preserve">Valuation Method </t>
  </si>
  <si>
    <t>Price</t>
  </si>
  <si>
    <t>P/E</t>
  </si>
  <si>
    <t>LINK to P/E target price</t>
  </si>
  <si>
    <t>Link to EV/EBITDA target price</t>
  </si>
  <si>
    <t xml:space="preserve">Blended Target Price </t>
  </si>
  <si>
    <t>Weighted average</t>
  </si>
  <si>
    <t>MGM Resorts International (MGM US) - By Measure</t>
  </si>
  <si>
    <t>In Millions of USD except Per Share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</si>
  <si>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</si>
  <si>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</si>
  <si>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</si>
  <si>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</si>
  <si>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</si>
  <si>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</si>
  <si>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</si>
  <si>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</si>
  <si>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</si>
  <si>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</si>
  <si>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</si>
  <si>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</si>
  <si>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</si>
  <si>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</si>
  <si>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</si>
  <si>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12 Months Ending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</si>
  <si>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</si>
  <si>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</si>
  <si>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</si>
  <si>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</si>
  <si>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</si>
  <si>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</si>
  <si>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</si>
  <si>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</si>
  <si>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</si>
  <si>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</si>
  <si>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</si>
  <si>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</si>
  <si>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</si>
  <si>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</si>
  <si>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</si>
  <si>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 xml:space="preserve">  Las Vegas Strip Resorts</t>
  </si>
  <si>
    <t>—</t>
  </si>
  <si>
    <t xml:space="preserve">    Non-Casino</t>
  </si>
  <si>
    <t xml:space="preserve">      Rooms</t>
  </si>
  <si>
    <t xml:space="preserve">      Food and Beverage</t>
  </si>
  <si>
    <t xml:space="preserve">      Entertainment, Retail and Other</t>
  </si>
  <si>
    <t xml:space="preserve">    Casino</t>
  </si>
  <si>
    <t xml:space="preserve">      Incentives</t>
  </si>
  <si>
    <t xml:space="preserve">      Other</t>
  </si>
  <si>
    <t xml:space="preserve">      Slots</t>
  </si>
  <si>
    <t xml:space="preserve">      Table Games</t>
  </si>
  <si>
    <t xml:space="preserve">  Regional Operation</t>
  </si>
  <si>
    <t xml:space="preserve">  MGM China</t>
  </si>
  <si>
    <t xml:space="preserve">      Commisions and Incentives</t>
  </si>
  <si>
    <t xml:space="preserve">      Main Floor Table Games</t>
  </si>
  <si>
    <t xml:space="preserve">      VIP Table Games</t>
  </si>
  <si>
    <t xml:space="preserve">    Non Casino</t>
  </si>
  <si>
    <t xml:space="preserve">  Corporate and Other</t>
  </si>
  <si>
    <t xml:space="preserve">  Reconciliation</t>
  </si>
  <si>
    <t xml:space="preserve">  Wholly Owned Domestic Resorts</t>
  </si>
  <si>
    <t xml:space="preserve">      Entertainment, Retail &amp; Other</t>
  </si>
  <si>
    <t xml:space="preserve">      Other Casino</t>
  </si>
  <si>
    <t>Revenue - Supplementary Breakdown</t>
  </si>
  <si>
    <t xml:space="preserve">  Casino Resorts</t>
  </si>
  <si>
    <t xml:space="preserve">  Rooms</t>
  </si>
  <si>
    <t xml:space="preserve">  Food and Beverage</t>
  </si>
  <si>
    <t xml:space="preserve">  Entertainment, Retail &amp; Other</t>
  </si>
  <si>
    <t xml:space="preserve">  Reimbursed Costs</t>
  </si>
  <si>
    <t>Revenue Growth %</t>
  </si>
  <si>
    <t xml:space="preserve">    Entertainment, Retail and Other</t>
  </si>
  <si>
    <t xml:space="preserve">    Food and Beverage</t>
  </si>
  <si>
    <t xml:space="preserve">    Rooms</t>
  </si>
  <si>
    <t xml:space="preserve">    Main Floor Table Games</t>
  </si>
  <si>
    <t xml:space="preserve">    VIP Table Games</t>
  </si>
  <si>
    <t xml:space="preserve">    Slots</t>
  </si>
  <si>
    <t xml:space="preserve">  Non-Casino</t>
  </si>
  <si>
    <t xml:space="preserve">  Casino</t>
  </si>
  <si>
    <t xml:space="preserve">    Table Games</t>
  </si>
  <si>
    <t xml:space="preserve">    Other</t>
  </si>
  <si>
    <t>Other Operating Expense</t>
  </si>
  <si>
    <t xml:space="preserve">  Promotional Allowances</t>
  </si>
  <si>
    <t xml:space="preserve">  Wholly Owned Domestic Reports - Casino - Other</t>
  </si>
  <si>
    <t xml:space="preserve">  Retail</t>
  </si>
  <si>
    <t xml:space="preserve">  Entertainment</t>
  </si>
  <si>
    <t>Same Store Sales $</t>
  </si>
  <si>
    <t>Casinos Table Win</t>
  </si>
  <si>
    <t>Casinos Table Win %</t>
  </si>
  <si>
    <t>Casinos Table Drop</t>
  </si>
  <si>
    <t>Casinos Slot Machine Win</t>
  </si>
  <si>
    <t>Source: Bloomberg</t>
  </si>
  <si>
    <t>MGM Resorts International (MGM US) - By Geography</t>
  </si>
  <si>
    <t xml:space="preserve">    City Center</t>
  </si>
  <si>
    <t xml:space="preserve">    Monte Carlo</t>
  </si>
  <si>
    <t xml:space="preserve">    New York</t>
  </si>
  <si>
    <t xml:space="preserve">    Park MGM</t>
  </si>
  <si>
    <t xml:space="preserve">    Circus Circus Las Vegas</t>
  </si>
  <si>
    <t xml:space="preserve">    Excalibur</t>
  </si>
  <si>
    <t xml:space="preserve">    Luxor</t>
  </si>
  <si>
    <t xml:space="preserve">    The Mirage</t>
  </si>
  <si>
    <t xml:space="preserve">    Mandalay Bay</t>
  </si>
  <si>
    <t xml:space="preserve">    MGM Grand Las Vegas</t>
  </si>
  <si>
    <t xml:space="preserve">    Bellagio</t>
  </si>
  <si>
    <t xml:space="preserve">  Regional Operations</t>
  </si>
  <si>
    <t xml:space="preserve">    MGM Northfield</t>
  </si>
  <si>
    <t xml:space="preserve">    Empire City Casino</t>
  </si>
  <si>
    <t xml:space="preserve">    Gold Strike Tunica</t>
  </si>
  <si>
    <t xml:space="preserve">    MGM Grand Detroit</t>
  </si>
  <si>
    <t xml:space="preserve">    MGM Springfield</t>
  </si>
  <si>
    <t xml:space="preserve">    MGM National Harbor</t>
  </si>
  <si>
    <t xml:space="preserve">    Borgata</t>
  </si>
  <si>
    <t xml:space="preserve">    Beau Rivage</t>
  </si>
  <si>
    <t xml:space="preserve">    MGM Macau</t>
  </si>
  <si>
    <t xml:space="preserve">    MGM Cotai</t>
  </si>
  <si>
    <t xml:space="preserve">  Management &amp; Other Operations</t>
  </si>
  <si>
    <t xml:space="preserve">  Domestic Resorts</t>
  </si>
  <si>
    <t xml:space="preserve">    Other Resort Operations</t>
  </si>
  <si>
    <t xml:space="preserve">    Other Domestic Resorts</t>
  </si>
  <si>
    <t xml:space="preserve">  Corporate &amp; Other</t>
  </si>
  <si>
    <t xml:space="preserve">  Other</t>
  </si>
  <si>
    <t xml:space="preserve">  Other Unconsolidated Resorts</t>
  </si>
  <si>
    <t xml:space="preserve">  Other Nevada</t>
  </si>
  <si>
    <t xml:space="preserve">  Other Operation</t>
  </si>
  <si>
    <t xml:space="preserve">    MGM Grand Macau</t>
  </si>
  <si>
    <t>Percentage of Revenue</t>
  </si>
  <si>
    <t xml:space="preserve">  MGM Grand Macau</t>
  </si>
  <si>
    <t>EBITDA</t>
  </si>
  <si>
    <t xml:space="preserve">  Corporate</t>
  </si>
  <si>
    <t xml:space="preserve">  Management and Other Operations</t>
  </si>
  <si>
    <t>Operating Income</t>
  </si>
  <si>
    <t xml:space="preserve">  Domestic</t>
  </si>
  <si>
    <t xml:space="preserve">  Foreign</t>
  </si>
  <si>
    <t>Adjusted EBITDA</t>
  </si>
  <si>
    <t>Depreciation and Amortization</t>
  </si>
  <si>
    <t>Total Square Feet/Meter</t>
  </si>
  <si>
    <t xml:space="preserve">      Railroad Pass (Henderson)</t>
  </si>
  <si>
    <t xml:space="preserve">      Gold Strike (Jean)</t>
  </si>
  <si>
    <t xml:space="preserve">      Circus Circus Reno (Reno)</t>
  </si>
  <si>
    <t xml:space="preserve">    Treasure Island</t>
  </si>
  <si>
    <t xml:space="preserve">    Hard Rock Rocksino Northfield Park</t>
  </si>
  <si>
    <t xml:space="preserve">    Grand Victoria</t>
  </si>
  <si>
    <t xml:space="preserve">    Silver Legacy</t>
  </si>
  <si>
    <t>Number of Hotel Locations</t>
  </si>
  <si>
    <t xml:space="preserve">    Aria</t>
  </si>
  <si>
    <t>Number of Hotel Rooms</t>
  </si>
  <si>
    <t>Average Occupancy</t>
  </si>
  <si>
    <t xml:space="preserve">  MGM Cotai</t>
  </si>
  <si>
    <t xml:space="preserve">  MGM Macau</t>
  </si>
  <si>
    <t xml:space="preserve">  City Center</t>
  </si>
  <si>
    <t>Average Daily Rate</t>
  </si>
  <si>
    <t>Revenue per Available Room</t>
  </si>
  <si>
    <t>Casinos Number of Tables</t>
  </si>
  <si>
    <t xml:space="preserve">      Silver Legacy (Reno)</t>
  </si>
  <si>
    <t>Casinos Number of Slot Machines</t>
  </si>
  <si>
    <t>Casinos Slot Machine Win %</t>
  </si>
  <si>
    <t>Casinos Slot Machine Handle</t>
  </si>
  <si>
    <t>Site Area (Square Foot)</t>
  </si>
  <si>
    <t>MGM Resorts International (MGM US) - By Segment</t>
  </si>
  <si>
    <t>Corporate and Other</t>
  </si>
  <si>
    <t xml:space="preserve">  Revenue</t>
  </si>
  <si>
    <t xml:space="preserve">  Same Store Sales $</t>
  </si>
  <si>
    <t xml:space="preserve">  Assets</t>
  </si>
  <si>
    <t>MGM China</t>
  </si>
  <si>
    <t xml:space="preserve">  Revenue Growth %</t>
  </si>
  <si>
    <t xml:space="preserve">  Casinos Table Win</t>
  </si>
  <si>
    <t xml:space="preserve">  Casinos Table Win %</t>
  </si>
  <si>
    <t xml:space="preserve">  Casinos Table Drop</t>
  </si>
  <si>
    <t>Las Vegas Strip Resorts</t>
  </si>
  <si>
    <t xml:space="preserve">  Casinos Slot Machine Win</t>
  </si>
  <si>
    <t>Regional Operation</t>
  </si>
  <si>
    <t>Food and Beverage</t>
  </si>
  <si>
    <t xml:space="preserve">  Revenue - Supplementary Breakdown</t>
  </si>
  <si>
    <t xml:space="preserve">  Other Operating Expense</t>
  </si>
  <si>
    <t>Entertainment, Retail &amp; Other</t>
  </si>
  <si>
    <t>Casino Resorts</t>
  </si>
  <si>
    <t>Rooms</t>
  </si>
  <si>
    <t>Reimbursed Costs</t>
  </si>
  <si>
    <t>Wholly Owned Domestic Reports - Casino - Other</t>
  </si>
  <si>
    <t>Casino</t>
  </si>
  <si>
    <t>Entertainment, Retail and Other</t>
  </si>
  <si>
    <t>Reconciliation</t>
  </si>
  <si>
    <t>Wholly Owned Domestic Resorts</t>
  </si>
  <si>
    <t>Entertainment</t>
  </si>
  <si>
    <t>Retail</t>
  </si>
  <si>
    <t>Slots</t>
  </si>
  <si>
    <t>Table Games</t>
  </si>
  <si>
    <t>Non-Casino</t>
  </si>
  <si>
    <t>Promotional Allowances</t>
  </si>
  <si>
    <t>MGM Resorts International (MGM US) - Standardized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</si>
  <si>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</si>
  <si>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</si>
  <si>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</si>
  <si>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</si>
  <si>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</si>
  <si>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</si>
  <si>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</si>
  <si>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</si>
  <si>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</si>
  <si>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</si>
  <si>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</si>
  <si>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</si>
  <si>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</si>
  <si>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</si>
  <si>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</si>
  <si>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</si>
  <si>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</si>
  <si>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</si>
  <si>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</si>
  <si>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</si>
  <si>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</si>
  <si>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</si>
  <si>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</si>
  <si>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</si>
  <si>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</si>
  <si>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BS_DERIV_HEDGING_ASST_ST</t>
  </si>
  <si>
    <t xml:space="preserve">    + Assets Held-for-Sale</t>
  </si>
  <si>
    <t>BS_ASSETS_HELD_FOR_SALE_ST</t>
  </si>
  <si>
    <t xml:space="preserve">    + Deferred Tax Assets</t>
  </si>
  <si>
    <t>BS_DEFERRED_TAX_ASSETS_ST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</si>
  <si>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</si>
  <si>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</si>
  <si>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</si>
  <si>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</si>
  <si>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</si>
  <si>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</si>
  <si>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</si>
  <si>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</si>
  <si>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</si>
  <si>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</si>
  <si>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</si>
  <si>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</si>
  <si>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</si>
  <si>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</si>
  <si>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</si>
  <si>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</si>
  <si>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</si>
  <si>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</si>
  <si>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</si>
  <si>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</si>
  <si>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</si>
  <si>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</si>
  <si>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</si>
  <si>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</si>
  <si>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</si>
  <si>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</si>
  <si>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</si>
  <si>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</si>
  <si>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</si>
  <si>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</si>
  <si>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 xml:space="preserve">  Product/Brand Segments</t>
  </si>
  <si>
    <t xml:space="preserve">    Regional Operation</t>
  </si>
  <si>
    <t xml:space="preserve">    Las Vegas Strip Resorts</t>
  </si>
  <si>
    <t xml:space="preserve">    MGM China</t>
  </si>
  <si>
    <t xml:space="preserve">    Corporate and Other</t>
  </si>
  <si>
    <t xml:space="preserve">    Reconciliation</t>
  </si>
  <si>
    <t xml:space="preserve">    Wholly Owned Domestic Resorts</t>
  </si>
  <si>
    <t>Liabilities &amp; Shareholders' Equity</t>
  </si>
  <si>
    <t xml:space="preserve">  + Payables &amp; Accruals</t>
  </si>
  <si>
    <t>ACCT_PAYABLE_ACCRUALS_DETAILED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</si>
  <si>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</si>
  <si>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</si>
  <si>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</si>
  <si>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</si>
  <si>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</si>
  <si>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INTEREST_DIVIDENDS_PAYABLE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</si>
  <si>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</si>
  <si>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</si>
  <si>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</si>
  <si>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</si>
  <si>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</si>
  <si>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</si>
  <si>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</si>
  <si>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</si>
  <si>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</si>
  <si>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</si>
  <si>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</si>
  <si>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</si>
  <si>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</si>
  <si>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</si>
  <si>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</si>
  <si>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</si>
  <si>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</si>
  <si>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</si>
  <si>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</si>
  <si>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BS_DERIV_HEDGING_LIAB_ST</t>
  </si>
  <si>
    <t xml:space="preserve">    + Deferred Tax Liabilities</t>
  </si>
  <si>
    <t>BS_DEFERRED_TAX_LIABS_ST</t>
  </si>
  <si>
    <t xml:space="preserve">    + Misc ST Liabilities</t>
  </si>
  <si>
    <t>OTHER_CURRENT_LIABS_DETAILED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</si>
  <si>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</si>
  <si>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</si>
  <si>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</si>
  <si>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</si>
  <si>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</si>
  <si>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</si>
  <si>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</si>
  <si>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  + LT Finance Leases</t>
  </si>
  <si>
    <t>LT_CAPITAL_LEASE_OBLIGATIONS</t>
  </si>
  <si>
    <t xml:space="preserve">  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</si>
  <si>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</si>
  <si>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</si>
  <si>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</si>
  <si>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</si>
  <si>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</si>
  <si>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</si>
  <si>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</si>
  <si>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>LT_DEFERRED_REVENUE</t>
  </si>
  <si>
    <t>BS_DEFERRED_TAX_LIABILITIES_LT</t>
  </si>
  <si>
    <t>BS_DERIV_HEDGING_LIAB_LT</t>
  </si>
  <si>
    <t xml:space="preserve">    + Misc LT Liabilities</t>
  </si>
  <si>
    <t>OTHER_NONCURRENT_LIABS_DETAILED</t>
  </si>
  <si>
    <t>Total Noncurrent Liabilities</t>
  </si>
  <si>
    <t>NON_CUR_LIAB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</si>
  <si>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</si>
  <si>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</si>
  <si>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</si>
  <si>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</si>
  <si>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</si>
  <si>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</si>
  <si>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</si>
  <si>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</si>
  <si>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</si>
  <si>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</si>
  <si>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</si>
  <si>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</si>
  <si>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</si>
  <si>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</si>
  <si>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</si>
  <si>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</si>
  <si>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</si>
  <si>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</si>
  <si>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</si>
  <si>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</si>
  <si>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</si>
  <si>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</si>
  <si>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</si>
  <si>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</si>
  <si>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</si>
  <si>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</si>
  <si>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US GAAP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</si>
  <si>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</si>
  <si>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</si>
  <si>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</si>
  <si>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</si>
  <si>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</si>
  <si>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</si>
  <si>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</si>
  <si>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</si>
  <si>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</si>
  <si>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</si>
  <si>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</si>
  <si>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</si>
  <si>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</si>
  <si>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</si>
  <si>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</si>
  <si>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</si>
  <si>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</si>
  <si>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</si>
  <si>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</si>
  <si>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</si>
  <si>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</si>
  <si>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</si>
  <si>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</si>
  <si>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</si>
  <si>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</si>
  <si>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Right click to show data transparency (not supported for all values)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</si>
  <si>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</si>
  <si>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</si>
  <si>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</si>
  <si>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</si>
  <si>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</si>
  <si>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Geographic Segments</t>
  </si>
  <si>
    <t xml:space="preserve">    Domestic Resorts</t>
  </si>
  <si>
    <t xml:space="preserve">      Other Resort Operations</t>
  </si>
  <si>
    <t xml:space="preserve">      Other Domestic Resorts</t>
  </si>
  <si>
    <t xml:space="preserve">    Corporate</t>
  </si>
  <si>
    <t xml:space="preserve">      City Center</t>
  </si>
  <si>
    <t xml:space="preserve">      Monte Carlo</t>
  </si>
  <si>
    <t xml:space="preserve">      New York</t>
  </si>
  <si>
    <t xml:space="preserve">      Park MGM</t>
  </si>
  <si>
    <t xml:space="preserve">      Circus Circus Las Vegas</t>
  </si>
  <si>
    <t xml:space="preserve">      Excalibur</t>
  </si>
  <si>
    <t xml:space="preserve">      Luxor</t>
  </si>
  <si>
    <t xml:space="preserve">      The Mirage</t>
  </si>
  <si>
    <t xml:space="preserve">      Mandalay Bay</t>
  </si>
  <si>
    <t xml:space="preserve">      MGM Grand Las Vegas</t>
  </si>
  <si>
    <t xml:space="preserve">      Bellagio</t>
  </si>
  <si>
    <t xml:space="preserve">    Regional Operations</t>
  </si>
  <si>
    <t xml:space="preserve">      Gold Strike Tunica</t>
  </si>
  <si>
    <t xml:space="preserve">      MGM Grand Detroit</t>
  </si>
  <si>
    <t xml:space="preserve">      MGM Springfield</t>
  </si>
  <si>
    <t xml:space="preserve">      MGM National Harbor</t>
  </si>
  <si>
    <t xml:space="preserve">      Borgata</t>
  </si>
  <si>
    <t xml:space="preserve">      Beau Rivage</t>
  </si>
  <si>
    <t xml:space="preserve">      MGM Macau</t>
  </si>
  <si>
    <t xml:space="preserve">      MGM Cotai</t>
  </si>
  <si>
    <t xml:space="preserve">    Other Unconsolidated Resorts</t>
  </si>
  <si>
    <t xml:space="preserve">    Management &amp; Other Operations</t>
  </si>
  <si>
    <t xml:space="preserve">    Other Nevada</t>
  </si>
  <si>
    <t xml:space="preserve">    Other Operation</t>
  </si>
  <si>
    <t xml:space="preserve">      MGM Grand Macau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</si>
  <si>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</si>
  <si>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</si>
  <si>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</si>
  <si>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</si>
  <si>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</si>
  <si>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</si>
  <si>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</si>
  <si>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</si>
  <si>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</si>
  <si>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</si>
  <si>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</si>
  <si>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</si>
  <si>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</si>
  <si>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</si>
  <si>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</si>
  <si>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</si>
  <si>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</si>
  <si>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</si>
  <si>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</si>
  <si>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</si>
  <si>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</si>
  <si>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</si>
  <si>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</si>
  <si>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</si>
  <si>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</si>
  <si>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</si>
  <si>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</si>
  <si>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</si>
  <si>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</si>
  <si>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ACQUIS_OF_FIXED_INTANG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</si>
  <si>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</si>
  <si>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</si>
  <si>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</si>
  <si>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</si>
  <si>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</si>
  <si>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</si>
  <si>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</si>
  <si>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</si>
  <si>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</si>
  <si>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</si>
  <si>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</si>
  <si>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</si>
  <si>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</si>
  <si>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</si>
  <si>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</si>
  <si>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</si>
  <si>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</si>
  <si>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</si>
  <si>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</si>
  <si>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</si>
  <si>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</si>
  <si>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</si>
  <si>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</si>
  <si>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</si>
  <si>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</si>
  <si>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</si>
  <si>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</si>
  <si>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</si>
  <si>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</si>
  <si>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</si>
  <si>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</si>
  <si>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</si>
  <si>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</si>
  <si>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</si>
  <si>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</si>
  <si>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</si>
  <si>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</si>
  <si>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</si>
  <si>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</si>
  <si>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</si>
  <si>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</si>
  <si>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</si>
  <si>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</si>
  <si>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</si>
  <si>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</si>
  <si>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</si>
  <si>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</si>
  <si>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</si>
  <si>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</si>
  <si>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</si>
  <si>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</si>
  <si>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 xml:space="preserve">      MGM Northfield</t>
  </si>
  <si>
    <t xml:space="preserve">      Empire City Casino</t>
  </si>
  <si>
    <t xml:space="preserve">    Management and Other Operations</t>
  </si>
  <si>
    <t>Trailing 12M EBITDA Margin</t>
  </si>
  <si>
    <t>EBITDA_MARGIN</t>
  </si>
  <si>
    <t>Net Cash Paid for Acquisitions</t>
  </si>
  <si>
    <t>CF_NET_CASH_PAID_FOR_AQUIS</t>
  </si>
  <si>
    <t>Tax Benefit from Stock Options</t>
  </si>
  <si>
    <t>CF_TAX_BENEFIT_FRM_STOCK_OPTIONS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</si>
  <si>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</si>
  <si>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</si>
  <si>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</si>
  <si>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</si>
  <si>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</si>
  <si>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</si>
  <si>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</si>
  <si>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</si>
  <si>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</si>
  <si>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</si>
  <si>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</si>
  <si>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MGM Resorts International (MGM US) - BBG Adjusted</t>
  </si>
  <si>
    <t>FY 2023 Est</t>
  </si>
  <si>
    <t>FY 2024 Est</t>
  </si>
  <si>
    <t>12/31/2023</t>
  </si>
  <si>
    <t>12/31/2024</t>
  </si>
  <si>
    <t>SALES_REV_TURN</t>
  </si>
  <si>
    <t xml:space="preserve">    + Sales &amp; Services Revenue</t>
  </si>
  <si>
    <t>IS_SALES_AND_SERVICES_REVENUES</t>
  </si>
  <si>
    <t xml:space="preserve">    + Other Revenue</t>
  </si>
  <si>
    <t>IS_OTHER_REVENUE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</si>
  <si>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</si>
  <si>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</si>
  <si>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</si>
  <si>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</si>
  <si>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</si>
  <si>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</si>
  <si>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</si>
  <si>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</si>
  <si>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</si>
  <si>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</si>
  <si>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</si>
  <si>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</si>
  <si>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</si>
  <si>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</si>
  <si>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</si>
  <si>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Depreciation &amp; Amortization</t>
  </si>
  <si>
    <t>IS_DEPRECIATION_AND_AMORTIZATION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</si>
  <si>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</si>
  <si>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</si>
  <si>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</si>
  <si>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</si>
  <si>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</si>
  <si>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</si>
  <si>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</si>
  <si>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</si>
  <si>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</si>
  <si>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</si>
  <si>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</si>
  <si>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</si>
  <si>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</si>
  <si>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</si>
  <si>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</si>
  <si>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</si>
  <si>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</si>
  <si>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</si>
  <si>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</si>
  <si>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</si>
  <si>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</si>
  <si>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</si>
  <si>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Merger/Acquisition Expense</t>
  </si>
  <si>
    <t>IS_MERGER_ACQUISITION_EXPENSE</t>
  </si>
  <si>
    <t xml:space="preserve">    + Disposal of Assets</t>
  </si>
  <si>
    <t>IS_GAIN_LOSS_DISPOSAL_ASSETS</t>
  </si>
  <si>
    <t xml:space="preserve">    + Early Extinguishment of Debt</t>
  </si>
  <si>
    <t>IS_G_L_ON_EXT_DBT_OR_SETTLE_DBT</t>
  </si>
  <si>
    <t xml:space="preserve">    + Asset Write-Down</t>
  </si>
  <si>
    <t>IS_IMPAIRMENT_ASSETS</t>
  </si>
  <si>
    <t xml:space="preserve">    + Impairment of Goodwill</t>
  </si>
  <si>
    <t>IS_IMPAIRMENT_GOODWILL_INTANGIBL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</si>
  <si>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</si>
  <si>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</si>
  <si>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</si>
  <si>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</si>
  <si>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Restructuring</t>
  </si>
  <si>
    <t>IS_RESTRUCTURING_EXPENSES</t>
  </si>
  <si>
    <t xml:space="preserve">    + Insurance Settlement</t>
  </si>
  <si>
    <t>IS_INSURANCE_SETTLEMENTS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</si>
  <si>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</si>
  <si>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</si>
  <si>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</si>
  <si>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</si>
  <si>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</si>
  <si>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</si>
  <si>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</si>
  <si>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</si>
  <si>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</si>
  <si>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 xml:space="preserve">    + Tax Allowance/Credit</t>
  </si>
  <si>
    <t>IS_TAX_VALN_ALLOWNCE_CREDITS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</si>
  <si>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</si>
  <si>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</si>
  <si>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</si>
  <si>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</si>
  <si>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</si>
  <si>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</si>
  <si>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</si>
  <si>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</si>
  <si>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</si>
  <si>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</si>
  <si>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</si>
  <si>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</si>
  <si>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</si>
  <si>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</si>
  <si>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</si>
  <si>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</si>
  <si>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</si>
  <si>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</si>
  <si>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</si>
  <si>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</si>
  <si>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</si>
  <si>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</si>
  <si>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</si>
  <si>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</si>
  <si>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</si>
  <si>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</si>
  <si>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</si>
  <si>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</si>
  <si>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</si>
  <si>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</si>
  <si>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</si>
  <si>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</si>
  <si>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</si>
  <si>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</si>
  <si>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</si>
  <si>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</si>
  <si>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</si>
  <si>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</si>
  <si>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</si>
  <si>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</si>
  <si>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EBITDA Margin (T12M)</t>
  </si>
  <si>
    <t>EBITA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</si>
  <si>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</si>
  <si>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</si>
  <si>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</si>
  <si>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</si>
  <si>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</si>
  <si>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</si>
  <si>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</si>
  <si>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</si>
  <si>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</si>
  <si>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</si>
  <si>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</si>
  <si>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</si>
  <si>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</si>
  <si>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</si>
  <si>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Depreciation Expense</t>
  </si>
  <si>
    <t>IS_DEPR_EXP</t>
  </si>
  <si>
    <t>Rental Expense</t>
  </si>
  <si>
    <t>BS_CURR_RENTAL_EXPENSE</t>
  </si>
  <si>
    <t>FY 2025 Est</t>
  </si>
  <si>
    <t>FY 2026 Est</t>
  </si>
  <si>
    <t>FY 2027 Est</t>
  </si>
  <si>
    <t xml:space="preserve">    % of Revenue</t>
  </si>
  <si>
    <t xml:space="preserve">  % of Revenue</t>
  </si>
  <si>
    <t xml:space="preserve">   % of Revenue</t>
  </si>
  <si>
    <t xml:space="preserve">     % of Revenue</t>
  </si>
  <si>
    <t>Capital Expenditure</t>
  </si>
  <si>
    <t xml:space="preserve">  Tax Rate</t>
  </si>
  <si>
    <t>Present Value of Free Cash Flow to Firm</t>
  </si>
  <si>
    <t xml:space="preserve">    Growth</t>
  </si>
  <si>
    <t>% of Revenue</t>
  </si>
  <si>
    <t>Current Stock Price</t>
  </si>
  <si>
    <t>Upside</t>
  </si>
  <si>
    <t>MGM Resorts International (MGM)</t>
  </si>
  <si>
    <t>NA</t>
  </si>
  <si>
    <t>Caesars Entertainment (CZR)</t>
  </si>
  <si>
    <t>Las Vegas Sands (LVS)</t>
  </si>
  <si>
    <t>Wynn Resorts (WYNN)</t>
  </si>
  <si>
    <t>Boyd Gaming Corporation (BYD)</t>
  </si>
  <si>
    <t>Churchill Downs Incorporated (CHDN)</t>
  </si>
  <si>
    <t>Light &amp; Wonder, Inc. (LNW)</t>
  </si>
  <si>
    <t>Source</t>
  </si>
  <si>
    <t>P/E, TEV/EBIDA and TEV/Revenue ratios cited from Yahoo Finance. Other numbers cited from NetAdvantage.</t>
  </si>
  <si>
    <t>Sensitivity Analysis</t>
  </si>
  <si>
    <t>Min</t>
  </si>
  <si>
    <t>Max</t>
  </si>
  <si>
    <t>25th</t>
  </si>
  <si>
    <t>75th</t>
  </si>
  <si>
    <t>Forward P/E</t>
  </si>
  <si>
    <t>EV/EBITDA</t>
  </si>
  <si>
    <t xml:space="preserve">8.5%-11% WACC, 1.5% - 3.5% Terminal FCF Growth Rate </t>
  </si>
  <si>
    <t>Predicted Price</t>
  </si>
  <si>
    <t>Date</t>
  </si>
  <si>
    <t>Open</t>
  </si>
  <si>
    <t>High</t>
  </si>
  <si>
    <t>Low</t>
  </si>
  <si>
    <t>Close</t>
  </si>
  <si>
    <t>Adj Close</t>
  </si>
  <si>
    <t>Volume</t>
  </si>
  <si>
    <t xml:space="preserve">25th </t>
  </si>
  <si>
    <t>8.5%-11% WACC, 1.5% - 3.5% Growth R.</t>
  </si>
  <si>
    <t>Column1</t>
  </si>
  <si>
    <t>Column2</t>
  </si>
  <si>
    <t>MGM Resorts International (MGM US) - Market Multiples Approach - Valuation Date (August 13, 2023)</t>
  </si>
  <si>
    <t>Melco Resorts &amp; Entertainment (MLCO)</t>
  </si>
  <si>
    <t>NM</t>
  </si>
  <si>
    <t xml:space="preserve">Current price </t>
  </si>
  <si>
    <t>Method</t>
  </si>
  <si>
    <t>Weightage</t>
  </si>
  <si>
    <t xml:space="preserve">Intrinsic Valuation </t>
  </si>
  <si>
    <t>Relative Valuation</t>
  </si>
  <si>
    <t xml:space="preserve">Target Price </t>
  </si>
  <si>
    <t>Down side</t>
  </si>
  <si>
    <t>Median - Min</t>
  </si>
  <si>
    <t>Max - Median</t>
  </si>
  <si>
    <t>Historical Stock Price (5 years)</t>
  </si>
  <si>
    <t>Current Price</t>
  </si>
  <si>
    <t>Downside</t>
  </si>
  <si>
    <t>S&amp;P Netadvantage, cited date: Sep 01, 2023</t>
  </si>
  <si>
    <t>CNBC, cited date: Sep 01, 2023. 10-year U.S. treasury bond</t>
  </si>
  <si>
    <t>NYU, Geometric Average Historical Return of S&amp;P 500 from 1928-2022, cited date: Sep 01, 2023</t>
  </si>
  <si>
    <t>(Source: 10-Q, 2Q 2023)</t>
  </si>
  <si>
    <t>NYU, cited date: Sep 01, 2023.</t>
  </si>
  <si>
    <t>(Source: NetAdvantage, cited on Sep 01, 2023)</t>
  </si>
  <si>
    <t>Penn Entertainment (PENN)</t>
  </si>
  <si>
    <t>Consumer Sentiment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</si>
  <si>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</si>
  <si>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</si>
  <si>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</si>
  <si>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</si>
  <si>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</si>
  <si>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</si>
  <si>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UMCSENT</t>
  </si>
  <si>
    <t>University of Michigan: Consumer Sentiment, Index 1966:Q1=100, Monthly, Not Seasonally Adjusted</t>
  </si>
  <si>
    <t>Frequency: Monthly</t>
  </si>
  <si>
    <t>Month</t>
  </si>
  <si>
    <t>Value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</si>
  <si>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</si>
  <si>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</si>
  <si>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</si>
  <si>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</si>
  <si>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</si>
  <si>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</si>
  <si>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</si>
  <si>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</si>
  <si>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</si>
  <si>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</si>
  <si>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</si>
  <si>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</si>
  <si>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Porte's Five Forces</t>
  </si>
  <si>
    <t>Threat of New Entry</t>
  </si>
  <si>
    <t>Bargaining Power of Customers</t>
  </si>
  <si>
    <t>Competitive Rivalry</t>
  </si>
  <si>
    <t>Bargaining Power of Suppliers</t>
  </si>
  <si>
    <t>Threat of Substitution</t>
  </si>
  <si>
    <t>Revenue by Segment &amp; Geography</t>
  </si>
  <si>
    <t>Total Revenue</t>
  </si>
  <si>
    <t>Las Vegas</t>
  </si>
  <si>
    <t>Regional</t>
  </si>
  <si>
    <t>Macau</t>
  </si>
  <si>
    <t>Other</t>
  </si>
  <si>
    <t>Macau Gaming Revenue</t>
  </si>
  <si>
    <t>Number of visitors</t>
  </si>
  <si>
    <t>Visitors in LV</t>
  </si>
  <si>
    <t>Visitors in Macau</t>
  </si>
  <si>
    <t>Jan-Jul</t>
  </si>
  <si>
    <t>Forecasted Revenue</t>
  </si>
  <si>
    <t>FCFF</t>
  </si>
  <si>
    <t>Trailing 12-month</t>
  </si>
  <si>
    <t>EBITDA Margin</t>
  </si>
  <si>
    <t>ROE</t>
  </si>
  <si>
    <t>ROA</t>
  </si>
  <si>
    <t>Debt to Equity</t>
  </si>
  <si>
    <t>Quick Ratio</t>
  </si>
  <si>
    <t>MGM</t>
  </si>
  <si>
    <t>Caesar</t>
  </si>
  <si>
    <t>Las Vegas Sands</t>
  </si>
  <si>
    <t>Penn</t>
  </si>
  <si>
    <t>Boyd</t>
  </si>
  <si>
    <t>Wynn</t>
  </si>
  <si>
    <t>Gross</t>
  </si>
  <si>
    <t>Profit</t>
  </si>
  <si>
    <t>Caesars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</si>
</sst>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[$$-409]* #,##0.00_);_([$$-409]* \(#,##0.00\);_([$$-409]* &quot;-&quot;??_);_(@_)"/>
    <numFmt numFmtId="166" formatCode="[$-409]mmm\-yy;@"/>
    <numFmt numFmtId="167" formatCode="0.0"/>
  </numFmts>
  <fonts count="4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  <font>
      <sz val="12"/>
      <color theme="1"/>
      <name val="Calibri"/>
      <family val="2"/>
      <scheme val="minor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i/>
      <sz val="12"/>
      <color rgb="FF0070C0"/>
      <name val="Times New Roman"/>
      <family val="1"/>
    </font>
    <font>
      <sz val="12"/>
      <name val="Calibri"/>
      <family val="2"/>
    </font>
    <font>
      <b/>
      <sz val="18"/>
      <color theme="1"/>
      <name val="Times New Roman"/>
      <family val="1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rgb="FF00B050"/>
      <name val="Times New Roman"/>
      <family val="1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B153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B153E"/>
        <bgColor rgb="FFCB153E"/>
      </patternFill>
    </fill>
    <fill>
      <patternFill patternType="solid">
        <fgColor rgb="FF7F7F7F"/>
        <bgColor rgb="FF7F7F7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theme="0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rgb="FF00000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36">
    <xf numFmtId="0" fontId="0" fillId="0" borderId="0"/>
    <xf numFmtId="0" fontId="23" fillId="6" borderId="0"/>
    <xf numFmtId="0" fontId="9" fillId="0" borderId="0"/>
    <xf numFmtId="0" fontId="24" fillId="6" borderId="17" applyNumberFormat="0" applyProtection="0">
      <alignment horizontal="left" vertical="center" readingOrder="1"/>
    </xf>
    <xf numFmtId="0" fontId="25" fillId="7" borderId="0" applyNumberFormat="0" applyBorder="0" applyProtection="0">
      <alignment horizontal="center"/>
    </xf>
    <xf numFmtId="0" fontId="26" fillId="6" borderId="18">
      <alignment horizontal="left"/>
    </xf>
    <xf numFmtId="0" fontId="26" fillId="6" borderId="18">
      <alignment horizontal="right"/>
    </xf>
    <xf numFmtId="0" fontId="26" fillId="6" borderId="19">
      <alignment horizontal="left"/>
    </xf>
    <xf numFmtId="0" fontId="26" fillId="6" borderId="19">
      <alignment horizontal="right"/>
    </xf>
    <xf numFmtId="0" fontId="27" fillId="7" borderId="11"/>
    <xf numFmtId="4" fontId="27" fillId="7" borderId="20">
      <alignment horizontal="right"/>
    </xf>
    <xf numFmtId="0" fontId="28" fillId="7" borderId="11"/>
    <xf numFmtId="4" fontId="29" fillId="7" borderId="20">
      <alignment horizontal="right"/>
    </xf>
    <xf numFmtId="0" fontId="30" fillId="8" borderId="1" applyNumberFormat="0" applyAlignment="0" applyProtection="0"/>
    <xf numFmtId="3" fontId="27" fillId="7" borderId="20">
      <alignment horizontal="right"/>
    </xf>
    <xf numFmtId="0" fontId="31" fillId="7" borderId="11"/>
    <xf numFmtId="4" fontId="30" fillId="7" borderId="20">
      <alignment horizontal="right"/>
    </xf>
    <xf numFmtId="3" fontId="29" fillId="7" borderId="20">
      <alignment horizontal="right"/>
    </xf>
    <xf numFmtId="0" fontId="26" fillId="6" borderId="18">
      <alignment horizontal="left"/>
    </xf>
    <xf numFmtId="0" fontId="26" fillId="6" borderId="18">
      <alignment horizontal="right"/>
    </xf>
    <xf numFmtId="0" fontId="26" fillId="6" borderId="19">
      <alignment horizontal="left"/>
    </xf>
    <xf numFmtId="0" fontId="26" fillId="6" borderId="19">
      <alignment horizontal="right"/>
    </xf>
    <xf numFmtId="0" fontId="27" fillId="7" borderId="11"/>
    <xf numFmtId="0" fontId="28" fillId="7" borderId="11"/>
    <xf numFmtId="0" fontId="31" fillId="7" borderId="11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5" fillId="0" borderId="0"/>
    <xf numFmtId="0" fontId="32" fillId="0" borderId="0"/>
    <xf numFmtId="0" fontId="4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4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8">
    <xf numFmtId="0" fontId="0" fillId="0" borderId="0" xfId="0"/>
    <xf numFmtId="0" fontId="0" fillId="2" borderId="0" xfId="0" applyFill="1"/>
    <xf numFmtId="0" fontId="17" fillId="3" borderId="0" xfId="0" applyFont="1" applyFill="1"/>
    <xf numFmtId="0" fontId="18" fillId="3" borderId="0" xfId="0" applyFont="1" applyFill="1"/>
    <xf numFmtId="0" fontId="19" fillId="2" borderId="0" xfId="0" applyFont="1" applyFill="1"/>
    <xf numFmtId="0" fontId="20" fillId="2" borderId="1" xfId="0" applyFont="1" applyFill="1" applyBorder="1"/>
    <xf numFmtId="0" fontId="19" fillId="2" borderId="1" xfId="0" applyFont="1" applyFill="1" applyBorder="1"/>
    <xf numFmtId="0" fontId="20" fillId="2" borderId="0" xfId="0" applyFont="1" applyFill="1"/>
    <xf numFmtId="0" fontId="0" fillId="2" borderId="0" xfId="0" applyFill="1" applyAlignment="1">
      <alignment horizontal="left"/>
    </xf>
    <xf numFmtId="0" fontId="21" fillId="2" borderId="0" xfId="0" applyFont="1" applyFill="1"/>
    <xf numFmtId="0" fontId="21" fillId="2" borderId="1" xfId="0" applyFont="1" applyFill="1" applyBorder="1"/>
    <xf numFmtId="2" fontId="0" fillId="2" borderId="0" xfId="0" applyNumberFormat="1" applyFill="1"/>
    <xf numFmtId="0" fontId="21" fillId="0" borderId="0" xfId="0" applyFont="1"/>
    <xf numFmtId="4" fontId="0" fillId="2" borderId="0" xfId="0" applyNumberFormat="1" applyFill="1"/>
    <xf numFmtId="0" fontId="17" fillId="4" borderId="0" xfId="0" applyFont="1" applyFill="1"/>
    <xf numFmtId="0" fontId="0" fillId="4" borderId="0" xfId="0" applyFill="1"/>
    <xf numFmtId="0" fontId="18" fillId="4" borderId="0" xfId="0" applyFont="1" applyFill="1"/>
    <xf numFmtId="0" fontId="22" fillId="3" borderId="2" xfId="0" applyFont="1" applyFill="1" applyBorder="1"/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/>
    </xf>
    <xf numFmtId="0" fontId="10" fillId="3" borderId="5" xfId="0" applyFont="1" applyFill="1" applyBorder="1"/>
    <xf numFmtId="0" fontId="10" fillId="3" borderId="0" xfId="0" applyFont="1" applyFill="1" applyAlignment="1">
      <alignment horizontal="center" vertical="center" wrapText="1"/>
    </xf>
    <xf numFmtId="0" fontId="10" fillId="3" borderId="6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0" fillId="0" borderId="11" xfId="0" applyBorder="1"/>
    <xf numFmtId="0" fontId="0" fillId="5" borderId="13" xfId="0" applyFill="1" applyBorder="1"/>
    <xf numFmtId="165" fontId="0" fillId="5" borderId="14" xfId="0" quotePrefix="1" applyNumberFormat="1" applyFill="1" applyBorder="1"/>
    <xf numFmtId="0" fontId="0" fillId="5" borderId="11" xfId="0" applyFill="1" applyBorder="1"/>
    <xf numFmtId="0" fontId="0" fillId="0" borderId="11" xfId="0" applyBorder="1" applyAlignment="1">
      <alignment horizontal="left" indent="1"/>
    </xf>
    <xf numFmtId="0" fontId="0" fillId="5" borderId="11" xfId="0" applyFill="1" applyBorder="1" applyAlignment="1">
      <alignment horizontal="left" indent="1"/>
    </xf>
    <xf numFmtId="0" fontId="11" fillId="5" borderId="15" xfId="0" applyFont="1" applyFill="1" applyBorder="1"/>
    <xf numFmtId="0" fontId="10" fillId="3" borderId="1" xfId="0" applyFont="1" applyFill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2" xfId="0" applyNumberFormat="1" applyBorder="1"/>
    <xf numFmtId="9" fontId="0" fillId="5" borderId="13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44" fontId="0" fillId="5" borderId="14" xfId="0" applyNumberFormat="1" applyFill="1" applyBorder="1"/>
    <xf numFmtId="165" fontId="0" fillId="0" borderId="16" xfId="0" applyNumberFormat="1" applyBorder="1"/>
    <xf numFmtId="0" fontId="23" fillId="6" borderId="0" xfId="1"/>
    <xf numFmtId="0" fontId="9" fillId="0" borderId="0" xfId="2"/>
    <xf numFmtId="0" fontId="24" fillId="6" borderId="17" xfId="3">
      <alignment horizontal="left" vertical="center" readingOrder="1"/>
    </xf>
    <xf numFmtId="0" fontId="25" fillId="7" borderId="0" xfId="4">
      <alignment horizontal="center"/>
    </xf>
    <xf numFmtId="0" fontId="26" fillId="6" borderId="18" xfId="5">
      <alignment horizontal="left"/>
    </xf>
    <xf numFmtId="0" fontId="26" fillId="6" borderId="18" xfId="6">
      <alignment horizontal="right"/>
    </xf>
    <xf numFmtId="0" fontId="26" fillId="6" borderId="19" xfId="7">
      <alignment horizontal="left"/>
    </xf>
    <xf numFmtId="0" fontId="26" fillId="6" borderId="19" xfId="8">
      <alignment horizontal="right"/>
    </xf>
    <xf numFmtId="0" fontId="27" fillId="7" borderId="11" xfId="9"/>
    <xf numFmtId="4" fontId="27" fillId="7" borderId="20" xfId="10">
      <alignment horizontal="right"/>
    </xf>
    <xf numFmtId="0" fontId="28" fillId="7" borderId="11" xfId="11"/>
    <xf numFmtId="4" fontId="29" fillId="7" borderId="20" xfId="12">
      <alignment horizontal="right"/>
    </xf>
    <xf numFmtId="0" fontId="30" fillId="8" borderId="1" xfId="13"/>
    <xf numFmtId="3" fontId="27" fillId="7" borderId="20" xfId="14">
      <alignment horizontal="right"/>
    </xf>
    <xf numFmtId="0" fontId="31" fillId="7" borderId="11" xfId="15"/>
    <xf numFmtId="4" fontId="30" fillId="7" borderId="20" xfId="16">
      <alignment horizontal="right"/>
    </xf>
    <xf numFmtId="3" fontId="29" fillId="7" borderId="20" xfId="17">
      <alignment horizontal="right"/>
    </xf>
    <xf numFmtId="0" fontId="26" fillId="6" borderId="18" xfId="18">
      <alignment horizontal="left"/>
    </xf>
    <xf numFmtId="0" fontId="26" fillId="6" borderId="18" xfId="19">
      <alignment horizontal="right"/>
    </xf>
    <xf numFmtId="0" fontId="26" fillId="6" borderId="19" xfId="20">
      <alignment horizontal="left"/>
    </xf>
    <xf numFmtId="0" fontId="26" fillId="6" borderId="19" xfId="21">
      <alignment horizontal="right"/>
    </xf>
    <xf numFmtId="0" fontId="27" fillId="7" borderId="11" xfId="22"/>
    <xf numFmtId="0" fontId="28" fillId="7" borderId="11" xfId="23"/>
    <xf numFmtId="0" fontId="31" fillId="7" borderId="11" xfId="24"/>
    <xf numFmtId="14" fontId="26" fillId="6" borderId="19" xfId="21" applyNumberFormat="1">
      <alignment horizontal="right"/>
    </xf>
    <xf numFmtId="10" fontId="29" fillId="7" borderId="20" xfId="25" applyNumberFormat="1" applyFont="1" applyFill="1" applyBorder="1" applyAlignment="1">
      <alignment horizontal="right"/>
    </xf>
    <xf numFmtId="0" fontId="8" fillId="0" borderId="0" xfId="2" applyFont="1"/>
    <xf numFmtId="4" fontId="9" fillId="0" borderId="0" xfId="2" applyNumberFormat="1"/>
    <xf numFmtId="10" fontId="0" fillId="2" borderId="0" xfId="0" applyNumberFormat="1" applyFill="1"/>
    <xf numFmtId="10" fontId="0" fillId="2" borderId="1" xfId="25" applyNumberFormat="1" applyFont="1" applyFill="1" applyBorder="1"/>
    <xf numFmtId="0" fontId="7" fillId="0" borderId="0" xfId="2" applyFont="1"/>
    <xf numFmtId="10" fontId="27" fillId="7" borderId="20" xfId="25" applyNumberFormat="1" applyFont="1" applyFill="1" applyBorder="1" applyAlignment="1">
      <alignment horizontal="right"/>
    </xf>
    <xf numFmtId="0" fontId="33" fillId="7" borderId="11" xfId="23" applyFont="1"/>
    <xf numFmtId="4" fontId="33" fillId="7" borderId="20" xfId="12" applyFont="1">
      <alignment horizontal="right"/>
    </xf>
    <xf numFmtId="10" fontId="33" fillId="7" borderId="20" xfId="25" applyNumberFormat="1" applyFont="1" applyFill="1" applyBorder="1" applyAlignment="1">
      <alignment horizontal="right"/>
    </xf>
    <xf numFmtId="0" fontId="34" fillId="0" borderId="0" xfId="2" applyFont="1"/>
    <xf numFmtId="10" fontId="34" fillId="0" borderId="0" xfId="25" applyNumberFormat="1" applyFont="1"/>
    <xf numFmtId="0" fontId="33" fillId="7" borderId="0" xfId="23" applyFont="1" applyBorder="1"/>
    <xf numFmtId="4" fontId="33" fillId="7" borderId="0" xfId="12" applyFont="1" applyBorder="1">
      <alignment horizontal="right"/>
    </xf>
    <xf numFmtId="10" fontId="33" fillId="7" borderId="0" xfId="25" applyNumberFormat="1" applyFont="1" applyFill="1" applyBorder="1" applyAlignment="1">
      <alignment horizontal="right"/>
    </xf>
    <xf numFmtId="10" fontId="34" fillId="0" borderId="0" xfId="25" applyNumberFormat="1" applyFont="1" applyBorder="1"/>
    <xf numFmtId="43" fontId="0" fillId="0" borderId="8" xfId="26" applyFont="1" applyBorder="1"/>
    <xf numFmtId="43" fontId="0" fillId="0" borderId="0" xfId="26" applyFont="1"/>
    <xf numFmtId="10" fontId="0" fillId="0" borderId="0" xfId="26" applyNumberFormat="1" applyFont="1"/>
    <xf numFmtId="9" fontId="0" fillId="0" borderId="0" xfId="26" applyNumberFormat="1" applyFont="1"/>
    <xf numFmtId="10" fontId="0" fillId="0" borderId="8" xfId="26" applyNumberFormat="1" applyFont="1" applyBorder="1"/>
    <xf numFmtId="10" fontId="0" fillId="0" borderId="8" xfId="26" applyNumberFormat="1" applyFont="1" applyFill="1" applyBorder="1"/>
    <xf numFmtId="43" fontId="0" fillId="0" borderId="1" xfId="0" applyNumberFormat="1" applyBorder="1"/>
    <xf numFmtId="43" fontId="0" fillId="0" borderId="12" xfId="26" applyFont="1" applyBorder="1"/>
    <xf numFmtId="43" fontId="0" fillId="5" borderId="12" xfId="26" applyFont="1" applyFill="1" applyBorder="1"/>
    <xf numFmtId="43" fontId="11" fillId="5" borderId="16" xfId="26" applyFont="1" applyFill="1" applyBorder="1"/>
    <xf numFmtId="0" fontId="6" fillId="0" borderId="0" xfId="2" applyFont="1"/>
    <xf numFmtId="43" fontId="0" fillId="0" borderId="8" xfId="26" applyFont="1" applyFill="1" applyBorder="1"/>
    <xf numFmtId="43" fontId="0" fillId="0" borderId="0" xfId="26" applyFont="1" applyFill="1"/>
    <xf numFmtId="0" fontId="12" fillId="9" borderId="0" xfId="0" applyFont="1" applyFill="1"/>
    <xf numFmtId="0" fontId="13" fillId="10" borderId="0" xfId="0" applyFont="1" applyFill="1"/>
    <xf numFmtId="0" fontId="13" fillId="11" borderId="0" xfId="0" applyFont="1" applyFill="1"/>
    <xf numFmtId="0" fontId="14" fillId="9" borderId="0" xfId="0" applyFont="1" applyFill="1"/>
    <xf numFmtId="0" fontId="15" fillId="9" borderId="0" xfId="0" applyFont="1" applyFill="1"/>
    <xf numFmtId="4" fontId="15" fillId="9" borderId="0" xfId="0" applyNumberFormat="1" applyFont="1" applyFill="1"/>
    <xf numFmtId="0" fontId="35" fillId="9" borderId="0" xfId="0" applyFont="1" applyFill="1"/>
    <xf numFmtId="10" fontId="35" fillId="9" borderId="0" xfId="0" applyNumberFormat="1" applyFont="1" applyFill="1"/>
    <xf numFmtId="4" fontId="12" fillId="9" borderId="0" xfId="0" applyNumberFormat="1" applyFont="1" applyFill="1"/>
    <xf numFmtId="0" fontId="16" fillId="9" borderId="0" xfId="0" applyFont="1" applyFill="1"/>
    <xf numFmtId="10" fontId="12" fillId="9" borderId="0" xfId="0" applyNumberFormat="1" applyFont="1" applyFill="1"/>
    <xf numFmtId="2" fontId="12" fillId="9" borderId="0" xfId="0" applyNumberFormat="1" applyFont="1" applyFill="1"/>
    <xf numFmtId="15" fontId="12" fillId="9" borderId="0" xfId="0" applyNumberFormat="1" applyFont="1" applyFill="1"/>
    <xf numFmtId="9" fontId="12" fillId="9" borderId="0" xfId="0" applyNumberFormat="1" applyFont="1" applyFill="1"/>
    <xf numFmtId="43" fontId="12" fillId="9" borderId="0" xfId="26" applyFont="1" applyFill="1"/>
    <xf numFmtId="43" fontId="15" fillId="9" borderId="0" xfId="26" applyFont="1" applyFill="1"/>
    <xf numFmtId="164" fontId="0" fillId="0" borderId="12" xfId="0" applyNumberFormat="1" applyBorder="1" applyAlignment="1">
      <alignment horizontal="right"/>
    </xf>
    <xf numFmtId="0" fontId="12" fillId="9" borderId="21" xfId="0" applyFont="1" applyFill="1" applyBorder="1"/>
    <xf numFmtId="0" fontId="0" fillId="0" borderId="21" xfId="0" applyBorder="1"/>
    <xf numFmtId="2" fontId="12" fillId="9" borderId="21" xfId="0" applyNumberFormat="1" applyFont="1" applyFill="1" applyBorder="1"/>
    <xf numFmtId="10" fontId="12" fillId="9" borderId="21" xfId="0" applyNumberFormat="1" applyFont="1" applyFill="1" applyBorder="1"/>
    <xf numFmtId="43" fontId="0" fillId="0" borderId="0" xfId="0" applyNumberFormat="1"/>
    <xf numFmtId="164" fontId="0" fillId="0" borderId="0" xfId="0" applyNumberFormat="1"/>
    <xf numFmtId="164" fontId="0" fillId="0" borderId="21" xfId="0" applyNumberFormat="1" applyBorder="1"/>
    <xf numFmtId="2" fontId="0" fillId="0" borderId="21" xfId="0" applyNumberFormat="1" applyBorder="1"/>
    <xf numFmtId="43" fontId="0" fillId="0" borderId="21" xfId="26" applyFont="1" applyBorder="1"/>
    <xf numFmtId="43" fontId="12" fillId="9" borderId="21" xfId="26" applyFont="1" applyFill="1" applyBorder="1"/>
    <xf numFmtId="0" fontId="5" fillId="0" borderId="0" xfId="27"/>
    <xf numFmtId="43" fontId="5" fillId="0" borderId="0" xfId="26" applyFont="1"/>
    <xf numFmtId="0" fontId="12" fillId="0" borderId="0" xfId="0" applyFont="1"/>
    <xf numFmtId="2" fontId="12" fillId="0" borderId="0" xfId="0" applyNumberFormat="1" applyFont="1"/>
    <xf numFmtId="43" fontId="12" fillId="0" borderId="0" xfId="0" applyNumberFormat="1" applyFont="1"/>
    <xf numFmtId="10" fontId="0" fillId="0" borderId="0" xfId="26" applyNumberFormat="1" applyFont="1" applyFill="1"/>
    <xf numFmtId="9" fontId="0" fillId="0" borderId="0" xfId="26" applyNumberFormat="1" applyFont="1" applyFill="1"/>
    <xf numFmtId="0" fontId="37" fillId="2" borderId="0" xfId="28" applyFont="1" applyFill="1"/>
    <xf numFmtId="0" fontId="38" fillId="0" borderId="0" xfId="29" applyFont="1"/>
    <xf numFmtId="44" fontId="38" fillId="0" borderId="0" xfId="30" applyFont="1"/>
    <xf numFmtId="0" fontId="39" fillId="0" borderId="0" xfId="29" applyFont="1"/>
    <xf numFmtId="0" fontId="40" fillId="12" borderId="22" xfId="29" applyFont="1" applyFill="1" applyBorder="1"/>
    <xf numFmtId="0" fontId="40" fillId="12" borderId="23" xfId="29" applyFont="1" applyFill="1" applyBorder="1" applyAlignment="1">
      <alignment horizontal="right"/>
    </xf>
    <xf numFmtId="0" fontId="40" fillId="12" borderId="24" xfId="29" applyFont="1" applyFill="1" applyBorder="1" applyAlignment="1">
      <alignment horizontal="right"/>
    </xf>
    <xf numFmtId="0" fontId="38" fillId="0" borderId="25" xfId="29" applyFont="1" applyBorder="1"/>
    <xf numFmtId="9" fontId="38" fillId="0" borderId="0" xfId="29" applyNumberFormat="1" applyFont="1"/>
    <xf numFmtId="44" fontId="38" fillId="0" borderId="26" xfId="30" applyFont="1" applyBorder="1" applyAlignment="1"/>
    <xf numFmtId="0" fontId="41" fillId="13" borderId="25" xfId="29" applyFont="1" applyFill="1" applyBorder="1"/>
    <xf numFmtId="0" fontId="41" fillId="13" borderId="0" xfId="29" applyFont="1" applyFill="1"/>
    <xf numFmtId="44" fontId="41" fillId="13" borderId="26" xfId="30" applyFont="1" applyFill="1" applyBorder="1" applyAlignment="1"/>
    <xf numFmtId="10" fontId="38" fillId="0" borderId="0" xfId="31" applyNumberFormat="1" applyFont="1"/>
    <xf numFmtId="2" fontId="0" fillId="0" borderId="0" xfId="0" applyNumberFormat="1"/>
    <xf numFmtId="10" fontId="0" fillId="0" borderId="0" xfId="25" applyNumberFormat="1" applyFont="1"/>
    <xf numFmtId="0" fontId="3" fillId="0" borderId="0" xfId="2" applyFont="1"/>
    <xf numFmtId="14" fontId="0" fillId="0" borderId="0" xfId="0" applyNumberFormat="1"/>
    <xf numFmtId="0" fontId="35" fillId="0" borderId="0" xfId="0" applyFont="1"/>
    <xf numFmtId="10" fontId="35" fillId="0" borderId="0" xfId="0" applyNumberFormat="1" applyFont="1"/>
    <xf numFmtId="4" fontId="12" fillId="0" borderId="0" xfId="0" applyNumberFormat="1" applyFont="1"/>
    <xf numFmtId="0" fontId="42" fillId="13" borderId="27" xfId="29" applyFont="1" applyFill="1" applyBorder="1"/>
    <xf numFmtId="0" fontId="42" fillId="13" borderId="28" xfId="29" applyFont="1" applyFill="1" applyBorder="1"/>
    <xf numFmtId="10" fontId="42" fillId="13" borderId="29" xfId="31" applyNumberFormat="1" applyFont="1" applyFill="1" applyBorder="1" applyAlignment="1"/>
    <xf numFmtId="0" fontId="43" fillId="9" borderId="0" xfId="0" applyFont="1" applyFill="1"/>
    <xf numFmtId="10" fontId="43" fillId="9" borderId="0" xfId="0" applyNumberFormat="1" applyFont="1" applyFill="1"/>
    <xf numFmtId="0" fontId="44" fillId="0" borderId="0" xfId="32"/>
    <xf numFmtId="166" fontId="44" fillId="0" borderId="0" xfId="32" applyNumberFormat="1"/>
    <xf numFmtId="167" fontId="44" fillId="0" borderId="0" xfId="32" applyNumberFormat="1"/>
    <xf numFmtId="0" fontId="2" fillId="0" borderId="0" xfId="33"/>
    <xf numFmtId="0" fontId="11" fillId="0" borderId="0" xfId="33" applyFont="1"/>
    <xf numFmtId="0" fontId="2" fillId="0" borderId="0" xfId="33" applyAlignment="1">
      <alignment horizontal="center"/>
    </xf>
    <xf numFmtId="43" fontId="0" fillId="0" borderId="0" xfId="34" applyFont="1"/>
    <xf numFmtId="9" fontId="0" fillId="0" borderId="0" xfId="35" applyFont="1"/>
    <xf numFmtId="9" fontId="2" fillId="0" borderId="0" xfId="33" applyNumberFormat="1"/>
    <xf numFmtId="3" fontId="2" fillId="0" borderId="0" xfId="33" applyNumberFormat="1" applyAlignment="1">
      <alignment horizontal="right"/>
    </xf>
    <xf numFmtId="3" fontId="2" fillId="0" borderId="11" xfId="33" applyNumberFormat="1" applyBorder="1" applyAlignment="1">
      <alignment horizontal="right"/>
    </xf>
    <xf numFmtId="3" fontId="2" fillId="0" borderId="0" xfId="33" applyNumberFormat="1" applyAlignment="1">
      <alignment horizontal="left"/>
    </xf>
    <xf numFmtId="3" fontId="2" fillId="0" borderId="0" xfId="33" applyNumberFormat="1"/>
    <xf numFmtId="10" fontId="2" fillId="0" borderId="0" xfId="33" applyNumberFormat="1"/>
    <xf numFmtId="10" fontId="2" fillId="0" borderId="0" xfId="25" applyNumberFormat="1" applyFont="1"/>
    <xf numFmtId="0" fontId="2" fillId="0" borderId="0" xfId="33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10" fillId="3" borderId="13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3" fillId="10" borderId="0" xfId="0" applyFont="1" applyFill="1" applyAlignment="1">
      <alignment horizontal="center"/>
    </xf>
    <xf numFmtId="0" fontId="36" fillId="0" borderId="0" xfId="0" applyFont="1"/>
    <xf numFmtId="0" fontId="13" fillId="11" borderId="0" xfId="0" applyFont="1" applyFill="1" applyAlignment="1">
      <alignment horizontal="center"/>
    </xf>
    <xf numFmtId="0" fontId="15" fillId="9" borderId="21" xfId="0" applyFont="1" applyFill="1" applyBorder="1" applyAlignment="1">
      <alignment horizontal="center"/>
    </xf>
    <xf numFmtId="0" fontId="15" fillId="9" borderId="18" xfId="0" applyFont="1" applyFill="1" applyBorder="1" applyAlignment="1">
      <alignment horizontal="center" vertical="center"/>
    </xf>
    <xf numFmtId="0" fontId="15" fillId="9" borderId="20" xfId="0" applyFont="1" applyFill="1" applyBorder="1" applyAlignment="1">
      <alignment horizontal="center" vertical="center"/>
    </xf>
    <xf numFmtId="0" fontId="15" fillId="9" borderId="19" xfId="0" applyFont="1" applyFill="1" applyBorder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14" fillId="14" borderId="8" xfId="0" applyFont="1" applyFill="1" applyBorder="1" applyAlignment="1">
      <alignment horizontal="center" vertical="center"/>
    </xf>
    <xf numFmtId="0" fontId="1" fillId="0" borderId="0" xfId="33" applyFont="1"/>
    <xf numFmtId="43" fontId="2" fillId="0" borderId="0" xfId="33" applyNumberFormat="1"/>
  </cellXfs>
  <cellStyles count="36">
    <cellStyle name="blp_column_header" xfId="1" xr:uid="{5389E86D-75A6-4CD5-86B5-CDAF45D1D1AB}"/>
    <cellStyle name="blp_title_header_row_left" xfId="3" xr:uid="{65FF447D-E051-472C-96AC-7E7E5F92C138}"/>
    <cellStyle name="Comma" xfId="26" builtinId="3"/>
    <cellStyle name="Comma 2" xfId="34" xr:uid="{6D8863BE-51F1-4AA3-8582-47463096E78D}"/>
    <cellStyle name="Currency 2" xfId="30" xr:uid="{5084D52B-6A89-4E81-8D86-A67DB2A10C09}"/>
    <cellStyle name="fa_column_header_bottom" xfId="8" xr:uid="{0B320381-F951-4529-98DA-7B33B4D8056C}"/>
    <cellStyle name="fa_column_header_bottom 2" xfId="21" xr:uid="{7E331D57-A54B-4D24-BF0C-1F52258F6765}"/>
    <cellStyle name="fa_column_header_bottom_left" xfId="7" xr:uid="{E93E3962-037E-4DE5-8F12-076B5CBA9CA6}"/>
    <cellStyle name="fa_column_header_bottom_left 2" xfId="20" xr:uid="{9C7C14DC-DF7F-4C86-91FE-77A03D54C14F}"/>
    <cellStyle name="fa_column_header_empty" xfId="4" xr:uid="{1C7E220D-C230-4210-93C0-28D163DC8182}"/>
    <cellStyle name="fa_column_header_top" xfId="6" xr:uid="{E87E3CCA-12F8-4EFB-A388-96301B62ED9A}"/>
    <cellStyle name="fa_column_header_top 2" xfId="19" xr:uid="{D7849377-FBAF-4177-8FB1-3B993EE3C8F5}"/>
    <cellStyle name="fa_column_header_top_left" xfId="5" xr:uid="{FC56EC24-C2DB-45EF-BAA1-088181504881}"/>
    <cellStyle name="fa_column_header_top_left 2" xfId="18" xr:uid="{DA854506-2AA7-4157-B12A-E6DD7D83DCAC}"/>
    <cellStyle name="fa_data_bold_0_grouped" xfId="14" xr:uid="{54B54602-DAFA-4D09-BE8F-185EF9743A84}"/>
    <cellStyle name="fa_data_bold_2_grouped" xfId="10" xr:uid="{E3604476-F1CC-40EC-A0EC-F4C7920CCD0C}"/>
    <cellStyle name="fa_data_italic_2_grouped" xfId="16" xr:uid="{153E0DD8-1506-4AC8-B876-3626B2C2C6D4}"/>
    <cellStyle name="fa_data_standard_0_grouped" xfId="17" xr:uid="{C78A61D7-8634-4910-AB69-3D285EA2FCA0}"/>
    <cellStyle name="fa_data_standard_2_grouped" xfId="12" xr:uid="{70F2E30C-E295-42F3-AD10-168E8B042E84}"/>
    <cellStyle name="fa_footer_italic" xfId="13" xr:uid="{7A4ECAC6-3CDA-4388-BC29-D499A6E22303}"/>
    <cellStyle name="fa_row_header_bold" xfId="9" xr:uid="{019C9655-5C1D-43B1-AB4C-7D12ABAB7569}"/>
    <cellStyle name="fa_row_header_bold 2" xfId="22" xr:uid="{5083F228-A626-4940-8ECE-8C95F7302BF4}"/>
    <cellStyle name="fa_row_header_italic" xfId="15" xr:uid="{B8ECE7A5-9017-4A1A-A146-997998543586}"/>
    <cellStyle name="fa_row_header_italic 2" xfId="24" xr:uid="{F17FE053-8238-4D49-A232-8E80367C12CF}"/>
    <cellStyle name="fa_row_header_standard" xfId="11" xr:uid="{70F3E285-A29C-47EA-8D29-C86EBD9A4B11}"/>
    <cellStyle name="fa_row_header_standard 2" xfId="23" xr:uid="{EB9CE8BA-5596-46C7-801C-CC24FD3F1BF1}"/>
    <cellStyle name="Normal" xfId="0" builtinId="0"/>
    <cellStyle name="Normal 2" xfId="2" xr:uid="{EE2B39F3-4C96-4C3B-8677-18A7A6707BBD}"/>
    <cellStyle name="Normal 2 2" xfId="28" xr:uid="{9FE1E92C-4C2F-4111-9249-AF22B0C9218D}"/>
    <cellStyle name="Normal 2 3" xfId="32" xr:uid="{63F01DD8-4DD3-4E98-BF2F-F9953B668DEB}"/>
    <cellStyle name="Normal 3" xfId="27" xr:uid="{AB918E6D-2E6B-4025-AABB-7573E21DF3D5}"/>
    <cellStyle name="Normal 4" xfId="29" xr:uid="{F7344EAE-7B11-4D23-84EC-D9AEEEAEB239}"/>
    <cellStyle name="Normal 5" xfId="33" xr:uid="{E2E6B42F-9CDB-4CFF-956B-C9F107046237}"/>
    <cellStyle name="Percent" xfId="25" builtinId="5"/>
    <cellStyle name="Percent 2" xfId="31" xr:uid="{63AD2068-6218-444F-BBCE-C89BFC045F2B}"/>
    <cellStyle name="Percent 3" xfId="35" xr:uid="{EA90FB7E-871B-48D9-94D4-67CEC673A25C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colors>
    <mruColors>
      <color rgb="FFB1801E"/>
      <color rgb="FFD29F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MGM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F.Analysis!$B$25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F.Analysis!$C$24:$G$24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F.Analysis!$C$25:$G$25</c:f>
              <c:numCache>
                <c:formatCode>0.00%</c:formatCode>
                <c:ptCount val="5"/>
                <c:pt idx="0">
                  <c:v>0.42699999999999999</c:v>
                </c:pt>
                <c:pt idx="1">
                  <c:v>0.42499999999999999</c:v>
                </c:pt>
                <c:pt idx="2">
                  <c:v>0.34799999999999998</c:v>
                </c:pt>
                <c:pt idx="3">
                  <c:v>0.49199999999999999</c:v>
                </c:pt>
                <c:pt idx="4">
                  <c:v>0.495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E2-4227-90B6-98F0C71EC0E0}"/>
            </c:ext>
          </c:extLst>
        </c:ser>
        <c:ser>
          <c:idx val="1"/>
          <c:order val="1"/>
          <c:tx>
            <c:strRef>
              <c:f>F.Analysis!$B$26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F.Analysis!$C$24:$G$24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F.Analysis!$C$26:$G$26</c:f>
              <c:numCache>
                <c:formatCode>0.00%</c:formatCode>
                <c:ptCount val="5"/>
                <c:pt idx="0">
                  <c:v>0.221</c:v>
                </c:pt>
                <c:pt idx="1">
                  <c:v>0.219</c:v>
                </c:pt>
                <c:pt idx="2">
                  <c:v>-0.159</c:v>
                </c:pt>
                <c:pt idx="3">
                  <c:v>0.18099999999999999</c:v>
                </c:pt>
                <c:pt idx="4">
                  <c:v>0.13500000000000001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E2-4227-90B6-98F0C71EC0E0}"/>
            </c:ext>
          </c:extLst>
        </c:ser>
        <c:ser>
          <c:idx val="2"/>
          <c:order val="2"/>
          <c:tx>
            <c:strRef>
              <c:f>F.Analysis!$B$27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F.Analysis!$C$24:$G$24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F.Analysis!$C$27:$G$27</c:f>
              <c:numCache>
                <c:formatCode>0.00%</c:formatCode>
                <c:ptCount val="5"/>
                <c:pt idx="0">
                  <c:v>3.9E-2</c:v>
                </c:pt>
                <c:pt idx="1">
                  <c:v>0.16400000000000001</c:v>
                </c:pt>
                <c:pt idx="2">
                  <c:v>-0.20300000000000001</c:v>
                </c:pt>
                <c:pt idx="3">
                  <c:v>0.124</c:v>
                </c:pt>
                <c:pt idx="4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E2-4227-90B6-98F0C71EC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623903"/>
        <c:axId val="1507778623"/>
      </c:barChart>
      <c:catAx>
        <c:axId val="141862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778623"/>
        <c:crosses val="autoZero"/>
        <c:auto val="1"/>
        <c:lblAlgn val="ctr"/>
        <c:lblOffset val="100"/>
        <c:noMultiLvlLbl val="0"/>
      </c:catAx>
      <c:valAx>
        <c:axId val="1507778623"/>
        <c:scaling>
          <c:orientation val="minMax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23903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Caesars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F.Analysis!$J$25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F.Analysis!$K$24:$O$24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F.Analysis!$K$25:$O$25</c:f>
              <c:numCache>
                <c:formatCode>0.00%</c:formatCode>
                <c:ptCount val="5"/>
                <c:pt idx="0">
                  <c:v>0.45</c:v>
                </c:pt>
                <c:pt idx="1">
                  <c:v>0.49</c:v>
                </c:pt>
                <c:pt idx="2">
                  <c:v>0.49099999999999999</c:v>
                </c:pt>
                <c:pt idx="3">
                  <c:v>0.51400000000000001</c:v>
                </c:pt>
                <c:pt idx="4">
                  <c:v>0.501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D-400C-83F9-3A9099E0D889}"/>
            </c:ext>
          </c:extLst>
        </c:ser>
        <c:ser>
          <c:idx val="1"/>
          <c:order val="1"/>
          <c:tx>
            <c:strRef>
              <c:f>F.Analysis!$J$26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F.Analysis!$K$24:$O$24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F.Analysis!$K$26:$O$26</c:f>
              <c:numCache>
                <c:formatCode>0.00%</c:formatCode>
                <c:ptCount val="5"/>
                <c:pt idx="0">
                  <c:v>0.24199999999999999</c:v>
                </c:pt>
                <c:pt idx="1">
                  <c:v>0.26500000000000001</c:v>
                </c:pt>
                <c:pt idx="2">
                  <c:v>0.189</c:v>
                </c:pt>
                <c:pt idx="3">
                  <c:v>0.29599999999999999</c:v>
                </c:pt>
                <c:pt idx="4">
                  <c:v>0.28299999999999997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2D-400C-83F9-3A9099E0D889}"/>
            </c:ext>
          </c:extLst>
        </c:ser>
        <c:ser>
          <c:idx val="2"/>
          <c:order val="2"/>
          <c:tx>
            <c:strRef>
              <c:f>F.Analysis!$J$27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F.Analysis!$K$24:$O$24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F.Analysis!$K$27:$O$27</c:f>
              <c:numCache>
                <c:formatCode>0.00%</c:formatCode>
                <c:ptCount val="5"/>
                <c:pt idx="0">
                  <c:v>4.5999999999999999E-2</c:v>
                </c:pt>
                <c:pt idx="1">
                  <c:v>3.2000000000000001E-2</c:v>
                </c:pt>
                <c:pt idx="2">
                  <c:v>-0.47899999999999998</c:v>
                </c:pt>
                <c:pt idx="3">
                  <c:v>-0.10299999999999999</c:v>
                </c:pt>
                <c:pt idx="4">
                  <c:v>-4.7E-2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2D-400C-83F9-3A9099E0D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116159"/>
        <c:axId val="1507784383"/>
      </c:barChart>
      <c:catAx>
        <c:axId val="41411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784383"/>
        <c:crosses val="autoZero"/>
        <c:auto val="1"/>
        <c:lblAlgn val="ctr"/>
        <c:lblOffset val="100"/>
        <c:noMultiLvlLbl val="0"/>
      </c:catAx>
      <c:valAx>
        <c:axId val="150778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6159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MGM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F.Analysis!$B$48</c:f>
              <c:strCache>
                <c:ptCount val="1"/>
                <c:pt idx="0">
                  <c:v>ROA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F.Analysis!$C$47:$G$47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F.Analysis!$C$48:$G$48</c:f>
              <c:numCache>
                <c:formatCode>0.00%</c:formatCode>
                <c:ptCount val="5"/>
                <c:pt idx="0">
                  <c:v>2.8000000000000001E-2</c:v>
                </c:pt>
                <c:pt idx="1">
                  <c:v>2.8000000000000001E-2</c:v>
                </c:pt>
                <c:pt idx="2">
                  <c:v>-3.5000000000000003E-2</c:v>
                </c:pt>
                <c:pt idx="3">
                  <c:v>8.9999999999999993E-3</c:v>
                </c:pt>
                <c:pt idx="4">
                  <c:v>-2.5000000000000001E-2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1-4A19-8B4A-2D57E301EA1F}"/>
            </c:ext>
          </c:extLst>
        </c:ser>
        <c:ser>
          <c:idx val="1"/>
          <c:order val="1"/>
          <c:tx>
            <c:strRef>
              <c:f>F.Analysis!$B$49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F.Analysis!$C$47:$G$47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F.Analysis!$C$49:$G$49</c:f>
              <c:numCache>
                <c:formatCode>0.00%</c:formatCode>
                <c:ptCount val="5"/>
                <c:pt idx="0">
                  <c:v>5.1999999999999998E-2</c:v>
                </c:pt>
                <c:pt idx="1">
                  <c:v>0.19</c:v>
                </c:pt>
                <c:pt idx="2">
                  <c:v>-0.11</c:v>
                </c:pt>
                <c:pt idx="3">
                  <c:v>0.108</c:v>
                </c:pt>
                <c:pt idx="4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71-4A19-8B4A-2D57E301E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330015"/>
        <c:axId val="416234879"/>
      </c:barChart>
      <c:catAx>
        <c:axId val="40533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34879"/>
        <c:crosses val="autoZero"/>
        <c:auto val="1"/>
        <c:lblAlgn val="ctr"/>
        <c:lblOffset val="100"/>
        <c:noMultiLvlLbl val="0"/>
      </c:catAx>
      <c:valAx>
        <c:axId val="416234879"/>
        <c:scaling>
          <c:orientation val="minMax"/>
          <c:max val="0.2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3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Caesars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F.Analysis!$J$48</c:f>
              <c:strCache>
                <c:ptCount val="1"/>
                <c:pt idx="0">
                  <c:v>ROA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F.Analysis!$K$47:$O$47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F.Analysis!$K$48:$O$48</c:f>
              <c:numCache>
                <c:formatCode>0.00%</c:formatCode>
                <c:ptCount val="5"/>
                <c:pt idx="0">
                  <c:v>4.4999999999999998E-2</c:v>
                </c:pt>
                <c:pt idx="1">
                  <c:v>4.8000000000000001E-2</c:v>
                </c:pt>
                <c:pt idx="2">
                  <c:v>3.0000000000000001E-3</c:v>
                </c:pt>
                <c:pt idx="3">
                  <c:v>2.9000000000000001E-2</c:v>
                </c:pt>
                <c:pt idx="4">
                  <c:v>3.3000000000000002E-2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E-41DB-B91D-4AD08CA610A0}"/>
            </c:ext>
          </c:extLst>
        </c:ser>
        <c:ser>
          <c:idx val="1"/>
          <c:order val="1"/>
          <c:tx>
            <c:strRef>
              <c:f>F.Analysis!$J$49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F.Analysis!$K$47:$O$47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F.Analysis!$K$49:$O$49</c:f>
              <c:numCache>
                <c:formatCode>0.00%</c:formatCode>
                <c:ptCount val="5"/>
                <c:pt idx="0">
                  <c:v>9.6000000000000002E-2</c:v>
                </c:pt>
                <c:pt idx="1">
                  <c:v>7.4999999999999997E-2</c:v>
                </c:pt>
                <c:pt idx="2">
                  <c:v>-0.56499999999999995</c:v>
                </c:pt>
                <c:pt idx="3">
                  <c:v>-0.20599999999999999</c:v>
                </c:pt>
                <c:pt idx="4">
                  <c:v>-0.126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E-41DB-B91D-4AD08CA6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825567"/>
        <c:axId val="416237759"/>
      </c:barChart>
      <c:catAx>
        <c:axId val="47982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37759"/>
        <c:crosses val="autoZero"/>
        <c:auto val="1"/>
        <c:lblAlgn val="ctr"/>
        <c:lblOffset val="100"/>
        <c:noMultiLvlLbl val="0"/>
      </c:catAx>
      <c:valAx>
        <c:axId val="41623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2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Debt to Equity (MGM)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F.Analysis!$B$69</c:f>
              <c:strCache>
                <c:ptCount val="1"/>
                <c:pt idx="0">
                  <c:v>Debt to Equity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F.Analysis!$C$68:$G$68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F.Analysis!$C$69:$G$69</c:f>
              <c:numCache>
                <c:formatCode>0.00%</c:formatCode>
                <c:ptCount val="5"/>
                <c:pt idx="0">
                  <c:v>1.431</c:v>
                </c:pt>
                <c:pt idx="1">
                  <c:v>1.2250000000000001</c:v>
                </c:pt>
                <c:pt idx="2">
                  <c:v>1.879</c:v>
                </c:pt>
                <c:pt idx="3">
                  <c:v>2.226</c:v>
                </c:pt>
                <c:pt idx="4">
                  <c:v>6.3490000000000002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F-485E-AD68-912E59B8A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909567"/>
        <c:axId val="191250127"/>
      </c:barChart>
      <c:catAx>
        <c:axId val="48390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50127"/>
        <c:crosses val="autoZero"/>
        <c:auto val="1"/>
        <c:lblAlgn val="ctr"/>
        <c:lblOffset val="100"/>
        <c:noMultiLvlLbl val="0"/>
      </c:catAx>
      <c:valAx>
        <c:axId val="191250127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0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Debt to Equity (Caesars)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F.Analysis!$J$69</c:f>
              <c:strCache>
                <c:ptCount val="1"/>
                <c:pt idx="0">
                  <c:v>Debt to Equity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F.Analysis!$K$68:$O$68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F.Analysis!$K$69:$O$69</c:f>
              <c:numCache>
                <c:formatCode>0.00%</c:formatCode>
                <c:ptCount val="5"/>
                <c:pt idx="0">
                  <c:v>4.1020000000000003</c:v>
                </c:pt>
                <c:pt idx="1">
                  <c:v>3.347</c:v>
                </c:pt>
                <c:pt idx="2">
                  <c:v>5.3819999999999997</c:v>
                </c:pt>
                <c:pt idx="3">
                  <c:v>5.95</c:v>
                </c:pt>
                <c:pt idx="4">
                  <c:v>6.968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F-47D4-8CBC-69B0FC8A3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786351"/>
        <c:axId val="487718367"/>
      </c:barChart>
      <c:catAx>
        <c:axId val="40478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718367"/>
        <c:crosses val="autoZero"/>
        <c:auto val="1"/>
        <c:lblAlgn val="ctr"/>
        <c:lblOffset val="100"/>
        <c:noMultiLvlLbl val="0"/>
      </c:catAx>
      <c:valAx>
        <c:axId val="48771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8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MGM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F.Analysis!$B$90</c:f>
              <c:strCache>
                <c:ptCount val="1"/>
                <c:pt idx="0">
                  <c:v>Current Ratio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F.Analysis!$C$89:$G$89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F.Analysis!$C$90:$G$90</c:f>
              <c:numCache>
                <c:formatCode>_(* #,##0.00_);_(* \(#,##0.00\);_(* "-"??_);_(@_)</c:formatCode>
                <c:ptCount val="5"/>
                <c:pt idx="0">
                  <c:v>0.9</c:v>
                </c:pt>
                <c:pt idx="1">
                  <c:v>1.3</c:v>
                </c:pt>
                <c:pt idx="2">
                  <c:v>3.2</c:v>
                </c:pt>
                <c:pt idx="3">
                  <c:v>1.9</c:v>
                </c:pt>
                <c:pt idx="4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7-496E-A688-224F89D53798}"/>
            </c:ext>
          </c:extLst>
        </c:ser>
        <c:ser>
          <c:idx val="1"/>
          <c:order val="1"/>
          <c:tx>
            <c:strRef>
              <c:f>F.Analysis!$B$91</c:f>
              <c:strCache>
                <c:ptCount val="1"/>
                <c:pt idx="0">
                  <c:v>Quick Ratio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F.Analysis!$C$89:$G$89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F.Analysis!$C$91:$G$91</c:f>
              <c:numCache>
                <c:formatCode>_(* #,##0.00_);_(* \(#,##0.00\);_(* "-"??_);_(@_)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3</c:v>
                </c:pt>
                <c:pt idx="3">
                  <c:v>1.6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F7-496E-A688-224F89D53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449535"/>
        <c:axId val="487733247"/>
      </c:barChart>
      <c:catAx>
        <c:axId val="48544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733247"/>
        <c:crosses val="autoZero"/>
        <c:auto val="1"/>
        <c:lblAlgn val="ctr"/>
        <c:lblOffset val="100"/>
        <c:noMultiLvlLbl val="0"/>
      </c:catAx>
      <c:valAx>
        <c:axId val="48773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4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Caesars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F.Analysis!$J$90</c:f>
              <c:strCache>
                <c:ptCount val="1"/>
                <c:pt idx="0">
                  <c:v>Current Ratio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numRef>
              <c:f>F.Analysis!$K$89:$O$89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F.Analysis!$K$90:$O$90</c:f>
              <c:numCache>
                <c:formatCode>_(* #,##0.00_);_(* \(#,##0.00\);_(* "-"??_);_(@_)</c:formatCode>
                <c:ptCount val="5"/>
                <c:pt idx="0">
                  <c:v>1.4</c:v>
                </c:pt>
                <c:pt idx="1">
                  <c:v>0.9</c:v>
                </c:pt>
                <c:pt idx="2">
                  <c:v>2.4</c:v>
                </c:pt>
                <c:pt idx="3">
                  <c:v>1.1000000000000001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A9-4AAC-9747-037A5DCE0158}"/>
            </c:ext>
          </c:extLst>
        </c:ser>
        <c:ser>
          <c:idx val="1"/>
          <c:order val="1"/>
          <c:tx>
            <c:strRef>
              <c:f>F.Analysis!$J$91</c:f>
              <c:strCache>
                <c:ptCount val="1"/>
                <c:pt idx="0">
                  <c:v>Quick Ratio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F.Analysis!$K$89:$O$89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F.Analysis!$K$91:$O$91</c:f>
              <c:numCache>
                <c:formatCode>_(* #,##0.00_);_(* \(#,##0.00\);_(* "-"??_);_(@_)</c:formatCode>
                <c:ptCount val="5"/>
                <c:pt idx="0">
                  <c:v>0.8</c:v>
                </c:pt>
                <c:pt idx="1">
                  <c:v>0.4</c:v>
                </c:pt>
                <c:pt idx="2">
                  <c:v>0.9</c:v>
                </c:pt>
                <c:pt idx="3">
                  <c:v>0.3</c:v>
                </c:pt>
                <c:pt idx="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A9-4AAC-9747-037A5DCE0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528767"/>
        <c:axId val="487716447"/>
      </c:barChart>
      <c:catAx>
        <c:axId val="49152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716447"/>
        <c:crosses val="autoZero"/>
        <c:auto val="1"/>
        <c:lblAlgn val="ctr"/>
        <c:lblOffset val="100"/>
        <c:noMultiLvlLbl val="0"/>
      </c:catAx>
      <c:valAx>
        <c:axId val="487716447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52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Profitability</a:t>
            </a:r>
            <a:r>
              <a:rPr lang="en-US" baseline="0"/>
              <a:t> Ratios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F.Analysis!$C$112</c:f>
              <c:strCache>
                <c:ptCount val="1"/>
                <c:pt idx="0">
                  <c:v>Gross Margin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F.Analysis!$B$113:$B$118</c:f>
              <c:strCache>
                <c:ptCount val="6"/>
                <c:pt idx="0">
                  <c:v>MGM</c:v>
                </c:pt>
                <c:pt idx="1">
                  <c:v>Caesars</c:v>
                </c:pt>
                <c:pt idx="2">
                  <c:v>Las Vegas Sands</c:v>
                </c:pt>
                <c:pt idx="3">
                  <c:v>Penn</c:v>
                </c:pt>
                <c:pt idx="4">
                  <c:v>Boyd</c:v>
                </c:pt>
                <c:pt idx="5">
                  <c:v>Wynn</c:v>
                </c:pt>
              </c:strCache>
            </c:strRef>
          </c:cat>
          <c:val>
            <c:numRef>
              <c:f>F.Analysis!$C$113:$C$118</c:f>
              <c:numCache>
                <c:formatCode>0.00%</c:formatCode>
                <c:ptCount val="6"/>
                <c:pt idx="0">
                  <c:v>0.495</c:v>
                </c:pt>
                <c:pt idx="1">
                  <c:v>0.501</c:v>
                </c:pt>
                <c:pt idx="2">
                  <c:v>0.629</c:v>
                </c:pt>
                <c:pt idx="3">
                  <c:v>0.47199999999999998</c:v>
                </c:pt>
                <c:pt idx="4">
                  <c:v>0.72199999999999998</c:v>
                </c:pt>
                <c:pt idx="5">
                  <c:v>0.504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CE-4918-94D4-0DF0E300D3AC}"/>
            </c:ext>
          </c:extLst>
        </c:ser>
        <c:ser>
          <c:idx val="1"/>
          <c:order val="1"/>
          <c:tx>
            <c:strRef>
              <c:f>F.Analysis!$D$112</c:f>
              <c:strCache>
                <c:ptCount val="1"/>
                <c:pt idx="0">
                  <c:v>Profit Margin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F.Analysis!$B$113:$B$118</c:f>
              <c:strCache>
                <c:ptCount val="6"/>
                <c:pt idx="0">
                  <c:v>MGM</c:v>
                </c:pt>
                <c:pt idx="1">
                  <c:v>Caesars</c:v>
                </c:pt>
                <c:pt idx="2">
                  <c:v>Las Vegas Sands</c:v>
                </c:pt>
                <c:pt idx="3">
                  <c:v>Penn</c:v>
                </c:pt>
                <c:pt idx="4">
                  <c:v>Boyd</c:v>
                </c:pt>
                <c:pt idx="5">
                  <c:v>Wynn</c:v>
                </c:pt>
              </c:strCache>
            </c:strRef>
          </c:cat>
          <c:val>
            <c:numRef>
              <c:f>F.Analysis!$D$113:$D$118</c:f>
              <c:numCache>
                <c:formatCode>0.00%</c:formatCode>
                <c:ptCount val="6"/>
                <c:pt idx="0">
                  <c:v>0.11</c:v>
                </c:pt>
                <c:pt idx="1">
                  <c:v>-4.7E-2</c:v>
                </c:pt>
                <c:pt idx="2">
                  <c:v>-0.25900000000000001</c:v>
                </c:pt>
                <c:pt idx="3">
                  <c:v>3.5000000000000003E-2</c:v>
                </c:pt>
                <c:pt idx="4">
                  <c:v>0.18</c:v>
                </c:pt>
                <c:pt idx="5">
                  <c:v>-0.113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CE-4918-94D4-0DF0E300D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5620416"/>
        <c:axId val="1476328848"/>
      </c:barChart>
      <c:catAx>
        <c:axId val="140562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328848"/>
        <c:crosses val="autoZero"/>
        <c:auto val="1"/>
        <c:lblAlgn val="ctr"/>
        <c:lblOffset val="100"/>
        <c:noMultiLvlLbl val="0"/>
      </c:catAx>
      <c:valAx>
        <c:axId val="14763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62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Leverage and Liquidity</a:t>
            </a:r>
            <a:r>
              <a:rPr lang="en-US" baseline="0"/>
              <a:t> Ratios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F.Analysis!$H$112</c:f>
              <c:strCache>
                <c:ptCount val="1"/>
                <c:pt idx="0">
                  <c:v> Debt to Equity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F.Analysis!$G$113:$G$118</c:f>
              <c:strCache>
                <c:ptCount val="6"/>
                <c:pt idx="0">
                  <c:v>MGM</c:v>
                </c:pt>
                <c:pt idx="1">
                  <c:v>Caesars</c:v>
                </c:pt>
                <c:pt idx="2">
                  <c:v>Las Vegas Sands</c:v>
                </c:pt>
                <c:pt idx="3">
                  <c:v>Penn</c:v>
                </c:pt>
                <c:pt idx="4">
                  <c:v>Boyd</c:v>
                </c:pt>
                <c:pt idx="5">
                  <c:v>Wynn</c:v>
                </c:pt>
              </c:strCache>
            </c:strRef>
          </c:cat>
          <c:val>
            <c:numRef>
              <c:f>F.Analysis!$H$113:$H$118</c:f>
              <c:numCache>
                <c:formatCode>_(* #,##0.00_);_(* \(#,##0.00\);_(* "-"??_);_(@_)</c:formatCode>
                <c:ptCount val="6"/>
                <c:pt idx="0">
                  <c:v>6.3490000000000002</c:v>
                </c:pt>
                <c:pt idx="1">
                  <c:v>6.968</c:v>
                </c:pt>
                <c:pt idx="2">
                  <c:v>4.4169999999999998</c:v>
                </c:pt>
                <c:pt idx="3">
                  <c:v>3.589</c:v>
                </c:pt>
                <c:pt idx="4">
                  <c:v>2.4500000000000002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7-4DFD-ABD2-EAF39F644197}"/>
            </c:ext>
          </c:extLst>
        </c:ser>
        <c:ser>
          <c:idx val="1"/>
          <c:order val="1"/>
          <c:tx>
            <c:strRef>
              <c:f>F.Analysis!$I$112</c:f>
              <c:strCache>
                <c:ptCount val="1"/>
                <c:pt idx="0">
                  <c:v> Current Ratio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F.Analysis!$G$113:$G$118</c:f>
              <c:strCache>
                <c:ptCount val="6"/>
                <c:pt idx="0">
                  <c:v>MGM</c:v>
                </c:pt>
                <c:pt idx="1">
                  <c:v>Caesars</c:v>
                </c:pt>
                <c:pt idx="2">
                  <c:v>Las Vegas Sands</c:v>
                </c:pt>
                <c:pt idx="3">
                  <c:v>Penn</c:v>
                </c:pt>
                <c:pt idx="4">
                  <c:v>Boyd</c:v>
                </c:pt>
                <c:pt idx="5">
                  <c:v>Wynn</c:v>
                </c:pt>
              </c:strCache>
            </c:strRef>
          </c:cat>
          <c:val>
            <c:numRef>
              <c:f>F.Analysis!$I$113:$I$118</c:f>
              <c:numCache>
                <c:formatCode>_(* #,##0.00_);_(* \(#,##0.00\);_(* "-"??_);_(@_)</c:formatCode>
                <c:ptCount val="6"/>
                <c:pt idx="0">
                  <c:v>1.8</c:v>
                </c:pt>
                <c:pt idx="1">
                  <c:v>0.8</c:v>
                </c:pt>
                <c:pt idx="2">
                  <c:v>1.7</c:v>
                </c:pt>
                <c:pt idx="3">
                  <c:v>1.7</c:v>
                </c:pt>
                <c:pt idx="4">
                  <c:v>0.8</c:v>
                </c:pt>
                <c:pt idx="5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A7-4DFD-ABD2-EAF39F64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5460096"/>
        <c:axId val="1414008912"/>
      </c:barChart>
      <c:catAx>
        <c:axId val="141546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008912"/>
        <c:crosses val="autoZero"/>
        <c:auto val="1"/>
        <c:lblAlgn val="ctr"/>
        <c:lblOffset val="100"/>
        <c:noMultiLvlLbl val="0"/>
      </c:catAx>
      <c:valAx>
        <c:axId val="141400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46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Range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'Valuation Graph'!$M$1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'Valuation Graph'!$L$2:$L$5</c:f>
              <c:strCache>
                <c:ptCount val="4"/>
                <c:pt idx="0">
                  <c:v>Forward P/E</c:v>
                </c:pt>
                <c:pt idx="1">
                  <c:v>EV/EBITDA</c:v>
                </c:pt>
                <c:pt idx="2">
                  <c:v>Historical Stock Price (5 years)</c:v>
                </c:pt>
                <c:pt idx="3">
                  <c:v>8.5%-11% WACC, 1.5% - 3.5% Growth R.</c:v>
                </c:pt>
              </c:strCache>
            </c:strRef>
          </c:cat>
          <c:val>
            <c:numRef>
              <c:f>'Valuation Graph'!$M$2:$M$5</c:f>
              <c:numCache>
                <c:formatCode>_(* #,##0.00_);_(* \(#,##0.00\);_(* "-"??_);_(@_)</c:formatCode>
                <c:ptCount val="4"/>
                <c:pt idx="0" formatCode="0.00">
                  <c:v>15.38746731147172</c:v>
                </c:pt>
                <c:pt idx="1">
                  <c:v>0</c:v>
                </c:pt>
                <c:pt idx="2">
                  <c:v>7.14</c:v>
                </c:pt>
                <c:pt idx="3">
                  <c:v>20.764773029445589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2-49E9-92CD-312CAEA311FA}"/>
            </c:ext>
          </c:extLst>
        </c:ser>
        <c:ser>
          <c:idx val="1"/>
          <c:order val="1"/>
          <c:tx>
            <c:strRef>
              <c:f>'Valuation Graph'!$N$1</c:f>
              <c:strCache>
                <c:ptCount val="1"/>
                <c:pt idx="0">
                  <c:v>Median - Min</c:v>
                </c:pt>
              </c:strCache>
            </c:strRef>
          </c:tx>
          <c:spPr>
            <a:solidFill>
              <a:srgbClr val="B1801E"/>
            </a:solidFill>
            <a:ln>
              <a:noFill/>
            </a:ln>
            <a:effectLst/>
          </c:spPr>
          <c:invertIfNegative val="0"/>
          <c:cat>
            <c:strRef>
              <c:f>'Valuation Graph'!$L$2:$L$5</c:f>
              <c:strCache>
                <c:ptCount val="4"/>
                <c:pt idx="0">
                  <c:v>Forward P/E</c:v>
                </c:pt>
                <c:pt idx="1">
                  <c:v>EV/EBITDA</c:v>
                </c:pt>
                <c:pt idx="2">
                  <c:v>Historical Stock Price (5 years)</c:v>
                </c:pt>
                <c:pt idx="3">
                  <c:v>8.5%-11% WACC, 1.5% - 3.5% Growth R.</c:v>
                </c:pt>
              </c:strCache>
            </c:strRef>
          </c:cat>
          <c:val>
            <c:numRef>
              <c:f>'Valuation Graph'!$N$2:$N$5</c:f>
              <c:numCache>
                <c:formatCode>0.00</c:formatCode>
                <c:ptCount val="4"/>
                <c:pt idx="0">
                  <c:v>22.759240972956011</c:v>
                </c:pt>
                <c:pt idx="1">
                  <c:v>30.398553162470769</c:v>
                </c:pt>
                <c:pt idx="2">
                  <c:v>25.229998999999999</c:v>
                </c:pt>
                <c:pt idx="3">
                  <c:v>26.165532401053174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62-49E9-92CD-312CAEA311FA}"/>
            </c:ext>
          </c:extLst>
        </c:ser>
        <c:ser>
          <c:idx val="2"/>
          <c:order val="2"/>
          <c:tx>
            <c:strRef>
              <c:f>'Valuation Graph'!$O$1</c:f>
              <c:strCache>
                <c:ptCount val="1"/>
                <c:pt idx="0">
                  <c:v>Max - Median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Graph'!$L$2:$L$5</c:f>
              <c:strCache>
                <c:ptCount val="4"/>
                <c:pt idx="0">
                  <c:v>Forward P/E</c:v>
                </c:pt>
                <c:pt idx="1">
                  <c:v>EV/EBITDA</c:v>
                </c:pt>
                <c:pt idx="2">
                  <c:v>Historical Stock Price (5 years)</c:v>
                </c:pt>
                <c:pt idx="3">
                  <c:v>8.5%-11% WACC, 1.5% - 3.5% Growth R.</c:v>
                </c:pt>
              </c:strCache>
            </c:strRef>
          </c:cat>
          <c:val>
            <c:numRef>
              <c:f>'Valuation Graph'!$O$2:$O$5</c:f>
              <c:numCache>
                <c:formatCode>0.00</c:formatCode>
                <c:ptCount val="4"/>
                <c:pt idx="0">
                  <c:v>37.636013121132137</c:v>
                </c:pt>
                <c:pt idx="1">
                  <c:v>442.82632560442596</c:v>
                </c:pt>
                <c:pt idx="2">
                  <c:v>18.530003000000001</c:v>
                </c:pt>
                <c:pt idx="3">
                  <c:v>49.504180192543984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62-49E9-92CD-312CAEA31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2081056"/>
        <c:axId val="1261249216"/>
      </c:barChart>
      <c:catAx>
        <c:axId val="1322081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49216"/>
        <c:crosses val="autoZero"/>
        <c:auto val="1"/>
        <c:lblAlgn val="ctr"/>
        <c:lblOffset val="100"/>
        <c:noMultiLvlLbl val="0"/>
      </c:catAx>
      <c:valAx>
        <c:axId val="1261249216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8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Consumer Sentiment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[3]Graph!$B$12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[3]Graph!$A$13:$A$71</c:f>
              <c:numCache>
                <c:formatCode>General</c:formatCode>
                <c:ptCount val="59"/>
                <c:pt idx="0">
                  <c:v>43344</c:v>
                </c:pt>
                <c:pt idx="1">
                  <c:v>43374</c:v>
                </c:pt>
                <c:pt idx="2">
                  <c:v>43405</c:v>
                </c:pt>
                <c:pt idx="3">
                  <c:v>43435</c:v>
                </c:pt>
                <c:pt idx="4">
                  <c:v>43466</c:v>
                </c:pt>
                <c:pt idx="5">
                  <c:v>43497</c:v>
                </c:pt>
                <c:pt idx="6">
                  <c:v>43525</c:v>
                </c:pt>
                <c:pt idx="7">
                  <c:v>43556</c:v>
                </c:pt>
                <c:pt idx="8">
                  <c:v>43586</c:v>
                </c:pt>
                <c:pt idx="9">
                  <c:v>43617</c:v>
                </c:pt>
                <c:pt idx="10">
                  <c:v>43647</c:v>
                </c:pt>
                <c:pt idx="11">
                  <c:v>43678</c:v>
                </c:pt>
                <c:pt idx="12">
                  <c:v>43709</c:v>
                </c:pt>
                <c:pt idx="13">
                  <c:v>43739</c:v>
                </c:pt>
                <c:pt idx="14">
                  <c:v>43770</c:v>
                </c:pt>
                <c:pt idx="15">
                  <c:v>43800</c:v>
                </c:pt>
                <c:pt idx="16">
                  <c:v>43831</c:v>
                </c:pt>
                <c:pt idx="17">
                  <c:v>43862</c:v>
                </c:pt>
                <c:pt idx="18">
                  <c:v>43891</c:v>
                </c:pt>
                <c:pt idx="19">
                  <c:v>43922</c:v>
                </c:pt>
                <c:pt idx="20">
                  <c:v>43952</c:v>
                </c:pt>
                <c:pt idx="21">
                  <c:v>43983</c:v>
                </c:pt>
                <c:pt idx="22">
                  <c:v>44013</c:v>
                </c:pt>
                <c:pt idx="23">
                  <c:v>44044</c:v>
                </c:pt>
                <c:pt idx="24">
                  <c:v>44075</c:v>
                </c:pt>
                <c:pt idx="25">
                  <c:v>44105</c:v>
                </c:pt>
                <c:pt idx="26">
                  <c:v>44136</c:v>
                </c:pt>
                <c:pt idx="27">
                  <c:v>44166</c:v>
                </c:pt>
                <c:pt idx="28">
                  <c:v>44197</c:v>
                </c:pt>
                <c:pt idx="29">
                  <c:v>44228</c:v>
                </c:pt>
                <c:pt idx="30">
                  <c:v>44256</c:v>
                </c:pt>
                <c:pt idx="31">
                  <c:v>44287</c:v>
                </c:pt>
                <c:pt idx="32">
                  <c:v>44317</c:v>
                </c:pt>
                <c:pt idx="33">
                  <c:v>44348</c:v>
                </c:pt>
                <c:pt idx="34">
                  <c:v>44378</c:v>
                </c:pt>
                <c:pt idx="35">
                  <c:v>44409</c:v>
                </c:pt>
                <c:pt idx="36">
                  <c:v>44440</c:v>
                </c:pt>
                <c:pt idx="37">
                  <c:v>44470</c:v>
                </c:pt>
                <c:pt idx="38">
                  <c:v>44501</c:v>
                </c:pt>
                <c:pt idx="39">
                  <c:v>44531</c:v>
                </c:pt>
                <c:pt idx="40">
                  <c:v>44562</c:v>
                </c:pt>
                <c:pt idx="41">
                  <c:v>44593</c:v>
                </c:pt>
                <c:pt idx="42">
                  <c:v>44621</c:v>
                </c:pt>
                <c:pt idx="43">
                  <c:v>44652</c:v>
                </c:pt>
                <c:pt idx="44">
                  <c:v>44682</c:v>
                </c:pt>
                <c:pt idx="45">
                  <c:v>44713</c:v>
                </c:pt>
                <c:pt idx="46">
                  <c:v>44743</c:v>
                </c:pt>
                <c:pt idx="47">
                  <c:v>44774</c:v>
                </c:pt>
                <c:pt idx="48">
                  <c:v>44805</c:v>
                </c:pt>
                <c:pt idx="49">
                  <c:v>44835</c:v>
                </c:pt>
                <c:pt idx="50">
                  <c:v>44866</c:v>
                </c:pt>
                <c:pt idx="51">
                  <c:v>44896</c:v>
                </c:pt>
                <c:pt idx="52">
                  <c:v>44927</c:v>
                </c:pt>
                <c:pt idx="53">
                  <c:v>44958</c:v>
                </c:pt>
                <c:pt idx="54">
                  <c:v>44986</c:v>
                </c:pt>
                <c:pt idx="55">
                  <c:v>45017</c:v>
                </c:pt>
                <c:pt idx="56">
                  <c:v>45047</c:v>
                </c:pt>
                <c:pt idx="57">
                  <c:v>45078</c:v>
                </c:pt>
                <c:pt idx="58">
                  <c:v>45108</c:v>
                </c:pt>
              </c:numCache>
            </c:numRef>
          </c:cat>
          <c:val>
            <c:numRef>
              <c:f>[3]Graph!$B$13:$B$71</c:f>
              <c:numCache>
                <c:formatCode>General</c:formatCode>
                <c:ptCount val="59"/>
                <c:pt idx="0">
                  <c:v>100.1</c:v>
                </c:pt>
                <c:pt idx="1">
                  <c:v>98.6</c:v>
                </c:pt>
                <c:pt idx="2">
                  <c:v>97.5</c:v>
                </c:pt>
                <c:pt idx="3">
                  <c:v>98.3</c:v>
                </c:pt>
                <c:pt idx="4">
                  <c:v>91.2</c:v>
                </c:pt>
                <c:pt idx="5">
                  <c:v>93.8</c:v>
                </c:pt>
                <c:pt idx="6">
                  <c:v>98.4</c:v>
                </c:pt>
                <c:pt idx="7">
                  <c:v>97.2</c:v>
                </c:pt>
                <c:pt idx="8">
                  <c:v>100</c:v>
                </c:pt>
                <c:pt idx="9">
                  <c:v>98.2</c:v>
                </c:pt>
                <c:pt idx="10">
                  <c:v>98.4</c:v>
                </c:pt>
                <c:pt idx="11">
                  <c:v>89.8</c:v>
                </c:pt>
                <c:pt idx="12">
                  <c:v>93.2</c:v>
                </c:pt>
                <c:pt idx="13">
                  <c:v>95.5</c:v>
                </c:pt>
                <c:pt idx="14">
                  <c:v>96.8</c:v>
                </c:pt>
                <c:pt idx="15">
                  <c:v>99.3</c:v>
                </c:pt>
                <c:pt idx="16">
                  <c:v>99.8</c:v>
                </c:pt>
                <c:pt idx="17">
                  <c:v>101</c:v>
                </c:pt>
                <c:pt idx="18">
                  <c:v>89.1</c:v>
                </c:pt>
                <c:pt idx="19">
                  <c:v>71.8</c:v>
                </c:pt>
                <c:pt idx="20">
                  <c:v>72.3</c:v>
                </c:pt>
                <c:pt idx="21">
                  <c:v>78.099999999999994</c:v>
                </c:pt>
                <c:pt idx="22">
                  <c:v>72.5</c:v>
                </c:pt>
                <c:pt idx="23">
                  <c:v>74.099999999999994</c:v>
                </c:pt>
                <c:pt idx="24">
                  <c:v>80.400000000000006</c:v>
                </c:pt>
                <c:pt idx="25">
                  <c:v>81.8</c:v>
                </c:pt>
                <c:pt idx="26">
                  <c:v>76.900000000000006</c:v>
                </c:pt>
                <c:pt idx="27">
                  <c:v>80.7</c:v>
                </c:pt>
                <c:pt idx="28">
                  <c:v>79</c:v>
                </c:pt>
                <c:pt idx="29">
                  <c:v>76.8</c:v>
                </c:pt>
                <c:pt idx="30">
                  <c:v>84.9</c:v>
                </c:pt>
                <c:pt idx="31">
                  <c:v>88.3</c:v>
                </c:pt>
                <c:pt idx="32">
                  <c:v>82.9</c:v>
                </c:pt>
                <c:pt idx="33">
                  <c:v>85.5</c:v>
                </c:pt>
                <c:pt idx="34">
                  <c:v>81.2</c:v>
                </c:pt>
                <c:pt idx="35">
                  <c:v>70.3</c:v>
                </c:pt>
                <c:pt idx="36">
                  <c:v>72.8</c:v>
                </c:pt>
                <c:pt idx="37">
                  <c:v>71.7</c:v>
                </c:pt>
                <c:pt idx="38">
                  <c:v>67.400000000000006</c:v>
                </c:pt>
                <c:pt idx="39">
                  <c:v>70.599999999999994</c:v>
                </c:pt>
                <c:pt idx="40">
                  <c:v>67.2</c:v>
                </c:pt>
                <c:pt idx="41">
                  <c:v>62.8</c:v>
                </c:pt>
                <c:pt idx="42">
                  <c:v>59.4</c:v>
                </c:pt>
                <c:pt idx="43">
                  <c:v>65.2</c:v>
                </c:pt>
                <c:pt idx="44">
                  <c:v>58.4</c:v>
                </c:pt>
                <c:pt idx="45">
                  <c:v>50</c:v>
                </c:pt>
                <c:pt idx="46">
                  <c:v>51.5</c:v>
                </c:pt>
                <c:pt idx="47">
                  <c:v>58.2</c:v>
                </c:pt>
                <c:pt idx="48">
                  <c:v>58.6</c:v>
                </c:pt>
                <c:pt idx="49">
                  <c:v>59.9</c:v>
                </c:pt>
                <c:pt idx="50">
                  <c:v>56.8</c:v>
                </c:pt>
                <c:pt idx="51">
                  <c:v>59.7</c:v>
                </c:pt>
                <c:pt idx="52">
                  <c:v>64.900000000000006</c:v>
                </c:pt>
                <c:pt idx="53">
                  <c:v>67</c:v>
                </c:pt>
                <c:pt idx="54">
                  <c:v>62</c:v>
                </c:pt>
                <c:pt idx="55">
                  <c:v>63.5</c:v>
                </c:pt>
                <c:pt idx="56">
                  <c:v>59.2</c:v>
                </c:pt>
                <c:pt idx="57">
                  <c:v>64.400000000000006</c:v>
                </c:pt>
                <c:pt idx="58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3B-4A69-9C8C-4977F345E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740143"/>
        <c:axId val="1821852191"/>
      </c:lineChart>
      <c:catAx>
        <c:axId val="2021740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2191"/>
        <c:crosses val="autoZero"/>
        <c:auto val="1"/>
        <c:lblAlgn val="ctr"/>
        <c:lblOffset val="100"/>
        <c:noMultiLvlLbl val="1"/>
      </c:catAx>
      <c:valAx>
        <c:axId val="182185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4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Porter’s Five Forces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[3]Graph!$B$76:$B$80</c:f>
              <c:strCache>
                <c:ptCount val="5"/>
                <c:pt idx="0">
                  <c:v>Threat of New Entry</c:v>
                </c:pt>
                <c:pt idx="1">
                  <c:v>Bargaining Power of Customers</c:v>
                </c:pt>
                <c:pt idx="2">
                  <c:v>Competitive Rivalry</c:v>
                </c:pt>
                <c:pt idx="3">
                  <c:v>Bargaining Power of Suppliers</c:v>
                </c:pt>
                <c:pt idx="4">
                  <c:v>Threat of Substitution</c:v>
                </c:pt>
              </c:strCache>
            </c:strRef>
          </c:cat>
          <c:val>
            <c:numRef>
              <c:f>[3]Graph!$C$76:$C$80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E-4764-A7DF-5C751C324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525280"/>
        <c:axId val="606521440"/>
      </c:radarChart>
      <c:catAx>
        <c:axId val="60652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21440"/>
        <c:crosses val="autoZero"/>
        <c:auto val="1"/>
        <c:lblAlgn val="ctr"/>
        <c:lblOffset val="100"/>
        <c:noMultiLvlLbl val="0"/>
      </c:catAx>
      <c:valAx>
        <c:axId val="60652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2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Geography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8A-42CA-BB17-F02D66ABDA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8A-42CA-BB17-F02D66ABDA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8A-42CA-BB17-F02D66ABDA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8A-42CA-BB17-F02D66ABDA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[3]Graph!$E$101:$E$104</c:f>
              <c:strCache>
                <c:ptCount val="4"/>
                <c:pt idx="0">
                  <c:v>Las Vegas</c:v>
                </c:pt>
                <c:pt idx="1">
                  <c:v>Regional</c:v>
                </c:pt>
                <c:pt idx="2">
                  <c:v>Macau</c:v>
                </c:pt>
                <c:pt idx="3">
                  <c:v>Other</c:v>
                </c:pt>
              </c:strCache>
            </c:strRef>
          </c:cat>
          <c:val>
            <c:numRef>
              <c:f>[3]Graph!$F$101:$F$104</c:f>
              <c:numCache>
                <c:formatCode>General</c:formatCode>
                <c:ptCount val="4"/>
                <c:pt idx="0">
                  <c:v>0.45203094342723499</c:v>
                </c:pt>
                <c:pt idx="1">
                  <c:v>0.27518378377121278</c:v>
                </c:pt>
                <c:pt idx="2">
                  <c:v>0.22523211834101184</c:v>
                </c:pt>
                <c:pt idx="3">
                  <c:v>4.755315446054046E-2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63-4C44-AA83-46BA3B7BFD7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Segment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88-4D8E-A1AD-239A0C39BD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88-4D8E-A1AD-239A0C39BD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88-4D8E-A1AD-239A0C39BD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88-4D8E-A1AD-239A0C39BDD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188-4D8E-A1AD-239A0C39BD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[3]Graph!$E$110:$E$114</c:f>
              <c:strCache>
                <c:ptCount val="5"/>
                <c:pt idx="0">
                  <c:v>Casino</c:v>
                </c:pt>
                <c:pt idx="1">
                  <c:v>Rooms</c:v>
                </c:pt>
                <c:pt idx="2">
                  <c:v>Food and Beverage</c:v>
                </c:pt>
                <c:pt idx="3">
                  <c:v>Entertainment</c:v>
                </c:pt>
                <c:pt idx="4">
                  <c:v>Other</c:v>
                </c:pt>
              </c:strCache>
            </c:strRef>
          </c:cat>
          <c:val>
            <c:numRef>
              <c:f>[3]Graph!$F$110:$F$114</c:f>
              <c:numCache>
                <c:formatCode>General</c:formatCode>
                <c:ptCount val="5"/>
                <c:pt idx="0">
                  <c:v>0.50526563857835127</c:v>
                </c:pt>
                <c:pt idx="1">
                  <c:v>0.18004956715946996</c:v>
                </c:pt>
                <c:pt idx="2">
                  <c:v>0.16630270386761831</c:v>
                </c:pt>
                <c:pt idx="3">
                  <c:v>0.1145145573491415</c:v>
                </c:pt>
                <c:pt idx="4">
                  <c:v>3.3868308259048484E-2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FB-43EF-BBE5-B861444C6B5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Gaming Revenue in Macau (in billion Macau patacas)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1186605530081976"/>
          <c:y val="2.78164116828929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[3]Graph!$A$121</c:f>
              <c:strCache>
                <c:ptCount val="1"/>
                <c:pt idx="0">
                  <c:v>Revenue</c:v>
                </c:pt>
              </c:strCache>
            </c:strRef>
          </c:tx>
          <c:invertIfNegative val="0"/>
          <c:val>
            <c:numRef>
              <c:f>[3]Graph!$B$121:$H$121</c:f>
              <c:numCache>
                <c:formatCode>General</c:formatCode>
                <c:ptCount val="7"/>
                <c:pt idx="0">
                  <c:v>224.13</c:v>
                </c:pt>
                <c:pt idx="1">
                  <c:v>266.61</c:v>
                </c:pt>
                <c:pt idx="2">
                  <c:v>303.88</c:v>
                </c:pt>
                <c:pt idx="3">
                  <c:v>293.31</c:v>
                </c:pt>
                <c:pt idx="4">
                  <c:v>61.05</c:v>
                </c:pt>
                <c:pt idx="5">
                  <c:v>87.56</c:v>
                </c:pt>
                <c:pt idx="6">
                  <c:v>42.84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[3]Graph!$B$120:$H$120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  <c:pt idx="5">
                        <c:v>2021</c:v>
                      </c:pt>
                      <c:pt idx="6">
                        <c:v>2022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B24E-4CF0-962C-C7D1261B33FE}"/>
            </c:ext>
          </c:extLst>
        </c:ser>
        <c:ser>
          <c:idx val="0"/>
          <c:order val="1"/>
          <c:tx>
            <c:strRef>
              <c:f>[3]Graph!$A$121</c:f>
              <c:strCache>
                <c:ptCount val="1"/>
                <c:pt idx="0">
                  <c:v>Revenue</c:v>
                </c:pt>
              </c:strCache>
            </c:strRef>
          </c:tx>
          <c:invertIfNegative val="0"/>
          <c:val>
            <c:numRef>
              <c:f>[3]Graph!$B$121:$H$121</c:f>
              <c:numCache>
                <c:formatCode>General</c:formatCode>
                <c:ptCount val="7"/>
                <c:pt idx="0">
                  <c:v>224.13</c:v>
                </c:pt>
                <c:pt idx="1">
                  <c:v>266.61</c:v>
                </c:pt>
                <c:pt idx="2">
                  <c:v>303.88</c:v>
                </c:pt>
                <c:pt idx="3">
                  <c:v>293.31</c:v>
                </c:pt>
                <c:pt idx="4">
                  <c:v>61.05</c:v>
                </c:pt>
                <c:pt idx="5">
                  <c:v>87.56</c:v>
                </c:pt>
                <c:pt idx="6">
                  <c:v>42.84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[3]Graph!$B$120:$H$120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  <c:pt idx="5">
                        <c:v>2021</c:v>
                      </c:pt>
                      <c:pt idx="6">
                        <c:v>2022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B24E-4CF0-962C-C7D1261B3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3806544"/>
        <c:axId val="1312050848"/>
      </c:barChart>
      <c:catAx>
        <c:axId val="143380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050848"/>
        <c:crosses val="autoZero"/>
        <c:auto val="1"/>
        <c:lblAlgn val="ctr"/>
        <c:lblOffset val="100"/>
        <c:noMultiLvlLbl val="0"/>
      </c:catAx>
      <c:valAx>
        <c:axId val="13120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80654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Visitors in Las Vegas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[3]Graph!$A$144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[3]Graph!$B$144:$M$144</c:f>
              <c:numCache>
                <c:formatCode>General</c:formatCode>
                <c:ptCount val="12"/>
                <c:pt idx="0">
                  <c:v>3275300</c:v>
                </c:pt>
                <c:pt idx="1">
                  <c:v>3081800</c:v>
                </c:pt>
                <c:pt idx="2">
                  <c:v>3655800</c:v>
                </c:pt>
                <c:pt idx="3">
                  <c:v>3385500</c:v>
                </c:pt>
                <c:pt idx="4">
                  <c:v>3498000</c:v>
                </c:pt>
                <c:pt idx="5">
                  <c:v>3428500</c:v>
                </c:pt>
                <c:pt idx="6">
                  <c:v>3527800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[3]Graph!$B$143:$M$143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05C9-40EF-B09B-DDDB8FB480BF}"/>
            </c:ext>
          </c:extLst>
        </c:ser>
        <c:ser>
          <c:idx val="1"/>
          <c:order val="1"/>
          <c:tx>
            <c:strRef>
              <c:f>[3]Graph!$A$145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[3]Graph!$B$145:$M$145</c:f>
              <c:numCache>
                <c:formatCode>General</c:formatCode>
                <c:ptCount val="12"/>
                <c:pt idx="0">
                  <c:v>2474800</c:v>
                </c:pt>
                <c:pt idx="1">
                  <c:v>2616600</c:v>
                </c:pt>
                <c:pt idx="2">
                  <c:v>3334700</c:v>
                </c:pt>
                <c:pt idx="3">
                  <c:v>3382200</c:v>
                </c:pt>
                <c:pt idx="4">
                  <c:v>3446900</c:v>
                </c:pt>
                <c:pt idx="5">
                  <c:v>3324800</c:v>
                </c:pt>
                <c:pt idx="6">
                  <c:v>3491600</c:v>
                </c:pt>
                <c:pt idx="7">
                  <c:v>3190600</c:v>
                </c:pt>
                <c:pt idx="8">
                  <c:v>3355200</c:v>
                </c:pt>
                <c:pt idx="9">
                  <c:v>3639200</c:v>
                </c:pt>
                <c:pt idx="10">
                  <c:v>3265500</c:v>
                </c:pt>
                <c:pt idx="11">
                  <c:v>3307200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[3]Graph!$B$143:$M$143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05C9-40EF-B09B-DDDB8FB480BF}"/>
            </c:ext>
          </c:extLst>
        </c:ser>
        <c:ser>
          <c:idx val="2"/>
          <c:order val="2"/>
          <c:tx>
            <c:strRef>
              <c:f>[3]Graph!$A$146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[3]Graph!$B$146:$M$146</c:f>
              <c:numCache>
                <c:formatCode>General</c:formatCode>
                <c:ptCount val="12"/>
                <c:pt idx="0">
                  <c:v>3412100</c:v>
                </c:pt>
                <c:pt idx="1">
                  <c:v>3189900</c:v>
                </c:pt>
                <c:pt idx="2">
                  <c:v>3697100</c:v>
                </c:pt>
                <c:pt idx="3">
                  <c:v>3542000</c:v>
                </c:pt>
                <c:pt idx="4">
                  <c:v>3691100</c:v>
                </c:pt>
                <c:pt idx="5">
                  <c:v>3607400</c:v>
                </c:pt>
                <c:pt idx="6">
                  <c:v>3685900</c:v>
                </c:pt>
                <c:pt idx="7">
                  <c:v>3579000</c:v>
                </c:pt>
                <c:pt idx="8">
                  <c:v>3475900</c:v>
                </c:pt>
                <c:pt idx="9">
                  <c:v>3668100</c:v>
                </c:pt>
                <c:pt idx="10">
                  <c:v>3509800</c:v>
                </c:pt>
                <c:pt idx="11">
                  <c:v>3465700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[3]Graph!$B$143:$M$143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05C9-40EF-B09B-DDDB8FB48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858704"/>
        <c:axId val="163604304"/>
      </c:lineChart>
      <c:catAx>
        <c:axId val="20285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4304"/>
        <c:crosses val="autoZero"/>
        <c:auto val="1"/>
        <c:lblAlgn val="ctr"/>
        <c:lblOffset val="100"/>
        <c:noMultiLvlLbl val="0"/>
      </c:catAx>
      <c:valAx>
        <c:axId val="163604304"/>
        <c:scaling>
          <c:orientation val="minMax"/>
          <c:min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58704"/>
        <c:crosses val="autoZero"/>
        <c:crossBetween val="between"/>
        <c:minorUnit val="4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[3]Graph!$B$169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[3]Graph!$C$169:$N$169</c:f>
              <c:numCache>
                <c:formatCode>General</c:formatCode>
                <c:ptCount val="12"/>
                <c:pt idx="0">
                  <c:v>1397748</c:v>
                </c:pt>
                <c:pt idx="1">
                  <c:v>1593743</c:v>
                </c:pt>
                <c:pt idx="2">
                  <c:v>1956867</c:v>
                </c:pt>
                <c:pt idx="3">
                  <c:v>2274050</c:v>
                </c:pt>
                <c:pt idx="4">
                  <c:v>2213807</c:v>
                </c:pt>
                <c:pt idx="5">
                  <c:v>2209662</c:v>
                </c:pt>
                <c:pt idx="6">
                  <c:v>2759544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[3]Graph!$C$168:$N$168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09CB-43FF-A4F7-F3449F9F6E9A}"/>
            </c:ext>
          </c:extLst>
        </c:ser>
        <c:ser>
          <c:idx val="1"/>
          <c:order val="1"/>
          <c:tx>
            <c:strRef>
              <c:f>[3]Graph!$B$170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[3]Graph!$C$170:$N$170</c:f>
              <c:numCache>
                <c:formatCode>General</c:formatCode>
                <c:ptCount val="12"/>
                <c:pt idx="0">
                  <c:v>694430</c:v>
                </c:pt>
                <c:pt idx="1">
                  <c:v>655505</c:v>
                </c:pt>
                <c:pt idx="2">
                  <c:v>526912</c:v>
                </c:pt>
                <c:pt idx="3">
                  <c:v>606841</c:v>
                </c:pt>
                <c:pt idx="4">
                  <c:v>600748</c:v>
                </c:pt>
                <c:pt idx="5">
                  <c:v>380671</c:v>
                </c:pt>
                <c:pt idx="6">
                  <c:v>9759</c:v>
                </c:pt>
                <c:pt idx="7">
                  <c:v>331397</c:v>
                </c:pt>
                <c:pt idx="8">
                  <c:v>557842</c:v>
                </c:pt>
                <c:pt idx="9">
                  <c:v>580333</c:v>
                </c:pt>
                <c:pt idx="10">
                  <c:v>366511</c:v>
                </c:pt>
                <c:pt idx="11">
                  <c:v>389390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[3]Graph!$C$168:$N$168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09CB-43FF-A4F7-F3449F9F6E9A}"/>
            </c:ext>
          </c:extLst>
        </c:ser>
        <c:ser>
          <c:idx val="2"/>
          <c:order val="2"/>
          <c:tx>
            <c:strRef>
              <c:f>[3]Graph!$B$171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[3]Graph!$C$171:$N$171</c:f>
              <c:numCache>
                <c:formatCode>General</c:formatCode>
                <c:ptCount val="12"/>
                <c:pt idx="0">
                  <c:v>3425126</c:v>
                </c:pt>
                <c:pt idx="1">
                  <c:v>3545701</c:v>
                </c:pt>
                <c:pt idx="2">
                  <c:v>3388931</c:v>
                </c:pt>
                <c:pt idx="3">
                  <c:v>3432187</c:v>
                </c:pt>
                <c:pt idx="4">
                  <c:v>3396835</c:v>
                </c:pt>
                <c:pt idx="5">
                  <c:v>3095853</c:v>
                </c:pt>
                <c:pt idx="6">
                  <c:v>3530233</c:v>
                </c:pt>
                <c:pt idx="7">
                  <c:v>3623116</c:v>
                </c:pt>
                <c:pt idx="8">
                  <c:v>2764924</c:v>
                </c:pt>
                <c:pt idx="9">
                  <c:v>3209751</c:v>
                </c:pt>
                <c:pt idx="10">
                  <c:v>2910118</c:v>
                </c:pt>
                <c:pt idx="11">
                  <c:v>3083406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[3]Graph!$C$168:$N$168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09CB-43FF-A4F7-F3449F9F6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440863"/>
        <c:axId val="1910465487"/>
      </c:lineChart>
      <c:catAx>
        <c:axId val="11944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465487"/>
        <c:crosses val="autoZero"/>
        <c:auto val="1"/>
        <c:lblAlgn val="ctr"/>
        <c:lblOffset val="100"/>
        <c:noMultiLvlLbl val="0"/>
      </c:catAx>
      <c:valAx>
        <c:axId val="19104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Revenue (in $ Million)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[3]Graph!$A$194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[3]Graph!$B$194:$K$194</c:f>
              <c:numCache>
                <c:formatCode>General</c:formatCode>
                <c:ptCount val="10"/>
                <c:pt idx="0">
                  <c:v>11763.096</c:v>
                </c:pt>
                <c:pt idx="1">
                  <c:v>12899.672</c:v>
                </c:pt>
                <c:pt idx="2">
                  <c:v>5162.0820000000003</c:v>
                </c:pt>
                <c:pt idx="3">
                  <c:v>9680.14</c:v>
                </c:pt>
                <c:pt idx="4">
                  <c:v>13127.485000000001</c:v>
                </c:pt>
                <c:pt idx="5">
                  <c:v>15631</c:v>
                </c:pt>
                <c:pt idx="6">
                  <c:v>16099.93</c:v>
                </c:pt>
                <c:pt idx="7">
                  <c:v>16582.927900000002</c:v>
                </c:pt>
                <c:pt idx="8">
                  <c:v>17080.415737000003</c:v>
                </c:pt>
                <c:pt idx="9">
                  <c:v>17592.828209110005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[3]Graph!$B$193:$K$193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061A-4203-A729-0BD851523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79819535"/>
        <c:axId val="416232479"/>
      </c:barChart>
      <c:catAx>
        <c:axId val="47981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32479"/>
        <c:crosses val="autoZero"/>
        <c:auto val="1"/>
        <c:lblAlgn val="ctr"/>
        <c:lblOffset val="100"/>
        <c:noMultiLvlLbl val="0"/>
      </c:catAx>
      <c:valAx>
        <c:axId val="41623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1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FCFF (in $ Million)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[3]Graph!$M$194</c:f>
              <c:strCache>
                <c:ptCount val="1"/>
                <c:pt idx="0">
                  <c:v>FCFF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[3]Graph!$N$194:$R$194</c:f>
              <c:numCache>
                <c:formatCode>General</c:formatCode>
                <c:ptCount val="5"/>
                <c:pt idx="0">
                  <c:v>3726.8044944376152</c:v>
                </c:pt>
                <c:pt idx="1">
                  <c:v>2802.8509598162318</c:v>
                </c:pt>
                <c:pt idx="2">
                  <c:v>2993.4301913420622</c:v>
                </c:pt>
                <c:pt idx="3">
                  <c:v>2923.690422830372</c:v>
                </c:pt>
                <c:pt idx="4">
                  <c:v>3351.4535485710217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[3]Graph!$N$193:$R$193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2023</c:v>
                      </c:pt>
                      <c:pt idx="1">
                        <c:v>2024</c:v>
                      </c:pt>
                      <c:pt idx="2">
                        <c:v>2025</c:v>
                      </c:pt>
                      <c:pt idx="3">
                        <c:v>2026</c:v>
                      </c:pt>
                      <c:pt idx="4">
                        <c:v>2027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6BE-42F5-BE68-51A15DEC0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14117087"/>
        <c:axId val="487730367"/>
      </c:barChart>
      <c:catAx>
        <c:axId val="41411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730367"/>
        <c:crosses val="autoZero"/>
        <c:auto val="1"/>
        <c:lblAlgn val="ctr"/>
        <c:lblOffset val="100"/>
        <c:noMultiLvlLbl val="0"/>
      </c:catAx>
      <c:valAx>
        <c:axId val="48773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28</xdr:row>
      <xdr:rowOff>95250</xdr:rowOff>
    </xdr:from>
    <xdr:to>
      <xdr:col>7</xdr:col>
      <xdr:colOff>586740</xdr:colOff>
      <xdr:row>43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DBC51D-990D-4753-BC84-88F743171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251460</xdr:colOff>
      <xdr:row>28</xdr:row>
      <xdr:rowOff>64770</xdr:rowOff>
    </xdr:from>
    <xdr:to>
      <xdr:col>15</xdr:col>
      <xdr:colOff>76200</xdr:colOff>
      <xdr:row>43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290836-DF3F-44F1-8DA8-5A1385F6D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487680</xdr:colOff>
      <xdr:row>49</xdr:row>
      <xdr:rowOff>57150</xdr:rowOff>
    </xdr:from>
    <xdr:to>
      <xdr:col>8</xdr:col>
      <xdr:colOff>137160</xdr:colOff>
      <xdr:row>64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405C4A-CE58-474B-9286-02E53094D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45720</xdr:colOff>
      <xdr:row>49</xdr:row>
      <xdr:rowOff>179070</xdr:rowOff>
    </xdr:from>
    <xdr:to>
      <xdr:col>14</xdr:col>
      <xdr:colOff>670560</xdr:colOff>
      <xdr:row>64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8D124A-DB77-45D9-9048-01D9CB4A8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38100</xdr:colOff>
      <xdr:row>70</xdr:row>
      <xdr:rowOff>140970</xdr:rowOff>
    </xdr:from>
    <xdr:to>
      <xdr:col>8</xdr:col>
      <xdr:colOff>297180</xdr:colOff>
      <xdr:row>85</xdr:row>
      <xdr:rowOff>140970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E97D4F-3F3C-4036-B12D-31CC62F7D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205740</xdr:colOff>
      <xdr:row>71</xdr:row>
      <xdr:rowOff>11430</xdr:rowOff>
    </xdr:from>
    <xdr:to>
      <xdr:col>15</xdr:col>
      <xdr:colOff>30480</xdr:colOff>
      <xdr:row>86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284DC5-6F65-4A8A-9A5A-3B16E14D0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563880</xdr:colOff>
      <xdr:row>92</xdr:row>
      <xdr:rowOff>64770</xdr:rowOff>
    </xdr:from>
    <xdr:to>
      <xdr:col>8</xdr:col>
      <xdr:colOff>213360</xdr:colOff>
      <xdr:row>107</xdr:row>
      <xdr:rowOff>64770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043F5F-9A55-4887-BCA2-021D953F1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213360</xdr:colOff>
      <xdr:row>92</xdr:row>
      <xdr:rowOff>156210</xdr:rowOff>
    </xdr:from>
    <xdr:to>
      <xdr:col>15</xdr:col>
      <xdr:colOff>38100</xdr:colOff>
      <xdr:row>107</xdr:row>
      <xdr:rowOff>156210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A6F3F9-3609-4850-8D2E-F8C747BBCB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11430</xdr:colOff>
      <xdr:row>119</xdr:row>
      <xdr:rowOff>148590</xdr:rowOff>
    </xdr:from>
    <xdr:to>
      <xdr:col>7</xdr:col>
      <xdr:colOff>560070</xdr:colOff>
      <xdr:row>133</xdr:row>
      <xdr:rowOff>118110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E43D8C9-B6F5-10F0-42B9-02D956B40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270510</xdr:colOff>
      <xdr:row>119</xdr:row>
      <xdr:rowOff>102870</xdr:rowOff>
    </xdr:from>
    <xdr:to>
      <xdr:col>14</xdr:col>
      <xdr:colOff>773430</xdr:colOff>
      <xdr:row>133</xdr:row>
      <xdr:rowOff>72390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3E349DA-447E-7085-0DB9-C9F299B8B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453390</xdr:colOff>
      <xdr:row>9</xdr:row>
      <xdr:rowOff>83820</xdr:rowOff>
    </xdr:from>
    <xdr:to>
      <xdr:col>14</xdr:col>
      <xdr:colOff>990600</xdr:colOff>
      <xdr:row>26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32F135-E4D0-ECB6-DA1C-F8F5C6377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643890</xdr:colOff>
      <xdr:row>0</xdr:row>
      <xdr:rowOff>135255</xdr:rowOff>
    </xdr:from>
    <xdr:to>
      <xdr:col>1</xdr:col>
      <xdr:colOff>1535430</xdr:colOff>
      <xdr:row>4</xdr:row>
      <xdr:rowOff>108311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8B4EE7-59B2-4253-A56A-1696A4E5D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" y="135255"/>
          <a:ext cx="1562100" cy="7655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22225</xdr:rowOff>
    </xdr:from>
    <xdr:to>
      <xdr:col>1</xdr:col>
      <xdr:colOff>2111375</xdr:colOff>
      <xdr:row>1</xdr:row>
      <xdr:rowOff>34925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FD262-0067-441D-8BA8-2B27289FC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4890" y="22225"/>
          <a:ext cx="2058035" cy="102616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0</xdr:row>
      <xdr:rowOff>0</xdr:rowOff>
    </xdr:from>
    <xdr:ext cx="2019300" cy="1009650"/>
    <xdr:pic>
      <xdr:nvPicPr>
        <xdr:cNvPr id="3" name="image1.png">
          <a:extLst>
            <a:ext uri="{FF2B5EF4-FFF2-40B4-BE49-F238E27FC236}">
              <a16:creationId xmlns:a16="http://schemas.microsoft.com/office/drawing/2014/main" id="{C4ED8CE9-EFE1-48E2-98B6-CD583BD5F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7740" y="0"/>
          <a:ext cx="2019300" cy="10096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0</xdr:colOff>
      <xdr:row>116</xdr:row>
      <xdr:rowOff>0</xdr:rowOff>
    </xdr:from>
    <xdr:to>
      <xdr:col>14</xdr:col>
      <xdr:colOff>19050</xdr:colOff>
      <xdr:row>131</xdr:row>
      <xdr:rowOff>59055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E6E3F2-55A2-0C53-DD63-BAC5DE121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280" y="24277320"/>
          <a:ext cx="9342120" cy="304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2</xdr:col>
      <xdr:colOff>593090</xdr:colOff>
      <xdr:row>1</xdr:row>
      <xdr:rowOff>16510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6C01E5-FC1C-47B8-B15C-6BCF5C5F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0"/>
          <a:ext cx="2059940" cy="10337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1202717</xdr:colOff>
      <xdr:row>11</xdr:row>
      <xdr:rowOff>167640</xdr:rowOff>
    </xdr:from>
    <xdr:to>
      <xdr:col>8</xdr:col>
      <xdr:colOff>107093</xdr:colOff>
      <xdr:row>28</xdr:row>
      <xdr:rowOff>45058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B329CA-DBDB-4A98-A700-14B71CA26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840354</xdr:colOff>
      <xdr:row>75</xdr:row>
      <xdr:rowOff>178656</xdr:rowOff>
    </xdr:from>
    <xdr:to>
      <xdr:col>9</xdr:col>
      <xdr:colOff>489170</xdr:colOff>
      <xdr:row>93</xdr:row>
      <xdr:rowOff>123411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41C7FB-B955-461C-8EAB-35BC93177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411480</xdr:colOff>
      <xdr:row>98</xdr:row>
      <xdr:rowOff>155257</xdr:rowOff>
    </xdr:from>
    <xdr:to>
      <xdr:col>13</xdr:col>
      <xdr:colOff>379095</xdr:colOff>
      <xdr:row>114</xdr:row>
      <xdr:rowOff>10477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E2F322-5FB2-48E8-A06C-EEAEE2B05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483870</xdr:colOff>
      <xdr:row>98</xdr:row>
      <xdr:rowOff>164782</xdr:rowOff>
    </xdr:from>
    <xdr:to>
      <xdr:col>22</xdr:col>
      <xdr:colOff>179070</xdr:colOff>
      <xdr:row>114</xdr:row>
      <xdr:rowOff>20002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7D2BE7-698D-40D2-980C-FF251BFE7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644014</xdr:colOff>
      <xdr:row>122</xdr:row>
      <xdr:rowOff>36898</xdr:rowOff>
    </xdr:from>
    <xdr:to>
      <xdr:col>7</xdr:col>
      <xdr:colOff>611628</xdr:colOff>
      <xdr:row>137</xdr:row>
      <xdr:rowOff>57854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B6B582-A859-4DE7-8C8F-B581AA17A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10258</xdr:colOff>
      <xdr:row>147</xdr:row>
      <xdr:rowOff>42513</xdr:rowOff>
    </xdr:from>
    <xdr:to>
      <xdr:col>8</xdr:col>
      <xdr:colOff>315058</xdr:colOff>
      <xdr:row>163</xdr:row>
      <xdr:rowOff>76934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01F495-863C-4699-AF60-DAEF9A899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17730</xdr:colOff>
      <xdr:row>172</xdr:row>
      <xdr:rowOff>115179</xdr:rowOff>
    </xdr:from>
    <xdr:to>
      <xdr:col>8</xdr:col>
      <xdr:colOff>492515</xdr:colOff>
      <xdr:row>187</xdr:row>
      <xdr:rowOff>115178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496A3A0-AAA5-4783-BDC4-9FEC91DF7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342900</xdr:colOff>
      <xdr:row>196</xdr:row>
      <xdr:rowOff>45720</xdr:rowOff>
    </xdr:from>
    <xdr:to>
      <xdr:col>9</xdr:col>
      <xdr:colOff>38100</xdr:colOff>
      <xdr:row>211</xdr:row>
      <xdr:rowOff>45720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09FEED7-C2F6-4411-BE95-05FAFC6AD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160020</xdr:colOff>
      <xdr:row>197</xdr:row>
      <xdr:rowOff>34290</xdr:rowOff>
    </xdr:from>
    <xdr:to>
      <xdr:col>18</xdr:col>
      <xdr:colOff>464820</xdr:colOff>
      <xdr:row>212</xdr:row>
      <xdr:rowOff>34290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D773148-CCE0-4C10-8F65-D8A9DA649D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dhawks.sharepoint.com/Users/chauthingoclien/Downloads/XL-03-17-Sensitivity-Tables-Afte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da\Documents\3.%20School\Redhawk%20Fund\Financial%20Statement\ADBE%20Template%20Model%20(Please%20Download).xlsx" TargetMode="External"/><Relationship Id="rId1" Type="http://schemas.openxmlformats.org/officeDocument/2006/relationships/externalLinkPath" Target="/Users/yada/Documents/3.%20School/Redhawk%20Fund/Financial%20Statement/ADBE%20Template%20Model%20(Please%20Download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da\Documents\3.%20School\Redhawk%20Fund\MGM%20Valuation\Presentation\Graph.xlsx" TargetMode="External"/><Relationship Id="rId1" Type="http://schemas.openxmlformats.org/officeDocument/2006/relationships/externalLinkPath" Target="/Users/yada/Documents/3.%20School/Redhawk%20Fund/MGM%20Valuation/Presentation/Gra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Graphs"/>
      <sheetName val="WMT_Model"/>
      <sheetName val="Q1_Results"/>
      <sheetName val="DCF"/>
      <sheetName val="WACC"/>
      <sheetName val="ValSum"/>
      <sheetName val="ValGraph"/>
      <sheetName val="Public_Comps"/>
      <sheetName val="Public_Comps_Data"/>
      <sheetName val="MA_Comp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Valuation Graph"/>
      <sheetName val="Targeted Price"/>
      <sheetName val="WACC"/>
      <sheetName val="DCF "/>
      <sheetName val="Relative Valuation"/>
      <sheetName val="Financial Analysis"/>
      <sheetName val="Income - Adjusted"/>
      <sheetName val="Bal Sheet - Standardized"/>
      <sheetName val="Cash Flow - Standardized"/>
      <sheetName val="By Geography"/>
      <sheetName val="By Segment"/>
      <sheetName val="By Measure"/>
      <sheetName val="Risk Matrix"/>
    </sheetNames>
    <sheetDataSet>
      <sheetData sheetId="0"/>
      <sheetData sheetId="1">
        <row r="32">
          <cell r="B32" t="str">
            <v xml:space="preserve">9%-13% WACC, 2% - 4% Terminal FCF Growth Rate </v>
          </cell>
        </row>
      </sheetData>
      <sheetData sheetId="2"/>
      <sheetData sheetId="3"/>
      <sheetData sheetId="4">
        <row r="9">
          <cell r="E9">
            <v>333.5</v>
          </cell>
        </row>
        <row r="10">
          <cell r="E10">
            <v>457.8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ph"/>
      <sheetName val="F.Analysis"/>
    </sheetNames>
    <sheetDataSet>
      <sheetData sheetId="0">
        <row r="12">
          <cell r="B12" t="str">
            <v>Value</v>
          </cell>
        </row>
        <row r="13">
          <cell r="A13">
            <v>43344</v>
          </cell>
          <cell r="B13">
            <v>100.1</v>
          </cell>
        </row>
        <row r="14">
          <cell r="A14">
            <v>43374</v>
          </cell>
          <cell r="B14">
            <v>98.6</v>
          </cell>
        </row>
        <row r="15">
          <cell r="A15">
            <v>43405</v>
          </cell>
          <cell r="B15">
            <v>97.5</v>
          </cell>
        </row>
        <row r="16">
          <cell r="A16">
            <v>43435</v>
          </cell>
          <cell r="B16">
            <v>98.3</v>
          </cell>
        </row>
        <row r="17">
          <cell r="A17">
            <v>43466</v>
          </cell>
          <cell r="B17">
            <v>91.2</v>
          </cell>
        </row>
        <row r="18">
          <cell r="A18">
            <v>43497</v>
          </cell>
          <cell r="B18">
            <v>93.8</v>
          </cell>
        </row>
        <row r="19">
          <cell r="A19">
            <v>43525</v>
          </cell>
          <cell r="B19">
            <v>98.4</v>
          </cell>
        </row>
        <row r="20">
          <cell r="A20">
            <v>43556</v>
          </cell>
          <cell r="B20">
            <v>97.2</v>
          </cell>
        </row>
        <row r="21">
          <cell r="A21">
            <v>43586</v>
          </cell>
          <cell r="B21">
            <v>100</v>
          </cell>
        </row>
        <row r="22">
          <cell r="A22">
            <v>43617</v>
          </cell>
          <cell r="B22">
            <v>98.2</v>
          </cell>
        </row>
        <row r="23">
          <cell r="A23">
            <v>43647</v>
          </cell>
          <cell r="B23">
            <v>98.4</v>
          </cell>
        </row>
        <row r="24">
          <cell r="A24">
            <v>43678</v>
          </cell>
          <cell r="B24">
            <v>89.8</v>
          </cell>
        </row>
        <row r="25">
          <cell r="A25">
            <v>43709</v>
          </cell>
          <cell r="B25">
            <v>93.2</v>
          </cell>
        </row>
        <row r="26">
          <cell r="A26">
            <v>43739</v>
          </cell>
          <cell r="B26">
            <v>95.5</v>
          </cell>
        </row>
        <row r="27">
          <cell r="A27">
            <v>43770</v>
          </cell>
          <cell r="B27">
            <v>96.8</v>
          </cell>
        </row>
        <row r="28">
          <cell r="A28">
            <v>43800</v>
          </cell>
          <cell r="B28">
            <v>99.3</v>
          </cell>
        </row>
        <row r="29">
          <cell r="A29">
            <v>43831</v>
          </cell>
          <cell r="B29">
            <v>99.8</v>
          </cell>
        </row>
        <row r="30">
          <cell r="A30">
            <v>43862</v>
          </cell>
          <cell r="B30">
            <v>101</v>
          </cell>
        </row>
        <row r="31">
          <cell r="A31">
            <v>43891</v>
          </cell>
          <cell r="B31">
            <v>89.1</v>
          </cell>
        </row>
        <row r="32">
          <cell r="A32">
            <v>43922</v>
          </cell>
          <cell r="B32">
            <v>71.8</v>
          </cell>
        </row>
        <row r="33">
          <cell r="A33">
            <v>43952</v>
          </cell>
          <cell r="B33">
            <v>72.3</v>
          </cell>
        </row>
        <row r="34">
          <cell r="A34">
            <v>43983</v>
          </cell>
          <cell r="B34">
            <v>78.099999999999994</v>
          </cell>
        </row>
        <row r="35">
          <cell r="A35">
            <v>44013</v>
          </cell>
          <cell r="B35">
            <v>72.5</v>
          </cell>
        </row>
        <row r="36">
          <cell r="A36">
            <v>44044</v>
          </cell>
          <cell r="B36">
            <v>74.099999999999994</v>
          </cell>
        </row>
        <row r="37">
          <cell r="A37">
            <v>44075</v>
          </cell>
          <cell r="B37">
            <v>80.400000000000006</v>
          </cell>
        </row>
        <row r="38">
          <cell r="A38">
            <v>44105</v>
          </cell>
          <cell r="B38">
            <v>81.8</v>
          </cell>
        </row>
        <row r="39">
          <cell r="A39">
            <v>44136</v>
          </cell>
          <cell r="B39">
            <v>76.900000000000006</v>
          </cell>
        </row>
        <row r="40">
          <cell r="A40">
            <v>44166</v>
          </cell>
          <cell r="B40">
            <v>80.7</v>
          </cell>
        </row>
        <row r="41">
          <cell r="A41">
            <v>44197</v>
          </cell>
          <cell r="B41">
            <v>79</v>
          </cell>
        </row>
        <row r="42">
          <cell r="A42">
            <v>44228</v>
          </cell>
          <cell r="B42">
            <v>76.8</v>
          </cell>
        </row>
        <row r="43">
          <cell r="A43">
            <v>44256</v>
          </cell>
          <cell r="B43">
            <v>84.9</v>
          </cell>
        </row>
        <row r="44">
          <cell r="A44">
            <v>44287</v>
          </cell>
          <cell r="B44">
            <v>88.3</v>
          </cell>
        </row>
        <row r="45">
          <cell r="A45">
            <v>44317</v>
          </cell>
          <cell r="B45">
            <v>82.9</v>
          </cell>
        </row>
        <row r="46">
          <cell r="A46">
            <v>44348</v>
          </cell>
          <cell r="B46">
            <v>85.5</v>
          </cell>
        </row>
        <row r="47">
          <cell r="A47">
            <v>44378</v>
          </cell>
          <cell r="B47">
            <v>81.2</v>
          </cell>
        </row>
        <row r="48">
          <cell r="A48">
            <v>44409</v>
          </cell>
          <cell r="B48">
            <v>70.3</v>
          </cell>
        </row>
        <row r="49">
          <cell r="A49">
            <v>44440</v>
          </cell>
          <cell r="B49">
            <v>72.8</v>
          </cell>
        </row>
        <row r="50">
          <cell r="A50">
            <v>44470</v>
          </cell>
          <cell r="B50">
            <v>71.7</v>
          </cell>
        </row>
        <row r="51">
          <cell r="A51">
            <v>44501</v>
          </cell>
          <cell r="B51">
            <v>67.400000000000006</v>
          </cell>
        </row>
        <row r="52">
          <cell r="A52">
            <v>44531</v>
          </cell>
          <cell r="B52">
            <v>70.599999999999994</v>
          </cell>
        </row>
        <row r="53">
          <cell r="A53">
            <v>44562</v>
          </cell>
          <cell r="B53">
            <v>67.2</v>
          </cell>
        </row>
        <row r="54">
          <cell r="A54">
            <v>44593</v>
          </cell>
          <cell r="B54">
            <v>62.8</v>
          </cell>
        </row>
        <row r="55">
          <cell r="A55">
            <v>44621</v>
          </cell>
          <cell r="B55">
            <v>59.4</v>
          </cell>
        </row>
        <row r="56">
          <cell r="A56">
            <v>44652</v>
          </cell>
          <cell r="B56">
            <v>65.2</v>
          </cell>
        </row>
        <row r="57">
          <cell r="A57">
            <v>44682</v>
          </cell>
          <cell r="B57">
            <v>58.4</v>
          </cell>
        </row>
        <row r="58">
          <cell r="A58">
            <v>44713</v>
          </cell>
          <cell r="B58">
            <v>50</v>
          </cell>
        </row>
        <row r="59">
          <cell r="A59">
            <v>44743</v>
          </cell>
          <cell r="B59">
            <v>51.5</v>
          </cell>
        </row>
        <row r="60">
          <cell r="A60">
            <v>44774</v>
          </cell>
          <cell r="B60">
            <v>58.2</v>
          </cell>
        </row>
        <row r="61">
          <cell r="A61">
            <v>44805</v>
          </cell>
          <cell r="B61">
            <v>58.6</v>
          </cell>
        </row>
        <row r="62">
          <cell r="A62">
            <v>44835</v>
          </cell>
          <cell r="B62">
            <v>59.9</v>
          </cell>
        </row>
        <row r="63">
          <cell r="A63">
            <v>44866</v>
          </cell>
          <cell r="B63">
            <v>56.8</v>
          </cell>
        </row>
        <row r="64">
          <cell r="A64">
            <v>44896</v>
          </cell>
          <cell r="B64">
            <v>59.7</v>
          </cell>
        </row>
        <row r="65">
          <cell r="A65">
            <v>44927</v>
          </cell>
          <cell r="B65">
            <v>64.900000000000006</v>
          </cell>
        </row>
        <row r="66">
          <cell r="A66">
            <v>44958</v>
          </cell>
          <cell r="B66">
            <v>67</v>
          </cell>
        </row>
        <row r="67">
          <cell r="A67">
            <v>44986</v>
          </cell>
          <cell r="B67">
            <v>62</v>
          </cell>
        </row>
        <row r="68">
          <cell r="A68">
            <v>45017</v>
          </cell>
          <cell r="B68">
            <v>63.5</v>
          </cell>
        </row>
        <row r="69">
          <cell r="A69">
            <v>45047</v>
          </cell>
          <cell r="B69">
            <v>59.2</v>
          </cell>
        </row>
        <row r="70">
          <cell r="A70">
            <v>45078</v>
          </cell>
          <cell r="B70">
            <v>64.400000000000006</v>
          </cell>
        </row>
        <row r="71">
          <cell r="A71">
            <v>45108</v>
          </cell>
          <cell r="B71">
            <v>71.599999999999994</v>
          </cell>
        </row>
        <row r="76">
          <cell r="B76" t="str">
            <v>Threat of New Entry</v>
          </cell>
          <cell r="C76">
            <v>2</v>
          </cell>
        </row>
        <row r="77">
          <cell r="B77" t="str">
            <v>Bargaining Power of Customers</v>
          </cell>
          <cell r="C77">
            <v>3</v>
          </cell>
        </row>
        <row r="78">
          <cell r="B78" t="str">
            <v>Competitive Rivalry</v>
          </cell>
          <cell r="C78">
            <v>5</v>
          </cell>
        </row>
        <row r="79">
          <cell r="B79" t="str">
            <v>Bargaining Power of Suppliers</v>
          </cell>
          <cell r="C79">
            <v>3</v>
          </cell>
        </row>
        <row r="80">
          <cell r="B80" t="str">
            <v>Threat of Substitution</v>
          </cell>
          <cell r="C80">
            <v>5</v>
          </cell>
        </row>
        <row r="101">
          <cell r="E101" t="str">
            <v>Las Vegas</v>
          </cell>
          <cell r="F101">
            <v>0.45203094342723499</v>
          </cell>
        </row>
        <row r="102">
          <cell r="E102" t="str">
            <v>Regional</v>
          </cell>
          <cell r="F102">
            <v>0.27518378377121278</v>
          </cell>
        </row>
        <row r="103">
          <cell r="E103" t="str">
            <v>Macau</v>
          </cell>
          <cell r="F103">
            <v>0.22523211834101184</v>
          </cell>
        </row>
        <row r="104">
          <cell r="E104" t="str">
            <v>Other</v>
          </cell>
          <cell r="F104">
            <v>4.755315446054046E-2</v>
          </cell>
        </row>
        <row r="110">
          <cell r="E110" t="str">
            <v>Casino</v>
          </cell>
          <cell r="F110">
            <v>0.50526563857835127</v>
          </cell>
        </row>
        <row r="111">
          <cell r="E111" t="str">
            <v>Rooms</v>
          </cell>
          <cell r="F111">
            <v>0.18004956715946996</v>
          </cell>
        </row>
        <row r="112">
          <cell r="E112" t="str">
            <v>Food and Beverage</v>
          </cell>
          <cell r="F112">
            <v>0.16630270386761831</v>
          </cell>
        </row>
        <row r="113">
          <cell r="E113" t="str">
            <v>Entertainment</v>
          </cell>
          <cell r="F113">
            <v>0.1145145573491415</v>
          </cell>
        </row>
        <row r="114">
          <cell r="E114" t="str">
            <v>Other</v>
          </cell>
          <cell r="F114">
            <v>3.3868308259048484E-2</v>
          </cell>
        </row>
        <row r="120">
          <cell r="B120">
            <v>2016</v>
          </cell>
          <cell r="C120">
            <v>2017</v>
          </cell>
          <cell r="D120">
            <v>2018</v>
          </cell>
          <cell r="E120">
            <v>2019</v>
          </cell>
          <cell r="F120">
            <v>2020</v>
          </cell>
          <cell r="G120">
            <v>2021</v>
          </cell>
          <cell r="H120">
            <v>2022</v>
          </cell>
        </row>
        <row r="121">
          <cell r="A121" t="str">
            <v>Revenue</v>
          </cell>
          <cell r="B121">
            <v>224.13</v>
          </cell>
          <cell r="C121">
            <v>266.61</v>
          </cell>
          <cell r="D121">
            <v>303.88</v>
          </cell>
          <cell r="E121">
            <v>293.31</v>
          </cell>
          <cell r="F121">
            <v>61.05</v>
          </cell>
          <cell r="G121">
            <v>87.56</v>
          </cell>
          <cell r="H121">
            <v>42.84</v>
          </cell>
        </row>
        <row r="143">
          <cell r="B143" t="str">
            <v>Jan</v>
          </cell>
          <cell r="C143" t="str">
            <v>Feb</v>
          </cell>
          <cell r="D143" t="str">
            <v>Mar</v>
          </cell>
          <cell r="E143" t="str">
            <v>Apr</v>
          </cell>
          <cell r="F143" t="str">
            <v>May</v>
          </cell>
          <cell r="G143" t="str">
            <v>Jun</v>
          </cell>
          <cell r="H143" t="str">
            <v>Jul</v>
          </cell>
          <cell r="I143" t="str">
            <v>Aug</v>
          </cell>
          <cell r="J143" t="str">
            <v>Sep</v>
          </cell>
          <cell r="K143" t="str">
            <v>Oct</v>
          </cell>
          <cell r="L143" t="str">
            <v>Nov</v>
          </cell>
          <cell r="M143" t="str">
            <v>Dec</v>
          </cell>
        </row>
        <row r="144">
          <cell r="A144">
            <v>2023</v>
          </cell>
          <cell r="B144">
            <v>3275300</v>
          </cell>
          <cell r="C144">
            <v>3081800</v>
          </cell>
          <cell r="D144">
            <v>3655800</v>
          </cell>
          <cell r="E144">
            <v>3385500</v>
          </cell>
          <cell r="F144">
            <v>3498000</v>
          </cell>
          <cell r="G144">
            <v>3428500</v>
          </cell>
          <cell r="H144">
            <v>3527800</v>
          </cell>
          <cell r="I144"/>
          <cell r="J144"/>
          <cell r="K144"/>
          <cell r="L144"/>
          <cell r="M144"/>
        </row>
        <row r="145">
          <cell r="A145">
            <v>2022</v>
          </cell>
          <cell r="B145">
            <v>2474800</v>
          </cell>
          <cell r="C145">
            <v>2616600</v>
          </cell>
          <cell r="D145">
            <v>3334700</v>
          </cell>
          <cell r="E145">
            <v>3382200</v>
          </cell>
          <cell r="F145">
            <v>3446900</v>
          </cell>
          <cell r="G145">
            <v>3324800</v>
          </cell>
          <cell r="H145">
            <v>3491600</v>
          </cell>
          <cell r="I145">
            <v>3190600</v>
          </cell>
          <cell r="J145">
            <v>3355200</v>
          </cell>
          <cell r="K145">
            <v>3639200</v>
          </cell>
          <cell r="L145">
            <v>3265500</v>
          </cell>
          <cell r="M145">
            <v>3307200</v>
          </cell>
        </row>
        <row r="146">
          <cell r="A146">
            <v>2019</v>
          </cell>
          <cell r="B146">
            <v>3412100</v>
          </cell>
          <cell r="C146">
            <v>3189900</v>
          </cell>
          <cell r="D146">
            <v>3697100</v>
          </cell>
          <cell r="E146">
            <v>3542000</v>
          </cell>
          <cell r="F146">
            <v>3691100</v>
          </cell>
          <cell r="G146">
            <v>3607400</v>
          </cell>
          <cell r="H146">
            <v>3685900</v>
          </cell>
          <cell r="I146">
            <v>3579000</v>
          </cell>
          <cell r="J146">
            <v>3475900</v>
          </cell>
          <cell r="K146">
            <v>3668100</v>
          </cell>
          <cell r="L146">
            <v>3509800</v>
          </cell>
          <cell r="M146">
            <v>3465700</v>
          </cell>
        </row>
        <row r="168">
          <cell r="C168" t="str">
            <v>Jan</v>
          </cell>
          <cell r="D168" t="str">
            <v>Feb</v>
          </cell>
          <cell r="E168" t="str">
            <v>Mar</v>
          </cell>
          <cell r="F168" t="str">
            <v>Apr</v>
          </cell>
          <cell r="G168" t="str">
            <v>May</v>
          </cell>
          <cell r="H168" t="str">
            <v>Jun</v>
          </cell>
          <cell r="I168" t="str">
            <v>Jul</v>
          </cell>
          <cell r="J168" t="str">
            <v>Aug</v>
          </cell>
          <cell r="K168" t="str">
            <v>Sep</v>
          </cell>
          <cell r="L168" t="str">
            <v>Oct</v>
          </cell>
          <cell r="M168" t="str">
            <v>Nov</v>
          </cell>
          <cell r="N168" t="str">
            <v>Dec</v>
          </cell>
        </row>
        <row r="169">
          <cell r="B169">
            <v>2023</v>
          </cell>
          <cell r="C169">
            <v>1397748</v>
          </cell>
          <cell r="D169">
            <v>1593743</v>
          </cell>
          <cell r="E169">
            <v>1956867</v>
          </cell>
          <cell r="F169">
            <v>2274050</v>
          </cell>
          <cell r="G169">
            <v>2213807</v>
          </cell>
          <cell r="H169">
            <v>2209662</v>
          </cell>
          <cell r="I169">
            <v>2759544</v>
          </cell>
        </row>
        <row r="170">
          <cell r="B170">
            <v>2022</v>
          </cell>
          <cell r="C170">
            <v>694430</v>
          </cell>
          <cell r="D170">
            <v>655505</v>
          </cell>
          <cell r="E170">
            <v>526912</v>
          </cell>
          <cell r="F170">
            <v>606841</v>
          </cell>
          <cell r="G170">
            <v>600748</v>
          </cell>
          <cell r="H170">
            <v>380671</v>
          </cell>
          <cell r="I170">
            <v>9759</v>
          </cell>
          <cell r="J170">
            <v>331397</v>
          </cell>
          <cell r="K170">
            <v>557842</v>
          </cell>
          <cell r="L170">
            <v>580333</v>
          </cell>
          <cell r="M170">
            <v>366511</v>
          </cell>
          <cell r="N170">
            <v>389390</v>
          </cell>
        </row>
        <row r="171">
          <cell r="B171">
            <v>2019</v>
          </cell>
          <cell r="C171">
            <v>3425126</v>
          </cell>
          <cell r="D171">
            <v>3545701</v>
          </cell>
          <cell r="E171">
            <v>3388931</v>
          </cell>
          <cell r="F171">
            <v>3432187</v>
          </cell>
          <cell r="G171">
            <v>3396835</v>
          </cell>
          <cell r="H171">
            <v>3095853</v>
          </cell>
          <cell r="I171">
            <v>3530233</v>
          </cell>
          <cell r="J171">
            <v>3623116</v>
          </cell>
          <cell r="K171">
            <v>2764924</v>
          </cell>
          <cell r="L171">
            <v>3209751</v>
          </cell>
          <cell r="M171">
            <v>2910118</v>
          </cell>
          <cell r="N171">
            <v>3083406</v>
          </cell>
        </row>
        <row r="193">
          <cell r="B193">
            <v>2018</v>
          </cell>
          <cell r="C193">
            <v>2019</v>
          </cell>
          <cell r="D193">
            <v>2020</v>
          </cell>
          <cell r="E193">
            <v>2021</v>
          </cell>
          <cell r="F193">
            <v>2022</v>
          </cell>
          <cell r="G193">
            <v>2023</v>
          </cell>
          <cell r="H193">
            <v>2024</v>
          </cell>
          <cell r="I193">
            <v>2025</v>
          </cell>
          <cell r="J193">
            <v>2026</v>
          </cell>
          <cell r="K193">
            <v>2027</v>
          </cell>
          <cell r="N193">
            <v>2023</v>
          </cell>
          <cell r="O193">
            <v>2024</v>
          </cell>
          <cell r="P193">
            <v>2025</v>
          </cell>
          <cell r="Q193">
            <v>2026</v>
          </cell>
          <cell r="R193">
            <v>2027</v>
          </cell>
        </row>
        <row r="194">
          <cell r="A194" t="str">
            <v>Revenue</v>
          </cell>
          <cell r="B194">
            <v>11763.096</v>
          </cell>
          <cell r="C194">
            <v>12899.672</v>
          </cell>
          <cell r="D194">
            <v>5162.0820000000003</v>
          </cell>
          <cell r="E194">
            <v>9680.14</v>
          </cell>
          <cell r="F194">
            <v>13127.485000000001</v>
          </cell>
          <cell r="G194">
            <v>15631</v>
          </cell>
          <cell r="H194">
            <v>16099.93</v>
          </cell>
          <cell r="I194">
            <v>16582.927900000002</v>
          </cell>
          <cell r="J194">
            <v>17080.415737000003</v>
          </cell>
          <cell r="K194">
            <v>17592.828209110005</v>
          </cell>
          <cell r="M194" t="str">
            <v>FCFF</v>
          </cell>
          <cell r="N194">
            <v>3726.8044944376152</v>
          </cell>
          <cell r="O194">
            <v>2802.8509598162318</v>
          </cell>
          <cell r="P194">
            <v>2993.4301913420622</v>
          </cell>
          <cell r="Q194">
            <v>2923.690422830372</v>
          </cell>
          <cell r="R194">
            <v>3351.4535485710217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0C6FF0-BE35-47E5-BE5E-2DE0C32817BB}" name="Table6" displayName="Table6" ref="B1:H5" totalsRowShown="0" headerRowDxfId="14" dataDxfId="13">
  <autoFilter ref="B1:H5" xr:uid="{3B0C6FF0-BE35-47E5-BE5E-2DE0C32817BB}"/>
  <tableColumns count="7">
    <tableColumn id="1" xr3:uid="{10FCBFE8-3D0F-4363-BF07-BF890F708A30}" name="Column1" dataDxfId="12"/>
    <tableColumn id="2" xr3:uid="{5303AF77-D89E-4368-90C2-9BBEA5A976C0}" name="Column2" dataDxfId="11"/>
    <tableColumn id="3" xr3:uid="{1D69F88F-ABB6-4B9F-81F4-B14DB3EAAF02}" name="Min" dataDxfId="10"/>
    <tableColumn id="4" xr3:uid="{8F56AA98-45FA-42DF-B4CA-71E3BA1074FB}" name="25th" dataDxfId="9"/>
    <tableColumn id="5" xr3:uid="{93C0813E-81DE-4C62-B9CB-869E3067EFCC}" name="Median" dataDxfId="8"/>
    <tableColumn id="6" xr3:uid="{5533270C-67B6-4C4C-88A5-325A3164A4AF}" name="75th" dataDxfId="7"/>
    <tableColumn id="7" xr3:uid="{71BE69DE-CCAF-4918-9130-D0DE7B2C6283}" name="Max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C475CC-164E-4F19-A235-DC9630E4280E}" name="Table7" displayName="Table7" ref="L1:O5" totalsRowShown="0" headerRowDxfId="5" dataDxfId="4">
  <autoFilter ref="L1:O5" xr:uid="{2EC475CC-164E-4F19-A235-DC9630E4280E}"/>
  <tableColumns count="4">
    <tableColumn id="1" xr3:uid="{921DDE5C-10AB-494B-9777-406B0710817C}" name="Column1" dataDxfId="3"/>
    <tableColumn id="2" xr3:uid="{E4C4AB60-5E3A-43F0-896F-8E63D7CCA33D}" name="Min" dataDxfId="2"/>
    <tableColumn id="3" xr3:uid="{3F0AE823-5E11-49ED-90CC-28B9215BDC47}" name="Median - Min" dataDxfId="1">
      <calculatedColumnFormula>Table6[[#This Row],[Median]]-Table6[[#This Row],[Min]]</calculatedColumnFormula>
    </tableColumn>
    <tableColumn id="4" xr3:uid="{9E02BA60-29E2-405D-8A2D-8F06CDFE2F92}" name="Max - Median" dataDxfId="0">
      <calculatedColumnFormula>Table6[[#This Row],[Max]]-Table6[[#This Row],[Median]]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599E-AE1B-47A4-90E7-6EF1B1CDB753}">
  <dimension ref="B1:T119"/>
  <sheetViews>
    <sheetView topLeftCell="A109" zoomScaleNormal="100" workbookViewId="0">
      <selection activeCell="C116" sqref="C116"/>
    </sheetView>
  </sheetViews>
  <sheetFormatPr defaultRowHeight="15.6" x14ac:dyDescent="0.3"/>
  <cols>
    <col min="1" max="7" width="8.796875" style="161"/>
    <col min="8" max="8" width="8.59765625" style="161" customWidth="1"/>
    <col min="9" max="10" width="8.796875" style="164"/>
    <col min="11" max="11" width="8.796875" style="161"/>
    <col min="12" max="12" width="13.3984375" style="161" customWidth="1"/>
    <col min="13" max="13" width="10.5" style="161" bestFit="1" customWidth="1"/>
    <col min="14" max="14" width="11.8984375" style="161" bestFit="1" customWidth="1"/>
    <col min="15" max="15" width="10.5" style="161" bestFit="1" customWidth="1"/>
    <col min="16" max="18" width="8.796875" style="161"/>
    <col min="19" max="19" width="10.69921875" style="164" bestFit="1" customWidth="1"/>
    <col min="20" max="20" width="9.296875" style="164" bestFit="1" customWidth="1"/>
    <col min="21" max="16384" width="8.796875" style="161"/>
  </cols>
  <sheetData>
    <row r="1" spans="2:20" ht="14.4" x14ac:dyDescent="0.3">
      <c r="B1" s="173">
        <v>2019</v>
      </c>
      <c r="C1" s="173"/>
      <c r="D1" s="173"/>
      <c r="E1" s="173"/>
      <c r="F1" s="173"/>
      <c r="G1" s="173"/>
      <c r="H1" s="173"/>
      <c r="I1" s="173"/>
      <c r="J1" s="173"/>
      <c r="K1" s="163"/>
      <c r="L1" s="173" t="s">
        <v>890</v>
      </c>
      <c r="M1" s="173"/>
      <c r="N1" s="173"/>
      <c r="O1" s="173"/>
      <c r="P1" s="173"/>
      <c r="Q1" s="173"/>
      <c r="R1" s="173"/>
      <c r="S1" s="173"/>
      <c r="T1" s="173"/>
    </row>
    <row r="2" spans="2:20" x14ac:dyDescent="0.3">
      <c r="B2" s="161" t="s">
        <v>126</v>
      </c>
      <c r="C2" s="161" t="s">
        <v>763</v>
      </c>
      <c r="D2" s="161" t="s">
        <v>891</v>
      </c>
      <c r="E2" s="161" t="s">
        <v>767</v>
      </c>
      <c r="F2" s="161" t="s">
        <v>892</v>
      </c>
      <c r="G2" s="161" t="s">
        <v>893</v>
      </c>
      <c r="H2" s="161" t="s">
        <v>894</v>
      </c>
      <c r="I2" s="164" t="s">
        <v>500</v>
      </c>
      <c r="J2" s="164" t="s">
        <v>895</v>
      </c>
      <c r="L2" s="161" t="s">
        <v>126</v>
      </c>
      <c r="M2" s="161" t="s">
        <v>763</v>
      </c>
      <c r="N2" s="161" t="s">
        <v>891</v>
      </c>
      <c r="O2" s="161" t="s">
        <v>767</v>
      </c>
      <c r="P2" s="161" t="s">
        <v>892</v>
      </c>
      <c r="Q2" s="161" t="s">
        <v>893</v>
      </c>
      <c r="R2" s="161" t="s">
        <v>894</v>
      </c>
      <c r="S2" s="164" t="s">
        <v>500</v>
      </c>
      <c r="T2" s="164" t="s">
        <v>895</v>
      </c>
    </row>
    <row r="3" spans="2:20" x14ac:dyDescent="0.3">
      <c r="B3" s="161" t="s">
        <v>896</v>
      </c>
      <c r="C3" s="171">
        <v>0.42499999999999999</v>
      </c>
      <c r="D3" s="171">
        <v>0.219</v>
      </c>
      <c r="E3" s="171">
        <v>0.16400000000000001</v>
      </c>
      <c r="F3" s="171">
        <v>0.19</v>
      </c>
      <c r="G3" s="171">
        <v>2.8000000000000001E-2</v>
      </c>
      <c r="H3" s="171">
        <v>1.2250000000000001</v>
      </c>
      <c r="I3" s="164">
        <v>1.3</v>
      </c>
      <c r="J3" s="164">
        <v>0.9</v>
      </c>
      <c r="L3" s="161" t="s">
        <v>896</v>
      </c>
      <c r="M3" s="171">
        <v>0.48499999999999999</v>
      </c>
      <c r="N3" s="171">
        <v>0.13400000000000001</v>
      </c>
      <c r="O3" s="171">
        <v>2.5000000000000001E-2</v>
      </c>
      <c r="P3" s="171">
        <v>-0.108</v>
      </c>
      <c r="Q3" s="171">
        <v>-1.7000000000000001E-2</v>
      </c>
      <c r="R3" s="171">
        <v>6.6120000000000001</v>
      </c>
      <c r="S3" s="164">
        <v>2</v>
      </c>
      <c r="T3" s="164">
        <v>1.7</v>
      </c>
    </row>
    <row r="4" spans="2:20" x14ac:dyDescent="0.3">
      <c r="B4" s="161" t="s">
        <v>897</v>
      </c>
      <c r="C4" s="166">
        <v>0.49</v>
      </c>
      <c r="D4" s="171">
        <v>0.26500000000000001</v>
      </c>
      <c r="E4" s="171">
        <v>3.2000000000000001E-2</v>
      </c>
      <c r="F4" s="171">
        <v>7.4999999999999997E-2</v>
      </c>
      <c r="G4" s="171">
        <v>4.8000000000000001E-2</v>
      </c>
      <c r="H4" s="171">
        <v>3.347</v>
      </c>
      <c r="I4" s="164">
        <v>0.9</v>
      </c>
      <c r="J4" s="164">
        <v>0.4</v>
      </c>
      <c r="L4" s="161" t="s">
        <v>897</v>
      </c>
      <c r="M4" s="171">
        <v>0.53800000000000003</v>
      </c>
      <c r="N4" s="171">
        <v>0.32600000000000001</v>
      </c>
      <c r="O4" s="166">
        <v>0.06</v>
      </c>
      <c r="P4" s="171">
        <v>0.16300000000000001</v>
      </c>
      <c r="Q4" s="171">
        <v>4.4999999999999998E-2</v>
      </c>
      <c r="R4" s="171">
        <v>5.5910000000000002</v>
      </c>
      <c r="S4" s="164">
        <v>0.8</v>
      </c>
      <c r="T4" s="164">
        <v>0.6</v>
      </c>
    </row>
    <row r="5" spans="2:20" x14ac:dyDescent="0.3">
      <c r="B5" s="161" t="s">
        <v>898</v>
      </c>
      <c r="C5" s="171">
        <v>0.82099999999999995</v>
      </c>
      <c r="D5" s="171">
        <v>0.36799999999999999</v>
      </c>
      <c r="E5" s="171">
        <v>0.222</v>
      </c>
      <c r="F5" s="171">
        <v>0.47799999999999998</v>
      </c>
      <c r="G5" s="171">
        <v>9.4E-2</v>
      </c>
      <c r="H5" s="171">
        <v>1.9710000000000001</v>
      </c>
      <c r="I5" s="164">
        <v>1.6</v>
      </c>
      <c r="J5" s="164">
        <v>1.6</v>
      </c>
      <c r="L5" s="161" t="s">
        <v>898</v>
      </c>
      <c r="M5" s="171">
        <v>0.60299999999999998</v>
      </c>
      <c r="N5" s="171">
        <v>0.246</v>
      </c>
      <c r="O5" s="171">
        <v>8.0000000000000002E-3</v>
      </c>
      <c r="P5" s="171">
        <v>-3.2000000000000001E-2</v>
      </c>
      <c r="Q5" s="171">
        <v>1.7000000000000001E-2</v>
      </c>
      <c r="R5" s="171">
        <v>3.5870000000000002</v>
      </c>
      <c r="S5" s="164">
        <v>2.8</v>
      </c>
      <c r="T5" s="164">
        <v>2.7</v>
      </c>
    </row>
    <row r="6" spans="2:20" x14ac:dyDescent="0.3">
      <c r="B6" s="161" t="s">
        <v>899</v>
      </c>
      <c r="C6" s="171">
        <v>0.443</v>
      </c>
      <c r="D6" s="171">
        <v>0.219</v>
      </c>
      <c r="E6" s="171">
        <v>8.0000000000000002E-3</v>
      </c>
      <c r="F6" s="171">
        <v>3.3000000000000002E-2</v>
      </c>
      <c r="G6" s="171">
        <v>3.6999999999999998E-2</v>
      </c>
      <c r="H6" s="171">
        <v>6.117</v>
      </c>
      <c r="I6" s="164">
        <v>0.7</v>
      </c>
      <c r="J6" s="164">
        <v>0.6</v>
      </c>
      <c r="L6" s="161" t="s">
        <v>899</v>
      </c>
      <c r="M6" s="171">
        <v>0.45500000000000002</v>
      </c>
      <c r="N6" s="171">
        <v>0.222</v>
      </c>
      <c r="O6" s="171">
        <v>0.112</v>
      </c>
      <c r="P6" s="171">
        <v>0.185</v>
      </c>
      <c r="Q6" s="171">
        <v>3.4000000000000002E-2</v>
      </c>
      <c r="R6" s="171">
        <v>2.7610000000000001</v>
      </c>
      <c r="S6" s="164">
        <v>1.4</v>
      </c>
      <c r="T6" s="164">
        <v>1.3</v>
      </c>
    </row>
    <row r="7" spans="2:20" x14ac:dyDescent="0.3">
      <c r="B7" s="161" t="s">
        <v>900</v>
      </c>
      <c r="C7" s="171">
        <v>0.59599999999999997</v>
      </c>
      <c r="D7" s="171">
        <v>0.22500000000000001</v>
      </c>
      <c r="E7" s="171">
        <v>4.7E-2</v>
      </c>
      <c r="F7" s="171">
        <v>0.13100000000000001</v>
      </c>
      <c r="G7" s="171">
        <v>4.8000000000000001E-2</v>
      </c>
      <c r="H7" s="166">
        <v>3.71</v>
      </c>
      <c r="I7" s="164">
        <v>0.7</v>
      </c>
      <c r="J7" s="164">
        <v>0.6</v>
      </c>
      <c r="L7" s="161" t="s">
        <v>900</v>
      </c>
      <c r="M7" s="171">
        <v>0.70499999999999996</v>
      </c>
      <c r="N7" s="171">
        <v>0.35399999999999998</v>
      </c>
      <c r="O7" s="171">
        <v>0.19600000000000001</v>
      </c>
      <c r="P7" s="166">
        <v>0.44</v>
      </c>
      <c r="Q7" s="171">
        <v>0.106</v>
      </c>
      <c r="R7" s="171">
        <v>2.157</v>
      </c>
      <c r="S7" s="164">
        <v>0.8</v>
      </c>
      <c r="T7" s="164">
        <v>0.7</v>
      </c>
    </row>
    <row r="8" spans="2:20" x14ac:dyDescent="0.3">
      <c r="B8" s="161" t="s">
        <v>901</v>
      </c>
      <c r="C8" s="171">
        <v>0.72399999999999998</v>
      </c>
      <c r="D8" s="171">
        <v>0.22500000000000001</v>
      </c>
      <c r="E8" s="171">
        <v>1.9E-2</v>
      </c>
      <c r="F8" s="171">
        <v>0.186</v>
      </c>
      <c r="G8" s="171">
        <v>4.1000000000000002E-2</v>
      </c>
      <c r="H8" s="161">
        <v>687.6</v>
      </c>
      <c r="I8" s="164">
        <v>1.4</v>
      </c>
      <c r="J8" s="164">
        <v>1.4</v>
      </c>
      <c r="L8" s="161" t="s">
        <v>901</v>
      </c>
      <c r="M8" s="171">
        <v>0.59599999999999997</v>
      </c>
      <c r="N8" s="171">
        <v>0.20599999999999999</v>
      </c>
      <c r="O8" s="171">
        <v>1E-3</v>
      </c>
      <c r="P8" s="161" t="s">
        <v>827</v>
      </c>
      <c r="Q8" s="171">
        <v>1.7000000000000001E-2</v>
      </c>
      <c r="R8" s="161" t="s">
        <v>827</v>
      </c>
      <c r="S8" s="164">
        <v>3.2</v>
      </c>
      <c r="T8" s="164">
        <v>3.1</v>
      </c>
    </row>
    <row r="11" spans="2:20" x14ac:dyDescent="0.3">
      <c r="B11" s="173" t="s">
        <v>896</v>
      </c>
      <c r="C11" s="173"/>
      <c r="D11" s="173"/>
      <c r="E11" s="173"/>
      <c r="F11" s="173"/>
      <c r="G11" s="173"/>
      <c r="J11" s="173" t="s">
        <v>897</v>
      </c>
      <c r="K11" s="173"/>
      <c r="L11" s="173"/>
      <c r="M11" s="173"/>
      <c r="N11" s="173"/>
      <c r="O11" s="173"/>
    </row>
    <row r="12" spans="2:20" x14ac:dyDescent="0.3">
      <c r="C12" s="161">
        <v>2018</v>
      </c>
      <c r="D12" s="161">
        <v>2019</v>
      </c>
      <c r="E12" s="161">
        <v>2020</v>
      </c>
      <c r="F12" s="161">
        <v>2021</v>
      </c>
      <c r="G12" s="161">
        <v>2022</v>
      </c>
      <c r="J12" s="161"/>
      <c r="K12" s="161">
        <v>2018</v>
      </c>
      <c r="L12" s="161">
        <v>2019</v>
      </c>
      <c r="M12" s="161">
        <v>2020</v>
      </c>
      <c r="N12" s="161">
        <v>2021</v>
      </c>
      <c r="O12" s="161">
        <v>2022</v>
      </c>
    </row>
    <row r="13" spans="2:20" x14ac:dyDescent="0.3">
      <c r="B13" s="161" t="s">
        <v>893</v>
      </c>
      <c r="C13" s="171">
        <v>2.8000000000000001E-2</v>
      </c>
      <c r="D13" s="171">
        <v>2.8000000000000001E-2</v>
      </c>
      <c r="E13" s="171">
        <v>-3.5000000000000003E-2</v>
      </c>
      <c r="F13" s="171">
        <v>8.9999999999999993E-3</v>
      </c>
      <c r="G13" s="171">
        <v>-2.5000000000000001E-2</v>
      </c>
      <c r="J13" s="161" t="s">
        <v>893</v>
      </c>
      <c r="K13" s="171">
        <v>4.4999999999999998E-2</v>
      </c>
      <c r="L13" s="171">
        <v>4.8000000000000001E-2</v>
      </c>
      <c r="M13" s="171">
        <v>3.0000000000000001E-3</v>
      </c>
      <c r="N13" s="171">
        <v>2.9000000000000001E-2</v>
      </c>
      <c r="O13" s="171">
        <v>3.3000000000000002E-2</v>
      </c>
    </row>
    <row r="14" spans="2:20" x14ac:dyDescent="0.3">
      <c r="B14" s="161" t="s">
        <v>892</v>
      </c>
      <c r="C14" s="171">
        <v>5.1999999999999998E-2</v>
      </c>
      <c r="D14" s="171">
        <v>0.19</v>
      </c>
      <c r="E14" s="171">
        <v>-0.11</v>
      </c>
      <c r="F14" s="171">
        <v>0.108</v>
      </c>
      <c r="G14" s="171">
        <v>2.5000000000000001E-2</v>
      </c>
      <c r="J14" s="161" t="s">
        <v>892</v>
      </c>
      <c r="K14" s="171">
        <v>9.6000000000000002E-2</v>
      </c>
      <c r="L14" s="171">
        <v>7.4999999999999997E-2</v>
      </c>
      <c r="M14" s="171">
        <v>-0.56499999999999995</v>
      </c>
      <c r="N14" s="171">
        <v>-0.20599999999999999</v>
      </c>
      <c r="O14" s="171">
        <v>-0.126</v>
      </c>
    </row>
    <row r="15" spans="2:20" x14ac:dyDescent="0.3">
      <c r="B15" s="161" t="s">
        <v>902</v>
      </c>
      <c r="C15" s="171">
        <v>0.42699999999999999</v>
      </c>
      <c r="D15" s="171">
        <v>0.42499999999999999</v>
      </c>
      <c r="E15" s="171">
        <v>0.34799999999999998</v>
      </c>
      <c r="F15" s="171">
        <v>0.49199999999999999</v>
      </c>
      <c r="G15" s="171">
        <v>0.495</v>
      </c>
      <c r="J15" s="161" t="s">
        <v>902</v>
      </c>
      <c r="K15" s="171">
        <v>0.45</v>
      </c>
      <c r="L15" s="171">
        <v>0.49</v>
      </c>
      <c r="M15" s="171">
        <v>0.49099999999999999</v>
      </c>
      <c r="N15" s="171">
        <v>0.51400000000000001</v>
      </c>
      <c r="O15" s="171">
        <v>0.501</v>
      </c>
    </row>
    <row r="16" spans="2:20" x14ac:dyDescent="0.3">
      <c r="B16" s="161" t="s">
        <v>267</v>
      </c>
      <c r="C16" s="171">
        <v>0.221</v>
      </c>
      <c r="D16" s="171">
        <v>0.219</v>
      </c>
      <c r="E16" s="171">
        <v>-0.159</v>
      </c>
      <c r="F16" s="171">
        <v>0.18099999999999999</v>
      </c>
      <c r="G16" s="171">
        <v>0.13500000000000001</v>
      </c>
      <c r="J16" s="161" t="s">
        <v>267</v>
      </c>
      <c r="K16" s="171">
        <v>0.24199999999999999</v>
      </c>
      <c r="L16" s="171">
        <v>0.26500000000000001</v>
      </c>
      <c r="M16" s="171">
        <v>0.189</v>
      </c>
      <c r="N16" s="171">
        <v>0.29599999999999999</v>
      </c>
      <c r="O16" s="171">
        <v>0.28299999999999997</v>
      </c>
    </row>
    <row r="17" spans="2:15" x14ac:dyDescent="0.3">
      <c r="B17" s="161" t="s">
        <v>903</v>
      </c>
      <c r="C17" s="171">
        <v>3.9E-2</v>
      </c>
      <c r="D17" s="171">
        <v>0.16400000000000001</v>
      </c>
      <c r="E17" s="171">
        <v>-0.20300000000000001</v>
      </c>
      <c r="F17" s="171">
        <v>0.124</v>
      </c>
      <c r="G17" s="171">
        <v>0.11</v>
      </c>
      <c r="J17" s="161" t="s">
        <v>903</v>
      </c>
      <c r="K17" s="171">
        <v>4.5999999999999999E-2</v>
      </c>
      <c r="L17" s="171">
        <v>3.2000000000000001E-2</v>
      </c>
      <c r="M17" s="171">
        <v>-0.47899999999999998</v>
      </c>
      <c r="N17" s="171">
        <v>-0.10299999999999999</v>
      </c>
      <c r="O17" s="171">
        <v>-4.7E-2</v>
      </c>
    </row>
    <row r="18" spans="2:15" x14ac:dyDescent="0.3">
      <c r="B18" s="161" t="s">
        <v>894</v>
      </c>
      <c r="C18" s="171">
        <v>1.431</v>
      </c>
      <c r="D18" s="171">
        <v>1.2250000000000001</v>
      </c>
      <c r="E18" s="171">
        <v>1.879</v>
      </c>
      <c r="F18" s="171">
        <v>2.226</v>
      </c>
      <c r="G18" s="171">
        <v>6.3490000000000002</v>
      </c>
      <c r="J18" s="161" t="s">
        <v>894</v>
      </c>
      <c r="K18" s="171">
        <v>4.1020000000000003</v>
      </c>
      <c r="L18" s="171">
        <v>3.347</v>
      </c>
      <c r="M18" s="171">
        <v>5.3819999999999997</v>
      </c>
      <c r="N18" s="171">
        <v>5.95</v>
      </c>
      <c r="O18" s="171">
        <v>6.968</v>
      </c>
    </row>
    <row r="19" spans="2:15" x14ac:dyDescent="0.3">
      <c r="B19" s="161" t="s">
        <v>500</v>
      </c>
      <c r="C19" s="164">
        <v>0.9</v>
      </c>
      <c r="D19" s="164">
        <v>1.3</v>
      </c>
      <c r="E19" s="164">
        <v>3.2</v>
      </c>
      <c r="F19" s="164">
        <v>1.9</v>
      </c>
      <c r="G19" s="164">
        <v>1.8</v>
      </c>
      <c r="J19" s="161" t="s">
        <v>500</v>
      </c>
      <c r="K19" s="164">
        <v>1.4</v>
      </c>
      <c r="L19" s="164">
        <v>0.9</v>
      </c>
      <c r="M19" s="164">
        <v>2.4</v>
      </c>
      <c r="N19" s="164">
        <v>1.1000000000000001</v>
      </c>
      <c r="O19" s="164">
        <v>0.8</v>
      </c>
    </row>
    <row r="20" spans="2:15" x14ac:dyDescent="0.3">
      <c r="B20" s="161" t="s">
        <v>895</v>
      </c>
      <c r="C20" s="164">
        <v>0.8</v>
      </c>
      <c r="D20" s="164">
        <v>0.9</v>
      </c>
      <c r="E20" s="164">
        <v>3</v>
      </c>
      <c r="F20" s="164">
        <v>1.6</v>
      </c>
      <c r="G20" s="164">
        <v>1.5</v>
      </c>
      <c r="J20" s="161" t="s">
        <v>895</v>
      </c>
      <c r="K20" s="164">
        <v>0.8</v>
      </c>
      <c r="L20" s="164">
        <v>0.4</v>
      </c>
      <c r="M20" s="164">
        <v>0.9</v>
      </c>
      <c r="N20" s="164">
        <v>0.3</v>
      </c>
      <c r="O20" s="164">
        <v>0.6</v>
      </c>
    </row>
    <row r="23" spans="2:15" x14ac:dyDescent="0.3">
      <c r="B23" s="173" t="s">
        <v>896</v>
      </c>
      <c r="C23" s="173"/>
      <c r="D23" s="173"/>
      <c r="E23" s="173"/>
      <c r="F23" s="173"/>
      <c r="G23" s="173"/>
      <c r="J23" s="173" t="s">
        <v>897</v>
      </c>
      <c r="K23" s="173"/>
      <c r="L23" s="173"/>
      <c r="M23" s="173"/>
      <c r="N23" s="173"/>
      <c r="O23" s="173"/>
    </row>
    <row r="24" spans="2:15" x14ac:dyDescent="0.3">
      <c r="C24" s="161">
        <v>2018</v>
      </c>
      <c r="D24" s="161">
        <v>2019</v>
      </c>
      <c r="E24" s="161">
        <v>2020</v>
      </c>
      <c r="F24" s="161">
        <v>2021</v>
      </c>
      <c r="G24" s="161">
        <v>2022</v>
      </c>
      <c r="K24" s="161">
        <v>2018</v>
      </c>
      <c r="L24" s="161">
        <v>2019</v>
      </c>
      <c r="M24" s="161">
        <v>2020</v>
      </c>
      <c r="N24" s="161">
        <v>2021</v>
      </c>
      <c r="O24" s="161">
        <v>2022</v>
      </c>
    </row>
    <row r="25" spans="2:15" x14ac:dyDescent="0.3">
      <c r="B25" s="161" t="s">
        <v>902</v>
      </c>
      <c r="C25" s="172">
        <v>0.42699999999999999</v>
      </c>
      <c r="D25" s="172">
        <v>0.42499999999999999</v>
      </c>
      <c r="E25" s="172">
        <v>0.34799999999999998</v>
      </c>
      <c r="F25" s="172">
        <v>0.49199999999999999</v>
      </c>
      <c r="G25" s="172">
        <v>0.495</v>
      </c>
      <c r="J25" s="161" t="s">
        <v>902</v>
      </c>
      <c r="K25" s="171">
        <v>0.45</v>
      </c>
      <c r="L25" s="171">
        <v>0.49</v>
      </c>
      <c r="M25" s="171">
        <v>0.49099999999999999</v>
      </c>
      <c r="N25" s="171">
        <v>0.51400000000000001</v>
      </c>
      <c r="O25" s="171">
        <v>0.501</v>
      </c>
    </row>
    <row r="26" spans="2:15" x14ac:dyDescent="0.3">
      <c r="B26" s="161" t="s">
        <v>267</v>
      </c>
      <c r="C26" s="172">
        <v>0.221</v>
      </c>
      <c r="D26" s="172">
        <v>0.219</v>
      </c>
      <c r="E26" s="172">
        <v>-0.159</v>
      </c>
      <c r="F26" s="172">
        <v>0.18099999999999999</v>
      </c>
      <c r="G26" s="172">
        <v>0.13500000000000001</v>
      </c>
      <c r="J26" s="161" t="s">
        <v>267</v>
      </c>
      <c r="K26" s="171">
        <v>0.24199999999999999</v>
      </c>
      <c r="L26" s="171">
        <v>0.26500000000000001</v>
      </c>
      <c r="M26" s="171">
        <v>0.189</v>
      </c>
      <c r="N26" s="171">
        <v>0.29599999999999999</v>
      </c>
      <c r="O26" s="171">
        <v>0.28299999999999997</v>
      </c>
    </row>
    <row r="27" spans="2:15" x14ac:dyDescent="0.3">
      <c r="B27" s="161" t="s">
        <v>903</v>
      </c>
      <c r="C27" s="172">
        <v>3.9E-2</v>
      </c>
      <c r="D27" s="172">
        <v>0.16400000000000001</v>
      </c>
      <c r="E27" s="172">
        <v>-0.20300000000000001</v>
      </c>
      <c r="F27" s="172">
        <v>0.124</v>
      </c>
      <c r="G27" s="172">
        <v>0.11</v>
      </c>
      <c r="J27" s="161" t="s">
        <v>903</v>
      </c>
      <c r="K27" s="171">
        <v>4.5999999999999999E-2</v>
      </c>
      <c r="L27" s="171">
        <v>3.2000000000000001E-2</v>
      </c>
      <c r="M27" s="171">
        <v>-0.47899999999999998</v>
      </c>
      <c r="N27" s="171">
        <v>-0.10299999999999999</v>
      </c>
      <c r="O27" s="171">
        <v>-4.7E-2</v>
      </c>
    </row>
    <row r="46" spans="2:15" x14ac:dyDescent="0.3">
      <c r="B46" s="173" t="s">
        <v>896</v>
      </c>
      <c r="C46" s="173"/>
      <c r="D46" s="173"/>
      <c r="E46" s="173"/>
      <c r="F46" s="173"/>
      <c r="G46" s="173"/>
      <c r="J46" s="173" t="s">
        <v>897</v>
      </c>
      <c r="K46" s="173"/>
      <c r="L46" s="173"/>
      <c r="M46" s="173"/>
      <c r="N46" s="173"/>
      <c r="O46" s="173"/>
    </row>
    <row r="47" spans="2:15" x14ac:dyDescent="0.3">
      <c r="C47" s="161">
        <v>2018</v>
      </c>
      <c r="D47" s="161">
        <v>2019</v>
      </c>
      <c r="E47" s="161">
        <v>2020</v>
      </c>
      <c r="F47" s="161">
        <v>2021</v>
      </c>
      <c r="G47" s="161">
        <v>2022</v>
      </c>
      <c r="J47" s="161"/>
      <c r="K47" s="161">
        <v>2018</v>
      </c>
      <c r="L47" s="161">
        <v>2019</v>
      </c>
      <c r="M47" s="161">
        <v>2020</v>
      </c>
      <c r="N47" s="161">
        <v>2021</v>
      </c>
      <c r="O47" s="161">
        <v>2022</v>
      </c>
    </row>
    <row r="48" spans="2:15" x14ac:dyDescent="0.3">
      <c r="B48" s="161" t="s">
        <v>893</v>
      </c>
      <c r="C48" s="171">
        <v>2.8000000000000001E-2</v>
      </c>
      <c r="D48" s="171">
        <v>2.8000000000000001E-2</v>
      </c>
      <c r="E48" s="171">
        <v>-3.5000000000000003E-2</v>
      </c>
      <c r="F48" s="171">
        <v>8.9999999999999993E-3</v>
      </c>
      <c r="G48" s="171">
        <v>-2.5000000000000001E-2</v>
      </c>
      <c r="J48" s="161" t="s">
        <v>893</v>
      </c>
      <c r="K48" s="171">
        <v>4.4999999999999998E-2</v>
      </c>
      <c r="L48" s="171">
        <v>4.8000000000000001E-2</v>
      </c>
      <c r="M48" s="171">
        <v>3.0000000000000001E-3</v>
      </c>
      <c r="N48" s="171">
        <v>2.9000000000000001E-2</v>
      </c>
      <c r="O48" s="171">
        <v>3.3000000000000002E-2</v>
      </c>
    </row>
    <row r="49" spans="2:15" x14ac:dyDescent="0.3">
      <c r="B49" s="161" t="s">
        <v>892</v>
      </c>
      <c r="C49" s="171">
        <v>5.1999999999999998E-2</v>
      </c>
      <c r="D49" s="171">
        <v>0.19</v>
      </c>
      <c r="E49" s="171">
        <v>-0.11</v>
      </c>
      <c r="F49" s="171">
        <v>0.108</v>
      </c>
      <c r="G49" s="171">
        <v>2.5000000000000001E-2</v>
      </c>
      <c r="J49" s="161" t="s">
        <v>892</v>
      </c>
      <c r="K49" s="171">
        <v>9.6000000000000002E-2</v>
      </c>
      <c r="L49" s="171">
        <v>7.4999999999999997E-2</v>
      </c>
      <c r="M49" s="171">
        <v>-0.56499999999999995</v>
      </c>
      <c r="N49" s="171">
        <v>-0.20599999999999999</v>
      </c>
      <c r="O49" s="171">
        <v>-0.126</v>
      </c>
    </row>
    <row r="67" spans="2:15" x14ac:dyDescent="0.3">
      <c r="B67" s="173" t="s">
        <v>896</v>
      </c>
      <c r="C67" s="173"/>
      <c r="D67" s="173"/>
      <c r="E67" s="173"/>
      <c r="F67" s="173"/>
      <c r="G67" s="173"/>
      <c r="J67" s="173" t="s">
        <v>897</v>
      </c>
      <c r="K67" s="173"/>
      <c r="L67" s="173"/>
      <c r="M67" s="173"/>
      <c r="N67" s="173"/>
      <c r="O67" s="173"/>
    </row>
    <row r="68" spans="2:15" x14ac:dyDescent="0.3">
      <c r="C68" s="161">
        <v>2018</v>
      </c>
      <c r="D68" s="161">
        <v>2019</v>
      </c>
      <c r="E68" s="161">
        <v>2020</v>
      </c>
      <c r="F68" s="161">
        <v>2021</v>
      </c>
      <c r="G68" s="161">
        <v>2022</v>
      </c>
      <c r="J68" s="161"/>
      <c r="K68" s="161">
        <v>2018</v>
      </c>
      <c r="L68" s="161">
        <v>2019</v>
      </c>
      <c r="M68" s="161">
        <v>2020</v>
      </c>
      <c r="N68" s="161">
        <v>2021</v>
      </c>
      <c r="O68" s="161">
        <v>2022</v>
      </c>
    </row>
    <row r="69" spans="2:15" x14ac:dyDescent="0.3">
      <c r="B69" s="161" t="s">
        <v>894</v>
      </c>
      <c r="C69" s="171">
        <v>1.431</v>
      </c>
      <c r="D69" s="171">
        <v>1.2250000000000001</v>
      </c>
      <c r="E69" s="171">
        <v>1.879</v>
      </c>
      <c r="F69" s="171">
        <v>2.226</v>
      </c>
      <c r="G69" s="171">
        <v>6.3490000000000002</v>
      </c>
      <c r="J69" s="161" t="s">
        <v>894</v>
      </c>
      <c r="K69" s="171">
        <v>4.1020000000000003</v>
      </c>
      <c r="L69" s="171">
        <v>3.347</v>
      </c>
      <c r="M69" s="171">
        <v>5.3819999999999997</v>
      </c>
      <c r="N69" s="171">
        <v>5.95</v>
      </c>
      <c r="O69" s="171">
        <v>6.968</v>
      </c>
    </row>
    <row r="88" spans="2:15" x14ac:dyDescent="0.3">
      <c r="B88" s="173" t="s">
        <v>896</v>
      </c>
      <c r="C88" s="173"/>
      <c r="D88" s="173"/>
      <c r="E88" s="173"/>
      <c r="F88" s="173"/>
      <c r="G88" s="173"/>
      <c r="J88" s="173" t="s">
        <v>897</v>
      </c>
      <c r="K88" s="173"/>
      <c r="L88" s="173"/>
      <c r="M88" s="173"/>
      <c r="N88" s="173"/>
      <c r="O88" s="173"/>
    </row>
    <row r="89" spans="2:15" x14ac:dyDescent="0.3">
      <c r="C89" s="161">
        <v>2018</v>
      </c>
      <c r="D89" s="161">
        <v>2019</v>
      </c>
      <c r="E89" s="161">
        <v>2020</v>
      </c>
      <c r="F89" s="161">
        <v>2021</v>
      </c>
      <c r="G89" s="161">
        <v>2022</v>
      </c>
      <c r="J89" s="161"/>
      <c r="K89" s="161">
        <v>2018</v>
      </c>
      <c r="L89" s="161">
        <v>2019</v>
      </c>
      <c r="M89" s="161">
        <v>2020</v>
      </c>
      <c r="N89" s="161">
        <v>2021</v>
      </c>
      <c r="O89" s="161">
        <v>2022</v>
      </c>
    </row>
    <row r="90" spans="2:15" x14ac:dyDescent="0.3">
      <c r="B90" s="161" t="s">
        <v>500</v>
      </c>
      <c r="C90" s="164">
        <v>0.9</v>
      </c>
      <c r="D90" s="164">
        <v>1.3</v>
      </c>
      <c r="E90" s="164">
        <v>3.2</v>
      </c>
      <c r="F90" s="164">
        <v>1.9</v>
      </c>
      <c r="G90" s="164">
        <v>1.8</v>
      </c>
      <c r="J90" s="161" t="s">
        <v>500</v>
      </c>
      <c r="K90" s="164">
        <v>1.4</v>
      </c>
      <c r="L90" s="164">
        <v>0.9</v>
      </c>
      <c r="M90" s="164">
        <v>2.4</v>
      </c>
      <c r="N90" s="164">
        <v>1.1000000000000001</v>
      </c>
      <c r="O90" s="164">
        <v>0.8</v>
      </c>
    </row>
    <row r="91" spans="2:15" x14ac:dyDescent="0.3">
      <c r="B91" s="161" t="s">
        <v>895</v>
      </c>
      <c r="C91" s="164">
        <v>0.8</v>
      </c>
      <c r="D91" s="164">
        <v>0.9</v>
      </c>
      <c r="E91" s="164">
        <v>3</v>
      </c>
      <c r="F91" s="164">
        <v>1.6</v>
      </c>
      <c r="G91" s="164">
        <v>1.5</v>
      </c>
      <c r="J91" s="161" t="s">
        <v>895</v>
      </c>
      <c r="K91" s="164">
        <v>0.8</v>
      </c>
      <c r="L91" s="164">
        <v>0.4</v>
      </c>
      <c r="M91" s="164">
        <v>0.9</v>
      </c>
      <c r="N91" s="164">
        <v>0.3</v>
      </c>
      <c r="O91" s="164">
        <v>0.6</v>
      </c>
    </row>
    <row r="111" spans="2:9" x14ac:dyDescent="0.3">
      <c r="B111" s="161">
        <v>2022</v>
      </c>
    </row>
    <row r="112" spans="2:9" x14ac:dyDescent="0.3">
      <c r="B112" s="161" t="s">
        <v>126</v>
      </c>
      <c r="C112" s="161" t="s">
        <v>763</v>
      </c>
      <c r="D112" s="161" t="s">
        <v>767</v>
      </c>
      <c r="G112" s="161" t="s">
        <v>126</v>
      </c>
      <c r="H112" s="164" t="s">
        <v>894</v>
      </c>
      <c r="I112" s="164" t="s">
        <v>500</v>
      </c>
    </row>
    <row r="113" spans="2:9" x14ac:dyDescent="0.3">
      <c r="B113" s="161" t="s">
        <v>896</v>
      </c>
      <c r="C113" s="172">
        <v>0.495</v>
      </c>
      <c r="D113" s="172">
        <v>0.11</v>
      </c>
      <c r="G113" s="161" t="s">
        <v>896</v>
      </c>
      <c r="H113" s="164">
        <v>6.3490000000000002</v>
      </c>
      <c r="I113" s="164">
        <v>1.8</v>
      </c>
    </row>
    <row r="114" spans="2:9" x14ac:dyDescent="0.3">
      <c r="B114" s="196" t="s">
        <v>904</v>
      </c>
      <c r="C114" s="172">
        <v>0.501</v>
      </c>
      <c r="D114" s="172">
        <v>-4.7E-2</v>
      </c>
      <c r="G114" s="196" t="s">
        <v>904</v>
      </c>
      <c r="H114" s="164">
        <v>6.968</v>
      </c>
      <c r="I114" s="164">
        <v>0.8</v>
      </c>
    </row>
    <row r="115" spans="2:9" x14ac:dyDescent="0.3">
      <c r="B115" s="161" t="s">
        <v>898</v>
      </c>
      <c r="C115" s="172">
        <v>0.629</v>
      </c>
      <c r="D115" s="172">
        <v>-0.25900000000000001</v>
      </c>
      <c r="G115" s="161" t="s">
        <v>898</v>
      </c>
      <c r="H115" s="164">
        <v>4.4169999999999998</v>
      </c>
      <c r="I115" s="164">
        <v>1.7</v>
      </c>
    </row>
    <row r="116" spans="2:9" x14ac:dyDescent="0.3">
      <c r="B116" s="161" t="s">
        <v>899</v>
      </c>
      <c r="C116" s="172">
        <v>0.47199999999999998</v>
      </c>
      <c r="D116" s="172">
        <v>3.5000000000000003E-2</v>
      </c>
      <c r="G116" s="161" t="s">
        <v>899</v>
      </c>
      <c r="H116" s="164">
        <v>3.589</v>
      </c>
      <c r="I116" s="164">
        <v>1.7</v>
      </c>
    </row>
    <row r="117" spans="2:9" x14ac:dyDescent="0.3">
      <c r="B117" s="161" t="s">
        <v>900</v>
      </c>
      <c r="C117" s="172">
        <v>0.72199999999999998</v>
      </c>
      <c r="D117" s="172">
        <v>0.18</v>
      </c>
      <c r="G117" s="161" t="s">
        <v>900</v>
      </c>
      <c r="H117" s="164">
        <v>2.4500000000000002</v>
      </c>
      <c r="I117" s="164">
        <v>0.8</v>
      </c>
    </row>
    <row r="118" spans="2:9" x14ac:dyDescent="0.3">
      <c r="B118" s="161" t="s">
        <v>901</v>
      </c>
      <c r="C118" s="172">
        <v>0.504</v>
      </c>
      <c r="D118" s="172">
        <v>-0.113</v>
      </c>
      <c r="G118" s="161" t="s">
        <v>901</v>
      </c>
      <c r="H118" s="164">
        <v>0</v>
      </c>
      <c r="I118" s="164">
        <v>2.2000000000000002</v>
      </c>
    </row>
    <row r="119" spans="2:9" x14ac:dyDescent="0.3">
      <c r="C119" s="171">
        <f>AVERAGE(C113:C118)</f>
        <v>0.55383333333333329</v>
      </c>
      <c r="D119" s="171">
        <f>AVERAGE(D113:D118)</f>
        <v>-1.5666666666666669E-2</v>
      </c>
      <c r="H119" s="197">
        <f>AVERAGE(H113:H118)</f>
        <v>3.9621666666666666</v>
      </c>
      <c r="I119" s="164">
        <f>AVERAGE(I113:I118)</f>
        <v>1.5</v>
      </c>
    </row>
  </sheetData>
  <mergeCells count="12">
    <mergeCell ref="B46:G46"/>
    <mergeCell ref="J46:O46"/>
    <mergeCell ref="B67:G67"/>
    <mergeCell ref="J67:O67"/>
    <mergeCell ref="B88:G88"/>
    <mergeCell ref="J88:O88"/>
    <mergeCell ref="B1:J1"/>
    <mergeCell ref="L1:T1"/>
    <mergeCell ref="B11:G11"/>
    <mergeCell ref="J11:O11"/>
    <mergeCell ref="B23:G23"/>
    <mergeCell ref="J23:O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2EA3-B562-479E-815B-B90AF7A107B2}">
  <dimension ref="B1:O5"/>
  <sheetViews>
    <sheetView zoomScaleNormal="100" workbookViewId="0">
      <selection activeCell="D28" sqref="D28"/>
    </sheetView>
  </sheetViews>
  <sheetFormatPr defaultRowHeight="15.6" x14ac:dyDescent="0.3"/>
  <cols>
    <col min="1" max="1" width="8.796875" style="127"/>
    <col min="2" max="2" width="18.296875" style="127" bestFit="1" customWidth="1"/>
    <col min="3" max="3" width="9.69921875" style="127" customWidth="1"/>
    <col min="4" max="11" width="8.796875" style="127"/>
    <col min="12" max="12" width="9.69921875" style="127" customWidth="1"/>
    <col min="13" max="13" width="15.796875" style="127" customWidth="1"/>
    <col min="14" max="14" width="16.5" style="127" customWidth="1"/>
    <col min="15" max="15" width="16.09765625" style="127" customWidth="1"/>
    <col min="16" max="16384" width="8.796875" style="127"/>
  </cols>
  <sheetData>
    <row r="1" spans="2:15" x14ac:dyDescent="0.3">
      <c r="B1" s="127" t="s">
        <v>823</v>
      </c>
      <c r="C1" s="127" t="s">
        <v>824</v>
      </c>
      <c r="D1" s="127" t="s">
        <v>806</v>
      </c>
      <c r="E1" s="127" t="s">
        <v>808</v>
      </c>
      <c r="F1" s="127" t="s">
        <v>129</v>
      </c>
      <c r="G1" s="127" t="s">
        <v>809</v>
      </c>
      <c r="H1" s="127" t="s">
        <v>807</v>
      </c>
      <c r="L1" s="127" t="s">
        <v>823</v>
      </c>
      <c r="M1" s="127" t="s">
        <v>806</v>
      </c>
      <c r="N1" s="127" t="s">
        <v>835</v>
      </c>
      <c r="O1" s="127" t="s">
        <v>836</v>
      </c>
    </row>
    <row r="2" spans="2:15" x14ac:dyDescent="0.3">
      <c r="B2" s="127" t="s">
        <v>810</v>
      </c>
      <c r="D2" s="128">
        <f>'Relative V.'!H28</f>
        <v>15.38746731147172</v>
      </c>
      <c r="E2" s="128">
        <f>'Relative V.'!I28</f>
        <v>26.900312623157269</v>
      </c>
      <c r="F2" s="128">
        <f>'Relative V.'!J28</f>
        <v>38.146708284427731</v>
      </c>
      <c r="G2" s="128">
        <f>'Relative V.'!K28</f>
        <v>57.264470701710778</v>
      </c>
      <c r="H2" s="128">
        <f>'Relative V.'!L28</f>
        <v>75.782721405559869</v>
      </c>
      <c r="L2" s="127" t="s">
        <v>810</v>
      </c>
      <c r="M2" s="128">
        <f>Table6[[#This Row],[Min]]</f>
        <v>15.38746731147172</v>
      </c>
      <c r="N2" s="128">
        <f>Table6[[#This Row],[Median]]-Table6[[#This Row],[Min]]</f>
        <v>22.759240972956011</v>
      </c>
      <c r="O2" s="128">
        <f>Table6[[#This Row],[Max]]-Table6[[#This Row],[Median]]</f>
        <v>37.636013121132137</v>
      </c>
    </row>
    <row r="3" spans="2:15" x14ac:dyDescent="0.3">
      <c r="B3" s="127" t="s">
        <v>811</v>
      </c>
      <c r="D3" s="129">
        <v>0</v>
      </c>
      <c r="E3" s="129">
        <v>0</v>
      </c>
      <c r="F3" s="129">
        <f>'Relative V.'!J36</f>
        <v>30.398553162470769</v>
      </c>
      <c r="G3" s="129">
        <f>'Relative V.'!K36</f>
        <v>75.585425525622412</v>
      </c>
      <c r="H3" s="129">
        <f>'Relative V.'!L36</f>
        <v>473.22487876689672</v>
      </c>
      <c r="L3" s="127" t="s">
        <v>811</v>
      </c>
      <c r="M3" s="129">
        <v>0</v>
      </c>
      <c r="N3" s="128">
        <f>Table6[[#This Row],[Median]]-Table6[[#This Row],[Min]]</f>
        <v>30.398553162470769</v>
      </c>
      <c r="O3" s="128">
        <f>Table6[[#This Row],[Max]]-Table6[[#This Row],[Median]]</f>
        <v>442.82632560442596</v>
      </c>
    </row>
    <row r="4" spans="2:15" x14ac:dyDescent="0.3">
      <c r="B4" s="127" t="s">
        <v>837</v>
      </c>
      <c r="D4" s="129">
        <f>'Historical Prices'!J3</f>
        <v>7.14</v>
      </c>
      <c r="E4" s="129">
        <f>'Historical Prices'!K3</f>
        <v>27.27</v>
      </c>
      <c r="F4" s="129">
        <f>'Historical Prices'!L3</f>
        <v>32.369999</v>
      </c>
      <c r="G4" s="129">
        <f>'Historical Prices'!M3</f>
        <v>41.279998999999997</v>
      </c>
      <c r="H4" s="129">
        <f>'Historical Prices'!N3</f>
        <v>50.900002000000001</v>
      </c>
      <c r="L4" s="127" t="s">
        <v>837</v>
      </c>
      <c r="M4" s="129">
        <f>Table6[[#This Row],[Min]]</f>
        <v>7.14</v>
      </c>
      <c r="N4" s="128">
        <f>Table6[[#This Row],[Median]]-Table6[[#This Row],[Min]]</f>
        <v>25.229998999999999</v>
      </c>
      <c r="O4" s="128">
        <f>Table6[[#This Row],[Max]]-Table6[[#This Row],[Median]]</f>
        <v>18.530003000000001</v>
      </c>
    </row>
    <row r="5" spans="2:15" x14ac:dyDescent="0.3">
      <c r="B5" s="127" t="s">
        <v>812</v>
      </c>
      <c r="D5" s="129">
        <f>DCF!E114</f>
        <v>20.764773029445589</v>
      </c>
      <c r="E5" s="129">
        <f>DCF!F114</f>
        <v>36.566377361924623</v>
      </c>
      <c r="F5" s="129">
        <f>DCF!G114</f>
        <v>46.930305430498763</v>
      </c>
      <c r="G5" s="129">
        <f>DCF!H114</f>
        <v>59.485879373489226</v>
      </c>
      <c r="H5" s="129">
        <f>DCF!I114</f>
        <v>96.434485623042747</v>
      </c>
      <c r="L5" s="127" t="s">
        <v>822</v>
      </c>
      <c r="M5" s="129">
        <f>Table6[[#This Row],[Min]]</f>
        <v>20.764773029445589</v>
      </c>
      <c r="N5" s="128">
        <f>Table6[[#This Row],[Median]]-Table6[[#This Row],[Min]]</f>
        <v>26.165532401053174</v>
      </c>
      <c r="O5" s="128">
        <f>Table6[[#This Row],[Max]]-Table6[[#This Row],[Median]]</f>
        <v>49.504180192543984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ACC-3508-4DA1-800F-5784FA4D5CA9}">
  <sheetPr>
    <tabColor theme="9" tint="0.59999389629810485"/>
  </sheetPr>
  <dimension ref="B2:D11"/>
  <sheetViews>
    <sheetView showGridLines="0" tabSelected="1" zoomScale="114" workbookViewId="0">
      <selection activeCell="D8" sqref="D8"/>
    </sheetView>
  </sheetViews>
  <sheetFormatPr defaultColWidth="9.796875" defaultRowHeight="13.8" x14ac:dyDescent="0.25"/>
  <cols>
    <col min="1" max="1" width="3.59765625" style="133" customWidth="1"/>
    <col min="2" max="2" width="16.59765625" style="133" customWidth="1"/>
    <col min="3" max="3" width="11.09765625" style="133" customWidth="1"/>
    <col min="4" max="4" width="13.59765625" style="133" customWidth="1"/>
    <col min="5" max="5" width="10.8984375" style="133" customWidth="1"/>
    <col min="6" max="16384" width="9.796875" style="133"/>
  </cols>
  <sheetData>
    <row r="2" spans="2:4" ht="22.8" x14ac:dyDescent="0.4">
      <c r="B2" s="132" t="s">
        <v>795</v>
      </c>
    </row>
    <row r="3" spans="2:4" x14ac:dyDescent="0.25">
      <c r="B3" s="133" t="s">
        <v>828</v>
      </c>
      <c r="D3" s="134">
        <f>DCF!C92</f>
        <v>44.35</v>
      </c>
    </row>
    <row r="4" spans="2:4" ht="11.1" customHeight="1" x14ac:dyDescent="0.35">
      <c r="B4" s="135"/>
    </row>
    <row r="5" spans="2:4" x14ac:dyDescent="0.25">
      <c r="B5" s="136" t="s">
        <v>829</v>
      </c>
      <c r="C5" s="137" t="s">
        <v>830</v>
      </c>
      <c r="D5" s="138" t="s">
        <v>143</v>
      </c>
    </row>
    <row r="6" spans="2:4" x14ac:dyDescent="0.25">
      <c r="B6" s="139" t="s">
        <v>831</v>
      </c>
      <c r="C6" s="140">
        <v>0.5</v>
      </c>
      <c r="D6" s="141">
        <f>DCF!C91</f>
        <v>49.314434864990794</v>
      </c>
    </row>
    <row r="7" spans="2:4" x14ac:dyDescent="0.25">
      <c r="B7" s="139" t="s">
        <v>832</v>
      </c>
      <c r="C7" s="140">
        <v>0.5</v>
      </c>
      <c r="D7" s="141">
        <f>'Relative V.'!D42</f>
        <v>34.272630723449254</v>
      </c>
    </row>
    <row r="8" spans="2:4" x14ac:dyDescent="0.25">
      <c r="B8" s="142" t="s">
        <v>833</v>
      </c>
      <c r="C8" s="143"/>
      <c r="D8" s="144">
        <f>SUMPRODUCT(D6:D7,C6:C7)</f>
        <v>41.793532794220027</v>
      </c>
    </row>
    <row r="9" spans="2:4" x14ac:dyDescent="0.25">
      <c r="B9" s="153" t="s">
        <v>834</v>
      </c>
      <c r="C9" s="154"/>
      <c r="D9" s="155">
        <f>(D8-D3)/D3</f>
        <v>-5.7643003512513502E-2</v>
      </c>
    </row>
    <row r="10" spans="2:4" x14ac:dyDescent="0.25">
      <c r="D10" s="145"/>
    </row>
    <row r="11" spans="2:4" x14ac:dyDescent="0.25">
      <c r="D11" s="14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F3F0-25D6-4F0B-B121-E782BA3A243E}">
  <dimension ref="B4:V45"/>
  <sheetViews>
    <sheetView showGridLines="0" view="pageBreakPreview" topLeftCell="A8" zoomScaleNormal="100" zoomScaleSheetLayoutView="100" workbookViewId="0">
      <pane xSplit="2" ySplit="2" topLeftCell="C19" activePane="bottomRight" state="frozen"/>
      <selection activeCell="A8" sqref="A8"/>
      <selection pane="topRight" activeCell="C8" sqref="C8"/>
      <selection pane="bottomLeft" activeCell="A10" sqref="A10"/>
      <selection pane="bottomRight" activeCell="Q20" sqref="Q20"/>
    </sheetView>
  </sheetViews>
  <sheetFormatPr defaultRowHeight="15.6" x14ac:dyDescent="0.3"/>
  <cols>
    <col min="2" max="2" width="37.19921875" bestFit="1" customWidth="1"/>
    <col min="3" max="3" width="15.69921875" bestFit="1" customWidth="1"/>
    <col min="4" max="4" width="11.09765625" bestFit="1" customWidth="1"/>
    <col min="5" max="5" width="11.3984375" customWidth="1"/>
    <col min="6" max="6" width="11.09765625" bestFit="1" customWidth="1"/>
    <col min="7" max="7" width="10.09765625" bestFit="1" customWidth="1"/>
    <col min="8" max="8" width="11.19921875" customWidth="1"/>
    <col min="9" max="10" width="11.5" customWidth="1"/>
    <col min="11" max="12" width="11.3984375" customWidth="1"/>
    <col min="13" max="13" width="2.19921875" customWidth="1"/>
    <col min="14" max="14" width="9" bestFit="1" customWidth="1"/>
    <col min="15" max="15" width="8.59765625" customWidth="1"/>
    <col min="16" max="16" width="3.09765625" customWidth="1"/>
    <col min="17" max="17" width="9" bestFit="1" customWidth="1"/>
    <col min="19" max="19" width="4.69921875" customWidth="1"/>
    <col min="20" max="20" width="9" bestFit="1" customWidth="1"/>
  </cols>
  <sheetData>
    <row r="4" spans="2:22" x14ac:dyDescent="0.3">
      <c r="C4" s="12" t="s">
        <v>108</v>
      </c>
    </row>
    <row r="6" spans="2:22" x14ac:dyDescent="0.3">
      <c r="B6" s="14" t="s">
        <v>825</v>
      </c>
      <c r="C6" s="15"/>
      <c r="D6" s="16"/>
      <c r="E6" s="15"/>
      <c r="F6" s="15"/>
      <c r="G6" s="15"/>
    </row>
    <row r="7" spans="2:22" x14ac:dyDescent="0.3">
      <c r="N7" s="12" t="s">
        <v>109</v>
      </c>
      <c r="O7" s="12"/>
      <c r="P7" s="12"/>
      <c r="Q7" s="12" t="s">
        <v>110</v>
      </c>
      <c r="R7" s="12"/>
      <c r="S7" s="12"/>
      <c r="T7" s="12" t="s">
        <v>111</v>
      </c>
      <c r="U7" s="12"/>
    </row>
    <row r="8" spans="2:22" x14ac:dyDescent="0.3">
      <c r="B8" s="17" t="s">
        <v>112</v>
      </c>
      <c r="C8" s="176" t="s">
        <v>113</v>
      </c>
      <c r="D8" s="176" t="s">
        <v>114</v>
      </c>
      <c r="E8" s="176" t="s">
        <v>115</v>
      </c>
      <c r="F8" s="176" t="s">
        <v>116</v>
      </c>
      <c r="G8" s="176" t="s">
        <v>117</v>
      </c>
      <c r="H8" s="176" t="s">
        <v>118</v>
      </c>
      <c r="I8" s="176" t="s">
        <v>119</v>
      </c>
      <c r="J8" s="176" t="s">
        <v>120</v>
      </c>
      <c r="K8" s="176" t="s">
        <v>121</v>
      </c>
      <c r="L8" s="176" t="s">
        <v>122</v>
      </c>
      <c r="M8" s="18"/>
      <c r="N8" s="183" t="s">
        <v>123</v>
      </c>
      <c r="O8" s="183"/>
      <c r="P8" s="19"/>
      <c r="Q8" s="183" t="s">
        <v>124</v>
      </c>
      <c r="R8" s="183"/>
      <c r="S8" s="19"/>
      <c r="T8" s="183" t="s">
        <v>125</v>
      </c>
      <c r="U8" s="184"/>
    </row>
    <row r="9" spans="2:22" ht="23.4" customHeight="1" x14ac:dyDescent="0.3">
      <c r="B9" s="20" t="s">
        <v>126</v>
      </c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21"/>
      <c r="N9" s="22" t="s">
        <v>127</v>
      </c>
      <c r="O9" s="22" t="s">
        <v>128</v>
      </c>
      <c r="P9" s="23"/>
      <c r="Q9" s="22" t="s">
        <v>127</v>
      </c>
      <c r="R9" s="22" t="s">
        <v>128</v>
      </c>
      <c r="S9" s="23"/>
      <c r="T9" s="22" t="s">
        <v>127</v>
      </c>
      <c r="U9" s="24" t="s">
        <v>128</v>
      </c>
      <c r="V9" s="23" t="s">
        <v>803</v>
      </c>
    </row>
    <row r="10" spans="2:22" x14ac:dyDescent="0.3">
      <c r="B10" s="25" t="s">
        <v>795</v>
      </c>
      <c r="C10" s="85">
        <v>44055.3</v>
      </c>
      <c r="D10" s="85">
        <v>15432.1</v>
      </c>
      <c r="E10" s="85">
        <v>7.4</v>
      </c>
      <c r="F10" s="85">
        <v>14777.7</v>
      </c>
      <c r="G10" s="85">
        <v>1974.7</v>
      </c>
      <c r="H10" s="90">
        <v>-9.7000000000000003E-2</v>
      </c>
      <c r="I10" s="85">
        <v>0.95</v>
      </c>
      <c r="J10" s="89">
        <v>0.48499999999999999</v>
      </c>
      <c r="K10" s="89">
        <v>0.13400000000000001</v>
      </c>
      <c r="L10" s="89">
        <v>2.5000000000000001E-2</v>
      </c>
      <c r="M10" s="85"/>
      <c r="N10" s="85">
        <v>34.92</v>
      </c>
      <c r="O10" s="96">
        <v>32.26</v>
      </c>
      <c r="P10" s="96"/>
      <c r="Q10" s="96">
        <v>12.64</v>
      </c>
      <c r="R10" s="96"/>
      <c r="S10" s="96"/>
      <c r="T10" s="96">
        <v>2.94</v>
      </c>
      <c r="U10" s="96"/>
    </row>
    <row r="11" spans="2:22" x14ac:dyDescent="0.3"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97"/>
      <c r="P11" s="97"/>
      <c r="Q11" s="97"/>
      <c r="R11" s="97"/>
      <c r="S11" s="97"/>
      <c r="T11" s="97"/>
      <c r="U11" s="97"/>
    </row>
    <row r="12" spans="2:22" x14ac:dyDescent="0.3">
      <c r="B12" t="s">
        <v>797</v>
      </c>
      <c r="C12" s="86">
        <v>36990.9</v>
      </c>
      <c r="D12" s="86">
        <v>11869.9</v>
      </c>
      <c r="E12" s="86">
        <v>6.4</v>
      </c>
      <c r="F12" s="86">
        <v>11417</v>
      </c>
      <c r="G12" s="86">
        <v>3724</v>
      </c>
      <c r="H12" s="87">
        <v>0.46300000000000002</v>
      </c>
      <c r="I12" s="86">
        <v>3.21</v>
      </c>
      <c r="J12" s="87">
        <v>0.53800000000000003</v>
      </c>
      <c r="K12" s="87">
        <v>0.32600000000000001</v>
      </c>
      <c r="L12" s="88">
        <v>0.06</v>
      </c>
      <c r="M12" s="86"/>
      <c r="N12" s="86">
        <v>17.48</v>
      </c>
      <c r="O12" s="97">
        <v>14.37</v>
      </c>
      <c r="P12" s="97"/>
      <c r="Q12" s="97">
        <v>7.07</v>
      </c>
      <c r="R12" s="97"/>
      <c r="S12" s="97"/>
      <c r="T12" s="97">
        <v>2.0499999999999998</v>
      </c>
      <c r="U12" s="97"/>
      <c r="V12" t="s">
        <v>804</v>
      </c>
    </row>
    <row r="13" spans="2:22" x14ac:dyDescent="0.3">
      <c r="B13" t="s">
        <v>798</v>
      </c>
      <c r="C13" s="86">
        <v>50916</v>
      </c>
      <c r="D13" s="86">
        <v>41935</v>
      </c>
      <c r="E13" s="86">
        <v>8.5</v>
      </c>
      <c r="F13" s="86">
        <v>6784</v>
      </c>
      <c r="G13" s="86">
        <v>1671</v>
      </c>
      <c r="H13" s="87">
        <v>9.1890000000000001</v>
      </c>
      <c r="I13" s="86">
        <v>7.0000000000000007E-2</v>
      </c>
      <c r="J13" s="87">
        <v>0.60299999999999998</v>
      </c>
      <c r="K13" s="87">
        <v>0.246</v>
      </c>
      <c r="L13" s="87">
        <v>8.0000000000000002E-3</v>
      </c>
      <c r="M13" s="86"/>
      <c r="N13" s="86">
        <v>784.71</v>
      </c>
      <c r="O13" s="97">
        <v>17.18</v>
      </c>
      <c r="P13" s="97"/>
      <c r="Q13" s="97">
        <v>26.23</v>
      </c>
      <c r="R13" s="97"/>
      <c r="S13" s="97"/>
      <c r="T13" s="97">
        <v>7.54</v>
      </c>
      <c r="U13" s="97"/>
    </row>
    <row r="14" spans="2:22" x14ac:dyDescent="0.3">
      <c r="B14" t="s">
        <v>799</v>
      </c>
      <c r="C14" s="86">
        <v>20400.3</v>
      </c>
      <c r="D14" s="86">
        <v>11465.9</v>
      </c>
      <c r="E14" s="86">
        <v>12.9</v>
      </c>
      <c r="F14" s="86">
        <v>4914.2</v>
      </c>
      <c r="G14" s="86">
        <v>1010.2</v>
      </c>
      <c r="H14" s="87">
        <v>1.3220000000000001</v>
      </c>
      <c r="I14" s="86">
        <v>-0.14000000000000001</v>
      </c>
      <c r="J14" s="87">
        <v>0.59599999999999997</v>
      </c>
      <c r="K14" s="87">
        <v>0.20599999999999999</v>
      </c>
      <c r="L14" s="87">
        <v>1E-3</v>
      </c>
      <c r="M14" s="86"/>
      <c r="N14" s="86">
        <v>52.91</v>
      </c>
      <c r="O14" s="97">
        <v>29.5</v>
      </c>
      <c r="P14" s="97"/>
      <c r="Q14" s="97">
        <v>16.38</v>
      </c>
      <c r="R14" s="97"/>
      <c r="S14" s="97"/>
      <c r="T14" s="97">
        <v>4.3499999999999996</v>
      </c>
      <c r="U14" s="97"/>
    </row>
    <row r="15" spans="2:22" x14ac:dyDescent="0.3">
      <c r="B15" t="s">
        <v>800</v>
      </c>
      <c r="C15" s="86">
        <v>10198.6</v>
      </c>
      <c r="D15" s="86">
        <v>6687.8</v>
      </c>
      <c r="E15" s="86">
        <v>2.6</v>
      </c>
      <c r="F15" s="86">
        <v>3681.1</v>
      </c>
      <c r="G15" s="86">
        <v>1303.0999999999999</v>
      </c>
      <c r="H15" s="87">
        <v>8.4000000000000005E-2</v>
      </c>
      <c r="I15" s="86">
        <v>6.89</v>
      </c>
      <c r="J15" s="87">
        <v>0.70499999999999996</v>
      </c>
      <c r="K15" s="87">
        <v>0.35399999999999998</v>
      </c>
      <c r="L15" s="87">
        <v>0.19600000000000001</v>
      </c>
      <c r="M15" s="86"/>
      <c r="N15" s="86">
        <v>9.82</v>
      </c>
      <c r="O15" s="97">
        <v>9.86</v>
      </c>
      <c r="P15" s="97"/>
      <c r="Q15" s="97">
        <v>7.85</v>
      </c>
      <c r="R15" s="97"/>
      <c r="S15" s="97"/>
      <c r="T15" s="97">
        <v>2.79</v>
      </c>
      <c r="U15" s="97"/>
    </row>
    <row r="16" spans="2:22" x14ac:dyDescent="0.3">
      <c r="B16" t="s">
        <v>846</v>
      </c>
      <c r="C16" s="97">
        <v>13885.5</v>
      </c>
      <c r="D16" s="97">
        <v>3524.3</v>
      </c>
      <c r="E16" s="97">
        <v>6.1</v>
      </c>
      <c r="F16" s="97">
        <v>6558.7</v>
      </c>
      <c r="G16" s="97">
        <v>1455.3</v>
      </c>
      <c r="H16" s="130">
        <v>-6.6000000000000003E-2</v>
      </c>
      <c r="I16" s="97">
        <v>4.38</v>
      </c>
      <c r="J16" s="130">
        <v>0.45500000000000002</v>
      </c>
      <c r="K16" s="130">
        <v>0.222</v>
      </c>
      <c r="L16" s="130">
        <v>0.112</v>
      </c>
      <c r="M16" s="97"/>
      <c r="N16" s="97">
        <v>5.49</v>
      </c>
      <c r="O16" s="97">
        <v>22.08</v>
      </c>
      <c r="P16" s="97"/>
      <c r="Q16" s="97">
        <v>7.23</v>
      </c>
      <c r="R16" s="97"/>
      <c r="S16" s="97"/>
      <c r="T16" s="97">
        <v>2.13</v>
      </c>
      <c r="U16" s="97"/>
    </row>
    <row r="17" spans="2:21" x14ac:dyDescent="0.3">
      <c r="B17" t="s">
        <v>826</v>
      </c>
      <c r="C17" s="97">
        <v>12129.8</v>
      </c>
      <c r="D17" s="97">
        <v>4904.2</v>
      </c>
      <c r="E17" s="97">
        <v>36.9</v>
      </c>
      <c r="F17" s="97">
        <v>2243.3000000000002</v>
      </c>
      <c r="G17" s="97">
        <v>182.3</v>
      </c>
      <c r="H17" s="131" t="s">
        <v>827</v>
      </c>
      <c r="I17" s="97">
        <v>-1.35</v>
      </c>
      <c r="J17" s="130">
        <v>0.318</v>
      </c>
      <c r="K17" s="130">
        <v>8.1000000000000003E-2</v>
      </c>
      <c r="L17" s="130">
        <v>-0.26800000000000002</v>
      </c>
      <c r="M17" s="97"/>
      <c r="N17" s="97">
        <v>110.6</v>
      </c>
      <c r="O17" s="97">
        <v>6.93</v>
      </c>
      <c r="P17" s="97"/>
      <c r="Q17" s="97">
        <v>58.42</v>
      </c>
      <c r="R17" s="97"/>
      <c r="S17" s="97"/>
      <c r="T17" s="97">
        <v>5.2</v>
      </c>
      <c r="U17" s="97"/>
    </row>
    <row r="18" spans="2:21" x14ac:dyDescent="0.3">
      <c r="B18" t="s">
        <v>801</v>
      </c>
      <c r="C18" s="97">
        <v>13625</v>
      </c>
      <c r="D18" s="97">
        <v>9379.6</v>
      </c>
      <c r="E18" s="97">
        <v>7</v>
      </c>
      <c r="F18" s="97">
        <v>2191.1999999999998</v>
      </c>
      <c r="G18" s="97">
        <v>645.79999999999995</v>
      </c>
      <c r="H18" s="131">
        <v>0.39</v>
      </c>
      <c r="I18" s="97">
        <v>4.67</v>
      </c>
      <c r="J18" s="130">
        <v>0.32200000000000001</v>
      </c>
      <c r="K18" s="130">
        <v>0.29499999999999998</v>
      </c>
      <c r="L18" s="130">
        <v>0.16300000000000001</v>
      </c>
      <c r="M18" s="97"/>
      <c r="N18" s="97">
        <v>26.89</v>
      </c>
      <c r="O18" s="97" t="s">
        <v>796</v>
      </c>
      <c r="P18" s="97"/>
      <c r="Q18" s="97">
        <v>16.149999999999999</v>
      </c>
      <c r="R18" s="97"/>
      <c r="S18" s="97"/>
      <c r="T18" s="97">
        <v>6.25</v>
      </c>
      <c r="U18" s="97"/>
    </row>
    <row r="19" spans="2:21" x14ac:dyDescent="0.3">
      <c r="B19" t="s">
        <v>802</v>
      </c>
      <c r="C19" s="97">
        <v>10183.1</v>
      </c>
      <c r="D19" s="97">
        <v>6975.1</v>
      </c>
      <c r="E19" s="97">
        <v>4.4000000000000004</v>
      </c>
      <c r="F19" s="97">
        <v>2729</v>
      </c>
      <c r="G19" s="97">
        <v>871</v>
      </c>
      <c r="H19" s="130">
        <v>0.32400000000000001</v>
      </c>
      <c r="I19" s="97">
        <v>0.49</v>
      </c>
      <c r="J19" s="130">
        <v>0.70099999999999996</v>
      </c>
      <c r="K19" s="130">
        <v>0.31900000000000001</v>
      </c>
      <c r="L19" s="130">
        <v>0.13900000000000001</v>
      </c>
      <c r="M19" s="97"/>
      <c r="N19" s="97">
        <v>167.98</v>
      </c>
      <c r="O19" s="97">
        <v>34.130000000000003</v>
      </c>
      <c r="P19" s="97"/>
      <c r="Q19" s="97">
        <v>12.54</v>
      </c>
      <c r="R19" s="97"/>
      <c r="S19" s="97"/>
      <c r="T19" s="97">
        <v>3.69</v>
      </c>
      <c r="U19" s="97"/>
    </row>
    <row r="20" spans="2:21" x14ac:dyDescent="0.3">
      <c r="B20" s="178" t="s">
        <v>129</v>
      </c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26"/>
      <c r="N20" s="91">
        <f>MEDIAN(N12:N19)</f>
        <v>39.9</v>
      </c>
      <c r="O20" s="91">
        <f>MEDIAN(O12:O19)</f>
        <v>17.18</v>
      </c>
      <c r="P20" s="26"/>
      <c r="Q20" s="91">
        <f>MEDIAN(Q12:Q19)</f>
        <v>14.344999999999999</v>
      </c>
      <c r="R20" s="91"/>
      <c r="S20" s="26"/>
      <c r="T20" s="26"/>
      <c r="U20" s="26"/>
    </row>
    <row r="21" spans="2:21" x14ac:dyDescent="0.3">
      <c r="L21" t="s">
        <v>806</v>
      </c>
      <c r="O21" s="119">
        <f>MIN(O12:O19)</f>
        <v>6.93</v>
      </c>
      <c r="Q21" s="119">
        <f>MIN(Q12:Q19)</f>
        <v>7.07</v>
      </c>
      <c r="R21" s="119"/>
    </row>
    <row r="22" spans="2:21" x14ac:dyDescent="0.3">
      <c r="L22" t="s">
        <v>808</v>
      </c>
      <c r="O22">
        <f>QUARTILE(O12:O19,1)</f>
        <v>12.114999999999998</v>
      </c>
      <c r="Q22">
        <f>QUARTILE(Q12:Q19,1)</f>
        <v>7.6950000000000003</v>
      </c>
    </row>
    <row r="23" spans="2:21" x14ac:dyDescent="0.3">
      <c r="L23" t="s">
        <v>809</v>
      </c>
      <c r="O23">
        <f>QUARTILE(O12:O19,3)</f>
        <v>25.79</v>
      </c>
      <c r="Q23">
        <f>QUARTILE(Q12:Q19,3)</f>
        <v>18.842500000000001</v>
      </c>
    </row>
    <row r="24" spans="2:21" x14ac:dyDescent="0.3">
      <c r="L24" t="s">
        <v>807</v>
      </c>
      <c r="O24" s="119">
        <f>MAX(O12:O19)</f>
        <v>34.130000000000003</v>
      </c>
      <c r="Q24" s="119">
        <f>MAX(Q12:Q19)</f>
        <v>58.42</v>
      </c>
      <c r="R24" s="119"/>
    </row>
    <row r="25" spans="2:21" x14ac:dyDescent="0.3">
      <c r="H25" s="179" t="s">
        <v>130</v>
      </c>
      <c r="I25" s="180"/>
      <c r="J25" s="180"/>
      <c r="K25" s="180"/>
      <c r="L25" s="180"/>
    </row>
    <row r="26" spans="2:21" x14ac:dyDescent="0.3">
      <c r="B26" s="185" t="s">
        <v>130</v>
      </c>
      <c r="C26" s="186"/>
      <c r="H26" s="116" t="s">
        <v>806</v>
      </c>
      <c r="I26" s="116" t="s">
        <v>808</v>
      </c>
      <c r="J26" s="116" t="s">
        <v>129</v>
      </c>
      <c r="K26" s="116" t="s">
        <v>809</v>
      </c>
      <c r="L26" s="116" t="s">
        <v>807</v>
      </c>
      <c r="N26" s="120"/>
    </row>
    <row r="27" spans="2:21" x14ac:dyDescent="0.3">
      <c r="B27" s="29" t="s">
        <v>131</v>
      </c>
      <c r="C27" s="114">
        <f>'BBG Adjusted'!P67</f>
        <v>2.2204137534591228</v>
      </c>
      <c r="H27" s="121">
        <f>C27</f>
        <v>2.2204137534591228</v>
      </c>
      <c r="I27" s="121">
        <f>H27</f>
        <v>2.2204137534591228</v>
      </c>
      <c r="J27" s="121">
        <f t="shared" ref="J27:L27" si="0">I27</f>
        <v>2.2204137534591228</v>
      </c>
      <c r="K27" s="121">
        <f t="shared" si="0"/>
        <v>2.2204137534591228</v>
      </c>
      <c r="L27" s="121">
        <f t="shared" si="0"/>
        <v>2.2204137534591228</v>
      </c>
    </row>
    <row r="28" spans="2:21" x14ac:dyDescent="0.3">
      <c r="B28" s="30" t="s">
        <v>132</v>
      </c>
      <c r="C28" s="31">
        <f>C27*O20</f>
        <v>38.146708284427731</v>
      </c>
      <c r="D28" s="31" t="s">
        <v>133</v>
      </c>
      <c r="H28" s="122">
        <f>H27*O21</f>
        <v>15.38746731147172</v>
      </c>
      <c r="I28" s="122">
        <f>I27*O22</f>
        <v>26.900312623157269</v>
      </c>
      <c r="J28" s="122">
        <f>O20*J27</f>
        <v>38.146708284427731</v>
      </c>
      <c r="K28" s="122">
        <f>K27*O23</f>
        <v>57.264470701710778</v>
      </c>
      <c r="L28" s="122">
        <f>L27*O24</f>
        <v>75.782721405559869</v>
      </c>
    </row>
    <row r="29" spans="2:21" x14ac:dyDescent="0.3">
      <c r="H29" s="181" t="s">
        <v>124</v>
      </c>
      <c r="I29" s="182"/>
      <c r="J29" s="182"/>
      <c r="K29" s="182"/>
      <c r="L29" s="182"/>
    </row>
    <row r="30" spans="2:21" x14ac:dyDescent="0.3">
      <c r="B30" s="185" t="s">
        <v>124</v>
      </c>
      <c r="C30" s="186"/>
      <c r="H30" s="116" t="s">
        <v>806</v>
      </c>
      <c r="I30" s="116" t="s">
        <v>808</v>
      </c>
      <c r="J30" s="116" t="s">
        <v>129</v>
      </c>
      <c r="K30" s="116" t="s">
        <v>809</v>
      </c>
      <c r="L30" s="116" t="s">
        <v>807</v>
      </c>
    </row>
    <row r="31" spans="2:21" x14ac:dyDescent="0.3">
      <c r="B31" s="29" t="s">
        <v>134</v>
      </c>
      <c r="C31" s="92">
        <f>'BBG Adjusted'!P78</f>
        <v>3525.5305196731269</v>
      </c>
      <c r="H31" s="123">
        <f>C31</f>
        <v>3525.5305196731269</v>
      </c>
      <c r="I31" s="123">
        <f>H31</f>
        <v>3525.5305196731269</v>
      </c>
      <c r="J31" s="123">
        <f t="shared" ref="J31:L31" si="1">I31</f>
        <v>3525.5305196731269</v>
      </c>
      <c r="K31" s="123">
        <f t="shared" si="1"/>
        <v>3525.5305196731269</v>
      </c>
      <c r="L31" s="123">
        <f t="shared" si="1"/>
        <v>3525.5305196731269</v>
      </c>
    </row>
    <row r="32" spans="2:21" x14ac:dyDescent="0.3">
      <c r="B32" s="32" t="s">
        <v>113</v>
      </c>
      <c r="C32" s="93">
        <f>Q20*C31</f>
        <v>50573.735304711001</v>
      </c>
      <c r="D32" t="s">
        <v>135</v>
      </c>
      <c r="H32" s="123">
        <f>H31*Q21</f>
        <v>24925.500774089007</v>
      </c>
      <c r="I32" s="123">
        <f>I31*Q22</f>
        <v>27128.957348884713</v>
      </c>
      <c r="J32" s="123">
        <f>J31*Q20</f>
        <v>50573.735304711001</v>
      </c>
      <c r="K32" s="123">
        <f>K31*Q23</f>
        <v>66429.808816940902</v>
      </c>
      <c r="L32" s="123">
        <f>L31*Q24</f>
        <v>205961.49295930407</v>
      </c>
    </row>
    <row r="33" spans="2:12" x14ac:dyDescent="0.3">
      <c r="B33" s="33" t="s">
        <v>136</v>
      </c>
      <c r="C33" s="92">
        <f>'Bal Sheet - Standardized'!Q7</f>
        <v>5911.893</v>
      </c>
      <c r="D33" t="s">
        <v>137</v>
      </c>
      <c r="H33" s="123">
        <f>C33</f>
        <v>5911.893</v>
      </c>
      <c r="I33" s="123">
        <f>H33</f>
        <v>5911.893</v>
      </c>
      <c r="J33" s="123">
        <f>I33</f>
        <v>5911.893</v>
      </c>
      <c r="K33" s="123">
        <f>I33</f>
        <v>5911.893</v>
      </c>
      <c r="L33" s="123">
        <f t="shared" ref="L33" si="2">K33</f>
        <v>5911.893</v>
      </c>
    </row>
    <row r="34" spans="2:12" x14ac:dyDescent="0.3">
      <c r="B34" s="34" t="s">
        <v>138</v>
      </c>
      <c r="C34" s="93">
        <f>WACC!C22</f>
        <v>33994.990000000005</v>
      </c>
      <c r="D34" t="s">
        <v>137</v>
      </c>
      <c r="H34" s="123">
        <f>C34</f>
        <v>33994.990000000005</v>
      </c>
      <c r="I34" s="123">
        <f>H34</f>
        <v>33994.990000000005</v>
      </c>
      <c r="J34" s="123">
        <f>I34</f>
        <v>33994.990000000005</v>
      </c>
      <c r="K34" s="123">
        <f>I34</f>
        <v>33994.990000000005</v>
      </c>
      <c r="L34" s="123">
        <f t="shared" ref="L34" si="3">K34</f>
        <v>33994.990000000005</v>
      </c>
    </row>
    <row r="35" spans="2:12" x14ac:dyDescent="0.3">
      <c r="B35" s="29" t="s">
        <v>83</v>
      </c>
      <c r="C35" s="92">
        <f>C32-C33-C34</f>
        <v>10666.852304710992</v>
      </c>
      <c r="D35" t="s">
        <v>139</v>
      </c>
      <c r="H35" s="123">
        <f>H32-H33-H34</f>
        <v>-14981.382225910998</v>
      </c>
      <c r="I35" s="123">
        <f>I32-I33-I34</f>
        <v>-12777.925651115293</v>
      </c>
      <c r="J35" s="123">
        <f>J32-J33-J34</f>
        <v>10666.852304710992</v>
      </c>
      <c r="K35" s="123">
        <f t="shared" ref="K35:L35" si="4">K32-K33-K34</f>
        <v>26522.9258169409</v>
      </c>
      <c r="L35" s="123">
        <f t="shared" si="4"/>
        <v>166054.60995930404</v>
      </c>
    </row>
    <row r="36" spans="2:12" x14ac:dyDescent="0.3">
      <c r="B36" s="35" t="s">
        <v>132</v>
      </c>
      <c r="C36" s="94">
        <f>C35/DCF!C90</f>
        <v>30.398553162470769</v>
      </c>
      <c r="D36" t="s">
        <v>140</v>
      </c>
      <c r="H36" s="123">
        <f>H35/DCF!C90</f>
        <v>-42.694164223171839</v>
      </c>
      <c r="I36" s="123">
        <f>I35/DCF!C90</f>
        <v>-36.414721148803913</v>
      </c>
      <c r="J36" s="123">
        <f>J35/DCF!C90</f>
        <v>30.398553162470769</v>
      </c>
      <c r="K36" s="123">
        <f>K35/DCF!C90</f>
        <v>75.585425525622412</v>
      </c>
      <c r="L36" s="123">
        <f>L35/DCF!C90</f>
        <v>473.22487876689672</v>
      </c>
    </row>
    <row r="39" spans="2:12" x14ac:dyDescent="0.3">
      <c r="B39" s="27" t="s">
        <v>141</v>
      </c>
      <c r="C39" s="36" t="s">
        <v>142</v>
      </c>
      <c r="D39" s="28" t="s">
        <v>143</v>
      </c>
    </row>
    <row r="40" spans="2:12" x14ac:dyDescent="0.3">
      <c r="B40" s="37">
        <v>0.5</v>
      </c>
      <c r="C40" s="38" t="s">
        <v>144</v>
      </c>
      <c r="D40" s="39">
        <f>C28</f>
        <v>38.146708284427731</v>
      </c>
      <c r="E40" t="s">
        <v>145</v>
      </c>
    </row>
    <row r="41" spans="2:12" x14ac:dyDescent="0.3">
      <c r="B41" s="40">
        <v>0.5</v>
      </c>
      <c r="C41" s="41" t="s">
        <v>124</v>
      </c>
      <c r="D41" s="42">
        <f>C36</f>
        <v>30.398553162470769</v>
      </c>
      <c r="E41" t="s">
        <v>146</v>
      </c>
    </row>
    <row r="42" spans="2:12" x14ac:dyDescent="0.3">
      <c r="B42" s="174" t="s">
        <v>147</v>
      </c>
      <c r="C42" s="175"/>
      <c r="D42" s="43">
        <f>SUMPRODUCT(B40:B41,D40:D41)</f>
        <v>34.272630723449254</v>
      </c>
      <c r="E42" t="s">
        <v>148</v>
      </c>
    </row>
    <row r="44" spans="2:12" x14ac:dyDescent="0.3">
      <c r="C44" t="s">
        <v>838</v>
      </c>
      <c r="D44" s="146">
        <f>DCF!C92</f>
        <v>44.35</v>
      </c>
    </row>
    <row r="45" spans="2:12" x14ac:dyDescent="0.3">
      <c r="C45" t="s">
        <v>839</v>
      </c>
      <c r="D45" s="147">
        <f>D42/D44-1</f>
        <v>-0.22722365899776209</v>
      </c>
    </row>
  </sheetData>
  <mergeCells count="19">
    <mergeCell ref="T8:U8"/>
    <mergeCell ref="B26:C26"/>
    <mergeCell ref="B30:C30"/>
    <mergeCell ref="N8:O8"/>
    <mergeCell ref="Q8:R8"/>
    <mergeCell ref="B42:C42"/>
    <mergeCell ref="I8:I9"/>
    <mergeCell ref="J8:J9"/>
    <mergeCell ref="K8:K9"/>
    <mergeCell ref="L8:L9"/>
    <mergeCell ref="C8:C9"/>
    <mergeCell ref="D8:D9"/>
    <mergeCell ref="E8:E9"/>
    <mergeCell ref="F8:F9"/>
    <mergeCell ref="G8:G9"/>
    <mergeCell ref="H8:H9"/>
    <mergeCell ref="B20:L20"/>
    <mergeCell ref="H25:L25"/>
    <mergeCell ref="H29:L29"/>
  </mergeCells>
  <pageMargins left="0.7" right="0.7" top="0.75" bottom="0.75" header="0.3" footer="0.3"/>
  <pageSetup scale="50" orientation="landscape" horizontalDpi="1200" verticalDpi="1200" r:id="rId1"/>
  <colBreaks count="1" manualBreakCount="1">
    <brk id="2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6943-4844-4A1D-84AC-E664DC7B824D}">
  <dimension ref="A1:Z1003"/>
  <sheetViews>
    <sheetView topLeftCell="A2" zoomScaleNormal="100" zoomScaleSheetLayoutView="85" workbookViewId="0">
      <pane xSplit="3" ySplit="2" topLeftCell="D70" activePane="bottomRight" state="frozen"/>
      <selection activeCell="E13" sqref="E13"/>
      <selection pane="topRight" activeCell="E13" sqref="E13"/>
      <selection pane="bottomLeft" activeCell="E13" sqref="E13"/>
      <selection pane="bottomRight" activeCell="J69" sqref="J69"/>
    </sheetView>
  </sheetViews>
  <sheetFormatPr defaultColWidth="11.19921875" defaultRowHeight="15" customHeight="1" x14ac:dyDescent="0.3"/>
  <cols>
    <col min="1" max="1" width="12.69921875" customWidth="1"/>
    <col min="2" max="2" width="32.19921875" customWidth="1"/>
    <col min="3" max="4" width="14.5" customWidth="1"/>
    <col min="5" max="26" width="10.796875" customWidth="1"/>
  </cols>
  <sheetData>
    <row r="1" spans="1:26" ht="79.5" customHeight="1" x14ac:dyDescent="0.3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spans="1:26" ht="15.6" x14ac:dyDescent="0.3">
      <c r="A2" s="98"/>
      <c r="B2" s="99"/>
      <c r="C2" s="99"/>
      <c r="D2" s="187"/>
      <c r="E2" s="188"/>
      <c r="F2" s="188"/>
      <c r="G2" s="188"/>
      <c r="H2" s="188"/>
      <c r="I2" s="188"/>
      <c r="J2" s="188"/>
      <c r="K2" s="189" t="s">
        <v>0</v>
      </c>
      <c r="L2" s="188"/>
      <c r="M2" s="188"/>
      <c r="N2" s="188"/>
      <c r="O2" s="18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6" ht="15.6" x14ac:dyDescent="0.3">
      <c r="A3" s="98"/>
      <c r="B3" s="99" t="s">
        <v>1</v>
      </c>
      <c r="C3" s="99"/>
      <c r="D3" s="99" t="s">
        <v>2</v>
      </c>
      <c r="E3" s="99" t="s">
        <v>3</v>
      </c>
      <c r="F3" s="99" t="s">
        <v>4</v>
      </c>
      <c r="G3" s="99" t="s">
        <v>5</v>
      </c>
      <c r="H3" s="99" t="s">
        <v>6</v>
      </c>
      <c r="I3" s="99" t="s">
        <v>7</v>
      </c>
      <c r="J3" s="99" t="s">
        <v>8</v>
      </c>
      <c r="K3" s="100" t="s">
        <v>9</v>
      </c>
      <c r="L3" s="100" t="s">
        <v>10</v>
      </c>
      <c r="M3" s="100" t="s">
        <v>11</v>
      </c>
      <c r="N3" s="100" t="s">
        <v>12</v>
      </c>
      <c r="O3" s="100" t="s">
        <v>13</v>
      </c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spans="1:26" ht="24" customHeight="1" x14ac:dyDescent="0.35">
      <c r="A4" s="98"/>
      <c r="B4" s="101" t="s">
        <v>14</v>
      </c>
      <c r="C4" s="101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 ht="15.6" x14ac:dyDescent="0.3">
      <c r="A5" s="102"/>
      <c r="B5" s="102" t="s">
        <v>15</v>
      </c>
      <c r="C5" s="102"/>
      <c r="D5" s="103">
        <f>'BBG Adjusted'!I6</f>
        <v>9478.2690000000002</v>
      </c>
      <c r="E5" s="103">
        <f>'BBG Adjusted'!J6</f>
        <v>10797.478999999999</v>
      </c>
      <c r="F5" s="103">
        <f>'BBG Adjusted'!K6</f>
        <v>11763.096</v>
      </c>
      <c r="G5" s="103">
        <f>'BBG Adjusted'!L6</f>
        <v>12899.672</v>
      </c>
      <c r="H5" s="103">
        <f>'BBG Adjusted'!M6</f>
        <v>5162.0820000000003</v>
      </c>
      <c r="I5" s="103">
        <f>'BBG Adjusted'!N6</f>
        <v>9680.14</v>
      </c>
      <c r="J5" s="103">
        <f>'BBG Adjusted'!O6</f>
        <v>13127.485000000001</v>
      </c>
      <c r="K5" s="103">
        <f>'BBG Adjusted'!P6</f>
        <v>15631</v>
      </c>
      <c r="L5" s="103">
        <f>'BBG Adjusted'!Q6</f>
        <v>16099.93</v>
      </c>
      <c r="M5" s="103">
        <f>'BBG Adjusted'!R6</f>
        <v>16582.927900000002</v>
      </c>
      <c r="N5" s="103">
        <f>'BBG Adjusted'!S6</f>
        <v>17080.415737000003</v>
      </c>
      <c r="O5" s="103">
        <f>'BBG Adjusted'!T6</f>
        <v>17592.828209110005</v>
      </c>
      <c r="P5" s="103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 spans="1:26" ht="15.6" x14ac:dyDescent="0.3">
      <c r="A6" s="104"/>
      <c r="B6" s="104" t="s">
        <v>16</v>
      </c>
      <c r="C6" s="104"/>
      <c r="D6" s="105">
        <f>'BBG Adjusted'!I7</f>
        <v>0</v>
      </c>
      <c r="E6" s="105">
        <f>'BBG Adjusted'!J7</f>
        <v>0.13918258703145048</v>
      </c>
      <c r="F6" s="105">
        <f>'BBG Adjusted'!K7</f>
        <v>8.9429856728593826E-2</v>
      </c>
      <c r="G6" s="105">
        <f>'BBG Adjusted'!L7</f>
        <v>9.6622181779354666E-2</v>
      </c>
      <c r="H6" s="105">
        <f>'BBG Adjusted'!M7</f>
        <v>-0.59982842974612072</v>
      </c>
      <c r="I6" s="105">
        <f>'BBG Adjusted'!N7</f>
        <v>0.87523948670323315</v>
      </c>
      <c r="J6" s="105">
        <f>'BBG Adjusted'!O7</f>
        <v>0.35612553124231683</v>
      </c>
      <c r="K6" s="105">
        <f>'BBG Adjusted'!P7</f>
        <v>0.19070789263899357</v>
      </c>
      <c r="L6" s="105">
        <f>'BBG Adjusted'!Q7</f>
        <v>0.03</v>
      </c>
      <c r="M6" s="105">
        <f>'BBG Adjusted'!R7</f>
        <v>0.03</v>
      </c>
      <c r="N6" s="105">
        <f>'BBG Adjusted'!S7</f>
        <v>0.03</v>
      </c>
      <c r="O6" s="105">
        <f>'BBG Adjusted'!T7</f>
        <v>0.03</v>
      </c>
      <c r="P6" s="105"/>
      <c r="Q6" s="104"/>
      <c r="R6" s="104"/>
      <c r="S6" s="104"/>
      <c r="T6" s="104"/>
      <c r="U6" s="104"/>
      <c r="V6" s="104"/>
      <c r="W6" s="104"/>
      <c r="X6" s="104"/>
      <c r="Y6" s="104"/>
      <c r="Z6" s="104"/>
    </row>
    <row r="7" spans="1:26" ht="15.6" x14ac:dyDescent="0.3">
      <c r="A7" s="98"/>
      <c r="B7" s="98" t="s">
        <v>17</v>
      </c>
      <c r="C7" s="98"/>
      <c r="D7" s="106">
        <f>'BBG Adjusted'!I10</f>
        <v>5521.2209999999995</v>
      </c>
      <c r="E7" s="106">
        <f>'BBG Adjusted'!J10</f>
        <v>6193.1220000000003</v>
      </c>
      <c r="F7" s="106">
        <f>'BBG Adjusted'!K10</f>
        <v>6918.875</v>
      </c>
      <c r="G7" s="106">
        <f>'BBG Adjusted'!L10</f>
        <v>7603.4889999999996</v>
      </c>
      <c r="H7" s="106">
        <f>'BBG Adjusted'!M10</f>
        <v>3452.7109999999998</v>
      </c>
      <c r="I7" s="106">
        <f>'BBG Adjusted'!N10</f>
        <v>5030.6090000000004</v>
      </c>
      <c r="J7" s="106">
        <f>'BBG Adjusted'!O10</f>
        <v>6652.9830000000002</v>
      </c>
      <c r="K7" s="106">
        <f>'BBG Adjusted'!P10</f>
        <v>9119.5253675659696</v>
      </c>
      <c r="L7" s="106">
        <f>'BBG Adjusted'!Q10</f>
        <v>9393.1111285929492</v>
      </c>
      <c r="M7" s="106">
        <f>'BBG Adjusted'!R10</f>
        <v>9674.9044624507387</v>
      </c>
      <c r="N7" s="106">
        <f>'BBG Adjusted'!S10</f>
        <v>9965.1515963242618</v>
      </c>
      <c r="O7" s="106">
        <f>'BBG Adjusted'!T10</f>
        <v>10264.106144213991</v>
      </c>
      <c r="P7" s="106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 ht="15.6" x14ac:dyDescent="0.3">
      <c r="A8" s="104"/>
      <c r="B8" s="104" t="s">
        <v>18</v>
      </c>
      <c r="C8" s="104"/>
      <c r="D8" s="105">
        <f>'BBG Adjusted'!I11</f>
        <v>0.5825136425227011</v>
      </c>
      <c r="E8" s="105">
        <f>'BBG Adjusted'!J11</f>
        <v>0.57357110858932914</v>
      </c>
      <c r="F8" s="105">
        <f>'BBG Adjusted'!K11</f>
        <v>0.58818486221654576</v>
      </c>
      <c r="G8" s="105">
        <f>'BBG Adjusted'!L11</f>
        <v>0.58943273906499327</v>
      </c>
      <c r="H8" s="105">
        <f>'BBG Adjusted'!M11</f>
        <v>0.66886016146198368</v>
      </c>
      <c r="I8" s="105">
        <f>'BBG Adjusted'!N11</f>
        <v>0.51968349631306987</v>
      </c>
      <c r="J8" s="105">
        <f>'BBG Adjusted'!O11</f>
        <v>0.5067979891045391</v>
      </c>
      <c r="K8" s="105">
        <f>'BBG Adjusted'!P11</f>
        <v>0.58342558809839229</v>
      </c>
      <c r="L8" s="105">
        <f>'BBG Adjusted'!Q11</f>
        <v>0.58342558809839229</v>
      </c>
      <c r="M8" s="105">
        <f>'BBG Adjusted'!R11</f>
        <v>0.58342558809839229</v>
      </c>
      <c r="N8" s="105">
        <f>'BBG Adjusted'!S11</f>
        <v>0.58342558809839229</v>
      </c>
      <c r="O8" s="105">
        <f>'BBG Adjusted'!T11</f>
        <v>0.58342558809839229</v>
      </c>
      <c r="P8" s="105"/>
      <c r="Q8" s="104"/>
      <c r="R8" s="104"/>
      <c r="S8" s="104"/>
      <c r="T8" s="104"/>
      <c r="U8" s="104"/>
      <c r="V8" s="104"/>
      <c r="W8" s="104"/>
      <c r="X8" s="104"/>
      <c r="Y8" s="104"/>
      <c r="Z8" s="104"/>
    </row>
    <row r="9" spans="1:26" ht="15.6" x14ac:dyDescent="0.3">
      <c r="A9" s="102"/>
      <c r="B9" s="102" t="s">
        <v>19</v>
      </c>
      <c r="C9" s="102"/>
      <c r="D9" s="103">
        <f>'BBG Adjusted'!I13</f>
        <v>3957.0479999999998</v>
      </c>
      <c r="E9" s="103">
        <f>'BBG Adjusted'!J13</f>
        <v>4604.357</v>
      </c>
      <c r="F9" s="103">
        <f>'BBG Adjusted'!K13</f>
        <v>4844.2209999999995</v>
      </c>
      <c r="G9" s="103">
        <f>'BBG Adjusted'!L13</f>
        <v>5296.183</v>
      </c>
      <c r="H9" s="103">
        <f>'BBG Adjusted'!M13</f>
        <v>1709.3710000000001</v>
      </c>
      <c r="I9" s="103">
        <f>'BBG Adjusted'!N13</f>
        <v>4649.5309999999999</v>
      </c>
      <c r="J9" s="103">
        <f>'BBG Adjusted'!O13</f>
        <v>6474.5020000000004</v>
      </c>
      <c r="K9" s="103">
        <f>'BBG Adjusted'!P13</f>
        <v>6511.4746324340304</v>
      </c>
      <c r="L9" s="103">
        <f>'BBG Adjusted'!Q13</f>
        <v>6706.8188714070511</v>
      </c>
      <c r="M9" s="103">
        <f>'BBG Adjusted'!R13</f>
        <v>6908.0234375492637</v>
      </c>
      <c r="N9" s="103">
        <f>'BBG Adjusted'!S13</f>
        <v>7115.2641406757411</v>
      </c>
      <c r="O9" s="103">
        <f>'BBG Adjusted'!T13</f>
        <v>7328.7220648960138</v>
      </c>
      <c r="P9" s="103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pans="1:26" ht="15.6" x14ac:dyDescent="0.3">
      <c r="A10" s="104"/>
      <c r="B10" s="104" t="s">
        <v>20</v>
      </c>
      <c r="C10" s="104"/>
      <c r="D10" s="105">
        <f>'BBG Adjusted'!I16</f>
        <v>0.25457354080159572</v>
      </c>
      <c r="E10" s="105">
        <f>'BBG Adjusted'!J16</f>
        <v>0.25925710992352935</v>
      </c>
      <c r="F10" s="105">
        <f>'BBG Adjusted'!K16</f>
        <v>0.26946037845818821</v>
      </c>
      <c r="G10" s="105">
        <f>'BBG Adjusted'!L16</f>
        <v>0.28363883980926025</v>
      </c>
      <c r="H10" s="105">
        <f>'BBG Adjusted'!M16</f>
        <v>0.71193638535769088</v>
      </c>
      <c r="I10" s="105">
        <f>'BBG Adjusted'!N16</f>
        <v>0.41278359610501503</v>
      </c>
      <c r="J10" s="105">
        <f>'BBG Adjusted'!O16</f>
        <v>0.63591754246910193</v>
      </c>
      <c r="K10" s="105">
        <f>'BBG Adjusted'!P16</f>
        <v>0.29216522179236115</v>
      </c>
      <c r="L10" s="105">
        <f>'BBG Adjusted'!Q16</f>
        <v>0.29336717801894785</v>
      </c>
      <c r="M10" s="105">
        <f>'BBG Adjusted'!R16</f>
        <v>0.29521450347314671</v>
      </c>
      <c r="N10" s="105">
        <f>'BBG Adjusted'!S16</f>
        <v>0.29192219249472612</v>
      </c>
      <c r="O10" s="105">
        <f>'BBG Adjusted'!T16</f>
        <v>0.29180380023005403</v>
      </c>
      <c r="P10" s="105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spans="1:26" ht="15.6" x14ac:dyDescent="0.3">
      <c r="A11" s="98"/>
      <c r="B11" s="98" t="s">
        <v>21</v>
      </c>
      <c r="C11" s="98"/>
      <c r="D11" s="106">
        <f>'BBG Adjusted'!I17</f>
        <v>1378.5340000000001</v>
      </c>
      <c r="E11" s="106">
        <f>'BBG Adjusted'!J17</f>
        <v>1559.575</v>
      </c>
      <c r="F11" s="106">
        <f>'BBG Adjusted'!K17</f>
        <v>1764.6379999999999</v>
      </c>
      <c r="G11" s="106">
        <f>'BBG Adjusted'!L17</f>
        <v>2101.2170000000001</v>
      </c>
      <c r="H11" s="106">
        <f>'BBG Adjusted'!M17</f>
        <v>2122.3330000000001</v>
      </c>
      <c r="I11" s="106">
        <f>'BBG Adjusted'!N17</f>
        <v>2507.239</v>
      </c>
      <c r="J11" s="106">
        <f>'BBG Adjusted'!O17</f>
        <v>4226.6170000000002</v>
      </c>
      <c r="K11" s="106">
        <f>'BBG Adjusted'!P17</f>
        <v>2546.1207794275701</v>
      </c>
      <c r="L11" s="106">
        <f>'BBG Adjusted'!Q17</f>
        <v>2622.5044028103971</v>
      </c>
      <c r="M11" s="106">
        <f>'BBG Adjusted'!R17</f>
        <v>2701.1795348947094</v>
      </c>
      <c r="N11" s="106">
        <f>'BBG Adjusted'!S17</f>
        <v>2782.2149209415506</v>
      </c>
      <c r="O11" s="106">
        <f>'BBG Adjusted'!T17</f>
        <v>2865.6813685697975</v>
      </c>
      <c r="P11" s="106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spans="1:26" ht="15.6" x14ac:dyDescent="0.3">
      <c r="A12" s="98"/>
      <c r="B12" s="98" t="s">
        <v>22</v>
      </c>
      <c r="C12" s="98"/>
      <c r="D12" s="106" t="str">
        <f>'BBG Adjusted'!I20</f>
        <v>—</v>
      </c>
      <c r="E12" s="106">
        <f>'BBG Adjusted'!J20</f>
        <v>0</v>
      </c>
      <c r="F12" s="106">
        <f>'BBG Adjusted'!K20</f>
        <v>0</v>
      </c>
      <c r="G12" s="106">
        <f>'BBG Adjusted'!L20</f>
        <v>0</v>
      </c>
      <c r="H12" s="106">
        <f>'BBG Adjusted'!M20</f>
        <v>0</v>
      </c>
      <c r="I12" s="106">
        <f>'BBG Adjusted'!N20</f>
        <v>0</v>
      </c>
      <c r="J12" s="106">
        <f>'BBG Adjusted'!O20</f>
        <v>0</v>
      </c>
      <c r="K12" s="106">
        <f>'BBG Adjusted'!P20</f>
        <v>0</v>
      </c>
      <c r="L12" s="106">
        <f>'BBG Adjusted'!Q20</f>
        <v>0</v>
      </c>
      <c r="M12" s="106">
        <f>'BBG Adjusted'!R20</f>
        <v>0</v>
      </c>
      <c r="N12" s="106">
        <f>'BBG Adjusted'!S20</f>
        <v>0</v>
      </c>
      <c r="O12" s="106">
        <f>'BBG Adjusted'!T20</f>
        <v>0</v>
      </c>
      <c r="P12" s="106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spans="1:26" ht="15.6" x14ac:dyDescent="0.3">
      <c r="A13" s="98"/>
      <c r="B13" s="98" t="s">
        <v>23</v>
      </c>
      <c r="C13" s="98"/>
      <c r="D13" s="106">
        <f>'BBG Adjusted'!I21</f>
        <v>849.52700000000004</v>
      </c>
      <c r="E13" s="106">
        <f>'BBG Adjusted'!J21</f>
        <v>993.48</v>
      </c>
      <c r="F13" s="106">
        <f>'BBG Adjusted'!K21</f>
        <v>1178.0440000000001</v>
      </c>
      <c r="G13" s="106">
        <f>'BBG Adjusted'!L21</f>
        <v>1304.6489999999999</v>
      </c>
      <c r="H13" s="106">
        <f>'BBG Adjusted'!M21</f>
        <v>1210.556</v>
      </c>
      <c r="I13" s="106">
        <f>'BBG Adjusted'!N21</f>
        <v>1150.6099999999999</v>
      </c>
      <c r="J13" s="106">
        <f>'BBG Adjusted'!O21</f>
        <v>3482.05</v>
      </c>
      <c r="K13" s="106">
        <f>'BBG Adjusted'!P21</f>
        <v>1580.8904690754928</v>
      </c>
      <c r="L13" s="106">
        <f>'BBG Adjusted'!Q21</f>
        <v>1628.3171831477575</v>
      </c>
      <c r="M13" s="106">
        <f>'BBG Adjusted'!R21</f>
        <v>1677.1666986421903</v>
      </c>
      <c r="N13" s="106">
        <f>'BBG Adjusted'!S21</f>
        <v>1727.4816996014563</v>
      </c>
      <c r="O13" s="106">
        <f>'BBG Adjusted'!T21</f>
        <v>1779.3061505895</v>
      </c>
      <c r="P13" s="106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spans="1:26" ht="15.6" x14ac:dyDescent="0.3">
      <c r="A14" s="98"/>
      <c r="B14" s="98" t="s">
        <v>24</v>
      </c>
      <c r="C14" s="98"/>
      <c r="D14" s="106">
        <f>'BBG Adjusted'!I23</f>
        <v>184.85550000000001</v>
      </c>
      <c r="E14" s="106">
        <f>'BBG Adjusted'!J23</f>
        <v>246.26820000000001</v>
      </c>
      <c r="F14" s="106">
        <f>'BBG Adjusted'!K23</f>
        <v>227.00630000000001</v>
      </c>
      <c r="G14" s="106">
        <f>'BBG Adjusted'!L23</f>
        <v>252.982</v>
      </c>
      <c r="H14" s="106">
        <f>'BBG Adjusted'!M23</f>
        <v>342.185</v>
      </c>
      <c r="I14" s="106">
        <f>'BBG Adjusted'!N23</f>
        <v>337.95400000000001</v>
      </c>
      <c r="J14" s="106">
        <f>'BBG Adjusted'!O23</f>
        <v>639.33100000000002</v>
      </c>
      <c r="K14" s="106">
        <f>'BBG Adjusted'!P23</f>
        <v>439.82333333333332</v>
      </c>
      <c r="L14" s="106">
        <f>'BBG Adjusted'!Q23</f>
        <v>472.36944444444447</v>
      </c>
      <c r="M14" s="106">
        <f>'BBG Adjusted'!R23</f>
        <v>517.1745925925926</v>
      </c>
      <c r="N14" s="106">
        <f>'BBG Adjusted'!S23</f>
        <v>476.45579012345678</v>
      </c>
      <c r="O14" s="106">
        <f>'BBG Adjusted'!T23</f>
        <v>488.66660905349795</v>
      </c>
      <c r="P14" s="106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spans="1:26" ht="15.6" x14ac:dyDescent="0.3">
      <c r="A15" s="98"/>
      <c r="B15" s="98" t="s">
        <v>25</v>
      </c>
      <c r="C15" s="98"/>
      <c r="D15" s="106">
        <f>'BBG Adjusted'!I15</f>
        <v>2412.9164999999998</v>
      </c>
      <c r="E15" s="106">
        <f>'BBG Adjusted'!J15</f>
        <v>2799.3231999999998</v>
      </c>
      <c r="F15" s="106">
        <f>'BBG Adjusted'!K15</f>
        <v>3169.6882999999998</v>
      </c>
      <c r="G15" s="106">
        <f>'BBG Adjusted'!L15</f>
        <v>3658.848</v>
      </c>
      <c r="H15" s="106">
        <f>'BBG Adjusted'!M15</f>
        <v>3675.0740000000001</v>
      </c>
      <c r="I15" s="106">
        <f>'BBG Adjusted'!N15</f>
        <v>3995.8029999999999</v>
      </c>
      <c r="J15" s="106">
        <f>'BBG Adjusted'!O15</f>
        <v>8347.9979999999996</v>
      </c>
      <c r="K15" s="106">
        <f>'BBG Adjusted'!P15</f>
        <v>4566.8345818363969</v>
      </c>
      <c r="L15" s="106">
        <f>'BBG Adjusted'!Q15</f>
        <v>4723.1910304025987</v>
      </c>
      <c r="M15" s="106">
        <f>'BBG Adjusted'!R15</f>
        <v>4895.520826129492</v>
      </c>
      <c r="N15" s="106">
        <f>'BBG Adjusted'!S15</f>
        <v>4986.1524106664638</v>
      </c>
      <c r="O15" s="106">
        <f>'BBG Adjusted'!T15</f>
        <v>5133.6541282127955</v>
      </c>
      <c r="P15" s="106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spans="1:26" ht="15.6" x14ac:dyDescent="0.3">
      <c r="A16" s="104"/>
      <c r="B16" s="104" t="s">
        <v>18</v>
      </c>
      <c r="C16" s="104"/>
      <c r="D16" s="105">
        <f>'BBG Adjusted'!I16</f>
        <v>0.25457354080159572</v>
      </c>
      <c r="E16" s="105">
        <f>'BBG Adjusted'!J16</f>
        <v>0.25925710992352935</v>
      </c>
      <c r="F16" s="105">
        <f>'BBG Adjusted'!K16</f>
        <v>0.26946037845818821</v>
      </c>
      <c r="G16" s="105">
        <f>'BBG Adjusted'!L16</f>
        <v>0.28363883980926025</v>
      </c>
      <c r="H16" s="105">
        <f>'BBG Adjusted'!M16</f>
        <v>0.71193638535769088</v>
      </c>
      <c r="I16" s="105">
        <f>'BBG Adjusted'!N16</f>
        <v>0.41278359610501503</v>
      </c>
      <c r="J16" s="105">
        <f>'BBG Adjusted'!O16</f>
        <v>0.63591754246910193</v>
      </c>
      <c r="K16" s="105">
        <f>'BBG Adjusted'!P16</f>
        <v>0.29216522179236115</v>
      </c>
      <c r="L16" s="105">
        <f>'BBG Adjusted'!Q16</f>
        <v>0.29336717801894785</v>
      </c>
      <c r="M16" s="105">
        <f>'BBG Adjusted'!R16</f>
        <v>0.29521450347314671</v>
      </c>
      <c r="N16" s="105">
        <f>'BBG Adjusted'!S16</f>
        <v>0.29192219249472612</v>
      </c>
      <c r="O16" s="105">
        <f>'BBG Adjusted'!T16</f>
        <v>0.29180380023005403</v>
      </c>
      <c r="P16" s="105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spans="1:26" ht="15.6" x14ac:dyDescent="0.3">
      <c r="A17" s="102"/>
      <c r="B17" s="102" t="s">
        <v>26</v>
      </c>
      <c r="C17" s="102"/>
      <c r="D17" s="103">
        <f>'BBG Adjusted'!I24</f>
        <v>1544.1315</v>
      </c>
      <c r="E17" s="103">
        <f>'BBG Adjusted'!J24</f>
        <v>1805.0337999999999</v>
      </c>
      <c r="F17" s="103">
        <f>'BBG Adjusted'!K24</f>
        <v>1674.5327</v>
      </c>
      <c r="G17" s="103">
        <f>'BBG Adjusted'!L24</f>
        <v>1637.335</v>
      </c>
      <c r="H17" s="103">
        <f>'BBG Adjusted'!M24</f>
        <v>-1965.703</v>
      </c>
      <c r="I17" s="103">
        <f>'BBG Adjusted'!N24</f>
        <v>653.72799999999995</v>
      </c>
      <c r="J17" s="103">
        <f>'BBG Adjusted'!O24</f>
        <v>-1873.4960000000001</v>
      </c>
      <c r="K17" s="103">
        <f>'BBG Adjusted'!P24</f>
        <v>1944.6400505976339</v>
      </c>
      <c r="L17" s="103">
        <f>'BBG Adjusted'!Q24</f>
        <v>1983.627841004452</v>
      </c>
      <c r="M17" s="103">
        <f>'BBG Adjusted'!R24</f>
        <v>2012.5026114197717</v>
      </c>
      <c r="N17" s="103">
        <f>'BBG Adjusted'!S24</f>
        <v>2129.1117300092774</v>
      </c>
      <c r="O17" s="103">
        <f>'BBG Adjusted'!T24</f>
        <v>2195.0679366832173</v>
      </c>
      <c r="P17" s="103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ht="15.6" x14ac:dyDescent="0.3">
      <c r="A18" s="104"/>
      <c r="B18" s="104" t="s">
        <v>27</v>
      </c>
      <c r="C18" s="104"/>
      <c r="D18" s="105">
        <f>'BBG Adjusted'!I25</f>
        <v>0.16291281667570312</v>
      </c>
      <c r="E18" s="105">
        <f>'BBG Adjusted'!J25</f>
        <v>0.1671717814871416</v>
      </c>
      <c r="F18" s="105">
        <f>'BBG Adjusted'!K25</f>
        <v>0.14235475932526606</v>
      </c>
      <c r="G18" s="105">
        <f>'BBG Adjusted'!L25</f>
        <v>0.12692842112574645</v>
      </c>
      <c r="H18" s="105">
        <f>'BBG Adjusted'!M25</f>
        <v>-0.38079654681967467</v>
      </c>
      <c r="I18" s="105">
        <f>'BBG Adjusted'!N25</f>
        <v>6.753290758191513E-2</v>
      </c>
      <c r="J18" s="105">
        <f>'BBG Adjusted'!O25</f>
        <v>-0.14271553157364111</v>
      </c>
      <c r="K18" s="105">
        <f>'BBG Adjusted'!P25</f>
        <v>0.12440919010924663</v>
      </c>
      <c r="L18" s="105">
        <f>'BBG Adjusted'!Q25</f>
        <v>0.12320723388265986</v>
      </c>
      <c r="M18" s="105">
        <f>'BBG Adjusted'!R25</f>
        <v>0.12135990842846102</v>
      </c>
      <c r="N18" s="105">
        <f>'BBG Adjusted'!S25</f>
        <v>0.12465221940688158</v>
      </c>
      <c r="O18" s="105">
        <f>'BBG Adjusted'!T25</f>
        <v>0.12477061167155355</v>
      </c>
      <c r="P18" s="105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 spans="1:26" ht="15.6" x14ac:dyDescent="0.3">
      <c r="A19" s="98"/>
      <c r="B19" s="98" t="s">
        <v>28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spans="1:26" ht="15.6" x14ac:dyDescent="0.3">
      <c r="A20" s="104"/>
      <c r="B20" s="104" t="s">
        <v>29</v>
      </c>
      <c r="C20" s="104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 spans="1:26" ht="15.6" x14ac:dyDescent="0.3">
      <c r="A21" s="98"/>
      <c r="B21" s="102" t="s">
        <v>30</v>
      </c>
      <c r="C21" s="102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spans="1:26" ht="15.6" x14ac:dyDescent="0.3">
      <c r="A22" s="98"/>
      <c r="B22" s="98" t="s">
        <v>31</v>
      </c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spans="1:26" ht="15.6" x14ac:dyDescent="0.3">
      <c r="A23" s="104"/>
      <c r="B23" s="104" t="s">
        <v>32</v>
      </c>
      <c r="C23" s="104"/>
      <c r="D23" s="105">
        <f>'BBG Adjusted'!I50</f>
        <v>1.728943239802511E-2</v>
      </c>
      <c r="E23" s="105">
        <f>'BBG Adjusted'!J50</f>
        <v>-1.1734031370018423</v>
      </c>
      <c r="F23" s="105">
        <f>'BBG Adjusted'!K50</f>
        <v>7.9040261448629828E-2</v>
      </c>
      <c r="G23" s="105">
        <f>'BBG Adjusted'!L50</f>
        <v>0.22213069404315486</v>
      </c>
      <c r="H23" s="105">
        <f>'BBG Adjusted'!M50</f>
        <v>0.12674473148485688</v>
      </c>
      <c r="I23" s="105">
        <f>'BBG Adjusted'!N50</f>
        <v>0.17335771416687873</v>
      </c>
      <c r="J23" s="105">
        <f>'BBG Adjusted'!O50</f>
        <v>0.77126440724099055</v>
      </c>
      <c r="K23" s="105">
        <f>'BBG Adjusted'!P50</f>
        <v>0.21</v>
      </c>
      <c r="L23" s="105">
        <f>'BBG Adjusted'!Q50</f>
        <v>0.21</v>
      </c>
      <c r="M23" s="105">
        <f>'BBG Adjusted'!R50</f>
        <v>0.21</v>
      </c>
      <c r="N23" s="105">
        <f>'BBG Adjusted'!S50</f>
        <v>0.21</v>
      </c>
      <c r="O23" s="105">
        <f>'BBG Adjusted'!T50</f>
        <v>0.21</v>
      </c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 spans="1:26" ht="15.6" x14ac:dyDescent="0.3">
      <c r="A24" s="98"/>
      <c r="B24" s="102" t="s">
        <v>33</v>
      </c>
      <c r="C24" s="102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spans="1:26" ht="15.6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spans="1:26" ht="24" customHeight="1" x14ac:dyDescent="0.35">
      <c r="A26" s="98"/>
      <c r="B26" s="101" t="s">
        <v>34</v>
      </c>
      <c r="C26" s="10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spans="1:26" ht="15.6" x14ac:dyDescent="0.3">
      <c r="A27" s="98"/>
      <c r="B27" s="102" t="s">
        <v>35</v>
      </c>
      <c r="C27" s="102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spans="1:26" ht="15.6" x14ac:dyDescent="0.3">
      <c r="A28" s="98"/>
      <c r="B28" s="98" t="s">
        <v>36</v>
      </c>
      <c r="C28" s="98"/>
      <c r="D28" s="106"/>
      <c r="E28" s="106"/>
      <c r="F28" s="106"/>
      <c r="G28" s="106"/>
      <c r="H28" s="106"/>
      <c r="I28" s="106"/>
      <c r="J28" s="106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spans="1:26" ht="15.6" x14ac:dyDescent="0.3">
      <c r="A29" s="104"/>
      <c r="B29" s="104" t="s">
        <v>18</v>
      </c>
      <c r="C29" s="104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spans="1:26" ht="15.6" x14ac:dyDescent="0.3">
      <c r="A30" s="98"/>
      <c r="B30" s="98" t="s">
        <v>37</v>
      </c>
      <c r="C30" s="98"/>
      <c r="D30" s="106">
        <f>'Bal Sheet - Standardized'!K10</f>
        <v>542.92399999999998</v>
      </c>
      <c r="E30" s="106">
        <f>'Bal Sheet - Standardized'!L10</f>
        <v>542.27300000000002</v>
      </c>
      <c r="F30" s="106">
        <f>'Bal Sheet - Standardized'!M10</f>
        <v>657.20600000000002</v>
      </c>
      <c r="G30" s="106">
        <f>'Bal Sheet - Standardized'!N10</f>
        <v>612.71699999999998</v>
      </c>
      <c r="H30" s="106">
        <f>'Bal Sheet - Standardized'!O10</f>
        <v>316.50200000000001</v>
      </c>
      <c r="I30" s="106">
        <f>'Bal Sheet - Standardized'!P10</f>
        <v>583.91499999999996</v>
      </c>
      <c r="J30" s="106">
        <f>'Bal Sheet - Standardized'!Q10</f>
        <v>852.149</v>
      </c>
      <c r="K30" s="106">
        <f>'Bal Sheet - Standardized'!R10</f>
        <v>906.33519808976894</v>
      </c>
      <c r="L30" s="106">
        <f>'Bal Sheet - Standardized'!S10</f>
        <v>940.32918704513565</v>
      </c>
      <c r="M30" s="106">
        <f>'Bal Sheet - Standardized'!T10</f>
        <v>1004.7135389276983</v>
      </c>
      <c r="N30" s="106">
        <f>'Bal Sheet - Standardized'!U10</f>
        <v>1032.3761136122885</v>
      </c>
      <c r="O30" s="106">
        <f>'Bal Sheet - Standardized'!V10</f>
        <v>1063.7737418477584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spans="1:26" ht="15.6" x14ac:dyDescent="0.3">
      <c r="A31" s="104"/>
      <c r="B31" s="104" t="s">
        <v>38</v>
      </c>
      <c r="C31" s="104"/>
      <c r="D31" s="105">
        <f>'Bal Sheet - Standardized'!K13</f>
        <v>5.7280923341593279E-2</v>
      </c>
      <c r="E31" s="105">
        <f>'Bal Sheet - Standardized'!L13</f>
        <v>5.0222186123260813E-2</v>
      </c>
      <c r="F31" s="105">
        <f>'Bal Sheet - Standardized'!M13</f>
        <v>5.5870155272047431E-2</v>
      </c>
      <c r="G31" s="105">
        <f>'Bal Sheet - Standardized'!N13</f>
        <v>4.7498649578066786E-2</v>
      </c>
      <c r="H31" s="105">
        <f>'Bal Sheet - Standardized'!O13</f>
        <v>6.1312857874012847E-2</v>
      </c>
      <c r="I31" s="105">
        <f>'Bal Sheet - Standardized'!P13</f>
        <v>6.0320925110587245E-2</v>
      </c>
      <c r="J31" s="105">
        <f>'Bal Sheet - Standardized'!Q13</f>
        <v>6.4913347834714724E-2</v>
      </c>
      <c r="K31" s="105">
        <f>'Bal Sheet - Standardized'!R13</f>
        <v>5.7983187133885797E-2</v>
      </c>
      <c r="L31" s="105">
        <f>'Bal Sheet - Standardized'!S13</f>
        <v>5.8405793506253481E-2</v>
      </c>
      <c r="M31" s="105">
        <f>'Bal Sheet - Standardized'!T13</f>
        <v>6.058722229189082E-2</v>
      </c>
      <c r="N31" s="105">
        <f>'Bal Sheet - Standardized'!U13</f>
        <v>6.0442095175466413E-2</v>
      </c>
      <c r="O31" s="105">
        <f>'Bal Sheet - Standardized'!V13</f>
        <v>6.0466329188442247E-2</v>
      </c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 spans="1:26" ht="15.6" x14ac:dyDescent="0.3">
      <c r="A32" s="98"/>
      <c r="B32" s="98" t="s">
        <v>39</v>
      </c>
      <c r="C32" s="98"/>
      <c r="D32" s="106">
        <f>'Bal Sheet - Standardized'!K14</f>
        <v>97.733000000000004</v>
      </c>
      <c r="E32" s="106">
        <f>'Bal Sheet - Standardized'!L14</f>
        <v>102.292</v>
      </c>
      <c r="F32" s="106">
        <f>'Bal Sheet - Standardized'!M14</f>
        <v>110.831</v>
      </c>
      <c r="G32" s="106">
        <f>'Bal Sheet - Standardized'!N14</f>
        <v>102.88800000000001</v>
      </c>
      <c r="H32" s="106">
        <f>'Bal Sheet - Standardized'!O14</f>
        <v>88.322999999999993</v>
      </c>
      <c r="I32" s="106">
        <f>'Bal Sheet - Standardized'!P14</f>
        <v>96.373999999999995</v>
      </c>
      <c r="J32" s="106">
        <f>'Bal Sheet - Standardized'!Q14</f>
        <v>126.065</v>
      </c>
      <c r="K32" s="106">
        <f>'Bal Sheet - Standardized'!R14</f>
        <v>169.02387957044613</v>
      </c>
      <c r="L32" s="106">
        <f>'Bal Sheet - Standardized'!S14</f>
        <v>178.57505082250299</v>
      </c>
      <c r="M32" s="106">
        <f>'Bal Sheet - Standardized'!T14</f>
        <v>194.26562066268605</v>
      </c>
      <c r="N32" s="106">
        <f>'Bal Sheet - Standardized'!U14</f>
        <v>181.66327207380783</v>
      </c>
      <c r="O32" s="106">
        <f>'Bal Sheet - Standardized'!V14</f>
        <v>189.50550046892693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spans="1:26" ht="15.6" x14ac:dyDescent="0.3">
      <c r="A33" s="104"/>
      <c r="B33" s="104" t="s">
        <v>18</v>
      </c>
      <c r="C33" s="104"/>
      <c r="D33" s="105">
        <f>'Bal Sheet - Standardized'!K19</f>
        <v>1.0311270971524442E-2</v>
      </c>
      <c r="E33" s="105">
        <f>'Bal Sheet - Standardized'!L19</f>
        <v>9.4736928870155709E-3</v>
      </c>
      <c r="F33" s="105">
        <f>'Bal Sheet - Standardized'!M19</f>
        <v>9.4219242961206817E-3</v>
      </c>
      <c r="G33" s="105">
        <f>'Bal Sheet - Standardized'!N19</f>
        <v>7.9760167545345345E-3</v>
      </c>
      <c r="H33" s="105">
        <f>'Bal Sheet - Standardized'!O19</f>
        <v>1.7109956796501874E-2</v>
      </c>
      <c r="I33" s="105">
        <f>'Bal Sheet - Standardized'!P19</f>
        <v>9.9558477460036741E-3</v>
      </c>
      <c r="J33" s="105">
        <f>'Bal Sheet - Standardized'!Q19</f>
        <v>9.6031341875462053E-3</v>
      </c>
      <c r="K33" s="105">
        <f>'Bal Sheet - Standardized'!R19</f>
        <v>1.0813375956141394E-2</v>
      </c>
      <c r="L33" s="105">
        <f>'Bal Sheet - Standardized'!S19</f>
        <v>1.1091666288145537E-2</v>
      </c>
      <c r="M33" s="105">
        <f>'Bal Sheet - Standardized'!T19</f>
        <v>1.1714796194867736E-2</v>
      </c>
      <c r="N33" s="105">
        <f>'Bal Sheet - Standardized'!U19</f>
        <v>1.0635764074540911E-2</v>
      </c>
      <c r="O33" s="105">
        <f>'Bal Sheet - Standardized'!V19</f>
        <v>1.0771747340248355E-2</v>
      </c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 spans="1:26" ht="15.6" x14ac:dyDescent="0.3">
      <c r="A34" s="98"/>
      <c r="B34" s="98" t="s">
        <v>40</v>
      </c>
      <c r="C34" s="98"/>
      <c r="D34" s="106">
        <f>'Bal Sheet - Standardized'!K20</f>
        <v>142.34899999999999</v>
      </c>
      <c r="E34" s="106">
        <f>'Bal Sheet - Standardized'!L20</f>
        <v>231.79499999999999</v>
      </c>
      <c r="F34" s="106">
        <f>'Bal Sheet - Standardized'!M20</f>
        <v>231.97900000000001</v>
      </c>
      <c r="G34" s="106">
        <f>'Bal Sheet - Standardized'!N20</f>
        <v>962.48400000000004</v>
      </c>
      <c r="H34" s="106">
        <f>'Bal Sheet - Standardized'!O20</f>
        <v>444.197</v>
      </c>
      <c r="I34" s="106">
        <f>'Bal Sheet - Standardized'!P20</f>
        <v>1032.8340000000001</v>
      </c>
      <c r="J34" s="106">
        <f>'Bal Sheet - Standardized'!Q20</f>
        <v>1264.585</v>
      </c>
      <c r="K34" s="106">
        <f>'Bal Sheet - Standardized'!R20</f>
        <v>1198.6201625015869</v>
      </c>
      <c r="L34" s="106">
        <f>'Bal Sheet - Standardized'!S20</f>
        <v>1417.9934551211372</v>
      </c>
      <c r="M34" s="106">
        <f>'Bal Sheet - Standardized'!T20</f>
        <v>1505.1793118896419</v>
      </c>
      <c r="N34" s="106">
        <f>'Bal Sheet - Standardized'!U20</f>
        <v>1566.4477779632823</v>
      </c>
      <c r="O34" s="106">
        <f>'Bal Sheet - Standardized'!V20</f>
        <v>1560.7119259126466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spans="1:26" ht="15.6" x14ac:dyDescent="0.3">
      <c r="A35" s="104"/>
      <c r="B35" s="104" t="s">
        <v>18</v>
      </c>
      <c r="C35" s="104"/>
      <c r="D35" s="105">
        <f>'Bal Sheet - Standardized'!K26</f>
        <v>1.5018459594257136E-2</v>
      </c>
      <c r="E35" s="105">
        <f>'Bal Sheet - Standardized'!L26</f>
        <v>2.1467511073649692E-2</v>
      </c>
      <c r="F35" s="105">
        <f>'Bal Sheet - Standardized'!M26</f>
        <v>1.9720913609818369E-2</v>
      </c>
      <c r="G35" s="105">
        <f>'Bal Sheet - Standardized'!N26</f>
        <v>7.4613059928965636E-2</v>
      </c>
      <c r="H35" s="105">
        <f>'Bal Sheet - Standardized'!O26</f>
        <v>8.6049969760263398E-2</v>
      </c>
      <c r="I35" s="105">
        <f>'Bal Sheet - Standardized'!P26</f>
        <v>0.10669618414609708</v>
      </c>
      <c r="J35" s="105">
        <f>'Bal Sheet - Standardized'!Q26</f>
        <v>9.6331094646080334E-2</v>
      </c>
      <c r="K35" s="105">
        <f>'Bal Sheet - Standardized'!R26</f>
        <v>7.6682244418244963E-2</v>
      </c>
      <c r="L35" s="105">
        <f>'Bal Sheet - Standardized'!S26</f>
        <v>8.8074510579930293E-2</v>
      </c>
      <c r="M35" s="105">
        <f>'Bal Sheet - Standardized'!T26</f>
        <v>9.0766800710123191E-2</v>
      </c>
      <c r="N35" s="105">
        <f>'Bal Sheet - Standardized'!U26</f>
        <v>9.1710166900095175E-2</v>
      </c>
      <c r="O35" s="105">
        <f>'Bal Sheet - Standardized'!V26</f>
        <v>8.8712963450894786E-2</v>
      </c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spans="1:26" ht="15.6" x14ac:dyDescent="0.3">
      <c r="A36" s="98"/>
      <c r="B36" s="98" t="s">
        <v>41</v>
      </c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spans="1:26" ht="15.6" x14ac:dyDescent="0.3">
      <c r="A37" s="98"/>
      <c r="B37" s="98" t="s">
        <v>42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spans="1:26" ht="15.6" x14ac:dyDescent="0.3">
      <c r="A38" s="98"/>
      <c r="B38" s="98" t="s">
        <v>43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spans="1:26" ht="15.6" x14ac:dyDescent="0.3">
      <c r="A39" s="98"/>
      <c r="B39" s="98" t="s">
        <v>44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spans="1:26" ht="15.6" x14ac:dyDescent="0.3">
      <c r="A40" s="98"/>
      <c r="B40" s="98" t="s">
        <v>45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spans="1:26" ht="15.6" x14ac:dyDescent="0.3">
      <c r="A41" s="98"/>
      <c r="B41" s="98" t="s">
        <v>46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spans="1:26" ht="15.6" x14ac:dyDescent="0.3">
      <c r="A42" s="98"/>
      <c r="B42" s="102" t="s">
        <v>47</v>
      </c>
      <c r="C42" s="102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spans="1:26" ht="15.6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spans="1:26" ht="15.6" x14ac:dyDescent="0.3">
      <c r="A44" s="98"/>
      <c r="B44" s="102" t="s">
        <v>48</v>
      </c>
      <c r="C44" s="102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spans="1:26" ht="15.6" x14ac:dyDescent="0.3">
      <c r="A45" s="98"/>
      <c r="B45" s="98" t="s">
        <v>49</v>
      </c>
      <c r="C45" s="98"/>
      <c r="D45" s="106">
        <f>'Bal Sheet - Standardized'!K50</f>
        <v>2276.0459999999998</v>
      </c>
      <c r="E45" s="106">
        <f>'Bal Sheet - Standardized'!L50</f>
        <v>2980.2550000000001</v>
      </c>
      <c r="F45" s="106">
        <f>'Bal Sheet - Standardized'!M50</f>
        <v>2905.471</v>
      </c>
      <c r="G45" s="106">
        <f>'Bal Sheet - Standardized'!N50</f>
        <v>2360.9749999999999</v>
      </c>
      <c r="H45" s="106">
        <f>'Bal Sheet - Standardized'!O50</f>
        <v>1744.547</v>
      </c>
      <c r="I45" s="106">
        <f>'Bal Sheet - Standardized'!P50</f>
        <v>2322.893</v>
      </c>
      <c r="J45" s="106">
        <f>'Bal Sheet - Standardized'!Q50</f>
        <v>2563.19</v>
      </c>
      <c r="K45" s="106">
        <f>'Bal Sheet - Standardized'!R50</f>
        <v>3761.4359067483374</v>
      </c>
      <c r="L45" s="106">
        <f>'Bal Sheet - Standardized'!S50</f>
        <v>3853.8019922126527</v>
      </c>
      <c r="M45" s="106">
        <f>'Bal Sheet - Standardized'!T50</f>
        <v>4156.2779644890861</v>
      </c>
      <c r="N45" s="106">
        <f>'Bal Sheet - Standardized'!U50</f>
        <v>3982.6801105571681</v>
      </c>
      <c r="O45" s="106">
        <f>'Bal Sheet - Standardized'!V50</f>
        <v>4078.2606648970495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spans="1:26" ht="15.6" x14ac:dyDescent="0.3">
      <c r="A46" s="104"/>
      <c r="B46" s="104" t="s">
        <v>18</v>
      </c>
      <c r="C46" s="104"/>
      <c r="D46" s="105">
        <f>'Bal Sheet - Standardized'!K55</f>
        <v>0.24013308759225971</v>
      </c>
      <c r="E46" s="105">
        <f>'Bal Sheet - Standardized'!L55</f>
        <v>0.2760139658525847</v>
      </c>
      <c r="F46" s="105">
        <f>'Bal Sheet - Standardized'!M55</f>
        <v>0.24699883432048841</v>
      </c>
      <c r="G46" s="105">
        <f>'Bal Sheet - Standardized'!N55</f>
        <v>0.18302597151307412</v>
      </c>
      <c r="H46" s="105">
        <f>'Bal Sheet - Standardized'!O55</f>
        <v>0.33795414330884321</v>
      </c>
      <c r="I46" s="105">
        <f>'Bal Sheet - Standardized'!P55</f>
        <v>0.23996481455846716</v>
      </c>
      <c r="J46" s="105">
        <f>'Bal Sheet - Standardized'!Q55</f>
        <v>0.1952536986330588</v>
      </c>
      <c r="K46" s="105">
        <f>'Bal Sheet - Standardized'!R55</f>
        <v>0.24063949246678634</v>
      </c>
      <c r="L46" s="105">
        <f>'Bal Sheet - Standardized'!S55</f>
        <v>0.23936762409604592</v>
      </c>
      <c r="M46" s="105">
        <f>'Bal Sheet - Standardized'!T55</f>
        <v>0.25063595461264027</v>
      </c>
      <c r="N46" s="105">
        <f>'Bal Sheet - Standardized'!U55</f>
        <v>0.23317231687339973</v>
      </c>
      <c r="O46" s="105">
        <f>'Bal Sheet - Standardized'!V55</f>
        <v>0.23181381733638623</v>
      </c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 spans="1:26" ht="15.6" x14ac:dyDescent="0.3">
      <c r="A47" s="98"/>
      <c r="B47" s="98" t="s">
        <v>50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spans="1:26" ht="15.6" x14ac:dyDescent="0.3">
      <c r="A48" s="104"/>
      <c r="B48" s="104" t="s">
        <v>51</v>
      </c>
      <c r="C48" s="104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spans="1:26" ht="15.6" x14ac:dyDescent="0.3">
      <c r="A49" s="98"/>
      <c r="B49" s="98" t="s">
        <v>52</v>
      </c>
      <c r="C49" s="98"/>
      <c r="D49" s="106">
        <f>'Bal Sheet - Standardized'!K62</f>
        <v>0</v>
      </c>
      <c r="E49" s="106">
        <f>'Bal Sheet - Standardized'!L62</f>
        <v>0</v>
      </c>
      <c r="F49" s="106">
        <f>'Bal Sheet - Standardized'!M62</f>
        <v>0</v>
      </c>
      <c r="G49" s="106">
        <f>'Bal Sheet - Standardized'!N62</f>
        <v>735</v>
      </c>
      <c r="H49" s="106">
        <f>'Bal Sheet - Standardized'!O62</f>
        <v>0</v>
      </c>
      <c r="I49" s="106">
        <f>'Bal Sheet - Standardized'!P62</f>
        <v>0</v>
      </c>
      <c r="J49" s="106">
        <f>'Bal Sheet - Standardized'!Q62</f>
        <v>539.82799999999997</v>
      </c>
      <c r="K49" s="106">
        <f>'Bal Sheet - Standardized'!R62</f>
        <v>306.68071880345605</v>
      </c>
      <c r="L49" s="106">
        <f>'Bal Sheet - Standardized'!S62</f>
        <v>379.05736844107162</v>
      </c>
      <c r="M49" s="106">
        <f>'Bal Sheet - Standardized'!T62</f>
        <v>279.54185433414108</v>
      </c>
      <c r="N49" s="106">
        <f>'Bal Sheet - Standardized'!U62</f>
        <v>345.5137319569983</v>
      </c>
      <c r="O49" s="106">
        <f>'Bal Sheet - Standardized'!V62</f>
        <v>427.05497269885001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spans="1:26" ht="15.6" x14ac:dyDescent="0.3">
      <c r="A50" s="104"/>
      <c r="B50" s="104" t="s">
        <v>53</v>
      </c>
      <c r="C50" s="104"/>
      <c r="D50" s="105">
        <f>'Bal Sheet - Standardized'!K67</f>
        <v>0</v>
      </c>
      <c r="E50" s="105">
        <f>'Bal Sheet - Standardized'!L67</f>
        <v>0</v>
      </c>
      <c r="F50" s="105">
        <f>'Bal Sheet - Standardized'!M67</f>
        <v>0</v>
      </c>
      <c r="G50" s="105">
        <f>'Bal Sheet - Standardized'!N67</f>
        <v>5.6978192933897852E-2</v>
      </c>
      <c r="H50" s="105">
        <f>'Bal Sheet - Standardized'!O67</f>
        <v>0</v>
      </c>
      <c r="I50" s="105">
        <f>'Bal Sheet - Standardized'!P67</f>
        <v>0</v>
      </c>
      <c r="J50" s="105">
        <f>'Bal Sheet - Standardized'!Q67</f>
        <v>4.1121966621938622E-2</v>
      </c>
      <c r="K50" s="105">
        <f>'Bal Sheet - Standardized'!R67</f>
        <v>1.9620031911167297E-2</v>
      </c>
      <c r="L50" s="105">
        <f>'Bal Sheet - Standardized'!S67</f>
        <v>2.3544038293400755E-2</v>
      </c>
      <c r="M50" s="105">
        <f>'Bal Sheet - Standardized'!T67</f>
        <v>1.6857207365301337E-2</v>
      </c>
      <c r="N50" s="105">
        <f>'Bal Sheet - Standardized'!U67</f>
        <v>2.0228648838361601E-2</v>
      </c>
      <c r="O50" s="105">
        <f>'Bal Sheet - Standardized'!V67</f>
        <v>2.4274378606033924E-2</v>
      </c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spans="1:26" ht="15.6" x14ac:dyDescent="0.3">
      <c r="A51" s="98"/>
      <c r="B51" s="98" t="s">
        <v>54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spans="1:26" ht="15.6" x14ac:dyDescent="0.3">
      <c r="A52" s="98"/>
      <c r="B52" s="98" t="s">
        <v>55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spans="1:26" ht="15.6" x14ac:dyDescent="0.3">
      <c r="A53" s="104"/>
      <c r="B53" s="104" t="s">
        <v>18</v>
      </c>
      <c r="C53" s="104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</row>
    <row r="54" spans="1:26" ht="15.6" x14ac:dyDescent="0.3">
      <c r="A54" s="98"/>
      <c r="B54" s="98" t="s">
        <v>56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spans="1:26" ht="15.6" x14ac:dyDescent="0.3">
      <c r="A55" s="104"/>
      <c r="B55" s="104" t="s">
        <v>18</v>
      </c>
      <c r="C55" s="104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</row>
    <row r="56" spans="1:26" ht="15.6" x14ac:dyDescent="0.3">
      <c r="A56" s="98"/>
      <c r="B56" s="98" t="s">
        <v>57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spans="1:26" ht="15.6" x14ac:dyDescent="0.3">
      <c r="A57" s="98"/>
      <c r="B57" s="102" t="s">
        <v>58</v>
      </c>
      <c r="C57" s="102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spans="1:26" ht="15.6" x14ac:dyDescent="0.3">
      <c r="A58" s="98"/>
      <c r="B58" s="102"/>
      <c r="C58" s="102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spans="1:26" ht="15.6" x14ac:dyDescent="0.3">
      <c r="A59" s="98"/>
      <c r="B59" s="98" t="s">
        <v>59</v>
      </c>
      <c r="C59" s="98"/>
      <c r="D59" s="106">
        <f>'Bal Sheet - Standardized'!K113</f>
        <v>-1493.04</v>
      </c>
      <c r="E59" s="106">
        <f>'Bal Sheet - Standardized'!L113</f>
        <v>-2103.895</v>
      </c>
      <c r="F59" s="106">
        <f>'Bal Sheet - Standardized'!M113</f>
        <v>-1905.4549999999999</v>
      </c>
      <c r="G59" s="106">
        <f>'Bal Sheet - Standardized'!N113</f>
        <v>-1417.886</v>
      </c>
      <c r="H59" s="106">
        <f>'Bal Sheet - Standardized'!O113</f>
        <v>-895.52500000000009</v>
      </c>
      <c r="I59" s="106">
        <f>'Bal Sheet - Standardized'!P113</f>
        <v>-609.77</v>
      </c>
      <c r="J59" s="106">
        <f>'Bal Sheet - Standardized'!Q113</f>
        <v>-860.21900000000005</v>
      </c>
      <c r="K59" s="106">
        <f>'Bal Sheet - Standardized'!R113</f>
        <v>-1794.1373853899916</v>
      </c>
      <c r="L59" s="106">
        <f>'Bal Sheet - Standardized'!S113</f>
        <v>-1695.9616676649484</v>
      </c>
      <c r="M59" s="106">
        <f>'Bal Sheet - Standardized'!T113</f>
        <v>-1731.6613473432008</v>
      </c>
      <c r="N59" s="106">
        <f>'Bal Sheet - Standardized'!U113</f>
        <v>-1547.7066788647878</v>
      </c>
      <c r="O59" s="106">
        <f>'Bal Sheet - Standardized'!V113</f>
        <v>-1691.3244693665677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spans="1:26" ht="15.6" x14ac:dyDescent="0.3">
      <c r="A60" s="98"/>
      <c r="B60" s="98" t="s">
        <v>60</v>
      </c>
      <c r="C60" s="98"/>
      <c r="D60" s="106">
        <f>'Bal Sheet - Standardized'!K114</f>
        <v>0</v>
      </c>
      <c r="E60" s="106">
        <f>'Bal Sheet - Standardized'!L114</f>
        <v>-610.85500000000002</v>
      </c>
      <c r="F60" s="106">
        <f>'Bal Sheet - Standardized'!M114</f>
        <v>198.44000000000005</v>
      </c>
      <c r="G60" s="106">
        <f>'Bal Sheet - Standardized'!N114</f>
        <v>487.56899999999996</v>
      </c>
      <c r="H60" s="106">
        <f>'Bal Sheet - Standardized'!O114</f>
        <v>522.36099999999988</v>
      </c>
      <c r="I60" s="106">
        <f>'Bal Sheet - Standardized'!P114</f>
        <v>285.75500000000011</v>
      </c>
      <c r="J60" s="106">
        <f>'Bal Sheet - Standardized'!Q114</f>
        <v>-250.44900000000007</v>
      </c>
      <c r="K60" s="106">
        <f>'Bal Sheet - Standardized'!R114</f>
        <v>-933.9183853899915</v>
      </c>
      <c r="L60" s="106">
        <f>'Bal Sheet - Standardized'!S114</f>
        <v>98.175717725043114</v>
      </c>
      <c r="M60" s="106">
        <f>'Bal Sheet - Standardized'!T114</f>
        <v>-35.699679678252323</v>
      </c>
      <c r="N60" s="106">
        <f>'Bal Sheet - Standardized'!U114</f>
        <v>183.95466847841294</v>
      </c>
      <c r="O60" s="106">
        <f>'Bal Sheet - Standardized'!V114</f>
        <v>-143.61779050177984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spans="1:26" ht="15.6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spans="1:26" ht="24" customHeight="1" x14ac:dyDescent="0.35">
      <c r="A62" s="98"/>
      <c r="B62" s="101" t="s">
        <v>61</v>
      </c>
      <c r="C62" s="101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spans="1:26" ht="15.6" x14ac:dyDescent="0.3">
      <c r="A63" s="98"/>
      <c r="B63" s="98" t="s">
        <v>62</v>
      </c>
      <c r="C63" s="98"/>
      <c r="D63" s="106">
        <f>'Cash Flow - Standardized'!K141</f>
        <v>-2258.529</v>
      </c>
      <c r="E63" s="106">
        <f>'Cash Flow - Standardized'!L141</f>
        <v>-1863.364</v>
      </c>
      <c r="F63" s="106">
        <f>'Cash Flow - Standardized'!M141</f>
        <v>-1461.231</v>
      </c>
      <c r="G63" s="106">
        <f>'Cash Flow - Standardized'!N141</f>
        <v>-736.428</v>
      </c>
      <c r="H63" s="106">
        <f>'Cash Flow - Standardized'!O141</f>
        <v>-264.44299999999998</v>
      </c>
      <c r="I63" s="106">
        <f>'Cash Flow - Standardized'!P141</f>
        <v>-384.09699999999998</v>
      </c>
      <c r="J63" s="106">
        <f>'Cash Flow - Standardized'!Q141</f>
        <v>401.26499999999999</v>
      </c>
      <c r="K63" s="106">
        <f>'Cash Flow - Standardized'!R141</f>
        <v>-324.27</v>
      </c>
      <c r="L63" s="106">
        <f>'Cash Flow - Standardized'!S141</f>
        <v>-294.35649999999998</v>
      </c>
      <c r="M63" s="106">
        <f>'Cash Flow - Standardized'!T141</f>
        <v>-309.31324999999998</v>
      </c>
      <c r="N63" s="106">
        <f>'Cash Flow - Standardized'!U141</f>
        <v>-301.83487500000001</v>
      </c>
      <c r="O63" s="106">
        <f>'Cash Flow - Standardized'!V141</f>
        <v>-305.57406249999997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spans="1:26" ht="15.6" x14ac:dyDescent="0.3">
      <c r="A64" s="104"/>
      <c r="B64" s="104" t="s">
        <v>18</v>
      </c>
      <c r="C64" s="104"/>
      <c r="D64" s="105">
        <f>'Cash Flow - Standardized'!K142</f>
        <v>0.23828496532436461</v>
      </c>
      <c r="E64" s="105">
        <f>'Cash Flow - Standardized'!L142</f>
        <v>0.17257398694639742</v>
      </c>
      <c r="F64" s="105">
        <f>'Cash Flow - Standardized'!M142</f>
        <v>0.12422163348832654</v>
      </c>
      <c r="G64" s="105">
        <f>'Cash Flow - Standardized'!N142</f>
        <v>5.7088893423026567E-2</v>
      </c>
      <c r="H64" s="105">
        <f>'Cash Flow - Standardized'!O142</f>
        <v>5.1227973519211815E-2</v>
      </c>
      <c r="I64" s="105">
        <f>'Cash Flow - Standardized'!P142</f>
        <v>3.9678868280830649E-2</v>
      </c>
      <c r="J64" s="105">
        <f>'Cash Flow - Standardized'!Q142</f>
        <v>-3.0566784117445189E-2</v>
      </c>
      <c r="K64" s="105">
        <f>'Cash Flow - Standardized'!R142</f>
        <v>2.0745313799500991E-2</v>
      </c>
      <c r="L64" s="105">
        <f>'Cash Flow - Standardized'!S142</f>
        <v>1.8283091914064221E-2</v>
      </c>
      <c r="M64" s="105">
        <f>'Cash Flow - Standardized'!T142</f>
        <v>1.8652511297477206E-2</v>
      </c>
      <c r="N64" s="105">
        <f>'Cash Flow - Standardized'!U142</f>
        <v>1.7671400956954349E-2</v>
      </c>
      <c r="O64" s="105">
        <f>'Cash Flow - Standardized'!V142</f>
        <v>1.7369240401140625E-2</v>
      </c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</row>
    <row r="65" spans="1:26" ht="15.6" x14ac:dyDescent="0.3">
      <c r="A65" s="98"/>
      <c r="B65" s="98" t="s">
        <v>23</v>
      </c>
      <c r="C65" s="98"/>
      <c r="D65" s="106">
        <f>'Cash Flow - Standardized'!K8</f>
        <v>849.52700000000004</v>
      </c>
      <c r="E65" s="106">
        <f>'Cash Flow - Standardized'!L8</f>
        <v>993.48</v>
      </c>
      <c r="F65" s="106">
        <f>'Cash Flow - Standardized'!M8</f>
        <v>1178.0440000000001</v>
      </c>
      <c r="G65" s="106">
        <f>'Cash Flow - Standardized'!N8</f>
        <v>1304.6489999999999</v>
      </c>
      <c r="H65" s="106">
        <f>'Cash Flow - Standardized'!O8</f>
        <v>1210.556</v>
      </c>
      <c r="I65" s="106">
        <f>'Cash Flow - Standardized'!P8</f>
        <v>1150.6099999999999</v>
      </c>
      <c r="J65" s="106">
        <f>'Cash Flow - Standardized'!Q8</f>
        <v>3482.05</v>
      </c>
      <c r="K65" s="106">
        <f>'Cash Flow - Standardized'!R8</f>
        <v>1580.8904690754928</v>
      </c>
      <c r="L65" s="106">
        <f>'Cash Flow - Standardized'!S8</f>
        <v>1628.3171831477575</v>
      </c>
      <c r="M65" s="106">
        <f>'Cash Flow - Standardized'!T8</f>
        <v>1677.1666986421903</v>
      </c>
      <c r="N65" s="106">
        <f>'Cash Flow - Standardized'!U8</f>
        <v>1727.4816996014563</v>
      </c>
      <c r="O65" s="106">
        <f>'Cash Flow - Standardized'!V8</f>
        <v>1779.3061505895</v>
      </c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spans="1:26" ht="15.6" x14ac:dyDescent="0.3">
      <c r="A66" s="150"/>
      <c r="B66" s="150" t="s">
        <v>18</v>
      </c>
      <c r="C66" s="150"/>
      <c r="D66" s="151">
        <f>'Cash Flow - Standardized'!K9</f>
        <v>8.9628918529322185E-2</v>
      </c>
      <c r="E66" s="151">
        <f>'Cash Flow - Standardized'!L9</f>
        <v>9.2010366493882514E-2</v>
      </c>
      <c r="F66" s="151">
        <f>'Cash Flow - Standardized'!M9</f>
        <v>0.10014744417626109</v>
      </c>
      <c r="G66" s="151">
        <f>'Cash Flow - Standardized'!N9</f>
        <v>0.10113815297009102</v>
      </c>
      <c r="H66" s="151">
        <f>'Cash Flow - Standardized'!O9</f>
        <v>0.23450925421176957</v>
      </c>
      <c r="I66" s="151">
        <f>'Cash Flow - Standardized'!P9</f>
        <v>0.11886295032923078</v>
      </c>
      <c r="J66" s="151">
        <f>'Cash Flow - Standardized'!Q9</f>
        <v>0.26524882717443593</v>
      </c>
      <c r="K66" s="151">
        <f>'Cash Flow - Standardized'!R9</f>
        <v>0.10113815297009102</v>
      </c>
      <c r="L66" s="151">
        <f>'Cash Flow - Standardized'!S9</f>
        <v>0.10113815297009102</v>
      </c>
      <c r="M66" s="151">
        <f>'Cash Flow - Standardized'!T9</f>
        <v>0.10113815297009102</v>
      </c>
      <c r="N66" s="151">
        <f>'Cash Flow - Standardized'!U9</f>
        <v>0.10113815297009102</v>
      </c>
      <c r="O66" s="151">
        <f>'Cash Flow - Standardized'!V9</f>
        <v>0.10113815297009102</v>
      </c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 spans="1:26" ht="15.6" x14ac:dyDescent="0.3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spans="1:26" ht="24" customHeight="1" x14ac:dyDescent="0.35">
      <c r="A68" s="98"/>
      <c r="B68" s="101" t="s">
        <v>63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spans="1:26" ht="15.6" x14ac:dyDescent="0.3">
      <c r="A69" s="98"/>
      <c r="B69" s="98" t="s">
        <v>64</v>
      </c>
      <c r="C69" s="98"/>
      <c r="D69" s="106">
        <f t="shared" ref="D69:O69" si="0">D17</f>
        <v>1544.1315</v>
      </c>
      <c r="E69" s="106">
        <f t="shared" si="0"/>
        <v>1805.0337999999999</v>
      </c>
      <c r="F69" s="106">
        <f t="shared" si="0"/>
        <v>1674.5327</v>
      </c>
      <c r="G69" s="106">
        <f t="shared" si="0"/>
        <v>1637.335</v>
      </c>
      <c r="H69" s="106">
        <f t="shared" si="0"/>
        <v>-1965.703</v>
      </c>
      <c r="I69" s="106">
        <f t="shared" si="0"/>
        <v>653.72799999999995</v>
      </c>
      <c r="J69" s="106">
        <f t="shared" si="0"/>
        <v>-1873.4960000000001</v>
      </c>
      <c r="K69" s="106">
        <f t="shared" si="0"/>
        <v>1944.6400505976339</v>
      </c>
      <c r="L69" s="106">
        <f t="shared" si="0"/>
        <v>1983.627841004452</v>
      </c>
      <c r="M69" s="106">
        <f t="shared" si="0"/>
        <v>2012.5026114197717</v>
      </c>
      <c r="N69" s="106">
        <f t="shared" si="0"/>
        <v>2129.1117300092774</v>
      </c>
      <c r="O69" s="106">
        <f t="shared" si="0"/>
        <v>2195.0679366832173</v>
      </c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spans="1:26" ht="15.6" x14ac:dyDescent="0.3">
      <c r="A70" s="98"/>
      <c r="B70" s="107" t="s">
        <v>32</v>
      </c>
      <c r="C70" s="98"/>
      <c r="D70" s="108">
        <f t="shared" ref="D70:O70" si="1">D23</f>
        <v>1.728943239802511E-2</v>
      </c>
      <c r="E70" s="108">
        <f t="shared" si="1"/>
        <v>-1.1734031370018423</v>
      </c>
      <c r="F70" s="108">
        <f t="shared" si="1"/>
        <v>7.9040261448629828E-2</v>
      </c>
      <c r="G70" s="108">
        <f t="shared" si="1"/>
        <v>0.22213069404315486</v>
      </c>
      <c r="H70" s="108">
        <f t="shared" si="1"/>
        <v>0.12674473148485688</v>
      </c>
      <c r="I70" s="108">
        <f t="shared" si="1"/>
        <v>0.17335771416687873</v>
      </c>
      <c r="J70" s="108">
        <f t="shared" si="1"/>
        <v>0.77126440724099055</v>
      </c>
      <c r="K70" s="108">
        <f t="shared" si="1"/>
        <v>0.21</v>
      </c>
      <c r="L70" s="108">
        <f t="shared" si="1"/>
        <v>0.21</v>
      </c>
      <c r="M70" s="108">
        <f t="shared" si="1"/>
        <v>0.21</v>
      </c>
      <c r="N70" s="108">
        <f t="shared" si="1"/>
        <v>0.21</v>
      </c>
      <c r="O70" s="108">
        <f t="shared" si="1"/>
        <v>0.21</v>
      </c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spans="1:26" ht="15.6" x14ac:dyDescent="0.3">
      <c r="A71" s="98"/>
      <c r="B71" s="98" t="s">
        <v>65</v>
      </c>
      <c r="C71" s="98"/>
      <c r="D71" s="109">
        <f t="shared" ref="D71:O71" si="2">D69*(1-D70)</f>
        <v>1517.4343428170887</v>
      </c>
      <c r="E71" s="109">
        <f t="shared" si="2"/>
        <v>3923.066123314356</v>
      </c>
      <c r="F71" s="109">
        <f t="shared" si="2"/>
        <v>1542.17719758772</v>
      </c>
      <c r="G71" s="109">
        <f t="shared" si="2"/>
        <v>1273.6326400688511</v>
      </c>
      <c r="H71" s="109">
        <f t="shared" si="2"/>
        <v>-1716.5605010860224</v>
      </c>
      <c r="I71" s="109">
        <f t="shared" si="2"/>
        <v>540.39920823311468</v>
      </c>
      <c r="J71" s="109">
        <f t="shared" si="2"/>
        <v>-428.53521809163323</v>
      </c>
      <c r="K71" s="109">
        <f t="shared" si="2"/>
        <v>1536.2656399721309</v>
      </c>
      <c r="L71" s="109">
        <f t="shared" si="2"/>
        <v>1567.065994393517</v>
      </c>
      <c r="M71" s="109">
        <f t="shared" si="2"/>
        <v>1589.8770630216197</v>
      </c>
      <c r="N71" s="109">
        <f t="shared" si="2"/>
        <v>1681.9982667073291</v>
      </c>
      <c r="O71" s="109">
        <f t="shared" si="2"/>
        <v>1734.1036699797419</v>
      </c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spans="1:26" ht="15.6" x14ac:dyDescent="0.3">
      <c r="A72" s="98"/>
      <c r="B72" s="98" t="s">
        <v>66</v>
      </c>
      <c r="C72" s="98"/>
      <c r="D72" s="106">
        <f t="shared" ref="D72:O72" si="3">D65</f>
        <v>849.52700000000004</v>
      </c>
      <c r="E72" s="106">
        <f t="shared" si="3"/>
        <v>993.48</v>
      </c>
      <c r="F72" s="106">
        <f t="shared" si="3"/>
        <v>1178.0440000000001</v>
      </c>
      <c r="G72" s="106">
        <f t="shared" si="3"/>
        <v>1304.6489999999999</v>
      </c>
      <c r="H72" s="106">
        <f t="shared" si="3"/>
        <v>1210.556</v>
      </c>
      <c r="I72" s="106">
        <f t="shared" si="3"/>
        <v>1150.6099999999999</v>
      </c>
      <c r="J72" s="106">
        <f t="shared" si="3"/>
        <v>3482.05</v>
      </c>
      <c r="K72" s="106">
        <f t="shared" si="3"/>
        <v>1580.8904690754928</v>
      </c>
      <c r="L72" s="106">
        <f t="shared" si="3"/>
        <v>1628.3171831477575</v>
      </c>
      <c r="M72" s="106">
        <f t="shared" si="3"/>
        <v>1677.1666986421903</v>
      </c>
      <c r="N72" s="106">
        <f t="shared" si="3"/>
        <v>1727.4816996014563</v>
      </c>
      <c r="O72" s="106">
        <f t="shared" si="3"/>
        <v>1779.3061505895</v>
      </c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spans="1:26" ht="15.6" x14ac:dyDescent="0.3">
      <c r="A73" s="127"/>
      <c r="B73" s="127" t="s">
        <v>67</v>
      </c>
      <c r="C73" s="127"/>
      <c r="D73" s="152">
        <f>-D63</f>
        <v>2258.529</v>
      </c>
      <c r="E73" s="152">
        <f t="shared" ref="E73:O73" si="4">-E63</f>
        <v>1863.364</v>
      </c>
      <c r="F73" s="152">
        <f t="shared" si="4"/>
        <v>1461.231</v>
      </c>
      <c r="G73" s="152">
        <f t="shared" si="4"/>
        <v>736.428</v>
      </c>
      <c r="H73" s="152">
        <f t="shared" si="4"/>
        <v>264.44299999999998</v>
      </c>
      <c r="I73" s="152">
        <f t="shared" si="4"/>
        <v>384.09699999999998</v>
      </c>
      <c r="J73" s="152">
        <f t="shared" si="4"/>
        <v>-401.26499999999999</v>
      </c>
      <c r="K73" s="152">
        <f t="shared" si="4"/>
        <v>324.27</v>
      </c>
      <c r="L73" s="152">
        <f t="shared" si="4"/>
        <v>294.35649999999998</v>
      </c>
      <c r="M73" s="152">
        <f t="shared" si="4"/>
        <v>309.31324999999998</v>
      </c>
      <c r="N73" s="152">
        <f t="shared" si="4"/>
        <v>301.83487500000001</v>
      </c>
      <c r="O73" s="152">
        <f t="shared" si="4"/>
        <v>305.57406249999997</v>
      </c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 spans="1:26" ht="15.6" x14ac:dyDescent="0.3">
      <c r="A74" s="98"/>
      <c r="B74" s="98" t="s">
        <v>68</v>
      </c>
      <c r="C74" s="98"/>
      <c r="D74" s="109"/>
      <c r="E74" s="109">
        <f t="shared" ref="E74:O74" si="5">E60</f>
        <v>-610.85500000000002</v>
      </c>
      <c r="F74" s="109">
        <f t="shared" si="5"/>
        <v>198.44000000000005</v>
      </c>
      <c r="G74" s="109">
        <f t="shared" si="5"/>
        <v>487.56899999999996</v>
      </c>
      <c r="H74" s="109">
        <f t="shared" si="5"/>
        <v>522.36099999999988</v>
      </c>
      <c r="I74" s="109">
        <f t="shared" si="5"/>
        <v>285.75500000000011</v>
      </c>
      <c r="J74" s="109">
        <f t="shared" si="5"/>
        <v>-250.44900000000007</v>
      </c>
      <c r="K74" s="109">
        <f t="shared" si="5"/>
        <v>-933.9183853899915</v>
      </c>
      <c r="L74" s="109">
        <f t="shared" si="5"/>
        <v>98.175717725043114</v>
      </c>
      <c r="M74" s="109">
        <f t="shared" si="5"/>
        <v>-35.699679678252323</v>
      </c>
      <c r="N74" s="109">
        <f t="shared" si="5"/>
        <v>183.95466847841294</v>
      </c>
      <c r="O74" s="109">
        <f t="shared" si="5"/>
        <v>-143.61779050177984</v>
      </c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spans="1:26" ht="15.6" x14ac:dyDescent="0.3">
      <c r="A75" s="98"/>
      <c r="B75" s="102" t="s">
        <v>69</v>
      </c>
      <c r="C75" s="98"/>
      <c r="D75" s="98"/>
      <c r="E75" s="109">
        <f t="shared" ref="E75:O75" si="6">E71+E72-E73-E74</f>
        <v>3664.037123314356</v>
      </c>
      <c r="F75" s="109">
        <f t="shared" si="6"/>
        <v>1060.5501975877198</v>
      </c>
      <c r="G75" s="109">
        <f t="shared" si="6"/>
        <v>1354.2846400688509</v>
      </c>
      <c r="H75" s="109">
        <f t="shared" si="6"/>
        <v>-1292.8085010860223</v>
      </c>
      <c r="I75" s="109">
        <f t="shared" si="6"/>
        <v>1021.1572082331145</v>
      </c>
      <c r="J75" s="109">
        <f t="shared" si="6"/>
        <v>3705.2287819083667</v>
      </c>
      <c r="K75" s="109">
        <f t="shared" si="6"/>
        <v>3726.8044944376152</v>
      </c>
      <c r="L75" s="109">
        <f t="shared" si="6"/>
        <v>2802.8509598162318</v>
      </c>
      <c r="M75" s="109">
        <f t="shared" si="6"/>
        <v>2993.4301913420622</v>
      </c>
      <c r="N75" s="109">
        <f t="shared" si="6"/>
        <v>2923.690422830372</v>
      </c>
      <c r="O75" s="109">
        <f t="shared" si="6"/>
        <v>3351.4535485710217</v>
      </c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spans="1:26" ht="15.6" x14ac:dyDescent="0.3">
      <c r="A76" s="98"/>
      <c r="B76" s="98" t="s">
        <v>70</v>
      </c>
      <c r="C76" s="98"/>
      <c r="D76" s="98"/>
      <c r="E76" s="98"/>
      <c r="F76" s="98"/>
      <c r="G76" s="98"/>
      <c r="H76" s="98"/>
      <c r="I76" s="98"/>
      <c r="J76" s="98"/>
      <c r="K76" s="109">
        <f>(Q76-Q77)/365</f>
        <v>0.33150684931506852</v>
      </c>
      <c r="L76" s="109">
        <f t="shared" ref="L76:O76" si="7">K76+1</f>
        <v>1.3315068493150686</v>
      </c>
      <c r="M76" s="109">
        <f t="shared" si="7"/>
        <v>2.3315068493150686</v>
      </c>
      <c r="N76" s="109">
        <f t="shared" si="7"/>
        <v>3.3315068493150686</v>
      </c>
      <c r="O76" s="109">
        <f t="shared" si="7"/>
        <v>4.331506849315069</v>
      </c>
      <c r="P76" s="98"/>
      <c r="Q76" s="110">
        <v>45291</v>
      </c>
      <c r="R76" s="98"/>
      <c r="S76" s="98"/>
      <c r="T76" s="98"/>
      <c r="U76" s="98"/>
      <c r="V76" s="98"/>
      <c r="W76" s="98"/>
      <c r="X76" s="98"/>
      <c r="Y76" s="98"/>
      <c r="Z76" s="98"/>
    </row>
    <row r="77" spans="1:26" ht="15.6" x14ac:dyDescent="0.3">
      <c r="A77" s="98"/>
      <c r="B77" s="98" t="s">
        <v>790</v>
      </c>
      <c r="C77" s="98"/>
      <c r="D77" s="98"/>
      <c r="E77" s="98"/>
      <c r="F77" s="98"/>
      <c r="G77" s="98"/>
      <c r="H77" s="98"/>
      <c r="I77" s="98"/>
      <c r="J77" s="98"/>
      <c r="K77" s="109">
        <f t="shared" ref="K77:O77" si="8">K75/(1+$C$81)^K76</f>
        <v>3615.1465333296419</v>
      </c>
      <c r="L77" s="109">
        <f t="shared" si="8"/>
        <v>2480.4976802617266</v>
      </c>
      <c r="M77" s="109">
        <f t="shared" si="8"/>
        <v>2416.8933140871359</v>
      </c>
      <c r="N77" s="109">
        <f t="shared" si="8"/>
        <v>2153.6208956618425</v>
      </c>
      <c r="O77" s="109">
        <f t="shared" si="8"/>
        <v>2252.2707727540205</v>
      </c>
      <c r="P77" s="98"/>
      <c r="Q77" s="110">
        <v>45170</v>
      </c>
      <c r="R77" s="98"/>
      <c r="S77" s="98"/>
      <c r="T77" s="98"/>
      <c r="U77" s="98"/>
      <c r="V77" s="98"/>
      <c r="W77" s="98"/>
      <c r="X77" s="98"/>
      <c r="Y77" s="98"/>
      <c r="Z77" s="98"/>
    </row>
    <row r="78" spans="1:26" ht="15.6" x14ac:dyDescent="0.3">
      <c r="A78" s="98"/>
      <c r="B78" s="98"/>
      <c r="C78" s="98" t="s">
        <v>71</v>
      </c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spans="1:26" ht="15.6" x14ac:dyDescent="0.3">
      <c r="A79" s="98"/>
      <c r="B79" s="98" t="s">
        <v>72</v>
      </c>
      <c r="C79" s="110">
        <v>45170</v>
      </c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spans="1:26" ht="15.6" x14ac:dyDescent="0.3">
      <c r="A80" s="98"/>
      <c r="B80" s="98" t="s">
        <v>73</v>
      </c>
      <c r="C80" s="111">
        <v>0.21</v>
      </c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spans="1:26" ht="15.6" x14ac:dyDescent="0.3">
      <c r="A81" s="98" t="s">
        <v>74</v>
      </c>
      <c r="B81" s="98" t="s">
        <v>75</v>
      </c>
      <c r="C81" s="108">
        <f>WACC!C17</f>
        <v>9.6100748986286261E-2</v>
      </c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spans="1:26" ht="15.6" x14ac:dyDescent="0.3">
      <c r="A82" s="98" t="s">
        <v>76</v>
      </c>
      <c r="B82" s="98" t="s">
        <v>77</v>
      </c>
      <c r="C82" s="108">
        <v>2.5000000000000001E-2</v>
      </c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spans="1:26" ht="15.6" x14ac:dyDescent="0.3">
      <c r="A83" s="98"/>
      <c r="B83" s="98" t="s">
        <v>78</v>
      </c>
      <c r="C83" s="112">
        <f>O75*(1+C82)/(C81-C82)</f>
        <v>48315.101264937126</v>
      </c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spans="1:26" ht="15.6" x14ac:dyDescent="0.3">
      <c r="A84" s="98"/>
      <c r="B84" s="98" t="s">
        <v>79</v>
      </c>
      <c r="C84" s="112">
        <f>C83/(1+C81)^O76</f>
        <v>32469.102998030907</v>
      </c>
      <c r="D84" s="98"/>
      <c r="E84" s="98"/>
      <c r="F84" s="102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spans="1:26" ht="15.6" x14ac:dyDescent="0.3">
      <c r="A85" s="102"/>
      <c r="B85" s="102" t="s">
        <v>80</v>
      </c>
      <c r="C85" s="113">
        <f>SUM(K77:O77)</f>
        <v>12918.429196094368</v>
      </c>
      <c r="D85" s="102"/>
      <c r="E85" s="102"/>
      <c r="F85" s="98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spans="1:26" ht="15.6" x14ac:dyDescent="0.3">
      <c r="A86" s="98"/>
      <c r="B86" s="98" t="s">
        <v>81</v>
      </c>
      <c r="C86" s="112">
        <f>'Bal Sheet - Standardized'!Q7</f>
        <v>5911.893</v>
      </c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spans="1:26" ht="15.6" x14ac:dyDescent="0.3">
      <c r="A87" s="98"/>
      <c r="B87" s="98" t="s">
        <v>82</v>
      </c>
      <c r="C87" s="112">
        <f>WACC!C22</f>
        <v>33994.990000000005</v>
      </c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spans="1:26" ht="15.6" x14ac:dyDescent="0.3">
      <c r="A88" s="98"/>
      <c r="B88" s="102" t="s">
        <v>83</v>
      </c>
      <c r="C88" s="113">
        <f>C84+C85+C86-C87</f>
        <v>17304.435194125268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spans="1:26" ht="15.6" x14ac:dyDescent="0.3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spans="1:26" ht="15.6" x14ac:dyDescent="0.3">
      <c r="A90" s="98"/>
      <c r="B90" s="98" t="s">
        <v>84</v>
      </c>
      <c r="C90" s="98">
        <v>350.9</v>
      </c>
      <c r="D90" s="98" t="s">
        <v>845</v>
      </c>
      <c r="E90" s="98"/>
      <c r="F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spans="1:26" ht="15.6" x14ac:dyDescent="0.3">
      <c r="A91" s="98"/>
      <c r="B91" s="98" t="s">
        <v>85</v>
      </c>
      <c r="C91" s="109">
        <f>C88/C90</f>
        <v>49.314434864990794</v>
      </c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spans="1:26" ht="15.6" x14ac:dyDescent="0.3">
      <c r="A92" s="98"/>
      <c r="B92" s="98" t="s">
        <v>793</v>
      </c>
      <c r="C92" s="109">
        <v>44.35</v>
      </c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spans="1:26" ht="15.6" x14ac:dyDescent="0.3">
      <c r="A93" s="98"/>
      <c r="B93" s="156" t="s">
        <v>794</v>
      </c>
      <c r="C93" s="157">
        <f>C91/C92-1</f>
        <v>0.11193765197273486</v>
      </c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spans="1:26" ht="15.6" x14ac:dyDescent="0.3">
      <c r="A94" s="98"/>
      <c r="B94" s="98"/>
      <c r="C94" s="10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spans="1:26" ht="20.399999999999999" customHeight="1" x14ac:dyDescent="0.3">
      <c r="A95" s="98"/>
      <c r="B95" s="98"/>
      <c r="C95" s="108"/>
      <c r="D95" s="194" t="s">
        <v>805</v>
      </c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spans="1:26" ht="15.6" x14ac:dyDescent="0.3">
      <c r="A96" s="98"/>
      <c r="B96" s="98"/>
      <c r="C96" s="108"/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spans="1:26" ht="15.6" x14ac:dyDescent="0.3">
      <c r="A97" s="98"/>
      <c r="B97" s="98"/>
      <c r="C97" s="98"/>
      <c r="D97" s="115"/>
      <c r="E97" s="190" t="s">
        <v>77</v>
      </c>
      <c r="F97" s="190"/>
      <c r="G97" s="190"/>
      <c r="H97" s="190"/>
      <c r="I97" s="190"/>
      <c r="J97" s="190"/>
      <c r="K97" s="190"/>
      <c r="L97" s="190"/>
      <c r="M97" s="190"/>
      <c r="N97" s="190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spans="1:26" ht="15.6" x14ac:dyDescent="0.3">
      <c r="A98" s="98"/>
      <c r="B98" s="98"/>
      <c r="C98" s="98"/>
      <c r="D98" s="191" t="s">
        <v>75</v>
      </c>
      <c r="E98" s="117">
        <f>C91</f>
        <v>49.314434864990794</v>
      </c>
      <c r="F98" s="118">
        <v>1.4999999999999999E-2</v>
      </c>
      <c r="G98" s="118">
        <f>F98+0.0025</f>
        <v>1.7499999999999998E-2</v>
      </c>
      <c r="H98" s="118">
        <f t="shared" ref="H98:N98" si="9">G98+0.0025</f>
        <v>1.9999999999999997E-2</v>
      </c>
      <c r="I98" s="118">
        <f t="shared" si="9"/>
        <v>2.2499999999999996E-2</v>
      </c>
      <c r="J98" s="118">
        <f t="shared" si="9"/>
        <v>2.4999999999999994E-2</v>
      </c>
      <c r="K98" s="118">
        <f t="shared" si="9"/>
        <v>2.7499999999999993E-2</v>
      </c>
      <c r="L98" s="118">
        <f t="shared" si="9"/>
        <v>2.9999999999999992E-2</v>
      </c>
      <c r="M98" s="118">
        <f>L98+0.0025</f>
        <v>3.2499999999999994E-2</v>
      </c>
      <c r="N98" s="118">
        <f t="shared" si="9"/>
        <v>3.4999999999999996E-2</v>
      </c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spans="1:26" ht="15.6" x14ac:dyDescent="0.3">
      <c r="A99" s="98"/>
      <c r="B99" s="98"/>
      <c r="C99" s="98"/>
      <c r="D99" s="192"/>
      <c r="E99" s="118">
        <v>8.5000000000000006E-2</v>
      </c>
      <c r="F99" s="117">
        <f t="dataTable" ref="F99:N109" dt2D="1" dtr="1" r1="C82" r2="C81"/>
        <v>54.845591524201922</v>
      </c>
      <c r="G99" s="117">
        <v>58.696415051872393</v>
      </c>
      <c r="H99" s="117">
        <v>62.843455773979002</v>
      </c>
      <c r="I99" s="117">
        <v>67.322259753854141</v>
      </c>
      <c r="J99" s="117">
        <v>72.17429739871892</v>
      </c>
      <c r="K99" s="117">
        <v>77.448251360528431</v>
      </c>
      <c r="L99" s="117">
        <v>83.201655682502476</v>
      </c>
      <c r="M99" s="117">
        <v>89.503003273235919</v>
      </c>
      <c r="N99" s="117">
        <v>96.434485623042747</v>
      </c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spans="1:26" ht="15.6" x14ac:dyDescent="0.3">
      <c r="A100" s="98"/>
      <c r="B100" s="98"/>
      <c r="C100" s="98"/>
      <c r="D100" s="192"/>
      <c r="E100" s="118">
        <f>E99+0.0025</f>
        <v>8.7500000000000008E-2</v>
      </c>
      <c r="F100" s="117">
        <v>50.377523590300498</v>
      </c>
      <c r="G100" s="117">
        <v>53.935388468959566</v>
      </c>
      <c r="H100" s="117">
        <v>57.756798894185991</v>
      </c>
      <c r="I100" s="117">
        <v>61.872163967506708</v>
      </c>
      <c r="J100" s="117">
        <v>66.316758246693041</v>
      </c>
      <c r="K100" s="117">
        <v>71.131735382478354</v>
      </c>
      <c r="L100" s="117">
        <v>76.365406182244925</v>
      </c>
      <c r="M100" s="117">
        <v>82.074865236535757</v>
      </c>
      <c r="N100" s="117">
        <v>88.328082295997106</v>
      </c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spans="1:26" ht="15.6" x14ac:dyDescent="0.3">
      <c r="A101" s="98"/>
      <c r="B101" s="98"/>
      <c r="C101" s="98"/>
      <c r="D101" s="192"/>
      <c r="E101" s="118">
        <f t="shared" ref="E101:E108" si="10">E100+0.0025</f>
        <v>9.0000000000000011E-2</v>
      </c>
      <c r="F101" s="117">
        <v>46.207843983744702</v>
      </c>
      <c r="G101" s="117">
        <v>49.503212139635778</v>
      </c>
      <c r="H101" s="117">
        <v>53.033963735233328</v>
      </c>
      <c r="I101" s="117">
        <v>56.826252486060305</v>
      </c>
      <c r="J101" s="117">
        <v>60.910255756181698</v>
      </c>
      <c r="K101" s="117">
        <v>65.320979287912792</v>
      </c>
      <c r="L101" s="117">
        <v>70.099263113954848</v>
      </c>
      <c r="M101" s="117">
        <v>75.293049881391795</v>
      </c>
      <c r="N101" s="117">
        <v>80.95899908223214</v>
      </c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spans="1:26" ht="15.6" x14ac:dyDescent="0.3">
      <c r="A102" s="98"/>
      <c r="B102" s="98"/>
      <c r="C102" s="98"/>
      <c r="D102" s="192"/>
      <c r="E102" s="118">
        <f t="shared" si="10"/>
        <v>9.2500000000000013E-2</v>
      </c>
      <c r="F102" s="117">
        <v>42.30766826122818</v>
      </c>
      <c r="G102" s="117">
        <v>45.366992937138619</v>
      </c>
      <c r="H102" s="117">
        <v>48.637305521732522</v>
      </c>
      <c r="I102" s="117">
        <v>52.14121186236882</v>
      </c>
      <c r="J102" s="117">
        <v>55.904666820830023</v>
      </c>
      <c r="K102" s="117">
        <v>59.957618314557571</v>
      </c>
      <c r="L102" s="117">
        <v>64.334805927783208</v>
      </c>
      <c r="M102" s="117">
        <v>69.076759175444366</v>
      </c>
      <c r="N102" s="117">
        <v>74.231056183771727</v>
      </c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spans="1:26" ht="15.6" x14ac:dyDescent="0.3">
      <c r="A103" s="98"/>
      <c r="B103" s="98"/>
      <c r="C103" s="98"/>
      <c r="D103" s="192"/>
      <c r="E103" s="118">
        <f t="shared" si="10"/>
        <v>9.5000000000000015E-2</v>
      </c>
      <c r="F103" s="117">
        <v>38.651722656578457</v>
      </c>
      <c r="G103" s="117">
        <v>41.498082130620965</v>
      </c>
      <c r="H103" s="117">
        <v>44.53419890293295</v>
      </c>
      <c r="I103" s="117">
        <v>47.779703038852638</v>
      </c>
      <c r="J103" s="117">
        <v>51.25702889876662</v>
      </c>
      <c r="K103" s="117">
        <v>54.99193445200757</v>
      </c>
      <c r="L103" s="117">
        <v>59.014140432420888</v>
      </c>
      <c r="M103" s="117">
        <v>63.3581228912673</v>
      </c>
      <c r="N103" s="117">
        <v>68.064103888350914</v>
      </c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spans="1:26" ht="15.6" x14ac:dyDescent="0.3">
      <c r="A104" s="98"/>
      <c r="B104" s="98"/>
      <c r="C104" s="98"/>
      <c r="D104" s="192"/>
      <c r="E104" s="118">
        <f t="shared" si="10"/>
        <v>9.7500000000000017E-2</v>
      </c>
      <c r="F104" s="117">
        <v>35.217797006443078</v>
      </c>
      <c r="G104" s="117">
        <v>37.871412196268182</v>
      </c>
      <c r="H104" s="117">
        <v>40.696228366082018</v>
      </c>
      <c r="I104" s="117">
        <v>43.709365613883477</v>
      </c>
      <c r="J104" s="117">
        <v>46.930305430498763</v>
      </c>
      <c r="K104" s="117">
        <v>50.381312376872337</v>
      </c>
      <c r="L104" s="117">
        <v>54.087949467421737</v>
      </c>
      <c r="M104" s="117">
        <v>58.079712488013357</v>
      </c>
      <c r="N104" s="117">
        <v>62.390816550252346</v>
      </c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spans="1:26" ht="15.6" x14ac:dyDescent="0.3">
      <c r="A105" s="98"/>
      <c r="B105" s="98"/>
      <c r="C105" s="98"/>
      <c r="D105" s="192"/>
      <c r="E105" s="118">
        <f t="shared" si="10"/>
        <v>0.10000000000000002</v>
      </c>
      <c r="F105" s="117">
        <v>31.986294218538823</v>
      </c>
      <c r="G105" s="117">
        <v>34.464954208249651</v>
      </c>
      <c r="H105" s="117">
        <v>37.098530447317387</v>
      </c>
      <c r="I105" s="117">
        <v>39.902014830841146</v>
      </c>
      <c r="J105" s="117">
        <v>42.892398173266429</v>
      </c>
      <c r="K105" s="117">
        <v>46.089014849652131</v>
      </c>
      <c r="L105" s="117">
        <v>49.513961288636764</v>
      </c>
      <c r="M105" s="117">
        <v>53.192607463842528</v>
      </c>
      <c r="N105" s="117">
        <v>57.154226421756427</v>
      </c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spans="1:26" ht="15.6" x14ac:dyDescent="0.3">
      <c r="A106" s="98"/>
      <c r="B106" s="98"/>
      <c r="C106" s="98"/>
      <c r="D106" s="192"/>
      <c r="E106" s="118">
        <f>E105+0.0025</f>
        <v>0.10250000000000002</v>
      </c>
      <c r="F106" s="117">
        <v>28.939856973951429</v>
      </c>
      <c r="G106" s="117">
        <v>31.259270984243884</v>
      </c>
      <c r="H106" s="117">
        <v>33.719255540614682</v>
      </c>
      <c r="I106" s="117">
        <v>36.33298913175863</v>
      </c>
      <c r="J106" s="117">
        <v>39.115350696524786</v>
      </c>
      <c r="K106" s="117">
        <v>42.083203032275385</v>
      </c>
      <c r="L106" s="117">
        <v>45.255734839456998</v>
      </c>
      <c r="M106" s="117">
        <v>48.654876061437321</v>
      </c>
      <c r="N106" s="117">
        <v>52.305805522082863</v>
      </c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spans="1:26" ht="15.6" x14ac:dyDescent="0.3">
      <c r="A107" s="98"/>
      <c r="B107" s="98"/>
      <c r="C107" s="98"/>
      <c r="D107" s="192"/>
      <c r="E107" s="118">
        <f t="shared" si="10"/>
        <v>0.10500000000000002</v>
      </c>
      <c r="F107" s="117">
        <v>26.063056645752134</v>
      </c>
      <c r="G107" s="117">
        <v>28.2371468346219</v>
      </c>
      <c r="H107" s="117">
        <v>30.539124681660439</v>
      </c>
      <c r="I107" s="117">
        <v>32.980616337610442</v>
      </c>
      <c r="J107" s="117">
        <v>35.574701222057286</v>
      </c>
      <c r="K107" s="117">
        <v>38.336146421629735</v>
      </c>
      <c r="L107" s="117">
        <v>41.281687967840369</v>
      </c>
      <c r="M107" s="117">
        <v>44.430370310341367</v>
      </c>
      <c r="N107" s="117">
        <v>47.803958534449585</v>
      </c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spans="1:26" ht="15.6" x14ac:dyDescent="0.3">
      <c r="A108" s="98"/>
      <c r="B108" s="98"/>
      <c r="C108" s="98"/>
      <c r="D108" s="192"/>
      <c r="E108" s="118">
        <f t="shared" si="10"/>
        <v>0.10750000000000003</v>
      </c>
      <c r="F108" s="117">
        <v>23.342132663277052</v>
      </c>
      <c r="G108" s="117">
        <v>25.383279020132505</v>
      </c>
      <c r="H108" s="117">
        <v>27.541062311665403</v>
      </c>
      <c r="I108" s="117">
        <v>29.825774032111987</v>
      </c>
      <c r="J108" s="117">
        <v>32.248953129555318</v>
      </c>
      <c r="K108" s="117">
        <v>34.82358092058891</v>
      </c>
      <c r="L108" s="117">
        <v>37.564313730398801</v>
      </c>
      <c r="M108" s="117">
        <v>40.48776206086275</v>
      </c>
      <c r="N108" s="117">
        <v>43.612827517565542</v>
      </c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spans="1:26" ht="15.6" x14ac:dyDescent="0.3">
      <c r="A109" s="98"/>
      <c r="B109" s="98"/>
      <c r="C109" s="98"/>
      <c r="D109" s="193"/>
      <c r="E109" s="118">
        <f>E108+0.0025</f>
        <v>0.11000000000000003</v>
      </c>
      <c r="F109" s="117">
        <v>20.764773029445589</v>
      </c>
      <c r="G109" s="117">
        <v>22.684019243507361</v>
      </c>
      <c r="H109" s="117">
        <v>24.709890247239223</v>
      </c>
      <c r="I109" s="117">
        <v>26.851525308327172</v>
      </c>
      <c r="J109" s="117">
        <v>29.1191389024203</v>
      </c>
      <c r="K109" s="117">
        <v>31.524183623428218</v>
      </c>
      <c r="L109" s="117">
        <v>34.079543639499079</v>
      </c>
      <c r="M109" s="117">
        <v>36.799765592090623</v>
      </c>
      <c r="N109" s="117">
        <v>39.701335674854981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spans="1:26" ht="15.6" x14ac:dyDescent="0.3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spans="1:26" ht="15.6" x14ac:dyDescent="0.3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spans="1:26" ht="15.6" x14ac:dyDescent="0.3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spans="1:26" ht="15.6" x14ac:dyDescent="0.3">
      <c r="A113" s="98"/>
      <c r="B113" s="98"/>
      <c r="C113" s="98"/>
      <c r="D113" s="115"/>
      <c r="E113" s="115" t="s">
        <v>806</v>
      </c>
      <c r="F113" s="115" t="s">
        <v>808</v>
      </c>
      <c r="G113" s="115" t="s">
        <v>129</v>
      </c>
      <c r="H113" s="115" t="s">
        <v>809</v>
      </c>
      <c r="I113" s="115" t="s">
        <v>807</v>
      </c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spans="1:26" ht="15.6" x14ac:dyDescent="0.3">
      <c r="A114" s="98"/>
      <c r="B114" s="98"/>
      <c r="C114" s="98"/>
      <c r="D114" s="115" t="s">
        <v>813</v>
      </c>
      <c r="E114" s="124">
        <f>MIN(F99:N109)</f>
        <v>20.764773029445589</v>
      </c>
      <c r="F114" s="124">
        <f>QUARTILE(F99:N109,1)</f>
        <v>36.566377361924623</v>
      </c>
      <c r="G114" s="124">
        <f>MEDIAN(F99:N109)</f>
        <v>46.930305430498763</v>
      </c>
      <c r="H114" s="124">
        <f>QUARTILE(F99:N109,3)</f>
        <v>59.485879373489226</v>
      </c>
      <c r="I114" s="124">
        <f>MAX(F99:N109)</f>
        <v>96.434485623042747</v>
      </c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spans="1:26" ht="15.6" x14ac:dyDescent="0.3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spans="1:26" ht="15.6" x14ac:dyDescent="0.3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spans="1:26" ht="15.6" x14ac:dyDescent="0.3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spans="1:26" ht="15.6" x14ac:dyDescent="0.3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spans="1:26" ht="15.6" x14ac:dyDescent="0.3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spans="1:26" ht="15.6" x14ac:dyDescent="0.3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spans="1:26" ht="15.6" x14ac:dyDescent="0.3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spans="1:26" ht="15.6" x14ac:dyDescent="0.3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spans="1:26" ht="15.6" x14ac:dyDescent="0.3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spans="1:26" ht="15.6" x14ac:dyDescent="0.3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spans="1:26" ht="15.6" x14ac:dyDescent="0.3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spans="1:26" ht="15.6" x14ac:dyDescent="0.3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spans="1:26" ht="15.6" x14ac:dyDescent="0.3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spans="1:26" ht="15.6" x14ac:dyDescent="0.3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spans="1:26" ht="15.6" x14ac:dyDescent="0.3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spans="1:26" ht="15.6" x14ac:dyDescent="0.3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spans="1:26" ht="15.6" x14ac:dyDescent="0.3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spans="1:26" ht="15.6" x14ac:dyDescent="0.3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spans="1:26" ht="15.6" x14ac:dyDescent="0.3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spans="1:26" ht="15.6" x14ac:dyDescent="0.3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spans="1:26" ht="15.6" x14ac:dyDescent="0.3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spans="1:26" ht="15.6" x14ac:dyDescent="0.3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spans="1:26" ht="15.6" x14ac:dyDescent="0.3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spans="1:26" ht="15.6" x14ac:dyDescent="0.3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spans="1:26" ht="15.6" x14ac:dyDescent="0.3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spans="1:26" ht="15.6" x14ac:dyDescent="0.3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spans="1:26" ht="15.6" x14ac:dyDescent="0.3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spans="1:26" ht="15.6" x14ac:dyDescent="0.3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spans="1:26" ht="15.6" x14ac:dyDescent="0.3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spans="1:26" ht="15.6" x14ac:dyDescent="0.3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spans="1:26" ht="15.6" x14ac:dyDescent="0.3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spans="1:26" ht="15.6" x14ac:dyDescent="0.3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spans="1:26" ht="15.6" x14ac:dyDescent="0.3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spans="1:26" ht="15.6" x14ac:dyDescent="0.3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spans="1:26" ht="15.6" x14ac:dyDescent="0.3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spans="1:26" ht="15.6" x14ac:dyDescent="0.3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spans="1:26" ht="15.6" x14ac:dyDescent="0.3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spans="1:26" ht="15.6" x14ac:dyDescent="0.3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spans="1:26" ht="15.6" x14ac:dyDescent="0.3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spans="1:26" ht="15.6" x14ac:dyDescent="0.3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spans="1:26" ht="15.6" x14ac:dyDescent="0.3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spans="1:26" ht="15.6" x14ac:dyDescent="0.3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spans="1:26" ht="15.6" x14ac:dyDescent="0.3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spans="1:26" ht="15.6" x14ac:dyDescent="0.3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spans="1:26" ht="15.6" x14ac:dyDescent="0.3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spans="1:26" ht="15.6" x14ac:dyDescent="0.3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spans="1:26" ht="15.6" x14ac:dyDescent="0.3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spans="1:26" ht="15.6" x14ac:dyDescent="0.3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spans="1:26" ht="15.6" x14ac:dyDescent="0.3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spans="1:26" ht="15.6" x14ac:dyDescent="0.3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spans="1:26" ht="15.6" x14ac:dyDescent="0.3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spans="1:26" ht="15.6" x14ac:dyDescent="0.3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spans="1:26" ht="15.6" x14ac:dyDescent="0.3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spans="1:26" ht="15.6" x14ac:dyDescent="0.3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spans="1:26" ht="15.6" x14ac:dyDescent="0.3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spans="1:26" ht="15.6" x14ac:dyDescent="0.3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spans="1:26" ht="15.6" x14ac:dyDescent="0.3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spans="1:26" ht="15.6" x14ac:dyDescent="0.3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spans="1:26" ht="15.6" x14ac:dyDescent="0.3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spans="1:26" ht="15.6" x14ac:dyDescent="0.3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spans="1:26" ht="15.6" x14ac:dyDescent="0.3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spans="1:26" ht="15.6" x14ac:dyDescent="0.3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spans="1:26" ht="15.6" x14ac:dyDescent="0.3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spans="1:26" ht="15.6" x14ac:dyDescent="0.3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spans="1:26" ht="15.6" x14ac:dyDescent="0.3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spans="1:26" ht="15.6" x14ac:dyDescent="0.3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spans="1:26" ht="15.6" x14ac:dyDescent="0.3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spans="1:26" ht="15.6" x14ac:dyDescent="0.3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spans="1:26" ht="15.6" x14ac:dyDescent="0.3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spans="1:26" ht="15.6" x14ac:dyDescent="0.3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spans="1:26" ht="15.6" x14ac:dyDescent="0.3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spans="1:26" ht="15.6" x14ac:dyDescent="0.3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spans="1:26" ht="15.6" x14ac:dyDescent="0.3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spans="1:26" ht="15.6" x14ac:dyDescent="0.3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spans="1:26" ht="15.6" x14ac:dyDescent="0.3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spans="1:26" ht="15.6" x14ac:dyDescent="0.3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spans="1:26" ht="15.6" x14ac:dyDescent="0.3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spans="1:26" ht="15.6" x14ac:dyDescent="0.3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spans="1:26" ht="15.6" x14ac:dyDescent="0.3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spans="1:26" ht="15.6" x14ac:dyDescent="0.3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spans="1:26" ht="15.6" x14ac:dyDescent="0.3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spans="1:26" ht="15.6" x14ac:dyDescent="0.3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spans="1:26" ht="15.6" x14ac:dyDescent="0.3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spans="1:26" ht="15.6" x14ac:dyDescent="0.3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spans="1:26" ht="15.6" x14ac:dyDescent="0.3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spans="1:26" ht="15.6" x14ac:dyDescent="0.3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spans="1:26" ht="15.6" x14ac:dyDescent="0.3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spans="1:26" ht="15.6" x14ac:dyDescent="0.3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spans="1:26" ht="15.6" x14ac:dyDescent="0.3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spans="1:26" ht="15.6" x14ac:dyDescent="0.3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spans="1:26" ht="15.6" x14ac:dyDescent="0.3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spans="1:26" ht="15.6" x14ac:dyDescent="0.3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spans="1:26" ht="15.6" x14ac:dyDescent="0.3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spans="1:26" ht="15.6" x14ac:dyDescent="0.3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spans="1:26" ht="15.6" x14ac:dyDescent="0.3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spans="1:26" ht="15.6" x14ac:dyDescent="0.3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spans="1:26" ht="15.6" x14ac:dyDescent="0.3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spans="1:26" ht="15.6" x14ac:dyDescent="0.3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spans="1:26" ht="15.6" x14ac:dyDescent="0.3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spans="1:26" ht="15.6" x14ac:dyDescent="0.3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spans="1:26" ht="15.6" x14ac:dyDescent="0.3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spans="1:26" ht="15.6" x14ac:dyDescent="0.3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spans="1:26" ht="15.6" x14ac:dyDescent="0.3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spans="1:26" ht="15.6" x14ac:dyDescent="0.3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spans="1:26" ht="15.6" x14ac:dyDescent="0.3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spans="1:26" ht="15.6" x14ac:dyDescent="0.3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spans="1:26" ht="15.6" x14ac:dyDescent="0.3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spans="1:26" ht="15.6" x14ac:dyDescent="0.3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spans="1:26" ht="15.6" x14ac:dyDescent="0.3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spans="1:26" ht="15.6" x14ac:dyDescent="0.3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spans="1:26" ht="15.6" x14ac:dyDescent="0.3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spans="1:26" ht="15.6" x14ac:dyDescent="0.3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spans="1:26" ht="15.6" x14ac:dyDescent="0.3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spans="1:26" ht="15.6" x14ac:dyDescent="0.3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spans="1:26" ht="15.6" x14ac:dyDescent="0.3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spans="1:26" ht="15.6" x14ac:dyDescent="0.3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spans="1:26" ht="15.6" x14ac:dyDescent="0.3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spans="1:26" ht="15.6" x14ac:dyDescent="0.3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spans="1:26" ht="15.6" x14ac:dyDescent="0.3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spans="1:26" ht="15.6" x14ac:dyDescent="0.3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spans="1:26" ht="15.6" x14ac:dyDescent="0.3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spans="1:26" ht="15.6" x14ac:dyDescent="0.3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spans="1:26" ht="15.6" x14ac:dyDescent="0.3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spans="1:26" ht="15.6" x14ac:dyDescent="0.3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spans="1:26" ht="15.6" x14ac:dyDescent="0.3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spans="1:26" ht="15.6" x14ac:dyDescent="0.3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spans="1:26" ht="15.6" x14ac:dyDescent="0.3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spans="1:26" ht="15.6" x14ac:dyDescent="0.3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spans="1:26" ht="15.6" x14ac:dyDescent="0.3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spans="1:26" ht="15.6" x14ac:dyDescent="0.3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spans="1:26" ht="15.6" x14ac:dyDescent="0.3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spans="1:26" ht="15.6" x14ac:dyDescent="0.3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spans="1:26" ht="15.6" x14ac:dyDescent="0.3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spans="1:26" ht="15.6" x14ac:dyDescent="0.3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spans="1:26" ht="15.6" x14ac:dyDescent="0.3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spans="1:26" ht="15.6" x14ac:dyDescent="0.3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spans="1:26" ht="15.6" x14ac:dyDescent="0.3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spans="1:26" ht="15.6" x14ac:dyDescent="0.3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spans="1:26" ht="15.6" x14ac:dyDescent="0.3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spans="1:26" ht="15.6" x14ac:dyDescent="0.3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spans="1:26" ht="15.6" x14ac:dyDescent="0.3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spans="1:26" ht="15.6" x14ac:dyDescent="0.3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spans="1:26" ht="15.6" x14ac:dyDescent="0.3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spans="1:26" ht="15.6" x14ac:dyDescent="0.3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spans="1:26" ht="15.6" x14ac:dyDescent="0.3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spans="1:26" ht="15.6" x14ac:dyDescent="0.3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spans="1:26" ht="15.6" x14ac:dyDescent="0.3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spans="1:26" ht="15.6" x14ac:dyDescent="0.3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spans="1:26" ht="15.6" x14ac:dyDescent="0.3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spans="1:26" ht="15.6" x14ac:dyDescent="0.3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spans="1:26" ht="15.6" x14ac:dyDescent="0.3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spans="1:26" ht="15.6" x14ac:dyDescent="0.3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spans="1:26" ht="15.6" x14ac:dyDescent="0.3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spans="1:26" ht="15.6" x14ac:dyDescent="0.3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spans="1:26" ht="15.6" x14ac:dyDescent="0.3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spans="1:26" ht="15.6" x14ac:dyDescent="0.3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spans="1:26" ht="15.6" x14ac:dyDescent="0.3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spans="1:26" ht="15.6" x14ac:dyDescent="0.3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spans="1:26" ht="15.6" x14ac:dyDescent="0.3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spans="1:26" ht="15.6" x14ac:dyDescent="0.3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spans="1:26" ht="15.6" x14ac:dyDescent="0.3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spans="1:26" ht="15.6" x14ac:dyDescent="0.3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spans="1:26" ht="15.6" x14ac:dyDescent="0.3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spans="1:26" ht="15.6" x14ac:dyDescent="0.3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spans="1:26" ht="15.6" x14ac:dyDescent="0.3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spans="1:26" ht="15.6" x14ac:dyDescent="0.3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spans="1:26" ht="15.6" x14ac:dyDescent="0.3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spans="1:26" ht="15.6" x14ac:dyDescent="0.3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spans="1:26" ht="15.6" x14ac:dyDescent="0.3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spans="1:26" ht="15.6" x14ac:dyDescent="0.3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spans="1:26" ht="15.6" x14ac:dyDescent="0.3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spans="1:26" ht="15.6" x14ac:dyDescent="0.3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spans="1:26" ht="15.6" x14ac:dyDescent="0.3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spans="1:26" ht="15.6" x14ac:dyDescent="0.3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spans="1:26" ht="15.6" x14ac:dyDescent="0.3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spans="1:26" ht="15.6" x14ac:dyDescent="0.3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spans="1:26" ht="15.6" x14ac:dyDescent="0.3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spans="1:26" ht="15.6" x14ac:dyDescent="0.3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spans="1:26" ht="15.6" x14ac:dyDescent="0.3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spans="1:26" ht="15.6" x14ac:dyDescent="0.3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spans="1:26" ht="15.6" x14ac:dyDescent="0.3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spans="1:26" ht="15.6" x14ac:dyDescent="0.3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spans="1:26" ht="15.6" x14ac:dyDescent="0.3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spans="1:26" ht="15.6" x14ac:dyDescent="0.3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spans="1:26" ht="15.6" x14ac:dyDescent="0.3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spans="1:26" ht="15.6" x14ac:dyDescent="0.3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spans="1:26" ht="15.6" x14ac:dyDescent="0.3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spans="1:26" ht="15.6" x14ac:dyDescent="0.3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spans="1:26" ht="15.6" x14ac:dyDescent="0.3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spans="1:26" ht="15.6" x14ac:dyDescent="0.3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spans="1:26" ht="15.6" x14ac:dyDescent="0.3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spans="1:26" ht="15.6" x14ac:dyDescent="0.3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spans="1:26" ht="15.6" x14ac:dyDescent="0.3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spans="1:26" ht="15.6" x14ac:dyDescent="0.3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spans="1:26" ht="15.6" x14ac:dyDescent="0.3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spans="1:26" ht="15.6" x14ac:dyDescent="0.3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spans="1:26" ht="15.6" x14ac:dyDescent="0.3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spans="1:26" ht="15.6" x14ac:dyDescent="0.3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spans="1:26" ht="15.6" x14ac:dyDescent="0.3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spans="1:26" ht="15.6" x14ac:dyDescent="0.3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spans="1:26" ht="15.6" x14ac:dyDescent="0.3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spans="1:26" ht="15.6" x14ac:dyDescent="0.3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spans="1:26" ht="15.6" x14ac:dyDescent="0.3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spans="1:26" ht="15.6" x14ac:dyDescent="0.3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spans="1:26" ht="15.6" x14ac:dyDescent="0.3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spans="1:26" ht="15.6" x14ac:dyDescent="0.3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spans="1:26" ht="15.6" x14ac:dyDescent="0.3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spans="1:26" ht="15.6" x14ac:dyDescent="0.3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spans="1:26" ht="15.6" x14ac:dyDescent="0.3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spans="1:26" ht="15.6" x14ac:dyDescent="0.3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spans="1:26" ht="15.6" x14ac:dyDescent="0.3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spans="1:26" ht="15.6" x14ac:dyDescent="0.3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spans="1:26" ht="15.6" x14ac:dyDescent="0.3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spans="1:26" ht="15.6" x14ac:dyDescent="0.3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spans="1:26" ht="15.6" x14ac:dyDescent="0.3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spans="1:26" ht="15.6" x14ac:dyDescent="0.3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spans="1:26" ht="15.6" x14ac:dyDescent="0.3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spans="1:26" ht="15.6" x14ac:dyDescent="0.3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spans="1:26" ht="15.6" x14ac:dyDescent="0.3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spans="1:26" ht="15.6" x14ac:dyDescent="0.3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spans="1:26" ht="15.6" x14ac:dyDescent="0.3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spans="1:26" ht="15.6" x14ac:dyDescent="0.3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spans="1:26" ht="15.6" x14ac:dyDescent="0.3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spans="1:26" ht="15.6" x14ac:dyDescent="0.3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spans="1:26" ht="15.6" x14ac:dyDescent="0.3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spans="1:26" ht="15.6" x14ac:dyDescent="0.3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spans="1:26" ht="15.6" x14ac:dyDescent="0.3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spans="1:26" ht="15.6" x14ac:dyDescent="0.3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spans="1:26" ht="15.6" x14ac:dyDescent="0.3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spans="1:26" ht="15.6" x14ac:dyDescent="0.3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spans="1:26" ht="15.6" x14ac:dyDescent="0.3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spans="1:26" ht="15.6" x14ac:dyDescent="0.3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spans="1:26" ht="15.6" x14ac:dyDescent="0.3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spans="1:26" ht="15.6" x14ac:dyDescent="0.3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spans="1:26" ht="15.6" x14ac:dyDescent="0.3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spans="1:26" ht="15.6" x14ac:dyDescent="0.3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spans="1:26" ht="15.6" x14ac:dyDescent="0.3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spans="1:26" ht="15.6" x14ac:dyDescent="0.3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spans="1:26" ht="15.6" x14ac:dyDescent="0.3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spans="1:26" ht="15.6" x14ac:dyDescent="0.3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spans="1:26" ht="15.6" x14ac:dyDescent="0.3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spans="1:26" ht="15.6" x14ac:dyDescent="0.3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spans="1:26" ht="15.6" x14ac:dyDescent="0.3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spans="1:26" ht="15.6" x14ac:dyDescent="0.3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spans="1:26" ht="15.6" x14ac:dyDescent="0.3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spans="1:26" ht="15.6" x14ac:dyDescent="0.3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spans="1:26" ht="15.6" x14ac:dyDescent="0.3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spans="1:26" ht="15.6" x14ac:dyDescent="0.3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spans="1:26" ht="15.6" x14ac:dyDescent="0.3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spans="1:26" ht="15.6" x14ac:dyDescent="0.3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spans="1:26" ht="15.6" x14ac:dyDescent="0.3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spans="1:26" ht="15.6" x14ac:dyDescent="0.3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spans="1:26" ht="15.6" x14ac:dyDescent="0.3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spans="1:26" ht="15.6" x14ac:dyDescent="0.3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spans="1:26" ht="15.6" x14ac:dyDescent="0.3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spans="1:26" ht="15.6" x14ac:dyDescent="0.3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spans="1:26" ht="15.6" x14ac:dyDescent="0.3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spans="1:26" ht="15.6" x14ac:dyDescent="0.3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spans="1:26" ht="15.6" x14ac:dyDescent="0.3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spans="1:26" ht="15.6" x14ac:dyDescent="0.3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spans="1:26" ht="15.6" x14ac:dyDescent="0.3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spans="1:26" ht="15.6" x14ac:dyDescent="0.3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spans="1:26" ht="15.6" x14ac:dyDescent="0.3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spans="1:26" ht="15.6" x14ac:dyDescent="0.3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spans="1:26" ht="15.6" x14ac:dyDescent="0.3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spans="1:26" ht="15.6" x14ac:dyDescent="0.3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spans="1:26" ht="15.6" x14ac:dyDescent="0.3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spans="1:26" ht="15.6" x14ac:dyDescent="0.3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spans="1:26" ht="15.6" x14ac:dyDescent="0.3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spans="1:26" ht="15.6" x14ac:dyDescent="0.3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spans="1:26" ht="15.6" x14ac:dyDescent="0.3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spans="1:26" ht="15.6" x14ac:dyDescent="0.3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spans="1:26" ht="15.6" x14ac:dyDescent="0.3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spans="1:26" ht="15.6" x14ac:dyDescent="0.3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spans="1:26" ht="15.6" x14ac:dyDescent="0.3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spans="1:26" ht="15.6" x14ac:dyDescent="0.3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spans="1:26" ht="15.6" x14ac:dyDescent="0.3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spans="1:26" ht="15.6" x14ac:dyDescent="0.3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spans="1:26" ht="15.6" x14ac:dyDescent="0.3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spans="1:26" ht="15.6" x14ac:dyDescent="0.3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spans="1:26" ht="15.6" x14ac:dyDescent="0.3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spans="1:26" ht="15.6" x14ac:dyDescent="0.3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spans="1:26" ht="15.6" x14ac:dyDescent="0.3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spans="1:26" ht="15.6" x14ac:dyDescent="0.3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spans="1:26" ht="15.6" x14ac:dyDescent="0.3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spans="1:26" ht="15.6" x14ac:dyDescent="0.3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spans="1:26" ht="15.6" x14ac:dyDescent="0.3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spans="1:26" ht="15.6" x14ac:dyDescent="0.3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spans="1:26" ht="15.6" x14ac:dyDescent="0.3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spans="1:26" ht="15.6" x14ac:dyDescent="0.3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spans="1:26" ht="15.6" x14ac:dyDescent="0.3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spans="1:26" ht="15.6" x14ac:dyDescent="0.3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spans="1:26" ht="15.6" x14ac:dyDescent="0.3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spans="1:26" ht="15.6" x14ac:dyDescent="0.3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spans="1:26" ht="15.6" x14ac:dyDescent="0.3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spans="1:26" ht="15.6" x14ac:dyDescent="0.3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spans="1:26" ht="15.6" x14ac:dyDescent="0.3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spans="1:26" ht="15.6" x14ac:dyDescent="0.3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spans="1:26" ht="15.6" x14ac:dyDescent="0.3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spans="1:26" ht="15.6" x14ac:dyDescent="0.3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spans="1:26" ht="15.6" x14ac:dyDescent="0.3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spans="1:26" ht="15.6" x14ac:dyDescent="0.3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spans="1:26" ht="15.6" x14ac:dyDescent="0.3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spans="1:26" ht="15.6" x14ac:dyDescent="0.3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spans="1:26" ht="15.6" x14ac:dyDescent="0.3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spans="1:26" ht="15.6" x14ac:dyDescent="0.3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spans="1:26" ht="15.6" x14ac:dyDescent="0.3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spans="1:26" ht="15.6" x14ac:dyDescent="0.3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spans="1:26" ht="15.6" x14ac:dyDescent="0.3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spans="1:26" ht="15.6" x14ac:dyDescent="0.3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spans="1:26" ht="15.6" x14ac:dyDescent="0.3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spans="1:26" ht="15.6" x14ac:dyDescent="0.3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spans="1:26" ht="15.6" x14ac:dyDescent="0.3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spans="1:26" ht="15.6" x14ac:dyDescent="0.3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spans="1:26" ht="15.6" x14ac:dyDescent="0.3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spans="1:26" ht="15.6" x14ac:dyDescent="0.3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spans="1:26" ht="15.6" x14ac:dyDescent="0.3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spans="1:26" ht="15.6" x14ac:dyDescent="0.3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spans="1:26" ht="15.6" x14ac:dyDescent="0.3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spans="1:26" ht="15.6" x14ac:dyDescent="0.3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spans="1:26" ht="15.6" x14ac:dyDescent="0.3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spans="1:26" ht="15.6" x14ac:dyDescent="0.3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spans="1:26" ht="15.6" x14ac:dyDescent="0.3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spans="1:26" ht="15.6" x14ac:dyDescent="0.3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spans="1:26" ht="15.6" x14ac:dyDescent="0.3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spans="1:26" ht="15.6" x14ac:dyDescent="0.3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spans="1:26" ht="15.6" x14ac:dyDescent="0.3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spans="1:26" ht="15.6" x14ac:dyDescent="0.3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spans="1:26" ht="15.6" x14ac:dyDescent="0.3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spans="1:26" ht="15.6" x14ac:dyDescent="0.3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spans="1:26" ht="15.6" x14ac:dyDescent="0.3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spans="1:26" ht="15.6" x14ac:dyDescent="0.3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spans="1:26" ht="15.6" x14ac:dyDescent="0.3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spans="1:26" ht="15.6" x14ac:dyDescent="0.3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spans="1:26" ht="15.6" x14ac:dyDescent="0.3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spans="1:26" ht="15.6" x14ac:dyDescent="0.3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spans="1:26" ht="15.6" x14ac:dyDescent="0.3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spans="1:26" ht="15.6" x14ac:dyDescent="0.3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spans="1:26" ht="15.6" x14ac:dyDescent="0.3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spans="1:26" ht="15.6" x14ac:dyDescent="0.3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spans="1:26" ht="15.6" x14ac:dyDescent="0.3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spans="1:26" ht="15.6" x14ac:dyDescent="0.3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spans="1:26" ht="15.6" x14ac:dyDescent="0.3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spans="1:26" ht="15.6" x14ac:dyDescent="0.3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spans="1:26" ht="15.6" x14ac:dyDescent="0.3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spans="1:26" ht="15.6" x14ac:dyDescent="0.3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spans="1:26" ht="15.6" x14ac:dyDescent="0.3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spans="1:26" ht="15.6" x14ac:dyDescent="0.3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spans="1:26" ht="15.6" x14ac:dyDescent="0.3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spans="1:26" ht="15.6" x14ac:dyDescent="0.3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spans="1:26" ht="15.6" x14ac:dyDescent="0.3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spans="1:26" ht="15.6" x14ac:dyDescent="0.3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spans="1:26" ht="15.6" x14ac:dyDescent="0.3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spans="1:26" ht="15.6" x14ac:dyDescent="0.3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spans="1:26" ht="15.6" x14ac:dyDescent="0.3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spans="1:26" ht="15.6" x14ac:dyDescent="0.3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spans="1:26" ht="15.6" x14ac:dyDescent="0.3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spans="1:26" ht="15.6" x14ac:dyDescent="0.3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spans="1:26" ht="15.6" x14ac:dyDescent="0.3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spans="1:26" ht="15.6" x14ac:dyDescent="0.3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spans="1:26" ht="15.6" x14ac:dyDescent="0.3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spans="1:26" ht="15.6" x14ac:dyDescent="0.3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spans="1:26" ht="15.6" x14ac:dyDescent="0.3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spans="1:26" ht="15.6" x14ac:dyDescent="0.3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spans="1:26" ht="15.6" x14ac:dyDescent="0.3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spans="1:26" ht="15.6" x14ac:dyDescent="0.3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spans="1:26" ht="15.6" x14ac:dyDescent="0.3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spans="1:26" ht="15.6" x14ac:dyDescent="0.3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spans="1:26" ht="15.6" x14ac:dyDescent="0.3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spans="1:26" ht="15.6" x14ac:dyDescent="0.3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spans="1:26" ht="15.6" x14ac:dyDescent="0.3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spans="1:26" ht="15.6" x14ac:dyDescent="0.3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spans="1:26" ht="15.6" x14ac:dyDescent="0.3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spans="1:26" ht="15.6" x14ac:dyDescent="0.3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spans="1:26" ht="15.6" x14ac:dyDescent="0.3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spans="1:26" ht="15.6" x14ac:dyDescent="0.3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spans="1:26" ht="15.6" x14ac:dyDescent="0.3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spans="1:26" ht="15.6" x14ac:dyDescent="0.3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spans="1:26" ht="15.6" x14ac:dyDescent="0.3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spans="1:26" ht="15.6" x14ac:dyDescent="0.3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spans="1:26" ht="15.6" x14ac:dyDescent="0.3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spans="1:26" ht="15.6" x14ac:dyDescent="0.3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spans="1:26" ht="15.6" x14ac:dyDescent="0.3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spans="1:26" ht="15.6" x14ac:dyDescent="0.3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spans="1:26" ht="15.6" x14ac:dyDescent="0.3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spans="1:26" ht="15.6" x14ac:dyDescent="0.3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spans="1:26" ht="15.6" x14ac:dyDescent="0.3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spans="1:26" ht="15.6" x14ac:dyDescent="0.3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spans="1:26" ht="15.6" x14ac:dyDescent="0.3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spans="1:26" ht="15.6" x14ac:dyDescent="0.3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spans="1:26" ht="15.6" x14ac:dyDescent="0.3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spans="1:26" ht="15.6" x14ac:dyDescent="0.3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spans="1:26" ht="15.6" x14ac:dyDescent="0.3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spans="1:26" ht="15.6" x14ac:dyDescent="0.3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spans="1:26" ht="15.6" x14ac:dyDescent="0.3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spans="1:26" ht="15.6" x14ac:dyDescent="0.3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spans="1:26" ht="15.6" x14ac:dyDescent="0.3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spans="1:26" ht="15.6" x14ac:dyDescent="0.3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spans="1:26" ht="15.6" x14ac:dyDescent="0.3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spans="1:26" ht="15.6" x14ac:dyDescent="0.3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spans="1:26" ht="15.6" x14ac:dyDescent="0.3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spans="1:26" ht="15.6" x14ac:dyDescent="0.3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spans="1:26" ht="15.6" x14ac:dyDescent="0.3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spans="1:26" ht="15.6" x14ac:dyDescent="0.3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spans="1:26" ht="15.6" x14ac:dyDescent="0.3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spans="1:26" ht="15.6" x14ac:dyDescent="0.3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spans="1:26" ht="15.6" x14ac:dyDescent="0.3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spans="1:26" ht="15.6" x14ac:dyDescent="0.3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spans="1:26" ht="15.6" x14ac:dyDescent="0.3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spans="1:26" ht="15.6" x14ac:dyDescent="0.3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spans="1:26" ht="15.6" x14ac:dyDescent="0.3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spans="1:26" ht="15.6" x14ac:dyDescent="0.3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spans="1:26" ht="15.6" x14ac:dyDescent="0.3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spans="1:26" ht="15.6" x14ac:dyDescent="0.3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spans="1:26" ht="15.6" x14ac:dyDescent="0.3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spans="1:26" ht="15.6" x14ac:dyDescent="0.3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spans="1:26" ht="15.6" x14ac:dyDescent="0.3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spans="1:26" ht="15.6" x14ac:dyDescent="0.3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spans="1:26" ht="15.6" x14ac:dyDescent="0.3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spans="1:26" ht="15.6" x14ac:dyDescent="0.3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spans="1:26" ht="15.6" x14ac:dyDescent="0.3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spans="1:26" ht="15.6" x14ac:dyDescent="0.3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spans="1:26" ht="15.6" x14ac:dyDescent="0.3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spans="1:26" ht="15.6" x14ac:dyDescent="0.3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spans="1:26" ht="15.6" x14ac:dyDescent="0.3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spans="1:26" ht="15.6" x14ac:dyDescent="0.3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spans="1:26" ht="15.6" x14ac:dyDescent="0.3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spans="1:26" ht="15.6" x14ac:dyDescent="0.3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spans="1:26" ht="15.6" x14ac:dyDescent="0.3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spans="1:26" ht="15.6" x14ac:dyDescent="0.3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spans="1:26" ht="15.6" x14ac:dyDescent="0.3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spans="1:26" ht="15.6" x14ac:dyDescent="0.3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spans="1:26" ht="15.6" x14ac:dyDescent="0.3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spans="1:26" ht="15.6" x14ac:dyDescent="0.3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spans="1:26" ht="15.6" x14ac:dyDescent="0.3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spans="1:26" ht="15.6" x14ac:dyDescent="0.3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spans="1:26" ht="15.6" x14ac:dyDescent="0.3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spans="1:26" ht="15.6" x14ac:dyDescent="0.3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spans="1:26" ht="15.6" x14ac:dyDescent="0.3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spans="1:26" ht="15.6" x14ac:dyDescent="0.3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spans="1:26" ht="15.6" x14ac:dyDescent="0.3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spans="1:26" ht="15.6" x14ac:dyDescent="0.3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spans="1:26" ht="15.6" x14ac:dyDescent="0.3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spans="1:26" ht="15.6" x14ac:dyDescent="0.3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spans="1:26" ht="15.6" x14ac:dyDescent="0.3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spans="1:26" ht="15.6" x14ac:dyDescent="0.3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spans="1:26" ht="15.6" x14ac:dyDescent="0.3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spans="1:26" ht="15.6" x14ac:dyDescent="0.3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spans="1:26" ht="15.6" x14ac:dyDescent="0.3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spans="1:26" ht="15.6" x14ac:dyDescent="0.3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spans="1:26" ht="15.6" x14ac:dyDescent="0.3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spans="1:26" ht="15.6" x14ac:dyDescent="0.3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spans="1:26" ht="15.6" x14ac:dyDescent="0.3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spans="1:26" ht="15.6" x14ac:dyDescent="0.3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spans="1:26" ht="15.6" x14ac:dyDescent="0.3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spans="1:26" ht="15.6" x14ac:dyDescent="0.3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spans="1:26" ht="15.6" x14ac:dyDescent="0.3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spans="1:26" ht="15.6" x14ac:dyDescent="0.3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spans="1:26" ht="15.6" x14ac:dyDescent="0.3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spans="1:26" ht="15.6" x14ac:dyDescent="0.3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spans="1:26" ht="15.6" x14ac:dyDescent="0.3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spans="1:26" ht="15.6" x14ac:dyDescent="0.3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spans="1:26" ht="15.6" x14ac:dyDescent="0.3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spans="1:26" ht="15.6" x14ac:dyDescent="0.3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spans="1:26" ht="15.6" x14ac:dyDescent="0.3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spans="1:26" ht="15.6" x14ac:dyDescent="0.3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spans="1:26" ht="15.6" x14ac:dyDescent="0.3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spans="1:26" ht="15.6" x14ac:dyDescent="0.3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spans="1:26" ht="15.6" x14ac:dyDescent="0.3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spans="1:26" ht="15.6" x14ac:dyDescent="0.3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spans="1:26" ht="15.6" x14ac:dyDescent="0.3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spans="1:26" ht="15.6" x14ac:dyDescent="0.3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spans="1:26" ht="15.6" x14ac:dyDescent="0.3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spans="1:26" ht="15.6" x14ac:dyDescent="0.3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spans="1:26" ht="15.6" x14ac:dyDescent="0.3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spans="1:26" ht="15.6" x14ac:dyDescent="0.3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spans="1:26" ht="15.6" x14ac:dyDescent="0.3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spans="1:26" ht="15.6" x14ac:dyDescent="0.3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spans="1:26" ht="15.6" x14ac:dyDescent="0.3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spans="1:26" ht="15.6" x14ac:dyDescent="0.3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spans="1:26" ht="15.6" x14ac:dyDescent="0.3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spans="1:26" ht="15.6" x14ac:dyDescent="0.3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spans="1:26" ht="15.6" x14ac:dyDescent="0.3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spans="1:26" ht="15.6" x14ac:dyDescent="0.3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spans="1:26" ht="15.6" x14ac:dyDescent="0.3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spans="1:26" ht="15.6" x14ac:dyDescent="0.3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spans="1:26" ht="15.6" x14ac:dyDescent="0.3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spans="1:26" ht="15.6" x14ac:dyDescent="0.3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spans="1:26" ht="15.6" x14ac:dyDescent="0.3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spans="1:26" ht="15.6" x14ac:dyDescent="0.3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spans="1:26" ht="15.6" x14ac:dyDescent="0.3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spans="1:26" ht="15.6" x14ac:dyDescent="0.3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spans="1:26" ht="15.6" x14ac:dyDescent="0.3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spans="1:26" ht="15.6" x14ac:dyDescent="0.3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spans="1:26" ht="15.6" x14ac:dyDescent="0.3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spans="1:26" ht="15.6" x14ac:dyDescent="0.3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spans="1:26" ht="15.6" x14ac:dyDescent="0.3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spans="1:26" ht="15.6" x14ac:dyDescent="0.3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spans="1:26" ht="15.6" x14ac:dyDescent="0.3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spans="1:26" ht="15.6" x14ac:dyDescent="0.3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spans="1:26" ht="15.6" x14ac:dyDescent="0.3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spans="1:26" ht="15.6" x14ac:dyDescent="0.3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spans="1:26" ht="15.6" x14ac:dyDescent="0.3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spans="1:26" ht="15.6" x14ac:dyDescent="0.3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spans="1:26" ht="15.6" x14ac:dyDescent="0.3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spans="1:26" ht="15.6" x14ac:dyDescent="0.3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spans="1:26" ht="15.6" x14ac:dyDescent="0.3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spans="1:26" ht="15.6" x14ac:dyDescent="0.3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spans="1:26" ht="15.6" x14ac:dyDescent="0.3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spans="1:26" ht="15.6" x14ac:dyDescent="0.3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spans="1:26" ht="15.6" x14ac:dyDescent="0.3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spans="1:26" ht="15.6" x14ac:dyDescent="0.3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spans="1:26" ht="15.6" x14ac:dyDescent="0.3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spans="1:26" ht="15.6" x14ac:dyDescent="0.3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spans="1:26" ht="15.6" x14ac:dyDescent="0.3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spans="1:26" ht="15.6" x14ac:dyDescent="0.3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spans="1:26" ht="15.6" x14ac:dyDescent="0.3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spans="1:26" ht="15.6" x14ac:dyDescent="0.3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spans="1:26" ht="15.6" x14ac:dyDescent="0.3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spans="1:26" ht="15.6" x14ac:dyDescent="0.3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spans="1:26" ht="15.6" x14ac:dyDescent="0.3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spans="1:26" ht="15.6" x14ac:dyDescent="0.3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spans="1:26" ht="15.6" x14ac:dyDescent="0.3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spans="1:26" ht="15.6" x14ac:dyDescent="0.3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spans="1:26" ht="15.6" x14ac:dyDescent="0.3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spans="1:26" ht="15.6" x14ac:dyDescent="0.3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spans="1:26" ht="15.6" x14ac:dyDescent="0.3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spans="1:26" ht="15.6" x14ac:dyDescent="0.3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spans="1:26" ht="15.6" x14ac:dyDescent="0.3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spans="1:26" ht="15.6" x14ac:dyDescent="0.3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spans="1:26" ht="15.6" x14ac:dyDescent="0.3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spans="1:26" ht="15.6" x14ac:dyDescent="0.3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spans="1:26" ht="15.6" x14ac:dyDescent="0.3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spans="1:26" ht="15.6" x14ac:dyDescent="0.3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spans="1:26" ht="15.6" x14ac:dyDescent="0.3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spans="1:26" ht="15.6" x14ac:dyDescent="0.3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spans="1:26" ht="15.6" x14ac:dyDescent="0.3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spans="1:26" ht="15.6" x14ac:dyDescent="0.3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spans="1:26" ht="15.6" x14ac:dyDescent="0.3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spans="1:26" ht="15.6" x14ac:dyDescent="0.3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spans="1:26" ht="15.6" x14ac:dyDescent="0.3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spans="1:26" ht="15.6" x14ac:dyDescent="0.3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spans="1:26" ht="15.6" x14ac:dyDescent="0.3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spans="1:26" ht="15.6" x14ac:dyDescent="0.3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spans="1:26" ht="15.6" x14ac:dyDescent="0.3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spans="1:26" ht="15.6" x14ac:dyDescent="0.3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spans="1:26" ht="15.6" x14ac:dyDescent="0.3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spans="1:26" ht="15.6" x14ac:dyDescent="0.3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spans="1:26" ht="15.6" x14ac:dyDescent="0.3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spans="1:26" ht="15.6" x14ac:dyDescent="0.3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spans="1:26" ht="15.6" x14ac:dyDescent="0.3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spans="1:26" ht="15.6" x14ac:dyDescent="0.3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spans="1:26" ht="15.6" x14ac:dyDescent="0.3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spans="1:26" ht="15.6" x14ac:dyDescent="0.3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spans="1:26" ht="15.6" x14ac:dyDescent="0.3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spans="1:26" ht="15.6" x14ac:dyDescent="0.3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spans="1:26" ht="15.6" x14ac:dyDescent="0.3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spans="1:26" ht="15.6" x14ac:dyDescent="0.3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spans="1:26" ht="15.6" x14ac:dyDescent="0.3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spans="1:26" ht="15.6" x14ac:dyDescent="0.3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spans="1:26" ht="15.6" x14ac:dyDescent="0.3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spans="1:26" ht="15.6" x14ac:dyDescent="0.3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spans="1:26" ht="15.6" x14ac:dyDescent="0.3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spans="1:26" ht="15.6" x14ac:dyDescent="0.3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spans="1:26" ht="15.6" x14ac:dyDescent="0.3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spans="1:26" ht="15.6" x14ac:dyDescent="0.3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spans="1:26" ht="15.6" x14ac:dyDescent="0.3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spans="1:26" ht="15.6" x14ac:dyDescent="0.3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spans="1:26" ht="15.6" x14ac:dyDescent="0.3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spans="1:26" ht="15.6" x14ac:dyDescent="0.3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spans="1:26" ht="15.6" x14ac:dyDescent="0.3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spans="1:26" ht="15.6" x14ac:dyDescent="0.3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spans="1:26" ht="15.6" x14ac:dyDescent="0.3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spans="1:26" ht="15.6" x14ac:dyDescent="0.3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spans="1:26" ht="15.6" x14ac:dyDescent="0.3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spans="1:26" ht="15.6" x14ac:dyDescent="0.3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spans="1:26" ht="15.6" x14ac:dyDescent="0.3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spans="1:26" ht="15.6" x14ac:dyDescent="0.3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spans="1:26" ht="15.6" x14ac:dyDescent="0.3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spans="1:26" ht="15.6" x14ac:dyDescent="0.3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spans="1:26" ht="15.6" x14ac:dyDescent="0.3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spans="1:26" ht="15.6" x14ac:dyDescent="0.3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spans="1:26" ht="15.6" x14ac:dyDescent="0.3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spans="1:26" ht="15.6" x14ac:dyDescent="0.3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spans="1:26" ht="15.6" x14ac:dyDescent="0.3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spans="1:26" ht="15.6" x14ac:dyDescent="0.3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spans="1:26" ht="15.6" x14ac:dyDescent="0.3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spans="1:26" ht="15.6" x14ac:dyDescent="0.3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spans="1:26" ht="15.6" x14ac:dyDescent="0.3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spans="1:26" ht="15.6" x14ac:dyDescent="0.3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spans="1:26" ht="15.6" x14ac:dyDescent="0.3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spans="1:26" ht="15.6" x14ac:dyDescent="0.3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spans="1:26" ht="15.6" x14ac:dyDescent="0.3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spans="1:26" ht="15.6" x14ac:dyDescent="0.3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spans="1:26" ht="15.6" x14ac:dyDescent="0.3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spans="1:26" ht="15.6" x14ac:dyDescent="0.3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spans="1:26" ht="15.6" x14ac:dyDescent="0.3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spans="1:26" ht="15.6" x14ac:dyDescent="0.3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spans="1:26" ht="15.6" x14ac:dyDescent="0.3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spans="1:26" ht="15.6" x14ac:dyDescent="0.3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spans="1:26" ht="15.6" x14ac:dyDescent="0.3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spans="1:26" ht="15.6" x14ac:dyDescent="0.3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spans="1:26" ht="15.6" x14ac:dyDescent="0.3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spans="1:26" ht="15.6" x14ac:dyDescent="0.3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spans="1:26" ht="15.6" x14ac:dyDescent="0.3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spans="1:26" ht="15.6" x14ac:dyDescent="0.3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spans="1:26" ht="15.6" x14ac:dyDescent="0.3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spans="1:26" ht="15.6" x14ac:dyDescent="0.3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spans="1:26" ht="15.6" x14ac:dyDescent="0.3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spans="1:26" ht="15.6" x14ac:dyDescent="0.3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spans="1:26" ht="15.6" x14ac:dyDescent="0.3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spans="1:26" ht="15.6" x14ac:dyDescent="0.3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spans="1:26" ht="15.6" x14ac:dyDescent="0.3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spans="1:26" ht="15.6" x14ac:dyDescent="0.3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spans="1:26" ht="15.6" x14ac:dyDescent="0.3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spans="1:26" ht="15.6" x14ac:dyDescent="0.3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spans="1:26" ht="15.6" x14ac:dyDescent="0.3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spans="1:26" ht="15.6" x14ac:dyDescent="0.3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spans="1:26" ht="15.6" x14ac:dyDescent="0.3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spans="1:26" ht="15.6" x14ac:dyDescent="0.3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spans="1:26" ht="15.6" x14ac:dyDescent="0.3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spans="1:26" ht="15.6" x14ac:dyDescent="0.3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spans="1:26" ht="15.6" x14ac:dyDescent="0.3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spans="1:26" ht="15.6" x14ac:dyDescent="0.3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spans="1:26" ht="15.6" x14ac:dyDescent="0.3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spans="1:26" ht="15.6" x14ac:dyDescent="0.3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spans="1:26" ht="15.6" x14ac:dyDescent="0.3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spans="1:26" ht="15.6" x14ac:dyDescent="0.3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spans="1:26" ht="15.6" x14ac:dyDescent="0.3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spans="1:26" ht="15.6" x14ac:dyDescent="0.3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spans="1:26" ht="15.6" x14ac:dyDescent="0.3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spans="1:26" ht="15.6" x14ac:dyDescent="0.3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spans="1:26" ht="15.6" x14ac:dyDescent="0.3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spans="1:26" ht="15.6" x14ac:dyDescent="0.3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spans="1:26" ht="15.6" x14ac:dyDescent="0.3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spans="1:26" ht="15.6" x14ac:dyDescent="0.3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spans="1:26" ht="15.6" x14ac:dyDescent="0.3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spans="1:26" ht="15.6" x14ac:dyDescent="0.3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spans="1:26" ht="15.6" x14ac:dyDescent="0.3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spans="1:26" ht="15.6" x14ac:dyDescent="0.3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spans="1:26" ht="15.6" x14ac:dyDescent="0.3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spans="1:26" ht="15.6" x14ac:dyDescent="0.3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spans="1:26" ht="15.6" x14ac:dyDescent="0.3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spans="1:26" ht="15.6" x14ac:dyDescent="0.3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spans="1:26" ht="15.6" x14ac:dyDescent="0.3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spans="1:26" ht="15.6" x14ac:dyDescent="0.3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spans="1:26" ht="15.6" x14ac:dyDescent="0.3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spans="1:26" ht="15.6" x14ac:dyDescent="0.3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spans="1:26" ht="15.6" x14ac:dyDescent="0.3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spans="1:26" ht="15.6" x14ac:dyDescent="0.3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spans="1:26" ht="15.6" x14ac:dyDescent="0.3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spans="1:26" ht="15.6" x14ac:dyDescent="0.3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spans="1:26" ht="15.6" x14ac:dyDescent="0.3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spans="1:26" ht="15.6" x14ac:dyDescent="0.3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spans="1:26" ht="15.6" x14ac:dyDescent="0.3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spans="1:26" ht="15.6" x14ac:dyDescent="0.3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spans="1:26" ht="15.6" x14ac:dyDescent="0.3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spans="1:26" ht="15.6" x14ac:dyDescent="0.3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spans="1:26" ht="15.6" x14ac:dyDescent="0.3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spans="1:26" ht="15.6" x14ac:dyDescent="0.3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spans="1:26" ht="15.6" x14ac:dyDescent="0.3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spans="1:26" ht="15.6" x14ac:dyDescent="0.3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spans="1:26" ht="15.6" x14ac:dyDescent="0.3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spans="1:26" ht="15.6" x14ac:dyDescent="0.3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spans="1:26" ht="15.6" x14ac:dyDescent="0.3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spans="1:26" ht="15.6" x14ac:dyDescent="0.3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spans="1:26" ht="15.6" x14ac:dyDescent="0.3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spans="1:26" ht="15.6" x14ac:dyDescent="0.3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spans="1:26" ht="15.6" x14ac:dyDescent="0.3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spans="1:26" ht="15.6" x14ac:dyDescent="0.3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spans="1:26" ht="15.6" x14ac:dyDescent="0.3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spans="1:26" ht="15.6" x14ac:dyDescent="0.3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spans="1:26" ht="15.6" x14ac:dyDescent="0.3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spans="1:26" ht="15.6" x14ac:dyDescent="0.3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spans="1:26" ht="15.6" x14ac:dyDescent="0.3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spans="1:26" ht="15.6" x14ac:dyDescent="0.3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spans="1:26" ht="15.6" x14ac:dyDescent="0.3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spans="1:26" ht="15.6" x14ac:dyDescent="0.3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spans="1:26" ht="15.6" x14ac:dyDescent="0.3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spans="1:26" ht="15.6" x14ac:dyDescent="0.3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spans="1:26" ht="15.6" x14ac:dyDescent="0.3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spans="1:26" ht="15.6" x14ac:dyDescent="0.3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spans="1:26" ht="15.6" x14ac:dyDescent="0.3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spans="1:26" ht="15.6" x14ac:dyDescent="0.3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spans="1:26" ht="15.6" x14ac:dyDescent="0.3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spans="1:26" ht="15.6" x14ac:dyDescent="0.3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spans="1:26" ht="15.6" x14ac:dyDescent="0.3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spans="1:26" ht="15.6" x14ac:dyDescent="0.3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spans="1:26" ht="15.6" x14ac:dyDescent="0.3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spans="1:26" ht="15.6" x14ac:dyDescent="0.3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spans="1:26" ht="15.6" x14ac:dyDescent="0.3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spans="1:26" ht="15.6" x14ac:dyDescent="0.3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spans="1:26" ht="15.6" x14ac:dyDescent="0.3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spans="1:26" ht="15.6" x14ac:dyDescent="0.3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spans="1:26" ht="15.6" x14ac:dyDescent="0.3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spans="1:26" ht="15.6" x14ac:dyDescent="0.3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spans="1:26" ht="15.6" x14ac:dyDescent="0.3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spans="1:26" ht="15.6" x14ac:dyDescent="0.3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spans="1:26" ht="15.6" x14ac:dyDescent="0.3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spans="1:26" ht="15.6" x14ac:dyDescent="0.3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spans="1:26" ht="15.6" x14ac:dyDescent="0.3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spans="1:26" ht="15.6" x14ac:dyDescent="0.3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spans="1:26" ht="15.6" x14ac:dyDescent="0.3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spans="1:26" ht="15.6" x14ac:dyDescent="0.3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spans="1:26" ht="15.6" x14ac:dyDescent="0.3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spans="1:26" ht="15.6" x14ac:dyDescent="0.3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spans="1:26" ht="15.6" x14ac:dyDescent="0.3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spans="1:26" ht="15.6" x14ac:dyDescent="0.3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spans="1:26" ht="15.6" x14ac:dyDescent="0.3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spans="1:26" ht="15.6" x14ac:dyDescent="0.3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spans="1:26" ht="15.6" x14ac:dyDescent="0.3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spans="1:26" ht="15.6" x14ac:dyDescent="0.3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spans="1:26" ht="15.6" x14ac:dyDescent="0.3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spans="1:26" ht="15.6" x14ac:dyDescent="0.3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spans="1:26" ht="15.6" x14ac:dyDescent="0.3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spans="1:26" ht="15.6" x14ac:dyDescent="0.3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spans="1:26" ht="15.6" x14ac:dyDescent="0.3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spans="1:26" ht="15.6" x14ac:dyDescent="0.3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spans="1:26" ht="15.6" x14ac:dyDescent="0.3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spans="1:26" ht="15.6" x14ac:dyDescent="0.3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spans="1:26" ht="15.6" x14ac:dyDescent="0.3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spans="1:26" ht="15.6" x14ac:dyDescent="0.3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spans="1:26" ht="15.6" x14ac:dyDescent="0.3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spans="1:26" ht="15.6" x14ac:dyDescent="0.3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spans="1:26" ht="15.6" x14ac:dyDescent="0.3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spans="1:26" ht="15.6" x14ac:dyDescent="0.3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spans="1:26" ht="15.6" x14ac:dyDescent="0.3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spans="1:26" ht="15.6" x14ac:dyDescent="0.3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spans="1:26" ht="15.6" x14ac:dyDescent="0.3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spans="1:26" ht="15.6" x14ac:dyDescent="0.3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spans="1:26" ht="15.6" x14ac:dyDescent="0.3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spans="1:26" ht="15.6" x14ac:dyDescent="0.3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spans="1:26" ht="15.6" x14ac:dyDescent="0.3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spans="1:26" ht="15.6" x14ac:dyDescent="0.3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spans="1:26" ht="15.6" x14ac:dyDescent="0.3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spans="1:26" ht="15.6" x14ac:dyDescent="0.3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spans="1:26" ht="15.6" x14ac:dyDescent="0.3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spans="1:26" ht="15.6" x14ac:dyDescent="0.3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spans="1:26" ht="15.6" x14ac:dyDescent="0.3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spans="1:26" ht="15.6" x14ac:dyDescent="0.3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spans="1:26" ht="15.6" x14ac:dyDescent="0.3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spans="1:26" ht="15.6" x14ac:dyDescent="0.3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spans="1:26" ht="15.6" x14ac:dyDescent="0.3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spans="1:26" ht="15.6" x14ac:dyDescent="0.3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spans="1:26" ht="15.6" x14ac:dyDescent="0.3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spans="1:26" ht="15.6" x14ac:dyDescent="0.3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spans="1:26" ht="15.6" x14ac:dyDescent="0.3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spans="1:26" ht="15.6" x14ac:dyDescent="0.3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spans="1:26" ht="15.6" x14ac:dyDescent="0.3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spans="1:26" ht="15.6" x14ac:dyDescent="0.3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spans="1:26" ht="15.6" x14ac:dyDescent="0.3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spans="1:26" ht="15.6" x14ac:dyDescent="0.3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spans="1:26" ht="15.6" x14ac:dyDescent="0.3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spans="1:26" ht="15.6" x14ac:dyDescent="0.3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spans="1:26" ht="15.6" x14ac:dyDescent="0.3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spans="1:26" ht="15.6" x14ac:dyDescent="0.3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spans="1:26" ht="15.6" x14ac:dyDescent="0.3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spans="1:26" ht="15.6" x14ac:dyDescent="0.3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spans="1:26" ht="15.6" x14ac:dyDescent="0.3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spans="1:26" ht="15.6" x14ac:dyDescent="0.3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spans="1:26" ht="15.6" x14ac:dyDescent="0.3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spans="1:26" ht="15.6" x14ac:dyDescent="0.3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spans="1:26" ht="15.6" x14ac:dyDescent="0.3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spans="1:26" ht="15.6" x14ac:dyDescent="0.3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spans="1:26" ht="15.6" x14ac:dyDescent="0.3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spans="1:26" ht="15.6" x14ac:dyDescent="0.3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spans="1:26" ht="15.6" x14ac:dyDescent="0.3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spans="1:26" ht="15.6" x14ac:dyDescent="0.3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spans="1:26" ht="15.6" x14ac:dyDescent="0.3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spans="1:26" ht="15.6" x14ac:dyDescent="0.3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spans="1:26" ht="15.6" x14ac:dyDescent="0.3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spans="1:26" ht="15.6" x14ac:dyDescent="0.3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spans="1:26" ht="15.6" x14ac:dyDescent="0.3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spans="1:26" ht="15.6" x14ac:dyDescent="0.3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spans="1:26" ht="15.6" x14ac:dyDescent="0.3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spans="1:26" ht="15.6" x14ac:dyDescent="0.3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spans="1:26" ht="15.6" x14ac:dyDescent="0.3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spans="1:26" ht="15.6" x14ac:dyDescent="0.3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spans="1:26" ht="15.6" x14ac:dyDescent="0.3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spans="1:26" ht="15.6" x14ac:dyDescent="0.3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spans="1:26" ht="15.6" x14ac:dyDescent="0.3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spans="1:26" ht="15.6" x14ac:dyDescent="0.3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spans="1:26" ht="15.6" x14ac:dyDescent="0.3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spans="1:26" ht="15.6" x14ac:dyDescent="0.3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spans="1:26" ht="15.6" x14ac:dyDescent="0.3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spans="1:26" ht="15.6" x14ac:dyDescent="0.3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spans="1:26" ht="15.6" x14ac:dyDescent="0.3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spans="1:26" ht="15.6" x14ac:dyDescent="0.3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spans="1:26" ht="15.6" x14ac:dyDescent="0.3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spans="1:26" ht="15.6" x14ac:dyDescent="0.3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spans="1:26" ht="15.6" x14ac:dyDescent="0.3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spans="1:26" ht="15.6" x14ac:dyDescent="0.3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spans="1:26" ht="15.6" x14ac:dyDescent="0.3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spans="1:26" ht="15.6" x14ac:dyDescent="0.3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spans="1:26" ht="15.6" x14ac:dyDescent="0.3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spans="1:26" ht="15.6" x14ac:dyDescent="0.3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spans="1:26" ht="15.6" x14ac:dyDescent="0.3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spans="1:26" ht="15.6" x14ac:dyDescent="0.3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spans="1:26" ht="15.6" x14ac:dyDescent="0.3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spans="1:26" ht="15.6" x14ac:dyDescent="0.3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spans="1:26" ht="15.6" x14ac:dyDescent="0.3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spans="1:26" ht="15.6" x14ac:dyDescent="0.3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spans="1:26" ht="15.6" x14ac:dyDescent="0.3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spans="1:26" ht="15.6" x14ac:dyDescent="0.3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spans="1:26" ht="15.6" x14ac:dyDescent="0.3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spans="1:26" ht="15.6" x14ac:dyDescent="0.3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spans="1:26" ht="15.6" x14ac:dyDescent="0.3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spans="1:26" ht="15.6" x14ac:dyDescent="0.3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spans="1:26" ht="15.6" x14ac:dyDescent="0.3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spans="1:26" ht="15.6" x14ac:dyDescent="0.3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spans="1:26" ht="15.6" x14ac:dyDescent="0.3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spans="1:26" ht="15.6" x14ac:dyDescent="0.3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spans="1:26" ht="15.6" x14ac:dyDescent="0.3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spans="1:26" ht="15.6" x14ac:dyDescent="0.3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spans="1:26" ht="15.6" x14ac:dyDescent="0.3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spans="1:26" ht="15.6" x14ac:dyDescent="0.3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spans="1:26" ht="15.6" x14ac:dyDescent="0.3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spans="1:26" ht="15.6" x14ac:dyDescent="0.3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spans="1:26" ht="15.6" x14ac:dyDescent="0.3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spans="1:26" ht="15.6" x14ac:dyDescent="0.3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spans="1:26" ht="15.6" x14ac:dyDescent="0.3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spans="1:26" ht="15.6" x14ac:dyDescent="0.3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spans="1:26" ht="15.6" x14ac:dyDescent="0.3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spans="1:26" ht="15.6" x14ac:dyDescent="0.3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spans="1:26" ht="15.6" x14ac:dyDescent="0.3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spans="1:26" ht="15.6" x14ac:dyDescent="0.3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spans="1:26" ht="15.6" x14ac:dyDescent="0.3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spans="1:26" ht="15.6" x14ac:dyDescent="0.3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spans="1:26" ht="15.6" x14ac:dyDescent="0.3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spans="1:26" ht="15.6" x14ac:dyDescent="0.3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spans="1:26" ht="15.6" x14ac:dyDescent="0.3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spans="1:26" ht="15.6" x14ac:dyDescent="0.3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spans="1:26" ht="15.6" x14ac:dyDescent="0.3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spans="1:26" ht="15.6" x14ac:dyDescent="0.3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spans="1:26" ht="15.6" x14ac:dyDescent="0.3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spans="1:26" ht="15.6" x14ac:dyDescent="0.3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spans="1:26" ht="15.6" x14ac:dyDescent="0.3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spans="1:26" ht="15.6" x14ac:dyDescent="0.3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spans="1:26" ht="15.6" x14ac:dyDescent="0.3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spans="1:26" ht="15.6" x14ac:dyDescent="0.3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spans="1:26" ht="15.6" x14ac:dyDescent="0.3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spans="1:26" ht="15.6" x14ac:dyDescent="0.3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spans="1:26" ht="15.6" x14ac:dyDescent="0.3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spans="1:26" ht="15.6" x14ac:dyDescent="0.3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spans="1:26" ht="15.6" x14ac:dyDescent="0.3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spans="1:26" ht="15.6" x14ac:dyDescent="0.3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spans="1:26" ht="15.6" x14ac:dyDescent="0.3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spans="1:26" ht="15.6" x14ac:dyDescent="0.3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spans="1:26" ht="15.6" x14ac:dyDescent="0.3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spans="1:26" ht="15.6" x14ac:dyDescent="0.3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spans="1:26" ht="15.6" x14ac:dyDescent="0.3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spans="1:26" ht="15.6" x14ac:dyDescent="0.3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spans="1:26" ht="15.6" x14ac:dyDescent="0.3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spans="1:26" ht="15.6" x14ac:dyDescent="0.3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spans="1:26" ht="15.6" x14ac:dyDescent="0.3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spans="1:26" ht="15.6" x14ac:dyDescent="0.3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spans="1:26" ht="15.6" x14ac:dyDescent="0.3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spans="1:26" ht="15.6" x14ac:dyDescent="0.3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spans="1:26" ht="15.6" x14ac:dyDescent="0.3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spans="1:26" ht="15.6" x14ac:dyDescent="0.3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spans="1:26" ht="15.6" x14ac:dyDescent="0.3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spans="1:26" ht="15.6" x14ac:dyDescent="0.3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spans="1:26" ht="15.6" x14ac:dyDescent="0.3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spans="1:26" ht="15.6" x14ac:dyDescent="0.3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spans="1:26" ht="15.6" x14ac:dyDescent="0.3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spans="1:26" ht="15.6" x14ac:dyDescent="0.3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spans="1:26" ht="15.6" x14ac:dyDescent="0.3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spans="1:26" ht="15.6" x14ac:dyDescent="0.3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spans="1:26" ht="15.6" x14ac:dyDescent="0.3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spans="1:26" ht="15.6" x14ac:dyDescent="0.3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spans="1:26" ht="15.6" x14ac:dyDescent="0.3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spans="1:26" ht="15.6" x14ac:dyDescent="0.3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spans="1:26" ht="15.6" x14ac:dyDescent="0.3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spans="1:26" ht="15.6" x14ac:dyDescent="0.3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spans="1:26" ht="15.6" x14ac:dyDescent="0.3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spans="1:26" ht="15.6" x14ac:dyDescent="0.3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spans="1:26" ht="15.6" x14ac:dyDescent="0.3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spans="1:26" ht="15.6" x14ac:dyDescent="0.3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spans="1:26" ht="15.6" x14ac:dyDescent="0.3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spans="1:26" ht="15.6" x14ac:dyDescent="0.3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spans="1:26" ht="15.6" x14ac:dyDescent="0.3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spans="1:26" ht="15.6" x14ac:dyDescent="0.3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spans="1:26" ht="15.6" x14ac:dyDescent="0.3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spans="1:26" ht="15.6" x14ac:dyDescent="0.3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spans="1:26" ht="15.6" x14ac:dyDescent="0.3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spans="1:26" ht="15.6" x14ac:dyDescent="0.3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  <row r="1001" spans="1:26" ht="15.6" x14ac:dyDescent="0.3">
      <c r="A1001" s="98"/>
      <c r="B1001" s="98"/>
      <c r="C1001" s="98"/>
      <c r="D1001" s="98"/>
      <c r="E1001" s="98"/>
      <c r="F1001" s="98"/>
      <c r="G1001" s="98"/>
      <c r="H1001" s="98"/>
      <c r="I1001" s="98"/>
      <c r="J1001" s="98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</row>
    <row r="1002" spans="1:26" ht="15.6" x14ac:dyDescent="0.3">
      <c r="A1002" s="98"/>
      <c r="B1002" s="98"/>
      <c r="C1002" s="98"/>
      <c r="D1002" s="98"/>
      <c r="E1002" s="98"/>
      <c r="F1002" s="98"/>
      <c r="G1002" s="98"/>
      <c r="H1002" s="98"/>
      <c r="I1002" s="98"/>
      <c r="J1002" s="98"/>
      <c r="K1002" s="98"/>
      <c r="L1002" s="98"/>
      <c r="M1002" s="98"/>
      <c r="N1002" s="98"/>
      <c r="O1002" s="98"/>
      <c r="P1002" s="98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</row>
    <row r="1003" spans="1:26" ht="15.6" x14ac:dyDescent="0.3">
      <c r="A1003" s="98"/>
      <c r="B1003" s="98"/>
      <c r="C1003" s="98"/>
      <c r="D1003" s="98"/>
      <c r="E1003" s="98"/>
      <c r="F1003" s="98"/>
      <c r="G1003" s="98"/>
      <c r="H1003" s="98"/>
      <c r="I1003" s="98"/>
      <c r="J1003" s="98"/>
      <c r="K1003" s="98"/>
      <c r="L1003" s="98"/>
      <c r="M1003" s="98"/>
      <c r="N1003" s="98"/>
      <c r="O1003" s="98"/>
      <c r="P1003" s="98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</row>
  </sheetData>
  <mergeCells count="5">
    <mergeCell ref="D2:J2"/>
    <mergeCell ref="K2:O2"/>
    <mergeCell ref="E97:N97"/>
    <mergeCell ref="D98:D109"/>
    <mergeCell ref="D95:N96"/>
  </mergeCells>
  <pageMargins left="0.7" right="0.7" top="0.75" bottom="0.75" header="0.3" footer="0.3"/>
  <pageSetup scale="58" orientation="landscape" verticalDpi="1200" r:id="rId1"/>
  <rowBreaks count="2" manualBreakCount="2">
    <brk id="43" max="14" man="1"/>
    <brk id="94" max="14" man="1"/>
  </rowBreaks>
  <colBreaks count="1" manualBreakCount="1">
    <brk id="15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BF36-2BD6-4BC8-9E4D-4A81FF2D0143}">
  <dimension ref="B1:D22"/>
  <sheetViews>
    <sheetView workbookViewId="0">
      <selection activeCell="C17" sqref="C17"/>
    </sheetView>
  </sheetViews>
  <sheetFormatPr defaultColWidth="10.8984375" defaultRowHeight="15.6" x14ac:dyDescent="0.3"/>
  <cols>
    <col min="1" max="1" width="10.8984375" style="1"/>
    <col min="2" max="2" width="18.296875" style="1" customWidth="1"/>
    <col min="3" max="3" width="11.3984375" style="1" customWidth="1"/>
    <col min="4" max="4" width="112.69921875" style="1" customWidth="1"/>
    <col min="5" max="16384" width="10.8984375" style="1"/>
  </cols>
  <sheetData>
    <row r="1" spans="2:4" ht="80.099999999999994" customHeight="1" x14ac:dyDescent="0.3"/>
    <row r="2" spans="2:4" x14ac:dyDescent="0.3">
      <c r="B2" s="2" t="s">
        <v>86</v>
      </c>
      <c r="C2" s="2" t="s">
        <v>87</v>
      </c>
      <c r="D2" s="3" t="s">
        <v>88</v>
      </c>
    </row>
    <row r="3" spans="2:4" x14ac:dyDescent="0.3">
      <c r="B3" s="1" t="s">
        <v>89</v>
      </c>
      <c r="C3" s="1">
        <v>2.08</v>
      </c>
      <c r="D3" s="4" t="s">
        <v>840</v>
      </c>
    </row>
    <row r="4" spans="2:4" x14ac:dyDescent="0.3">
      <c r="B4" s="1" t="s">
        <v>90</v>
      </c>
      <c r="C4" s="72">
        <v>4.181E-2</v>
      </c>
      <c r="D4" s="4" t="s">
        <v>841</v>
      </c>
    </row>
    <row r="5" spans="2:4" x14ac:dyDescent="0.3">
      <c r="B5" s="1" t="s">
        <v>91</v>
      </c>
      <c r="C5" s="72">
        <v>9.64E-2</v>
      </c>
      <c r="D5" s="4" t="s">
        <v>842</v>
      </c>
    </row>
    <row r="6" spans="2:4" x14ac:dyDescent="0.3">
      <c r="B6" s="5" t="s">
        <v>92</v>
      </c>
      <c r="C6" s="73">
        <f>C4+(C5-C4)*C3</f>
        <v>0.1553572</v>
      </c>
      <c r="D6" s="6" t="s">
        <v>93</v>
      </c>
    </row>
    <row r="8" spans="2:4" x14ac:dyDescent="0.3">
      <c r="B8" s="7"/>
    </row>
    <row r="9" spans="2:4" x14ac:dyDescent="0.3">
      <c r="B9" s="1" t="s">
        <v>94</v>
      </c>
      <c r="C9" s="8" t="s">
        <v>95</v>
      </c>
      <c r="D9" s="9" t="s">
        <v>840</v>
      </c>
    </row>
    <row r="10" spans="2:4" x14ac:dyDescent="0.3">
      <c r="B10" s="1" t="s">
        <v>96</v>
      </c>
      <c r="C10" s="72">
        <v>4.5499999999999999E-2</v>
      </c>
      <c r="D10" s="9" t="s">
        <v>844</v>
      </c>
    </row>
    <row r="11" spans="2:4" x14ac:dyDescent="0.3">
      <c r="B11" s="5" t="s">
        <v>97</v>
      </c>
      <c r="C11" s="73">
        <f>C10+C4</f>
        <v>8.7309999999999999E-2</v>
      </c>
      <c r="D11" s="10" t="s">
        <v>98</v>
      </c>
    </row>
    <row r="13" spans="2:4" x14ac:dyDescent="0.3">
      <c r="B13" s="7" t="s">
        <v>99</v>
      </c>
      <c r="C13" s="11">
        <f>C21/(C21+C22)</f>
        <v>0.31402091616322164</v>
      </c>
      <c r="D13" s="9" t="s">
        <v>100</v>
      </c>
    </row>
    <row r="14" spans="2:4" x14ac:dyDescent="0.3">
      <c r="B14" s="7" t="s">
        <v>101</v>
      </c>
      <c r="C14" s="11">
        <f>C22/(C21+C22)</f>
        <v>0.6859790838367783</v>
      </c>
      <c r="D14" s="12" t="s">
        <v>102</v>
      </c>
    </row>
    <row r="15" spans="2:4" x14ac:dyDescent="0.3">
      <c r="B15" s="9" t="s">
        <v>32</v>
      </c>
      <c r="C15">
        <v>0.21</v>
      </c>
      <c r="D15" s="9" t="s">
        <v>103</v>
      </c>
    </row>
    <row r="16" spans="2:4" x14ac:dyDescent="0.3">
      <c r="D16" s="9"/>
    </row>
    <row r="17" spans="2:4" x14ac:dyDescent="0.3">
      <c r="B17" s="5" t="s">
        <v>75</v>
      </c>
      <c r="C17" s="73">
        <f>(C6*C13)+(C14*C11)*(1-C15)</f>
        <v>9.6100748986286261E-2</v>
      </c>
      <c r="D17" s="10" t="s">
        <v>104</v>
      </c>
    </row>
    <row r="18" spans="2:4" x14ac:dyDescent="0.3">
      <c r="D18" s="9" t="s">
        <v>105</v>
      </c>
    </row>
    <row r="21" spans="2:4" x14ac:dyDescent="0.3">
      <c r="B21" s="1" t="s">
        <v>106</v>
      </c>
      <c r="C21" s="13">
        <v>15561.9</v>
      </c>
      <c r="D21" s="9" t="s">
        <v>840</v>
      </c>
    </row>
    <row r="22" spans="2:4" x14ac:dyDescent="0.3">
      <c r="B22" s="1" t="s">
        <v>107</v>
      </c>
      <c r="C22" s="13">
        <f>'Bal Sheet - Standardized'!Q56+'Bal Sheet - Standardized'!Q69</f>
        <v>33994.990000000005</v>
      </c>
      <c r="D22" s="9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5D6D-D1B8-40A9-8940-CA235D585370}">
  <dimension ref="A1:W91"/>
  <sheetViews>
    <sheetView view="pageBreakPreview" zoomScaleNormal="100" zoomScaleSheetLayoutView="100" workbookViewId="0">
      <pane xSplit="2" ySplit="5" topLeftCell="I6" activePane="bottomRight" state="frozen"/>
      <selection activeCell="Q15" sqref="Q15"/>
      <selection pane="topRight" activeCell="Q15" sqref="Q15"/>
      <selection pane="bottomLeft" activeCell="Q15" sqref="Q15"/>
      <selection pane="bottomRight" activeCell="P17" sqref="P17"/>
    </sheetView>
  </sheetViews>
  <sheetFormatPr defaultRowHeight="14.4" outlineLevelCol="1" x14ac:dyDescent="0.3"/>
  <cols>
    <col min="1" max="1" width="31.59765625" style="45" customWidth="1"/>
    <col min="2" max="2" width="0" style="45" hidden="1" customWidth="1"/>
    <col min="3" max="8" width="11.69921875" style="45" hidden="1" customWidth="1" outlineLevel="1"/>
    <col min="9" max="9" width="11.69921875" style="45" customWidth="1" collapsed="1"/>
    <col min="10" max="20" width="11.69921875" style="45" customWidth="1"/>
    <col min="21" max="16384" width="8.796875" style="45"/>
  </cols>
  <sheetData>
    <row r="1" spans="1:23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3" ht="21" x14ac:dyDescent="0.3">
      <c r="A2" s="46" t="s">
        <v>643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</row>
    <row r="3" spans="1:23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3" x14ac:dyDescent="0.3">
      <c r="A4" s="61" t="s">
        <v>150</v>
      </c>
      <c r="B4" s="61"/>
      <c r="C4" s="62" t="s">
        <v>153</v>
      </c>
      <c r="D4" s="62" t="s">
        <v>154</v>
      </c>
      <c r="E4" s="62" t="s">
        <v>155</v>
      </c>
      <c r="F4" s="62" t="s">
        <v>156</v>
      </c>
      <c r="G4" s="62" t="s">
        <v>157</v>
      </c>
      <c r="H4" s="62" t="s">
        <v>158</v>
      </c>
      <c r="I4" s="62" t="s">
        <v>159</v>
      </c>
      <c r="J4" s="62" t="s">
        <v>160</v>
      </c>
      <c r="K4" s="62" t="s">
        <v>161</v>
      </c>
      <c r="L4" s="62" t="s">
        <v>162</v>
      </c>
      <c r="M4" s="62" t="s">
        <v>163</v>
      </c>
      <c r="N4" s="62" t="s">
        <v>164</v>
      </c>
      <c r="O4" s="62" t="s">
        <v>165</v>
      </c>
      <c r="P4" s="62" t="s">
        <v>644</v>
      </c>
      <c r="Q4" s="62" t="s">
        <v>645</v>
      </c>
      <c r="R4" s="62" t="s">
        <v>781</v>
      </c>
      <c r="S4" s="62" t="s">
        <v>782</v>
      </c>
      <c r="T4" s="62" t="s">
        <v>783</v>
      </c>
    </row>
    <row r="5" spans="1:23" x14ac:dyDescent="0.3">
      <c r="A5" s="63" t="s">
        <v>166</v>
      </c>
      <c r="B5" s="63"/>
      <c r="C5" s="64" t="s">
        <v>169</v>
      </c>
      <c r="D5" s="64" t="s">
        <v>170</v>
      </c>
      <c r="E5" s="64" t="s">
        <v>171</v>
      </c>
      <c r="F5" s="64" t="s">
        <v>172</v>
      </c>
      <c r="G5" s="64" t="s">
        <v>173</v>
      </c>
      <c r="H5" s="64" t="s">
        <v>174</v>
      </c>
      <c r="I5" s="64" t="s">
        <v>175</v>
      </c>
      <c r="J5" s="64" t="s">
        <v>176</v>
      </c>
      <c r="K5" s="64" t="s">
        <v>177</v>
      </c>
      <c r="L5" s="64" t="s">
        <v>178</v>
      </c>
      <c r="M5" s="64" t="s">
        <v>179</v>
      </c>
      <c r="N5" s="64" t="s">
        <v>180</v>
      </c>
      <c r="O5" s="64" t="s">
        <v>181</v>
      </c>
      <c r="P5" s="64" t="s">
        <v>646</v>
      </c>
      <c r="Q5" s="64" t="s">
        <v>647</v>
      </c>
      <c r="R5" s="68">
        <v>46022</v>
      </c>
      <c r="S5" s="68">
        <v>46387</v>
      </c>
      <c r="T5" s="68">
        <v>46752</v>
      </c>
    </row>
    <row r="6" spans="1:23" x14ac:dyDescent="0.3">
      <c r="A6" s="65" t="s">
        <v>15</v>
      </c>
      <c r="B6" s="65" t="s">
        <v>648</v>
      </c>
      <c r="C6" s="53">
        <v>6056.0010000000002</v>
      </c>
      <c r="D6" s="53">
        <v>7849.3119999999999</v>
      </c>
      <c r="E6" s="53">
        <v>9160.8439999999991</v>
      </c>
      <c r="F6" s="53">
        <v>9809.6630000000005</v>
      </c>
      <c r="G6" s="53">
        <v>10081.984</v>
      </c>
      <c r="H6" s="53">
        <v>9190.0679999999993</v>
      </c>
      <c r="I6" s="53">
        <v>9478.2690000000002</v>
      </c>
      <c r="J6" s="53">
        <v>10797.478999999999</v>
      </c>
      <c r="K6" s="53">
        <v>11763.096</v>
      </c>
      <c r="L6" s="53">
        <v>12899.672</v>
      </c>
      <c r="M6" s="53">
        <v>5162.0820000000003</v>
      </c>
      <c r="N6" s="53">
        <v>9680.14</v>
      </c>
      <c r="O6" s="53">
        <v>13127.485000000001</v>
      </c>
      <c r="P6" s="53">
        <v>15631</v>
      </c>
      <c r="Q6" s="53">
        <f>P6*(1+Q7)</f>
        <v>16099.93</v>
      </c>
      <c r="R6" s="53">
        <f t="shared" ref="R6:T6" si="0">Q6*(1+R7)</f>
        <v>16582.927900000002</v>
      </c>
      <c r="S6" s="53">
        <f t="shared" si="0"/>
        <v>17080.415737000003</v>
      </c>
      <c r="T6" s="53">
        <f t="shared" si="0"/>
        <v>17592.828209110005</v>
      </c>
    </row>
    <row r="7" spans="1:23" x14ac:dyDescent="0.3">
      <c r="A7" s="65" t="s">
        <v>791</v>
      </c>
      <c r="B7" s="65"/>
      <c r="C7" s="53"/>
      <c r="D7" s="53"/>
      <c r="E7" s="53"/>
      <c r="F7" s="53"/>
      <c r="G7" s="53"/>
      <c r="H7" s="53"/>
      <c r="I7" s="53"/>
      <c r="J7" s="75">
        <f>J6/I6-1</f>
        <v>0.13918258703145048</v>
      </c>
      <c r="K7" s="75">
        <f t="shared" ref="K7:O7" si="1">K6/J6-1</f>
        <v>8.9429856728593826E-2</v>
      </c>
      <c r="L7" s="75">
        <f t="shared" si="1"/>
        <v>9.6622181779354666E-2</v>
      </c>
      <c r="M7" s="75">
        <f t="shared" si="1"/>
        <v>-0.59982842974612072</v>
      </c>
      <c r="N7" s="75">
        <f t="shared" si="1"/>
        <v>0.87523948670323315</v>
      </c>
      <c r="O7" s="75">
        <f t="shared" si="1"/>
        <v>0.35612553124231683</v>
      </c>
      <c r="P7" s="75">
        <f>P6/O6-1</f>
        <v>0.19070789263899357</v>
      </c>
      <c r="Q7" s="75">
        <v>0.03</v>
      </c>
      <c r="R7" s="75">
        <v>0.03</v>
      </c>
      <c r="S7" s="75">
        <v>0.03</v>
      </c>
      <c r="T7" s="75">
        <v>0.03</v>
      </c>
    </row>
    <row r="8" spans="1:23" x14ac:dyDescent="0.3">
      <c r="A8" s="66" t="s">
        <v>649</v>
      </c>
      <c r="B8" s="66" t="s">
        <v>650</v>
      </c>
      <c r="C8" s="55">
        <v>5870.1329999999998</v>
      </c>
      <c r="D8" s="55">
        <v>7695.8670000000002</v>
      </c>
      <c r="E8" s="55">
        <v>9061.5249999999996</v>
      </c>
      <c r="F8" s="55">
        <v>9709.18</v>
      </c>
      <c r="G8" s="55">
        <v>9957.1910000000007</v>
      </c>
      <c r="H8" s="55">
        <v>9036.0709999999999</v>
      </c>
      <c r="I8" s="55">
        <v>9081.1170000000002</v>
      </c>
      <c r="J8" s="55">
        <v>10395.437</v>
      </c>
      <c r="K8" s="55">
        <v>11337.603999999999</v>
      </c>
      <c r="L8" s="55">
        <v>12462.785</v>
      </c>
      <c r="M8" s="55">
        <v>4917.1329999999998</v>
      </c>
      <c r="N8" s="55">
        <v>9454.0570000000007</v>
      </c>
      <c r="O8" s="55">
        <v>13081.791999999999</v>
      </c>
      <c r="P8" s="55"/>
      <c r="Q8" s="55"/>
      <c r="R8" s="55"/>
      <c r="S8" s="55"/>
      <c r="T8" s="55"/>
      <c r="V8" s="74"/>
      <c r="W8" s="74"/>
    </row>
    <row r="9" spans="1:23" x14ac:dyDescent="0.3">
      <c r="A9" s="66" t="s">
        <v>651</v>
      </c>
      <c r="B9" s="66" t="s">
        <v>652</v>
      </c>
      <c r="C9" s="55">
        <v>185.86799999999999</v>
      </c>
      <c r="D9" s="55">
        <v>153.44499999999999</v>
      </c>
      <c r="E9" s="55">
        <v>99.319000000000003</v>
      </c>
      <c r="F9" s="55">
        <v>100.483</v>
      </c>
      <c r="G9" s="55">
        <v>124.79300000000001</v>
      </c>
      <c r="H9" s="55">
        <v>153.99700000000001</v>
      </c>
      <c r="I9" s="55">
        <v>397.15199999999999</v>
      </c>
      <c r="J9" s="55">
        <v>402.04199999999997</v>
      </c>
      <c r="K9" s="55">
        <v>425.49200000000002</v>
      </c>
      <c r="L9" s="55">
        <v>436.887</v>
      </c>
      <c r="M9" s="55">
        <v>244.94900000000001</v>
      </c>
      <c r="N9" s="55">
        <v>226.083</v>
      </c>
      <c r="O9" s="55">
        <v>45.692999999999998</v>
      </c>
      <c r="P9" s="55"/>
      <c r="Q9" s="55"/>
      <c r="R9" s="55"/>
      <c r="S9" s="55"/>
      <c r="T9" s="55"/>
      <c r="V9" s="74"/>
    </row>
    <row r="10" spans="1:23" x14ac:dyDescent="0.3">
      <c r="A10" s="66" t="s">
        <v>653</v>
      </c>
      <c r="B10" s="66" t="s">
        <v>654</v>
      </c>
      <c r="C10" s="55">
        <v>3794.31</v>
      </c>
      <c r="D10" s="55">
        <v>2511.0819999999999</v>
      </c>
      <c r="E10" s="55">
        <v>5921.2820000000002</v>
      </c>
      <c r="F10" s="55">
        <v>6258.7160000000003</v>
      </c>
      <c r="G10" s="55">
        <v>6368.6980000000003</v>
      </c>
      <c r="H10" s="55">
        <v>5625.3760000000002</v>
      </c>
      <c r="I10" s="55">
        <v>5521.2209999999995</v>
      </c>
      <c r="J10" s="55">
        <v>6193.1220000000003</v>
      </c>
      <c r="K10" s="55">
        <v>6918.875</v>
      </c>
      <c r="L10" s="55">
        <v>7603.4889999999996</v>
      </c>
      <c r="M10" s="55">
        <v>3452.7109999999998</v>
      </c>
      <c r="N10" s="55">
        <v>5030.6090000000004</v>
      </c>
      <c r="O10" s="55">
        <v>6652.9830000000002</v>
      </c>
      <c r="P10" s="55">
        <f>P6*P11</f>
        <v>9119.5253675659696</v>
      </c>
      <c r="Q10" s="55">
        <f t="shared" ref="Q10:T10" si="2">Q6*Q11</f>
        <v>9393.1111285929492</v>
      </c>
      <c r="R10" s="55">
        <f t="shared" si="2"/>
        <v>9674.9044624507387</v>
      </c>
      <c r="S10" s="55">
        <f t="shared" si="2"/>
        <v>9965.1515963242618</v>
      </c>
      <c r="T10" s="55">
        <f t="shared" si="2"/>
        <v>10264.106144213991</v>
      </c>
    </row>
    <row r="11" spans="1:23" s="79" customFormat="1" x14ac:dyDescent="0.3">
      <c r="A11" s="76" t="s">
        <v>784</v>
      </c>
      <c r="B11" s="76"/>
      <c r="C11" s="77"/>
      <c r="D11" s="77"/>
      <c r="E11" s="77"/>
      <c r="F11" s="77"/>
      <c r="G11" s="77"/>
      <c r="H11" s="77"/>
      <c r="I11" s="78">
        <f>I10/I6</f>
        <v>0.5825136425227011</v>
      </c>
      <c r="J11" s="78">
        <f t="shared" ref="J11:O11" si="3">J10/J6</f>
        <v>0.57357110858932914</v>
      </c>
      <c r="K11" s="78">
        <f t="shared" si="3"/>
        <v>0.58818486221654576</v>
      </c>
      <c r="L11" s="78">
        <f t="shared" si="3"/>
        <v>0.58943273906499327</v>
      </c>
      <c r="M11" s="78">
        <f t="shared" si="3"/>
        <v>0.66886016146198368</v>
      </c>
      <c r="N11" s="78">
        <f t="shared" si="3"/>
        <v>0.51968349631306987</v>
      </c>
      <c r="O11" s="78">
        <f t="shared" si="3"/>
        <v>0.5067979891045391</v>
      </c>
      <c r="P11" s="78">
        <f>AVERAGE(I11:L11)</f>
        <v>0.58342558809839229</v>
      </c>
      <c r="Q11" s="78">
        <f>P11</f>
        <v>0.58342558809839229</v>
      </c>
      <c r="R11" s="78">
        <f t="shared" ref="R11:T11" si="4">Q11</f>
        <v>0.58342558809839229</v>
      </c>
      <c r="S11" s="78">
        <f t="shared" si="4"/>
        <v>0.58342558809839229</v>
      </c>
      <c r="T11" s="78">
        <f t="shared" si="4"/>
        <v>0.58342558809839229</v>
      </c>
    </row>
    <row r="12" spans="1:23" x14ac:dyDescent="0.3">
      <c r="A12" s="66" t="s">
        <v>655</v>
      </c>
      <c r="B12" s="66" t="s">
        <v>656</v>
      </c>
      <c r="C12" s="55">
        <v>3794.31</v>
      </c>
      <c r="D12" s="55">
        <v>2511.0819999999999</v>
      </c>
      <c r="E12" s="55">
        <v>5921.2820000000002</v>
      </c>
      <c r="F12" s="55">
        <v>6258.7160000000003</v>
      </c>
      <c r="G12" s="55">
        <v>6368.6980000000003</v>
      </c>
      <c r="H12" s="55">
        <v>5625.3760000000002</v>
      </c>
      <c r="I12" s="55">
        <v>5521.2209999999995</v>
      </c>
      <c r="J12" s="55">
        <v>6193.1220000000003</v>
      </c>
      <c r="K12" s="55">
        <v>6918.875</v>
      </c>
      <c r="L12" s="55">
        <v>7603.4889999999996</v>
      </c>
      <c r="M12" s="55">
        <v>3452.7109999999998</v>
      </c>
      <c r="N12" s="55">
        <v>5030.6090000000004</v>
      </c>
      <c r="O12" s="55">
        <v>6652.9830000000002</v>
      </c>
      <c r="P12" s="55"/>
      <c r="Q12" s="55"/>
      <c r="R12" s="55"/>
      <c r="S12" s="55"/>
      <c r="T12" s="55"/>
    </row>
    <row r="13" spans="1:23" x14ac:dyDescent="0.3">
      <c r="A13" s="65" t="s">
        <v>19</v>
      </c>
      <c r="B13" s="65" t="s">
        <v>657</v>
      </c>
      <c r="C13" s="53">
        <v>2261.6909999999998</v>
      </c>
      <c r="D13" s="53">
        <v>5338.23</v>
      </c>
      <c r="E13" s="53">
        <v>3239.5619999999999</v>
      </c>
      <c r="F13" s="53">
        <v>3550.9470000000001</v>
      </c>
      <c r="G13" s="53">
        <v>3713.2860000000001</v>
      </c>
      <c r="H13" s="53">
        <v>3564.692</v>
      </c>
      <c r="I13" s="53">
        <v>3957.0479999999998</v>
      </c>
      <c r="J13" s="53">
        <v>4604.357</v>
      </c>
      <c r="K13" s="53">
        <v>4844.2209999999995</v>
      </c>
      <c r="L13" s="53">
        <v>5296.183</v>
      </c>
      <c r="M13" s="53">
        <v>1709.3710000000001</v>
      </c>
      <c r="N13" s="53">
        <v>4649.5309999999999</v>
      </c>
      <c r="O13" s="53">
        <v>6474.5020000000004</v>
      </c>
      <c r="P13" s="53">
        <f>P6-P10</f>
        <v>6511.4746324340304</v>
      </c>
      <c r="Q13" s="53">
        <f t="shared" ref="Q13:T13" si="5">Q6-Q10</f>
        <v>6706.8188714070511</v>
      </c>
      <c r="R13" s="53">
        <f t="shared" si="5"/>
        <v>6908.0234375492637</v>
      </c>
      <c r="S13" s="53">
        <f t="shared" si="5"/>
        <v>7115.2641406757411</v>
      </c>
      <c r="T13" s="53">
        <f t="shared" si="5"/>
        <v>7328.7220648960138</v>
      </c>
    </row>
    <row r="14" spans="1:23" x14ac:dyDescent="0.3">
      <c r="A14" s="66" t="s">
        <v>658</v>
      </c>
      <c r="B14" s="66" t="s">
        <v>659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/>
      <c r="Q14" s="55"/>
      <c r="R14" s="55"/>
      <c r="S14" s="55"/>
      <c r="T14" s="55"/>
    </row>
    <row r="15" spans="1:23" x14ac:dyDescent="0.3">
      <c r="A15" s="66" t="s">
        <v>660</v>
      </c>
      <c r="B15" s="66" t="s">
        <v>661</v>
      </c>
      <c r="C15" s="55">
        <v>1808.0170000000001</v>
      </c>
      <c r="D15" s="55">
        <v>4586.8190000000004</v>
      </c>
      <c r="E15" s="55">
        <v>2408.9250000000002</v>
      </c>
      <c r="F15" s="55">
        <v>2298.8809999999999</v>
      </c>
      <c r="G15" s="55">
        <v>2385.538</v>
      </c>
      <c r="H15" s="55">
        <v>2112.2474000000002</v>
      </c>
      <c r="I15" s="55">
        <v>2412.9164999999998</v>
      </c>
      <c r="J15" s="55">
        <v>2799.3231999999998</v>
      </c>
      <c r="K15" s="55">
        <v>3169.6882999999998</v>
      </c>
      <c r="L15" s="55">
        <v>3658.848</v>
      </c>
      <c r="M15" s="55">
        <v>3675.0740000000001</v>
      </c>
      <c r="N15" s="55">
        <v>3995.8029999999999</v>
      </c>
      <c r="O15" s="55">
        <v>8347.9979999999996</v>
      </c>
      <c r="P15" s="55">
        <f>P17+P21+P23</f>
        <v>4566.8345818363969</v>
      </c>
      <c r="Q15" s="55">
        <f t="shared" ref="Q15:T15" si="6">Q17+Q21+Q23</f>
        <v>4723.1910304025987</v>
      </c>
      <c r="R15" s="55">
        <f t="shared" si="6"/>
        <v>4895.520826129492</v>
      </c>
      <c r="S15" s="55">
        <f t="shared" si="6"/>
        <v>4986.1524106664638</v>
      </c>
      <c r="T15" s="55">
        <f t="shared" si="6"/>
        <v>5133.6541282127955</v>
      </c>
    </row>
    <row r="16" spans="1:23" s="79" customFormat="1" x14ac:dyDescent="0.3">
      <c r="A16" s="76" t="s">
        <v>784</v>
      </c>
      <c r="B16" s="76"/>
      <c r="C16" s="77"/>
      <c r="D16" s="77"/>
      <c r="E16" s="77"/>
      <c r="F16" s="77"/>
      <c r="G16" s="77"/>
      <c r="H16" s="77"/>
      <c r="I16" s="78">
        <f>I15/I6</f>
        <v>0.25457354080159572</v>
      </c>
      <c r="J16" s="78">
        <f t="shared" ref="J16:T16" si="7">J15/J6</f>
        <v>0.25925710992352935</v>
      </c>
      <c r="K16" s="78">
        <f t="shared" si="7"/>
        <v>0.26946037845818821</v>
      </c>
      <c r="L16" s="78">
        <f t="shared" si="7"/>
        <v>0.28363883980926025</v>
      </c>
      <c r="M16" s="78">
        <f t="shared" si="7"/>
        <v>0.71193638535769088</v>
      </c>
      <c r="N16" s="78">
        <f t="shared" si="7"/>
        <v>0.41278359610501503</v>
      </c>
      <c r="O16" s="78">
        <f t="shared" si="7"/>
        <v>0.63591754246910193</v>
      </c>
      <c r="P16" s="78">
        <f t="shared" si="7"/>
        <v>0.29216522179236115</v>
      </c>
      <c r="Q16" s="78">
        <f t="shared" si="7"/>
        <v>0.29336717801894785</v>
      </c>
      <c r="R16" s="78">
        <f t="shared" si="7"/>
        <v>0.29521450347314671</v>
      </c>
      <c r="S16" s="78">
        <f t="shared" si="7"/>
        <v>0.29192219249472612</v>
      </c>
      <c r="T16" s="78">
        <f t="shared" si="7"/>
        <v>0.29180380023005403</v>
      </c>
    </row>
    <row r="17" spans="1:22" x14ac:dyDescent="0.3">
      <c r="A17" s="66" t="s">
        <v>662</v>
      </c>
      <c r="B17" s="66" t="s">
        <v>663</v>
      </c>
      <c r="C17" s="55">
        <v>1128.8030000000001</v>
      </c>
      <c r="D17" s="55">
        <v>1182.5050000000001</v>
      </c>
      <c r="E17" s="55">
        <v>1239.7739999999999</v>
      </c>
      <c r="F17" s="55">
        <v>1278.45</v>
      </c>
      <c r="G17" s="55">
        <v>1318.749</v>
      </c>
      <c r="H17" s="55">
        <v>1309.104</v>
      </c>
      <c r="I17" s="55">
        <v>1378.5340000000001</v>
      </c>
      <c r="J17" s="55">
        <v>1559.575</v>
      </c>
      <c r="K17" s="55">
        <v>1764.6379999999999</v>
      </c>
      <c r="L17" s="55">
        <v>2101.2170000000001</v>
      </c>
      <c r="M17" s="55">
        <v>2122.3330000000001</v>
      </c>
      <c r="N17" s="55">
        <v>2507.239</v>
      </c>
      <c r="O17" s="55">
        <v>4226.6170000000002</v>
      </c>
      <c r="P17" s="55">
        <f>P6*P19</f>
        <v>2546.1207794275701</v>
      </c>
      <c r="Q17" s="55">
        <f t="shared" ref="Q17:T17" si="8">Q6*Q19</f>
        <v>2622.5044028103971</v>
      </c>
      <c r="R17" s="55">
        <f t="shared" si="8"/>
        <v>2701.1795348947094</v>
      </c>
      <c r="S17" s="55">
        <f t="shared" si="8"/>
        <v>2782.2149209415506</v>
      </c>
      <c r="T17" s="55">
        <f t="shared" si="8"/>
        <v>2865.6813685697975</v>
      </c>
    </row>
    <row r="18" spans="1:22" x14ac:dyDescent="0.3">
      <c r="A18" s="67" t="s">
        <v>664</v>
      </c>
      <c r="B18" s="67" t="s">
        <v>665</v>
      </c>
      <c r="C18" s="59">
        <v>1128.8030000000001</v>
      </c>
      <c r="D18" s="59">
        <v>1182.5050000000001</v>
      </c>
      <c r="E18" s="59">
        <v>1239.7739999999999</v>
      </c>
      <c r="F18" s="59">
        <v>1278.45</v>
      </c>
      <c r="G18" s="59">
        <v>1318.749</v>
      </c>
      <c r="H18" s="59">
        <v>1309.104</v>
      </c>
      <c r="I18" s="59">
        <v>1378.5340000000001</v>
      </c>
      <c r="J18" s="59">
        <v>1559.575</v>
      </c>
      <c r="K18" s="59">
        <v>1764.6379999999999</v>
      </c>
      <c r="L18" s="59">
        <v>2101.2170000000001</v>
      </c>
      <c r="M18" s="59">
        <v>2122.3330000000001</v>
      </c>
      <c r="N18" s="59">
        <v>2507.239</v>
      </c>
      <c r="O18" s="59">
        <v>4226.6170000000002</v>
      </c>
      <c r="P18" s="59"/>
      <c r="Q18" s="59"/>
      <c r="R18" s="59"/>
      <c r="S18" s="59"/>
      <c r="T18" s="59"/>
      <c r="V18" s="74"/>
    </row>
    <row r="19" spans="1:22" s="79" customFormat="1" x14ac:dyDescent="0.3">
      <c r="A19" s="76" t="s">
        <v>784</v>
      </c>
      <c r="B19" s="76"/>
      <c r="C19" s="77"/>
      <c r="D19" s="77"/>
      <c r="E19" s="77"/>
      <c r="F19" s="77"/>
      <c r="G19" s="77"/>
      <c r="H19" s="77"/>
      <c r="I19" s="78">
        <f>I18/I6</f>
        <v>0.14544153579097618</v>
      </c>
      <c r="J19" s="78">
        <f t="shared" ref="J19:O19" si="9">J18/J6</f>
        <v>0.14443880835517256</v>
      </c>
      <c r="K19" s="78">
        <f t="shared" si="9"/>
        <v>0.15001475801948738</v>
      </c>
      <c r="L19" s="78">
        <f t="shared" si="9"/>
        <v>0.16288918043807626</v>
      </c>
      <c r="M19" s="78">
        <f t="shared" si="9"/>
        <v>0.41113895517351329</v>
      </c>
      <c r="N19" s="78">
        <f t="shared" si="9"/>
        <v>0.25900854739704182</v>
      </c>
      <c r="O19" s="78">
        <f t="shared" si="9"/>
        <v>0.32196700281889484</v>
      </c>
      <c r="P19" s="78">
        <f>MEDIAN(I19:O19)</f>
        <v>0.16288918043807626</v>
      </c>
      <c r="Q19" s="78">
        <f>P19</f>
        <v>0.16288918043807626</v>
      </c>
      <c r="R19" s="78">
        <f t="shared" ref="R19:T19" si="10">Q19</f>
        <v>0.16288918043807626</v>
      </c>
      <c r="S19" s="78">
        <f t="shared" si="10"/>
        <v>0.16288918043807626</v>
      </c>
      <c r="T19" s="78">
        <f t="shared" si="10"/>
        <v>0.16288918043807626</v>
      </c>
    </row>
    <row r="20" spans="1:22" x14ac:dyDescent="0.3">
      <c r="A20" s="66" t="s">
        <v>666</v>
      </c>
      <c r="B20" s="66" t="s">
        <v>667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5" t="s">
        <v>183</v>
      </c>
      <c r="I20" s="55" t="s">
        <v>183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0</v>
      </c>
      <c r="P20" s="69"/>
      <c r="Q20" s="55"/>
      <c r="R20" s="55"/>
      <c r="S20" s="55"/>
      <c r="T20" s="55"/>
    </row>
    <row r="21" spans="1:22" x14ac:dyDescent="0.3">
      <c r="A21" s="66" t="s">
        <v>668</v>
      </c>
      <c r="B21" s="66" t="s">
        <v>669</v>
      </c>
      <c r="C21" s="55">
        <v>633.423</v>
      </c>
      <c r="D21" s="55">
        <v>817.14599999999996</v>
      </c>
      <c r="E21" s="55">
        <v>927.697</v>
      </c>
      <c r="F21" s="55">
        <v>849.22500000000002</v>
      </c>
      <c r="G21" s="55">
        <v>815.76499999999999</v>
      </c>
      <c r="H21" s="55">
        <v>819.88300000000004</v>
      </c>
      <c r="I21" s="55">
        <v>849.52700000000004</v>
      </c>
      <c r="J21" s="55">
        <v>993.48</v>
      </c>
      <c r="K21" s="55">
        <v>1178.0440000000001</v>
      </c>
      <c r="L21" s="55">
        <v>1304.6489999999999</v>
      </c>
      <c r="M21" s="55">
        <v>1210.556</v>
      </c>
      <c r="N21" s="55">
        <v>1150.6099999999999</v>
      </c>
      <c r="O21" s="55">
        <v>3482.05</v>
      </c>
      <c r="P21" s="55">
        <f>P6*P22</f>
        <v>1580.8904690754928</v>
      </c>
      <c r="Q21" s="55">
        <f t="shared" ref="Q21:T21" si="11">Q6*Q22</f>
        <v>1628.3171831477575</v>
      </c>
      <c r="R21" s="55">
        <f t="shared" si="11"/>
        <v>1677.1666986421903</v>
      </c>
      <c r="S21" s="55">
        <f t="shared" si="11"/>
        <v>1727.4816996014563</v>
      </c>
      <c r="T21" s="55">
        <f t="shared" si="11"/>
        <v>1779.3061505895</v>
      </c>
    </row>
    <row r="22" spans="1:22" s="79" customFormat="1" x14ac:dyDescent="0.3">
      <c r="A22" s="76" t="s">
        <v>786</v>
      </c>
      <c r="B22" s="76"/>
      <c r="C22" s="77"/>
      <c r="D22" s="77"/>
      <c r="E22" s="77"/>
      <c r="F22" s="77"/>
      <c r="G22" s="77"/>
      <c r="H22" s="77"/>
      <c r="I22" s="78">
        <f>I21/I6</f>
        <v>8.9628918529322185E-2</v>
      </c>
      <c r="J22" s="78">
        <f t="shared" ref="J22:O22" si="12">J21/J6</f>
        <v>9.2010366493882514E-2</v>
      </c>
      <c r="K22" s="78">
        <f t="shared" si="12"/>
        <v>0.10014744417626109</v>
      </c>
      <c r="L22" s="78">
        <f t="shared" si="12"/>
        <v>0.10113815297009102</v>
      </c>
      <c r="M22" s="78">
        <f t="shared" si="12"/>
        <v>0.23450925421176957</v>
      </c>
      <c r="N22" s="78">
        <f t="shared" si="12"/>
        <v>0.11886295032923078</v>
      </c>
      <c r="O22" s="78">
        <f t="shared" si="12"/>
        <v>0.26524882717443593</v>
      </c>
      <c r="P22" s="78">
        <f>MEDIAN(I22:O22)</f>
        <v>0.10113815297009102</v>
      </c>
      <c r="Q22" s="78">
        <f>P22</f>
        <v>0.10113815297009102</v>
      </c>
      <c r="R22" s="78">
        <f t="shared" ref="R22:T22" si="13">Q22</f>
        <v>0.10113815297009102</v>
      </c>
      <c r="S22" s="78">
        <f t="shared" si="13"/>
        <v>0.10113815297009102</v>
      </c>
      <c r="T22" s="78">
        <f t="shared" si="13"/>
        <v>0.10113815297009102</v>
      </c>
    </row>
    <row r="23" spans="1:22" x14ac:dyDescent="0.3">
      <c r="A23" s="66" t="s">
        <v>670</v>
      </c>
      <c r="B23" s="66" t="s">
        <v>671</v>
      </c>
      <c r="C23" s="55">
        <v>45.790999999999997</v>
      </c>
      <c r="D23" s="55">
        <v>2587.1680000000001</v>
      </c>
      <c r="E23" s="55">
        <v>241.45400000000001</v>
      </c>
      <c r="F23" s="55">
        <v>171.20599999999999</v>
      </c>
      <c r="G23" s="55">
        <v>251.024</v>
      </c>
      <c r="H23" s="55">
        <v>-16.739599999999999</v>
      </c>
      <c r="I23" s="55">
        <v>184.85550000000001</v>
      </c>
      <c r="J23" s="55">
        <v>246.26820000000001</v>
      </c>
      <c r="K23" s="55">
        <v>227.00630000000001</v>
      </c>
      <c r="L23" s="55">
        <v>252.982</v>
      </c>
      <c r="M23" s="55">
        <v>342.185</v>
      </c>
      <c r="N23" s="55">
        <v>337.95400000000001</v>
      </c>
      <c r="O23" s="55">
        <v>639.33100000000002</v>
      </c>
      <c r="P23" s="55">
        <f>AVERAGE(M23:O23)</f>
        <v>439.82333333333332</v>
      </c>
      <c r="Q23" s="55">
        <f t="shared" ref="Q23:T23" si="14">AVERAGE(N23:P23)</f>
        <v>472.36944444444447</v>
      </c>
      <c r="R23" s="55">
        <f t="shared" si="14"/>
        <v>517.1745925925926</v>
      </c>
      <c r="S23" s="55">
        <f t="shared" si="14"/>
        <v>476.45579012345678</v>
      </c>
      <c r="T23" s="55">
        <f t="shared" si="14"/>
        <v>488.66660905349795</v>
      </c>
    </row>
    <row r="24" spans="1:22" x14ac:dyDescent="0.3">
      <c r="A24" s="65" t="s">
        <v>672</v>
      </c>
      <c r="B24" s="65" t="s">
        <v>673</v>
      </c>
      <c r="C24" s="53">
        <v>453.67399999999998</v>
      </c>
      <c r="D24" s="53">
        <v>751.41099999999994</v>
      </c>
      <c r="E24" s="53">
        <v>830.63699999999994</v>
      </c>
      <c r="F24" s="53">
        <v>1252.066</v>
      </c>
      <c r="G24" s="53">
        <v>1327.748</v>
      </c>
      <c r="H24" s="53">
        <v>1452.4446</v>
      </c>
      <c r="I24" s="53">
        <v>1544.1315</v>
      </c>
      <c r="J24" s="53">
        <v>1805.0337999999999</v>
      </c>
      <c r="K24" s="53">
        <v>1674.5327</v>
      </c>
      <c r="L24" s="53">
        <v>1637.335</v>
      </c>
      <c r="M24" s="53">
        <v>-1965.703</v>
      </c>
      <c r="N24" s="53">
        <v>653.72799999999995</v>
      </c>
      <c r="O24" s="53">
        <v>-1873.4960000000001</v>
      </c>
      <c r="P24" s="53">
        <f>P13-P17-P21-P23</f>
        <v>1944.6400505976339</v>
      </c>
      <c r="Q24" s="53">
        <f t="shared" ref="Q24:T24" si="15">Q13-Q17-Q21-Q23</f>
        <v>1983.627841004452</v>
      </c>
      <c r="R24" s="53">
        <f t="shared" si="15"/>
        <v>2012.5026114197717</v>
      </c>
      <c r="S24" s="53">
        <f t="shared" si="15"/>
        <v>2129.1117300092774</v>
      </c>
      <c r="T24" s="53">
        <f t="shared" si="15"/>
        <v>2195.0679366832173</v>
      </c>
    </row>
    <row r="25" spans="1:22" s="79" customFormat="1" x14ac:dyDescent="0.3">
      <c r="A25" s="76" t="s">
        <v>785</v>
      </c>
      <c r="B25" s="76"/>
      <c r="C25" s="77"/>
      <c r="D25" s="77"/>
      <c r="E25" s="77"/>
      <c r="F25" s="77"/>
      <c r="G25" s="77"/>
      <c r="H25" s="77"/>
      <c r="I25" s="78">
        <f>I24/I6</f>
        <v>0.16291281667570312</v>
      </c>
      <c r="J25" s="78">
        <f t="shared" ref="J25:T25" si="16">J24/J6</f>
        <v>0.1671717814871416</v>
      </c>
      <c r="K25" s="78">
        <f t="shared" si="16"/>
        <v>0.14235475932526606</v>
      </c>
      <c r="L25" s="78">
        <f t="shared" si="16"/>
        <v>0.12692842112574645</v>
      </c>
      <c r="M25" s="78">
        <f t="shared" si="16"/>
        <v>-0.38079654681967467</v>
      </c>
      <c r="N25" s="78">
        <f t="shared" si="16"/>
        <v>6.753290758191513E-2</v>
      </c>
      <c r="O25" s="78">
        <f t="shared" si="16"/>
        <v>-0.14271553157364111</v>
      </c>
      <c r="P25" s="78">
        <f t="shared" si="16"/>
        <v>0.12440919010924663</v>
      </c>
      <c r="Q25" s="78">
        <f t="shared" si="16"/>
        <v>0.12320723388265986</v>
      </c>
      <c r="R25" s="78">
        <f t="shared" si="16"/>
        <v>0.12135990842846102</v>
      </c>
      <c r="S25" s="78">
        <f t="shared" si="16"/>
        <v>0.12465221940688158</v>
      </c>
      <c r="T25" s="78">
        <f t="shared" si="16"/>
        <v>0.12477061167155355</v>
      </c>
    </row>
    <row r="26" spans="1:22" x14ac:dyDescent="0.3">
      <c r="A26" s="66" t="s">
        <v>674</v>
      </c>
      <c r="B26" s="66" t="s">
        <v>675</v>
      </c>
      <c r="C26" s="55">
        <v>1199.0940000000001</v>
      </c>
      <c r="D26" s="55">
        <v>1201.5150000000001</v>
      </c>
      <c r="E26" s="55">
        <v>1250.739</v>
      </c>
      <c r="F26" s="55">
        <v>1013.091</v>
      </c>
      <c r="G26" s="55">
        <v>848.81600000000003</v>
      </c>
      <c r="H26" s="55">
        <v>888.08699999999999</v>
      </c>
      <c r="I26" s="55">
        <v>753.67700000000002</v>
      </c>
      <c r="J26" s="55">
        <v>706.04100000000005</v>
      </c>
      <c r="K26" s="55">
        <v>831.86099999999999</v>
      </c>
      <c r="L26" s="55">
        <v>895.33900000000006</v>
      </c>
      <c r="M26" s="55">
        <v>742.58299999999997</v>
      </c>
      <c r="N26" s="55">
        <v>816.85799999999995</v>
      </c>
      <c r="O26" s="55">
        <v>535.57299999999998</v>
      </c>
      <c r="P26" s="55">
        <f>AVERAGE(I26:O26)</f>
        <v>754.5617142857144</v>
      </c>
      <c r="Q26" s="55">
        <f t="shared" ref="Q26:T26" si="17">AVERAGE(J26:P26)</f>
        <v>754.68810204081637</v>
      </c>
      <c r="R26" s="55">
        <f t="shared" si="17"/>
        <v>761.6376880466471</v>
      </c>
      <c r="S26" s="55">
        <f t="shared" si="17"/>
        <v>751.60578633902537</v>
      </c>
      <c r="T26" s="55">
        <f t="shared" si="17"/>
        <v>731.07247010174331</v>
      </c>
    </row>
    <row r="27" spans="1:22" x14ac:dyDescent="0.3">
      <c r="A27" s="66" t="s">
        <v>676</v>
      </c>
      <c r="B27" s="66" t="s">
        <v>677</v>
      </c>
      <c r="C27" s="55">
        <v>1113.58</v>
      </c>
      <c r="D27" s="55">
        <v>1086.8320000000001</v>
      </c>
      <c r="E27" s="55">
        <v>1116.3579999999999</v>
      </c>
      <c r="F27" s="55" t="s">
        <v>183</v>
      </c>
      <c r="G27" s="55" t="s">
        <v>183</v>
      </c>
      <c r="H27" s="55">
        <v>797.57899999999995</v>
      </c>
      <c r="I27" s="55">
        <v>694.77300000000002</v>
      </c>
      <c r="J27" s="55">
        <v>668.745</v>
      </c>
      <c r="K27" s="55">
        <v>769.51300000000003</v>
      </c>
      <c r="L27" s="55">
        <v>847.93200000000002</v>
      </c>
      <c r="M27" s="55">
        <v>676.38</v>
      </c>
      <c r="N27" s="55">
        <v>799.59299999999996</v>
      </c>
      <c r="O27" s="55">
        <v>594.95399999999995</v>
      </c>
      <c r="P27" s="55"/>
      <c r="Q27" s="55"/>
      <c r="R27" s="55"/>
      <c r="S27" s="55"/>
      <c r="T27" s="55"/>
    </row>
    <row r="28" spans="1:22" x14ac:dyDescent="0.3">
      <c r="A28" s="67" t="s">
        <v>678</v>
      </c>
      <c r="B28" s="67" t="s">
        <v>679</v>
      </c>
      <c r="C28" s="59">
        <v>1113.58</v>
      </c>
      <c r="D28" s="59">
        <v>1086.8320000000001</v>
      </c>
      <c r="E28" s="59">
        <v>1116.3579999999999</v>
      </c>
      <c r="F28" s="59">
        <v>857.34699999999998</v>
      </c>
      <c r="G28" s="59">
        <v>817.06100000000004</v>
      </c>
      <c r="H28" s="59">
        <v>797.57899999999995</v>
      </c>
      <c r="I28" s="59">
        <v>694.77300000000002</v>
      </c>
      <c r="J28" s="59">
        <v>668.745</v>
      </c>
      <c r="K28" s="59">
        <v>769.51300000000003</v>
      </c>
      <c r="L28" s="59">
        <v>847.93200000000002</v>
      </c>
      <c r="M28" s="59">
        <v>676.38</v>
      </c>
      <c r="N28" s="59">
        <v>799.59299999999996</v>
      </c>
      <c r="O28" s="59">
        <v>594.95399999999995</v>
      </c>
      <c r="P28" s="59"/>
      <c r="Q28" s="59"/>
      <c r="R28" s="59"/>
      <c r="S28" s="59"/>
      <c r="T28" s="59"/>
    </row>
    <row r="29" spans="1:22" x14ac:dyDescent="0.3">
      <c r="A29" s="67" t="s">
        <v>680</v>
      </c>
      <c r="B29" s="67" t="s">
        <v>681</v>
      </c>
      <c r="C29" s="59">
        <v>0</v>
      </c>
      <c r="D29" s="59">
        <v>0</v>
      </c>
      <c r="E29" s="59">
        <v>0</v>
      </c>
      <c r="F29" s="59" t="s">
        <v>183</v>
      </c>
      <c r="G29" s="59" t="s">
        <v>183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  <c r="P29" s="59"/>
      <c r="Q29" s="59"/>
      <c r="R29" s="59"/>
      <c r="S29" s="59"/>
      <c r="T29" s="59"/>
    </row>
    <row r="30" spans="1:22" x14ac:dyDescent="0.3">
      <c r="A30" s="66" t="s">
        <v>682</v>
      </c>
      <c r="B30" s="66" t="s">
        <v>683</v>
      </c>
      <c r="C30" s="55">
        <v>0</v>
      </c>
      <c r="D30" s="55">
        <v>0</v>
      </c>
      <c r="E30" s="55">
        <v>0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/>
      <c r="Q30" s="55"/>
      <c r="R30" s="55"/>
      <c r="S30" s="55"/>
      <c r="T30" s="55"/>
    </row>
    <row r="31" spans="1:22" x14ac:dyDescent="0.3">
      <c r="A31" s="66" t="s">
        <v>684</v>
      </c>
      <c r="B31" s="66" t="s">
        <v>685</v>
      </c>
      <c r="C31" s="55">
        <v>108.73099999999999</v>
      </c>
      <c r="D31" s="55">
        <v>119.01300000000001</v>
      </c>
      <c r="E31" s="55">
        <v>90.02</v>
      </c>
      <c r="F31" s="55">
        <v>208.68199999999999</v>
      </c>
      <c r="G31" s="55">
        <v>23.957999999999998</v>
      </c>
      <c r="H31" s="55">
        <v>76.462000000000003</v>
      </c>
      <c r="I31" s="55">
        <v>53.139000000000003</v>
      </c>
      <c r="J31" s="55">
        <v>34.750999999999998</v>
      </c>
      <c r="K31" s="55">
        <v>47.826999999999998</v>
      </c>
      <c r="L31" s="55">
        <v>62.295999999999999</v>
      </c>
      <c r="M31" s="55">
        <v>103.304</v>
      </c>
      <c r="N31" s="55">
        <v>83.242999999999995</v>
      </c>
      <c r="O31" s="55">
        <v>23.457000000000001</v>
      </c>
      <c r="P31" s="55"/>
      <c r="Q31" s="55"/>
      <c r="R31" s="55"/>
      <c r="S31" s="55"/>
      <c r="T31" s="55"/>
    </row>
    <row r="32" spans="1:22" x14ac:dyDescent="0.3">
      <c r="A32" s="66" t="s">
        <v>686</v>
      </c>
      <c r="B32" s="66" t="s">
        <v>687</v>
      </c>
      <c r="C32" s="55">
        <v>-23.216999999999999</v>
      </c>
      <c r="D32" s="55">
        <v>-4.33</v>
      </c>
      <c r="E32" s="55">
        <v>44.360999999999997</v>
      </c>
      <c r="F32" s="55">
        <v>-52.938000000000002</v>
      </c>
      <c r="G32" s="55">
        <v>7.7969999999999997</v>
      </c>
      <c r="H32" s="55">
        <v>14.045999999999999</v>
      </c>
      <c r="I32" s="55">
        <v>5.7649999999999997</v>
      </c>
      <c r="J32" s="55">
        <v>2.5449999999999999</v>
      </c>
      <c r="K32" s="55">
        <v>14.521000000000001</v>
      </c>
      <c r="L32" s="55">
        <v>-14.888999999999999</v>
      </c>
      <c r="M32" s="55">
        <v>-37.100999999999999</v>
      </c>
      <c r="N32" s="55">
        <v>-65.977999999999994</v>
      </c>
      <c r="O32" s="55">
        <v>-82.837999999999994</v>
      </c>
      <c r="P32" s="55"/>
      <c r="Q32" s="55"/>
      <c r="R32" s="55"/>
      <c r="S32" s="55"/>
      <c r="T32" s="55"/>
    </row>
    <row r="33" spans="1:20" x14ac:dyDescent="0.3">
      <c r="A33" s="65" t="s">
        <v>688</v>
      </c>
      <c r="B33" s="65" t="s">
        <v>689</v>
      </c>
      <c r="C33" s="53">
        <v>-745.42</v>
      </c>
      <c r="D33" s="53">
        <v>-450.10399999999998</v>
      </c>
      <c r="E33" s="53">
        <v>-420.10199999999998</v>
      </c>
      <c r="F33" s="53">
        <v>238.97499999999999</v>
      </c>
      <c r="G33" s="53">
        <v>478.93200000000002</v>
      </c>
      <c r="H33" s="53">
        <v>564.35760000000005</v>
      </c>
      <c r="I33" s="53">
        <v>790.45450000000005</v>
      </c>
      <c r="J33" s="53">
        <v>1098.9928</v>
      </c>
      <c r="K33" s="53">
        <v>842.67169999999999</v>
      </c>
      <c r="L33" s="53">
        <v>741.99599999999998</v>
      </c>
      <c r="M33" s="53">
        <v>-2708.2860000000001</v>
      </c>
      <c r="N33" s="53">
        <v>-163.13</v>
      </c>
      <c r="O33" s="53">
        <v>-2409.069</v>
      </c>
      <c r="P33" s="53">
        <f>P24-P26</f>
        <v>1190.0783363119194</v>
      </c>
      <c r="Q33" s="53">
        <f t="shared" ref="Q33:T33" si="18">Q24-Q26</f>
        <v>1228.9397389636356</v>
      </c>
      <c r="R33" s="53">
        <f t="shared" si="18"/>
        <v>1250.8649233731246</v>
      </c>
      <c r="S33" s="53">
        <f t="shared" si="18"/>
        <v>1377.505943670252</v>
      </c>
      <c r="T33" s="53">
        <f t="shared" si="18"/>
        <v>1463.9954665814739</v>
      </c>
    </row>
    <row r="34" spans="1:20" x14ac:dyDescent="0.3">
      <c r="A34" s="66" t="s">
        <v>690</v>
      </c>
      <c r="B34" s="66" t="s">
        <v>691</v>
      </c>
      <c r="C34" s="55">
        <v>1470.605</v>
      </c>
      <c r="D34" s="55">
        <v>-3281.7350000000001</v>
      </c>
      <c r="E34" s="55">
        <v>1314.1110000000001</v>
      </c>
      <c r="F34" s="55">
        <v>176.785</v>
      </c>
      <c r="G34" s="55">
        <v>68.046000000000006</v>
      </c>
      <c r="H34" s="55">
        <v>1610.6006</v>
      </c>
      <c r="I34" s="55">
        <v>-467.1345</v>
      </c>
      <c r="J34" s="55">
        <v>138.2028</v>
      </c>
      <c r="K34" s="55">
        <v>208.66569999999999</v>
      </c>
      <c r="L34" s="55">
        <v>-2104.7289999999998</v>
      </c>
      <c r="M34" s="55">
        <v>-1196.807</v>
      </c>
      <c r="N34" s="55">
        <v>-1624.934</v>
      </c>
      <c r="O34" s="55">
        <v>-3312.8679999999999</v>
      </c>
      <c r="P34" s="55"/>
      <c r="Q34" s="55"/>
      <c r="R34" s="55"/>
      <c r="S34" s="55"/>
      <c r="T34" s="55"/>
    </row>
    <row r="35" spans="1:20" x14ac:dyDescent="0.3">
      <c r="A35" s="66" t="s">
        <v>692</v>
      </c>
      <c r="B35" s="66" t="s">
        <v>693</v>
      </c>
      <c r="C35" s="55" t="s">
        <v>183</v>
      </c>
      <c r="D35" s="55">
        <v>-3496.0050000000001</v>
      </c>
      <c r="E35" s="55" t="s">
        <v>183</v>
      </c>
      <c r="F35" s="55" t="s">
        <v>183</v>
      </c>
      <c r="G35" s="55" t="s">
        <v>183</v>
      </c>
      <c r="H35" s="55" t="s">
        <v>183</v>
      </c>
      <c r="I35" s="55">
        <v>-430.11799999999999</v>
      </c>
      <c r="J35" s="55" t="s">
        <v>183</v>
      </c>
      <c r="K35" s="55" t="s">
        <v>183</v>
      </c>
      <c r="L35" s="55" t="s">
        <v>183</v>
      </c>
      <c r="M35" s="55" t="s">
        <v>183</v>
      </c>
      <c r="N35" s="55" t="s">
        <v>183</v>
      </c>
      <c r="O35" s="55" t="s">
        <v>183</v>
      </c>
      <c r="P35" s="55"/>
      <c r="Q35" s="55"/>
      <c r="R35" s="55"/>
      <c r="S35" s="55"/>
      <c r="T35" s="55"/>
    </row>
    <row r="36" spans="1:20" x14ac:dyDescent="0.3">
      <c r="A36" s="66" t="s">
        <v>694</v>
      </c>
      <c r="B36" s="66" t="s">
        <v>695</v>
      </c>
      <c r="C36" s="55" t="s">
        <v>183</v>
      </c>
      <c r="D36" s="55" t="s">
        <v>183</v>
      </c>
      <c r="E36" s="55" t="s">
        <v>183</v>
      </c>
      <c r="F36" s="55" t="s">
        <v>183</v>
      </c>
      <c r="G36" s="55" t="s">
        <v>183</v>
      </c>
      <c r="H36" s="55">
        <v>-25.055700000000002</v>
      </c>
      <c r="I36" s="55">
        <v>-401</v>
      </c>
      <c r="J36" s="55" t="s">
        <v>183</v>
      </c>
      <c r="K36" s="55">
        <v>-56.703000000000003</v>
      </c>
      <c r="L36" s="55" t="s">
        <v>183</v>
      </c>
      <c r="M36" s="55" t="s">
        <v>183</v>
      </c>
      <c r="N36" s="55" t="s">
        <v>183</v>
      </c>
      <c r="O36" s="55" t="s">
        <v>183</v>
      </c>
      <c r="P36" s="55"/>
      <c r="Q36" s="55"/>
      <c r="R36" s="55"/>
      <c r="S36" s="55"/>
      <c r="T36" s="55"/>
    </row>
    <row r="37" spans="1:20" x14ac:dyDescent="0.3">
      <c r="A37" s="66" t="s">
        <v>696</v>
      </c>
      <c r="B37" s="66" t="s">
        <v>697</v>
      </c>
      <c r="C37" s="55">
        <v>-142</v>
      </c>
      <c r="D37" s="55">
        <v>24</v>
      </c>
      <c r="E37" s="55">
        <v>564</v>
      </c>
      <c r="F37" s="55">
        <v>62</v>
      </c>
      <c r="G37" s="55" t="s">
        <v>183</v>
      </c>
      <c r="H37" s="55">
        <v>1.9239999999999999</v>
      </c>
      <c r="I37" s="55">
        <v>66.933000000000007</v>
      </c>
      <c r="J37" s="55">
        <v>45.695999999999998</v>
      </c>
      <c r="K37" s="55">
        <v>3.6190000000000002</v>
      </c>
      <c r="L37" s="55">
        <v>198.15100000000001</v>
      </c>
      <c r="M37" s="55">
        <v>126.462</v>
      </c>
      <c r="N37" s="55">
        <v>3.6999999999999998E-2</v>
      </c>
      <c r="O37" s="55" t="s">
        <v>183</v>
      </c>
      <c r="P37" s="55"/>
      <c r="Q37" s="55"/>
      <c r="R37" s="55"/>
      <c r="S37" s="55"/>
      <c r="T37" s="55"/>
    </row>
    <row r="38" spans="1:20" x14ac:dyDescent="0.3">
      <c r="A38" s="66" t="s">
        <v>698</v>
      </c>
      <c r="B38" s="66" t="s">
        <v>699</v>
      </c>
      <c r="C38" s="55">
        <v>1608.3579999999999</v>
      </c>
      <c r="D38" s="55">
        <v>190.58600000000001</v>
      </c>
      <c r="E38" s="55">
        <v>747.98400000000004</v>
      </c>
      <c r="F38" s="55">
        <v>101.471</v>
      </c>
      <c r="G38" s="55">
        <v>28.789000000000001</v>
      </c>
      <c r="H38" s="55">
        <v>16.703800000000001</v>
      </c>
      <c r="I38" s="55" t="s">
        <v>183</v>
      </c>
      <c r="J38" s="55" t="s">
        <v>183</v>
      </c>
      <c r="K38" s="55" t="s">
        <v>183</v>
      </c>
      <c r="L38" s="55" t="s">
        <v>183</v>
      </c>
      <c r="M38" s="55" t="s">
        <v>183</v>
      </c>
      <c r="N38" s="55" t="s">
        <v>183</v>
      </c>
      <c r="O38" s="55" t="s">
        <v>183</v>
      </c>
      <c r="P38" s="55"/>
      <c r="Q38" s="55"/>
      <c r="R38" s="55"/>
      <c r="S38" s="55"/>
      <c r="T38" s="55"/>
    </row>
    <row r="39" spans="1:20" x14ac:dyDescent="0.3">
      <c r="A39" s="66" t="s">
        <v>700</v>
      </c>
      <c r="B39" s="66" t="s">
        <v>701</v>
      </c>
      <c r="C39" s="55" t="s">
        <v>183</v>
      </c>
      <c r="D39" s="55" t="s">
        <v>183</v>
      </c>
      <c r="E39" s="55" t="s">
        <v>183</v>
      </c>
      <c r="F39" s="55" t="s">
        <v>183</v>
      </c>
      <c r="G39" s="55" t="s">
        <v>183</v>
      </c>
      <c r="H39" s="55">
        <v>1467.991</v>
      </c>
      <c r="I39" s="55" t="s">
        <v>183</v>
      </c>
      <c r="J39" s="55" t="s">
        <v>183</v>
      </c>
      <c r="K39" s="55" t="s">
        <v>183</v>
      </c>
      <c r="L39" s="55" t="s">
        <v>183</v>
      </c>
      <c r="M39" s="55" t="s">
        <v>183</v>
      </c>
      <c r="N39" s="55" t="s">
        <v>183</v>
      </c>
      <c r="O39" s="55" t="s">
        <v>183</v>
      </c>
      <c r="P39" s="55"/>
      <c r="Q39" s="55"/>
      <c r="R39" s="55"/>
      <c r="S39" s="55"/>
      <c r="T39" s="55"/>
    </row>
    <row r="40" spans="1:20" x14ac:dyDescent="0.3">
      <c r="A40" s="66" t="s">
        <v>702</v>
      </c>
      <c r="B40" s="66" t="s">
        <v>703</v>
      </c>
      <c r="C40" s="55" t="s">
        <v>183</v>
      </c>
      <c r="D40" s="55" t="s">
        <v>183</v>
      </c>
      <c r="E40" s="55" t="s">
        <v>183</v>
      </c>
      <c r="F40" s="55" t="s">
        <v>183</v>
      </c>
      <c r="G40" s="55" t="s">
        <v>183</v>
      </c>
      <c r="H40" s="55">
        <v>41.759500000000003</v>
      </c>
      <c r="I40" s="55">
        <v>17.640499999999999</v>
      </c>
      <c r="J40" s="55" t="s">
        <v>183</v>
      </c>
      <c r="K40" s="55" t="s">
        <v>183</v>
      </c>
      <c r="L40" s="55">
        <v>-2677.9960000000001</v>
      </c>
      <c r="M40" s="55">
        <v>-1491.9449999999999</v>
      </c>
      <c r="N40" s="55">
        <v>-1562.329</v>
      </c>
      <c r="O40" s="55">
        <v>-2277.7469999999998</v>
      </c>
      <c r="P40" s="55"/>
      <c r="Q40" s="55"/>
      <c r="R40" s="55"/>
      <c r="S40" s="55"/>
      <c r="T40" s="55"/>
    </row>
    <row r="41" spans="1:20" x14ac:dyDescent="0.3">
      <c r="A41" s="66" t="s">
        <v>704</v>
      </c>
      <c r="B41" s="66" t="s">
        <v>705</v>
      </c>
      <c r="C41" s="55" t="s">
        <v>183</v>
      </c>
      <c r="D41" s="55" t="s">
        <v>183</v>
      </c>
      <c r="E41" s="55" t="s">
        <v>183</v>
      </c>
      <c r="F41" s="55" t="s">
        <v>183</v>
      </c>
      <c r="G41" s="55" t="s">
        <v>183</v>
      </c>
      <c r="H41" s="55" t="s">
        <v>183</v>
      </c>
      <c r="I41" s="55" t="s">
        <v>183</v>
      </c>
      <c r="J41" s="55">
        <v>-35.618200000000002</v>
      </c>
      <c r="K41" s="55" t="s">
        <v>183</v>
      </c>
      <c r="L41" s="55" t="s">
        <v>183</v>
      </c>
      <c r="M41" s="55">
        <v>49</v>
      </c>
      <c r="N41" s="55" t="s">
        <v>183</v>
      </c>
      <c r="O41" s="55" t="s">
        <v>183</v>
      </c>
      <c r="P41" s="55"/>
      <c r="Q41" s="55"/>
      <c r="R41" s="55"/>
      <c r="S41" s="55"/>
      <c r="T41" s="55"/>
    </row>
    <row r="42" spans="1:20" x14ac:dyDescent="0.3">
      <c r="A42" s="66" t="s">
        <v>706</v>
      </c>
      <c r="B42" s="66" t="s">
        <v>707</v>
      </c>
      <c r="C42" s="55" t="s">
        <v>183</v>
      </c>
      <c r="D42" s="55" t="s">
        <v>183</v>
      </c>
      <c r="E42" s="55" t="s">
        <v>183</v>
      </c>
      <c r="F42" s="55" t="s">
        <v>183</v>
      </c>
      <c r="G42" s="55" t="s">
        <v>183</v>
      </c>
      <c r="H42" s="55">
        <v>71.326999999999998</v>
      </c>
      <c r="I42" s="55">
        <v>139.33500000000001</v>
      </c>
      <c r="J42" s="55">
        <v>-40.628999999999998</v>
      </c>
      <c r="K42" s="55">
        <v>125.2107</v>
      </c>
      <c r="L42" s="55">
        <v>92.138999999999996</v>
      </c>
      <c r="M42" s="55">
        <v>26.024999999999999</v>
      </c>
      <c r="N42" s="55" t="s">
        <v>183</v>
      </c>
      <c r="O42" s="55" t="s">
        <v>183</v>
      </c>
      <c r="P42" s="55"/>
      <c r="Q42" s="55"/>
      <c r="R42" s="55"/>
      <c r="S42" s="55"/>
      <c r="T42" s="55"/>
    </row>
    <row r="43" spans="1:20" x14ac:dyDescent="0.3">
      <c r="A43" s="66" t="s">
        <v>708</v>
      </c>
      <c r="B43" s="66" t="s">
        <v>709</v>
      </c>
      <c r="C43" s="55" t="s">
        <v>183</v>
      </c>
      <c r="D43" s="55" t="s">
        <v>183</v>
      </c>
      <c r="E43" s="55" t="s">
        <v>183</v>
      </c>
      <c r="F43" s="55" t="s">
        <v>183</v>
      </c>
      <c r="G43" s="55" t="s">
        <v>183</v>
      </c>
      <c r="H43" s="55" t="s">
        <v>183</v>
      </c>
      <c r="I43" s="55" t="s">
        <v>183</v>
      </c>
      <c r="J43" s="55" t="s">
        <v>183</v>
      </c>
      <c r="K43" s="55">
        <v>-24</v>
      </c>
      <c r="L43" s="55" t="s">
        <v>183</v>
      </c>
      <c r="M43" s="55" t="s">
        <v>183</v>
      </c>
      <c r="N43" s="55" t="s">
        <v>183</v>
      </c>
      <c r="O43" s="55" t="s">
        <v>183</v>
      </c>
      <c r="P43" s="55"/>
      <c r="Q43" s="55"/>
      <c r="R43" s="55"/>
      <c r="S43" s="55"/>
      <c r="T43" s="55"/>
    </row>
    <row r="44" spans="1:20" x14ac:dyDescent="0.3">
      <c r="A44" s="66" t="s">
        <v>710</v>
      </c>
      <c r="B44" s="66" t="s">
        <v>711</v>
      </c>
      <c r="C44" s="55">
        <v>4.2469999999999999</v>
      </c>
      <c r="D44" s="55">
        <v>-0.316</v>
      </c>
      <c r="E44" s="55">
        <v>2.1269999999999998</v>
      </c>
      <c r="F44" s="55">
        <v>13.314</v>
      </c>
      <c r="G44" s="55">
        <v>39.256999999999998</v>
      </c>
      <c r="H44" s="55">
        <v>35.951000000000001</v>
      </c>
      <c r="I44" s="55">
        <v>140.07499999999999</v>
      </c>
      <c r="J44" s="55">
        <v>168.75399999999999</v>
      </c>
      <c r="K44" s="55">
        <v>160.53899999999999</v>
      </c>
      <c r="L44" s="55">
        <v>282.97699999999998</v>
      </c>
      <c r="M44" s="55">
        <v>93.650999999999996</v>
      </c>
      <c r="N44" s="55">
        <v>-62.642000000000003</v>
      </c>
      <c r="O44" s="55">
        <v>-1035.1210000000001</v>
      </c>
      <c r="P44" s="55"/>
      <c r="Q44" s="55"/>
      <c r="R44" s="55"/>
      <c r="S44" s="55"/>
      <c r="T44" s="55"/>
    </row>
    <row r="45" spans="1:20" x14ac:dyDescent="0.3">
      <c r="A45" s="65" t="s">
        <v>712</v>
      </c>
      <c r="B45" s="65" t="s">
        <v>689</v>
      </c>
      <c r="C45" s="53">
        <v>-2216.0250000000001</v>
      </c>
      <c r="D45" s="53">
        <v>2831.6309999999999</v>
      </c>
      <c r="E45" s="53">
        <v>-1734.213</v>
      </c>
      <c r="F45" s="53">
        <v>62.19</v>
      </c>
      <c r="G45" s="53">
        <v>410.88600000000002</v>
      </c>
      <c r="H45" s="53">
        <v>-1046.2429999999999</v>
      </c>
      <c r="I45" s="53">
        <v>1257.5889999999999</v>
      </c>
      <c r="J45" s="53">
        <v>960.79</v>
      </c>
      <c r="K45" s="53">
        <v>634.00599999999997</v>
      </c>
      <c r="L45" s="53">
        <v>2846.7249999999999</v>
      </c>
      <c r="M45" s="53">
        <v>-1511.479</v>
      </c>
      <c r="N45" s="53">
        <v>1461.8040000000001</v>
      </c>
      <c r="O45" s="53">
        <v>903.79899999999998</v>
      </c>
      <c r="P45" s="53">
        <f>P33</f>
        <v>1190.0783363119194</v>
      </c>
      <c r="Q45" s="53">
        <f t="shared" ref="Q45:T45" si="19">Q33</f>
        <v>1228.9397389636356</v>
      </c>
      <c r="R45" s="53">
        <f t="shared" si="19"/>
        <v>1250.8649233731246</v>
      </c>
      <c r="S45" s="53">
        <f t="shared" si="19"/>
        <v>1377.505943670252</v>
      </c>
      <c r="T45" s="53">
        <f t="shared" si="19"/>
        <v>1463.9954665814739</v>
      </c>
    </row>
    <row r="46" spans="1:20" x14ac:dyDescent="0.3">
      <c r="A46" s="66" t="s">
        <v>713</v>
      </c>
      <c r="B46" s="66" t="s">
        <v>714</v>
      </c>
      <c r="C46" s="55">
        <v>-778.62800000000004</v>
      </c>
      <c r="D46" s="55">
        <v>-403.31299999999999</v>
      </c>
      <c r="E46" s="55">
        <v>-117.301</v>
      </c>
      <c r="F46" s="55">
        <v>20.815999999999999</v>
      </c>
      <c r="G46" s="55">
        <v>283.70800000000003</v>
      </c>
      <c r="H46" s="55">
        <v>-6.5940000000000003</v>
      </c>
      <c r="I46" s="55">
        <v>21.742999999999999</v>
      </c>
      <c r="J46" s="55">
        <v>-1127.394</v>
      </c>
      <c r="K46" s="55">
        <v>50.112000000000002</v>
      </c>
      <c r="L46" s="55">
        <v>632.34500000000003</v>
      </c>
      <c r="M46" s="55">
        <v>-191.572</v>
      </c>
      <c r="N46" s="55">
        <v>253.41499999999999</v>
      </c>
      <c r="O46" s="55">
        <v>697.06799999999998</v>
      </c>
      <c r="P46" s="55">
        <f>P45*P50</f>
        <v>249.91645062550307</v>
      </c>
      <c r="Q46" s="55">
        <f t="shared" ref="Q46:T46" si="20">Q45*Q50</f>
        <v>258.07734518236344</v>
      </c>
      <c r="R46" s="55">
        <f t="shared" si="20"/>
        <v>262.68163390835616</v>
      </c>
      <c r="S46" s="55">
        <f t="shared" si="20"/>
        <v>289.27624817075292</v>
      </c>
      <c r="T46" s="55">
        <f t="shared" si="20"/>
        <v>307.43904798210951</v>
      </c>
    </row>
    <row r="47" spans="1:20" x14ac:dyDescent="0.3">
      <c r="A47" s="66" t="s">
        <v>715</v>
      </c>
      <c r="B47" s="66" t="s">
        <v>716</v>
      </c>
      <c r="C47" s="55" t="s">
        <v>183</v>
      </c>
      <c r="D47" s="55">
        <v>9.5190000000000001</v>
      </c>
      <c r="E47" s="55" t="s">
        <v>183</v>
      </c>
      <c r="F47" s="55">
        <v>0.49399999999999999</v>
      </c>
      <c r="G47" s="55">
        <v>14.318</v>
      </c>
      <c r="H47" s="55">
        <v>17.507000000000001</v>
      </c>
      <c r="I47" s="55">
        <v>95.447999999999993</v>
      </c>
      <c r="J47" s="55">
        <v>128.24799999999999</v>
      </c>
      <c r="K47" s="55">
        <v>2.61</v>
      </c>
      <c r="L47" s="55">
        <v>30.067</v>
      </c>
      <c r="M47" s="55">
        <v>-205.9</v>
      </c>
      <c r="N47" s="55">
        <v>12.696</v>
      </c>
      <c r="O47" s="55">
        <v>219.07400000000001</v>
      </c>
      <c r="P47" s="55"/>
      <c r="Q47" s="55"/>
      <c r="R47" s="55"/>
      <c r="S47" s="55"/>
      <c r="T47" s="55"/>
    </row>
    <row r="48" spans="1:20" x14ac:dyDescent="0.3">
      <c r="A48" s="66" t="s">
        <v>717</v>
      </c>
      <c r="B48" s="66" t="s">
        <v>718</v>
      </c>
      <c r="C48" s="55" t="s">
        <v>183</v>
      </c>
      <c r="D48" s="55">
        <v>-412.83199999999999</v>
      </c>
      <c r="E48" s="55" t="s">
        <v>183</v>
      </c>
      <c r="F48" s="55">
        <v>20.321999999999999</v>
      </c>
      <c r="G48" s="55">
        <v>269.39</v>
      </c>
      <c r="H48" s="55">
        <v>-24.100999999999999</v>
      </c>
      <c r="I48" s="55">
        <v>-73.704999999999998</v>
      </c>
      <c r="J48" s="55">
        <v>-1255.6420000000001</v>
      </c>
      <c r="K48" s="55">
        <v>47.502000000000002</v>
      </c>
      <c r="L48" s="55">
        <v>602.27800000000002</v>
      </c>
      <c r="M48" s="55">
        <v>14.327999999999999</v>
      </c>
      <c r="N48" s="55">
        <v>240.71899999999999</v>
      </c>
      <c r="O48" s="55">
        <v>477.99400000000003</v>
      </c>
      <c r="P48" s="55"/>
      <c r="Q48" s="55"/>
      <c r="R48" s="55"/>
      <c r="S48" s="55"/>
      <c r="T48" s="55"/>
    </row>
    <row r="49" spans="1:20" x14ac:dyDescent="0.3">
      <c r="A49" s="66" t="s">
        <v>719</v>
      </c>
      <c r="B49" s="66" t="s">
        <v>720</v>
      </c>
      <c r="C49" s="55" t="s">
        <v>183</v>
      </c>
      <c r="D49" s="55">
        <v>0</v>
      </c>
      <c r="E49" s="55" t="s">
        <v>183</v>
      </c>
      <c r="F49" s="55">
        <v>0</v>
      </c>
      <c r="G49" s="55" t="s">
        <v>183</v>
      </c>
      <c r="H49" s="55" t="s">
        <v>183</v>
      </c>
      <c r="I49" s="55" t="s">
        <v>183</v>
      </c>
      <c r="J49" s="55" t="s">
        <v>183</v>
      </c>
      <c r="K49" s="55" t="s">
        <v>183</v>
      </c>
      <c r="L49" s="55" t="s">
        <v>183</v>
      </c>
      <c r="M49" s="55" t="s">
        <v>183</v>
      </c>
      <c r="N49" s="55" t="s">
        <v>183</v>
      </c>
      <c r="O49" s="55" t="s">
        <v>183</v>
      </c>
      <c r="P49" s="55"/>
      <c r="Q49" s="55"/>
      <c r="R49" s="55"/>
      <c r="S49" s="55"/>
      <c r="T49" s="55"/>
    </row>
    <row r="50" spans="1:20" s="79" customFormat="1" x14ac:dyDescent="0.3">
      <c r="A50" s="76" t="s">
        <v>789</v>
      </c>
      <c r="B50" s="76"/>
      <c r="C50" s="77"/>
      <c r="D50" s="77"/>
      <c r="E50" s="77"/>
      <c r="F50" s="77"/>
      <c r="G50" s="77"/>
      <c r="H50" s="77"/>
      <c r="I50" s="78">
        <f>I46/I45</f>
        <v>1.728943239802511E-2</v>
      </c>
      <c r="J50" s="78">
        <f t="shared" ref="J50:O50" si="21">J46/J45</f>
        <v>-1.1734031370018423</v>
      </c>
      <c r="K50" s="78">
        <f t="shared" si="21"/>
        <v>7.9040261448629828E-2</v>
      </c>
      <c r="L50" s="78">
        <f t="shared" si="21"/>
        <v>0.22213069404315486</v>
      </c>
      <c r="M50" s="78">
        <f t="shared" si="21"/>
        <v>0.12674473148485688</v>
      </c>
      <c r="N50" s="78">
        <f t="shared" si="21"/>
        <v>0.17335771416687873</v>
      </c>
      <c r="O50" s="78">
        <f t="shared" si="21"/>
        <v>0.77126440724099055</v>
      </c>
      <c r="P50" s="78">
        <v>0.21</v>
      </c>
      <c r="Q50" s="78">
        <f>P50</f>
        <v>0.21</v>
      </c>
      <c r="R50" s="78">
        <f t="shared" ref="R50:T50" si="22">Q50</f>
        <v>0.21</v>
      </c>
      <c r="S50" s="78">
        <f t="shared" si="22"/>
        <v>0.21</v>
      </c>
      <c r="T50" s="78">
        <f t="shared" si="22"/>
        <v>0.21</v>
      </c>
    </row>
    <row r="51" spans="1:20" x14ac:dyDescent="0.3">
      <c r="A51" s="65" t="s">
        <v>721</v>
      </c>
      <c r="B51" s="65" t="s">
        <v>722</v>
      </c>
      <c r="C51" s="53">
        <v>-1437.3969999999999</v>
      </c>
      <c r="D51" s="53">
        <v>3234.944</v>
      </c>
      <c r="E51" s="53">
        <v>-1616.912</v>
      </c>
      <c r="F51" s="53">
        <v>41.374000000000002</v>
      </c>
      <c r="G51" s="53">
        <v>127.178</v>
      </c>
      <c r="H51" s="53">
        <v>-1039.6489999999999</v>
      </c>
      <c r="I51" s="53">
        <v>1235.846</v>
      </c>
      <c r="J51" s="53">
        <v>2088.1840000000002</v>
      </c>
      <c r="K51" s="53">
        <v>583.89400000000001</v>
      </c>
      <c r="L51" s="53">
        <v>2214.38</v>
      </c>
      <c r="M51" s="53">
        <v>-1319.9069999999999</v>
      </c>
      <c r="N51" s="53">
        <v>1208.3889999999999</v>
      </c>
      <c r="O51" s="53">
        <v>206.73099999999999</v>
      </c>
      <c r="P51" s="53">
        <f>P45-P46</f>
        <v>940.16188568641633</v>
      </c>
      <c r="Q51" s="53">
        <f t="shared" ref="Q51:T51" si="23">Q45-Q46</f>
        <v>970.8623937812722</v>
      </c>
      <c r="R51" s="53">
        <f t="shared" si="23"/>
        <v>988.18328946476845</v>
      </c>
      <c r="S51" s="53">
        <f t="shared" si="23"/>
        <v>1088.229695499499</v>
      </c>
      <c r="T51" s="53">
        <f t="shared" si="23"/>
        <v>1156.5564185993644</v>
      </c>
    </row>
    <row r="52" spans="1:20" x14ac:dyDescent="0.3">
      <c r="A52" s="66" t="s">
        <v>723</v>
      </c>
      <c r="B52" s="66" t="s">
        <v>724</v>
      </c>
      <c r="C52" s="55">
        <v>0</v>
      </c>
      <c r="D52" s="55">
        <v>0</v>
      </c>
      <c r="E52" s="55">
        <v>0</v>
      </c>
      <c r="F52" s="55">
        <v>0</v>
      </c>
      <c r="G52" s="55">
        <v>0</v>
      </c>
      <c r="H52" s="55">
        <v>0</v>
      </c>
      <c r="I52" s="55">
        <v>0</v>
      </c>
      <c r="J52" s="55">
        <v>0</v>
      </c>
      <c r="K52" s="55">
        <v>0</v>
      </c>
      <c r="L52" s="55">
        <v>0</v>
      </c>
      <c r="M52" s="55">
        <v>0</v>
      </c>
      <c r="N52" s="55">
        <v>0</v>
      </c>
      <c r="O52" s="55">
        <v>0</v>
      </c>
      <c r="P52" s="55"/>
      <c r="Q52" s="55"/>
      <c r="R52" s="55"/>
      <c r="S52" s="55"/>
      <c r="T52" s="55"/>
    </row>
    <row r="53" spans="1:20" x14ac:dyDescent="0.3">
      <c r="A53" s="66" t="s">
        <v>725</v>
      </c>
      <c r="B53" s="66" t="s">
        <v>726</v>
      </c>
      <c r="C53" s="55">
        <v>0</v>
      </c>
      <c r="D53" s="55">
        <v>0</v>
      </c>
      <c r="E53" s="55">
        <v>0</v>
      </c>
      <c r="F53" s="55">
        <v>0</v>
      </c>
      <c r="G53" s="55">
        <v>0</v>
      </c>
      <c r="H53" s="55">
        <v>0</v>
      </c>
      <c r="I53" s="55">
        <v>0</v>
      </c>
      <c r="J53" s="55">
        <v>0</v>
      </c>
      <c r="K53" s="55">
        <v>0</v>
      </c>
      <c r="L53" s="55">
        <v>0</v>
      </c>
      <c r="M53" s="55">
        <v>0</v>
      </c>
      <c r="N53" s="55">
        <v>0</v>
      </c>
      <c r="O53" s="55">
        <v>0</v>
      </c>
      <c r="P53" s="55"/>
      <c r="Q53" s="55"/>
      <c r="R53" s="55"/>
      <c r="S53" s="55"/>
      <c r="T53" s="55"/>
    </row>
    <row r="54" spans="1:20" x14ac:dyDescent="0.3">
      <c r="A54" s="66" t="s">
        <v>727</v>
      </c>
      <c r="B54" s="66" t="s">
        <v>728</v>
      </c>
      <c r="C54" s="55">
        <v>0</v>
      </c>
      <c r="D54" s="55">
        <v>0</v>
      </c>
      <c r="E54" s="55">
        <v>0</v>
      </c>
      <c r="F54" s="55">
        <v>0</v>
      </c>
      <c r="G54" s="55">
        <v>0</v>
      </c>
      <c r="H54" s="55">
        <v>0</v>
      </c>
      <c r="I54" s="55">
        <v>0</v>
      </c>
      <c r="J54" s="55">
        <v>0</v>
      </c>
      <c r="K54" s="55">
        <v>0</v>
      </c>
      <c r="L54" s="55">
        <v>0</v>
      </c>
      <c r="M54" s="55">
        <v>0</v>
      </c>
      <c r="N54" s="55">
        <v>0</v>
      </c>
      <c r="O54" s="55">
        <v>0</v>
      </c>
      <c r="P54" s="55"/>
      <c r="Q54" s="55"/>
      <c r="R54" s="55"/>
      <c r="S54" s="55"/>
      <c r="T54" s="55"/>
    </row>
    <row r="55" spans="1:20" x14ac:dyDescent="0.3">
      <c r="A55" s="65" t="s">
        <v>729</v>
      </c>
      <c r="B55" s="65" t="s">
        <v>730</v>
      </c>
      <c r="C55" s="53">
        <v>-1437.3969999999999</v>
      </c>
      <c r="D55" s="53">
        <v>3234.944</v>
      </c>
      <c r="E55" s="53">
        <v>-1616.912</v>
      </c>
      <c r="F55" s="53">
        <v>41.374000000000002</v>
      </c>
      <c r="G55" s="53">
        <v>127.178</v>
      </c>
      <c r="H55" s="53">
        <v>-1039.6489999999999</v>
      </c>
      <c r="I55" s="53">
        <v>1235.846</v>
      </c>
      <c r="J55" s="53">
        <v>2088.1840000000002</v>
      </c>
      <c r="K55" s="53">
        <v>583.89400000000001</v>
      </c>
      <c r="L55" s="53">
        <v>2214.38</v>
      </c>
      <c r="M55" s="53">
        <v>-1319.9069999999999</v>
      </c>
      <c r="N55" s="53">
        <v>1208.3889999999999</v>
      </c>
      <c r="O55" s="53">
        <v>206.73099999999999</v>
      </c>
      <c r="P55" s="53"/>
      <c r="Q55" s="53"/>
      <c r="R55" s="53"/>
      <c r="S55" s="53"/>
      <c r="T55" s="53"/>
    </row>
    <row r="56" spans="1:20" x14ac:dyDescent="0.3">
      <c r="A56" s="66" t="s">
        <v>731</v>
      </c>
      <c r="B56" s="66" t="s">
        <v>732</v>
      </c>
      <c r="C56" s="55">
        <v>0</v>
      </c>
      <c r="D56" s="55">
        <v>120.307</v>
      </c>
      <c r="E56" s="55">
        <v>150.779</v>
      </c>
      <c r="F56" s="55">
        <v>213.108</v>
      </c>
      <c r="G56" s="55">
        <v>277.05099999999999</v>
      </c>
      <c r="H56" s="55">
        <v>-591.92899999999997</v>
      </c>
      <c r="I56" s="55">
        <v>135.43799999999999</v>
      </c>
      <c r="J56" s="55">
        <v>136.13200000000001</v>
      </c>
      <c r="K56" s="55">
        <v>117.122</v>
      </c>
      <c r="L56" s="55">
        <v>165.23400000000001</v>
      </c>
      <c r="M56" s="55">
        <v>-287.18299999999999</v>
      </c>
      <c r="N56" s="55">
        <v>-45.981000000000002</v>
      </c>
      <c r="O56" s="55">
        <v>-1266.3620000000001</v>
      </c>
      <c r="P56" s="55">
        <f>AVERAGE(I56:L56)</f>
        <v>138.48150000000001</v>
      </c>
      <c r="Q56" s="55">
        <f>P56</f>
        <v>138.48150000000001</v>
      </c>
      <c r="R56" s="55">
        <f t="shared" ref="R56:T56" si="24">Q56</f>
        <v>138.48150000000001</v>
      </c>
      <c r="S56" s="55">
        <f t="shared" si="24"/>
        <v>138.48150000000001</v>
      </c>
      <c r="T56" s="55">
        <f t="shared" si="24"/>
        <v>138.48150000000001</v>
      </c>
    </row>
    <row r="57" spans="1:20" x14ac:dyDescent="0.3">
      <c r="A57" s="65" t="s">
        <v>733</v>
      </c>
      <c r="B57" s="65" t="s">
        <v>734</v>
      </c>
      <c r="C57" s="53">
        <v>-1437.3969999999999</v>
      </c>
      <c r="D57" s="53">
        <v>3114.6370000000002</v>
      </c>
      <c r="E57" s="53">
        <v>-1767.691</v>
      </c>
      <c r="F57" s="53">
        <v>-171.73400000000001</v>
      </c>
      <c r="G57" s="53">
        <v>-149.87299999999999</v>
      </c>
      <c r="H57" s="53">
        <v>-447.72</v>
      </c>
      <c r="I57" s="53">
        <v>1100.4079999999999</v>
      </c>
      <c r="J57" s="53">
        <v>1952.0519999999999</v>
      </c>
      <c r="K57" s="53">
        <v>466.77199999999999</v>
      </c>
      <c r="L57" s="53">
        <v>2049.1460000000002</v>
      </c>
      <c r="M57" s="53">
        <v>-1032.7239999999999</v>
      </c>
      <c r="N57" s="53">
        <v>1254.3699999999999</v>
      </c>
      <c r="O57" s="53">
        <v>1473.0930000000001</v>
      </c>
      <c r="P57" s="53">
        <f>P51-P56</f>
        <v>801.68038568641634</v>
      </c>
      <c r="Q57" s="53">
        <f t="shared" ref="Q57:T57" si="25">Q51-Q56</f>
        <v>832.38089378127222</v>
      </c>
      <c r="R57" s="53">
        <f t="shared" si="25"/>
        <v>849.70178946476847</v>
      </c>
      <c r="S57" s="53">
        <f t="shared" si="25"/>
        <v>949.74819549949905</v>
      </c>
      <c r="T57" s="53">
        <f t="shared" si="25"/>
        <v>1018.0749185993644</v>
      </c>
    </row>
    <row r="58" spans="1:20" x14ac:dyDescent="0.3">
      <c r="A58" s="66" t="s">
        <v>735</v>
      </c>
      <c r="B58" s="66" t="s">
        <v>736</v>
      </c>
      <c r="C58" s="55">
        <v>0</v>
      </c>
      <c r="D58" s="55">
        <v>0</v>
      </c>
      <c r="E58" s="55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/>
      <c r="Q58" s="55"/>
      <c r="R58" s="55"/>
      <c r="S58" s="55"/>
      <c r="T58" s="55"/>
    </row>
    <row r="59" spans="1:20" x14ac:dyDescent="0.3">
      <c r="A59" s="66" t="s">
        <v>737</v>
      </c>
      <c r="B59" s="66" t="s">
        <v>738</v>
      </c>
      <c r="C59" s="55">
        <v>0</v>
      </c>
      <c r="D59" s="55">
        <v>0</v>
      </c>
      <c r="E59" s="55">
        <v>0</v>
      </c>
      <c r="F59" s="55">
        <v>0</v>
      </c>
      <c r="G59" s="55">
        <v>0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/>
      <c r="Q59" s="55"/>
      <c r="R59" s="55"/>
      <c r="S59" s="55"/>
      <c r="T59" s="55"/>
    </row>
    <row r="60" spans="1:20" x14ac:dyDescent="0.3">
      <c r="A60" s="65" t="s">
        <v>739</v>
      </c>
      <c r="B60" s="65" t="s">
        <v>740</v>
      </c>
      <c r="C60" s="53">
        <v>-1437.3969999999999</v>
      </c>
      <c r="D60" s="53">
        <v>3114.6370000000002</v>
      </c>
      <c r="E60" s="53">
        <v>-1767.691</v>
      </c>
      <c r="F60" s="53">
        <v>-171.73400000000001</v>
      </c>
      <c r="G60" s="53">
        <v>-149.87299999999999</v>
      </c>
      <c r="H60" s="53">
        <v>-447.72</v>
      </c>
      <c r="I60" s="53">
        <v>1100.4079999999999</v>
      </c>
      <c r="J60" s="53">
        <v>1952.0519999999999</v>
      </c>
      <c r="K60" s="53">
        <v>466.77199999999999</v>
      </c>
      <c r="L60" s="53">
        <v>2049.1460000000002</v>
      </c>
      <c r="M60" s="53">
        <v>-1032.7239999999999</v>
      </c>
      <c r="N60" s="53">
        <v>1254.3699999999999</v>
      </c>
      <c r="O60" s="53">
        <v>1473.0930000000001</v>
      </c>
      <c r="P60" s="53">
        <f>P57</f>
        <v>801.68038568641634</v>
      </c>
      <c r="Q60" s="53">
        <f t="shared" ref="Q60:T60" si="26">Q57</f>
        <v>832.38089378127222</v>
      </c>
      <c r="R60" s="53">
        <f t="shared" si="26"/>
        <v>849.70178946476847</v>
      </c>
      <c r="S60" s="53">
        <f t="shared" si="26"/>
        <v>949.74819549949905</v>
      </c>
      <c r="T60" s="53">
        <f t="shared" si="26"/>
        <v>1018.0749185993644</v>
      </c>
    </row>
    <row r="61" spans="1:20" x14ac:dyDescent="0.3">
      <c r="A61" s="65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</row>
    <row r="62" spans="1:20" x14ac:dyDescent="0.3">
      <c r="A62" s="65" t="s">
        <v>741</v>
      </c>
      <c r="B62" s="65" t="s">
        <v>740</v>
      </c>
      <c r="C62" s="53">
        <v>-461.19799999999998</v>
      </c>
      <c r="D62" s="53">
        <v>128.7679</v>
      </c>
      <c r="E62" s="53">
        <v>-558.13900000000001</v>
      </c>
      <c r="F62" s="53">
        <v>-60.251100000000001</v>
      </c>
      <c r="G62" s="53">
        <v>-104.721</v>
      </c>
      <c r="H62" s="53">
        <v>1112.9672</v>
      </c>
      <c r="I62" s="53">
        <v>699.08609999999999</v>
      </c>
      <c r="J62" s="53">
        <v>633.08330000000001</v>
      </c>
      <c r="K62" s="53">
        <v>561.07069999999999</v>
      </c>
      <c r="L62" s="53">
        <v>386.4101</v>
      </c>
      <c r="M62" s="53">
        <v>-1978.2014999999999</v>
      </c>
      <c r="N62" s="53">
        <v>-29.3279</v>
      </c>
      <c r="O62" s="53">
        <v>-1328.0726999999999</v>
      </c>
      <c r="P62" s="53">
        <f>P60</f>
        <v>801.68038568641634</v>
      </c>
      <c r="Q62" s="53">
        <f t="shared" ref="Q62:T62" si="27">Q60</f>
        <v>832.38089378127222</v>
      </c>
      <c r="R62" s="53">
        <f t="shared" si="27"/>
        <v>849.70178946476847</v>
      </c>
      <c r="S62" s="53">
        <f t="shared" si="27"/>
        <v>949.74819549949905</v>
      </c>
      <c r="T62" s="53">
        <f t="shared" si="27"/>
        <v>1018.0749185993644</v>
      </c>
    </row>
    <row r="63" spans="1:20" x14ac:dyDescent="0.3">
      <c r="A63" s="66" t="s">
        <v>742</v>
      </c>
      <c r="B63" s="66" t="s">
        <v>743</v>
      </c>
      <c r="C63" s="55">
        <v>976.19899999999996</v>
      </c>
      <c r="D63" s="55">
        <v>-2985.8690999999999</v>
      </c>
      <c r="E63" s="55">
        <v>1209.5519999999999</v>
      </c>
      <c r="F63" s="55">
        <v>111.4829</v>
      </c>
      <c r="G63" s="55">
        <v>45.152099999999997</v>
      </c>
      <c r="H63" s="55">
        <v>1560.6872000000001</v>
      </c>
      <c r="I63" s="55">
        <v>-401.32190000000003</v>
      </c>
      <c r="J63" s="55">
        <v>-1318.9686999999999</v>
      </c>
      <c r="K63" s="55">
        <v>94.298699999999997</v>
      </c>
      <c r="L63" s="55">
        <v>-1662.7358999999999</v>
      </c>
      <c r="M63" s="55">
        <v>-945.47749999999996</v>
      </c>
      <c r="N63" s="55">
        <v>-1283.6978999999999</v>
      </c>
      <c r="O63" s="55">
        <v>-2801.1657</v>
      </c>
      <c r="P63" s="55"/>
      <c r="Q63" s="55"/>
      <c r="R63" s="55"/>
      <c r="S63" s="55"/>
      <c r="T63" s="55"/>
    </row>
    <row r="64" spans="1:20" x14ac:dyDescent="0.3">
      <c r="A64" s="66" t="s">
        <v>744</v>
      </c>
      <c r="B64" s="66" t="s">
        <v>724</v>
      </c>
      <c r="C64" s="55">
        <v>0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55">
        <v>0</v>
      </c>
      <c r="O64" s="55">
        <v>0</v>
      </c>
      <c r="P64" s="55"/>
      <c r="Q64" s="55"/>
      <c r="R64" s="55"/>
      <c r="S64" s="55"/>
      <c r="T64" s="55"/>
    </row>
    <row r="65" spans="1:21" x14ac:dyDescent="0.3">
      <c r="A65" s="65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</row>
    <row r="66" spans="1:21" x14ac:dyDescent="0.3">
      <c r="A66" s="66" t="s">
        <v>745</v>
      </c>
      <c r="B66" s="66" t="s">
        <v>746</v>
      </c>
      <c r="C66" s="55">
        <v>450.44900000000001</v>
      </c>
      <c r="D66" s="55">
        <v>488.65199999999999</v>
      </c>
      <c r="E66" s="55">
        <v>488.988</v>
      </c>
      <c r="F66" s="55">
        <v>489.661</v>
      </c>
      <c r="G66" s="55">
        <v>490.875</v>
      </c>
      <c r="H66" s="55">
        <v>542.87300000000005</v>
      </c>
      <c r="I66" s="55">
        <v>568.13400000000001</v>
      </c>
      <c r="J66" s="55">
        <v>572.25300000000004</v>
      </c>
      <c r="K66" s="55">
        <v>544.25300000000004</v>
      </c>
      <c r="L66" s="55">
        <v>524.173</v>
      </c>
      <c r="M66" s="55">
        <v>494.15199999999999</v>
      </c>
      <c r="N66" s="55">
        <v>481.93</v>
      </c>
      <c r="O66" s="55">
        <v>409.20100000000002</v>
      </c>
      <c r="P66" s="55">
        <v>361.05</v>
      </c>
      <c r="Q66" s="55">
        <v>361.05</v>
      </c>
      <c r="R66" s="55">
        <v>361.05</v>
      </c>
      <c r="S66" s="55">
        <v>361.05</v>
      </c>
      <c r="T66" s="55">
        <v>361.05</v>
      </c>
      <c r="U66" s="148" t="s">
        <v>843</v>
      </c>
    </row>
    <row r="67" spans="1:21" x14ac:dyDescent="0.3">
      <c r="A67" s="65" t="s">
        <v>747</v>
      </c>
      <c r="B67" s="65" t="s">
        <v>748</v>
      </c>
      <c r="C67" s="53">
        <v>-3.19</v>
      </c>
      <c r="D67" s="53">
        <v>6.37</v>
      </c>
      <c r="E67" s="53">
        <v>-3.62</v>
      </c>
      <c r="F67" s="53">
        <v>-0.35</v>
      </c>
      <c r="G67" s="53">
        <v>-0.31</v>
      </c>
      <c r="H67" s="53">
        <v>-0.82</v>
      </c>
      <c r="I67" s="53">
        <v>1.94</v>
      </c>
      <c r="J67" s="53">
        <v>3.4112</v>
      </c>
      <c r="K67" s="53">
        <v>0.85760000000000003</v>
      </c>
      <c r="L67" s="53">
        <v>3.9</v>
      </c>
      <c r="M67" s="53">
        <v>-2.0899000000000001</v>
      </c>
      <c r="N67" s="53">
        <v>2.44</v>
      </c>
      <c r="O67" s="53">
        <v>3.5998999999999999</v>
      </c>
      <c r="P67" s="53">
        <f>P60/P66</f>
        <v>2.2204137534591228</v>
      </c>
      <c r="Q67" s="53">
        <f t="shared" ref="Q67:T67" si="28">Q60/Q66</f>
        <v>2.3054449349986768</v>
      </c>
      <c r="R67" s="53">
        <f t="shared" si="28"/>
        <v>2.3534186108981263</v>
      </c>
      <c r="S67" s="53">
        <f t="shared" si="28"/>
        <v>2.6305170904293007</v>
      </c>
      <c r="T67" s="53">
        <f t="shared" si="28"/>
        <v>2.819761580388767</v>
      </c>
    </row>
    <row r="68" spans="1:21" x14ac:dyDescent="0.3">
      <c r="A68" s="65" t="s">
        <v>749</v>
      </c>
      <c r="B68" s="65" t="s">
        <v>750</v>
      </c>
      <c r="C68" s="53">
        <v>-3.19</v>
      </c>
      <c r="D68" s="53">
        <v>6.37</v>
      </c>
      <c r="E68" s="53">
        <v>-3.62</v>
      </c>
      <c r="F68" s="53">
        <v>-0.35</v>
      </c>
      <c r="G68" s="53">
        <v>-0.31</v>
      </c>
      <c r="H68" s="53">
        <v>-0.82</v>
      </c>
      <c r="I68" s="53">
        <v>1.94</v>
      </c>
      <c r="J68" s="53">
        <v>3.4112</v>
      </c>
      <c r="K68" s="53">
        <v>0.85760000000000003</v>
      </c>
      <c r="L68" s="53">
        <v>3.9</v>
      </c>
      <c r="M68" s="53">
        <v>-2.0899000000000001</v>
      </c>
      <c r="N68" s="53">
        <v>2.44</v>
      </c>
      <c r="O68" s="53">
        <v>3.5998999999999999</v>
      </c>
      <c r="P68" s="53"/>
      <c r="Q68" s="53"/>
      <c r="R68" s="53"/>
      <c r="S68" s="53"/>
      <c r="T68" s="53"/>
    </row>
    <row r="69" spans="1:21" x14ac:dyDescent="0.3">
      <c r="A69" s="65" t="s">
        <v>751</v>
      </c>
      <c r="B69" s="65" t="s">
        <v>752</v>
      </c>
      <c r="C69" s="53">
        <v>-1.0239</v>
      </c>
      <c r="D69" s="53">
        <v>0.26350000000000001</v>
      </c>
      <c r="E69" s="53">
        <v>-1.1414</v>
      </c>
      <c r="F69" s="53">
        <v>-0.123</v>
      </c>
      <c r="G69" s="53">
        <v>-0.21329999999999999</v>
      </c>
      <c r="H69" s="53">
        <v>2.0501</v>
      </c>
      <c r="I69" s="53">
        <v>1.2304999999999999</v>
      </c>
      <c r="J69" s="53">
        <v>1.1063000000000001</v>
      </c>
      <c r="K69" s="53">
        <v>1.0308999999999999</v>
      </c>
      <c r="L69" s="53">
        <v>0.73719999999999997</v>
      </c>
      <c r="M69" s="53">
        <v>-4.0031999999999996</v>
      </c>
      <c r="N69" s="53">
        <v>-6.0900000000000003E-2</v>
      </c>
      <c r="O69" s="53">
        <v>-3.2454999999999998</v>
      </c>
      <c r="P69" s="53"/>
      <c r="Q69" s="53"/>
      <c r="R69" s="53"/>
      <c r="S69" s="53"/>
      <c r="T69" s="53"/>
    </row>
    <row r="70" spans="1:21" x14ac:dyDescent="0.3">
      <c r="A70" s="65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1" x14ac:dyDescent="0.3">
      <c r="A71" s="66" t="s">
        <v>753</v>
      </c>
      <c r="B71" s="66" t="s">
        <v>754</v>
      </c>
      <c r="C71" s="55">
        <v>450.44900000000001</v>
      </c>
      <c r="D71" s="55">
        <v>488.65199999999999</v>
      </c>
      <c r="E71" s="55">
        <v>488.988</v>
      </c>
      <c r="F71" s="55">
        <v>489.661</v>
      </c>
      <c r="G71" s="55">
        <v>490.875</v>
      </c>
      <c r="H71" s="55">
        <v>542.87300000000005</v>
      </c>
      <c r="I71" s="55">
        <v>573.31700000000001</v>
      </c>
      <c r="J71" s="55">
        <v>578.79499999999996</v>
      </c>
      <c r="K71" s="55">
        <v>549.53599999999994</v>
      </c>
      <c r="L71" s="55">
        <v>527.64499999999998</v>
      </c>
      <c r="M71" s="55">
        <v>494.15199999999999</v>
      </c>
      <c r="N71" s="55">
        <v>487.35599999999999</v>
      </c>
      <c r="O71" s="55">
        <v>412.99299999999999</v>
      </c>
      <c r="P71" s="55">
        <v>365.339</v>
      </c>
      <c r="Q71" s="55">
        <v>365.339</v>
      </c>
      <c r="R71" s="55">
        <v>365.339</v>
      </c>
      <c r="S71" s="55">
        <v>365.339</v>
      </c>
      <c r="T71" s="55">
        <v>365.339</v>
      </c>
      <c r="U71" s="148" t="s">
        <v>843</v>
      </c>
    </row>
    <row r="72" spans="1:21" x14ac:dyDescent="0.3">
      <c r="A72" s="65" t="s">
        <v>755</v>
      </c>
      <c r="B72" s="65" t="s">
        <v>756</v>
      </c>
      <c r="C72" s="53">
        <v>-3.19</v>
      </c>
      <c r="D72" s="53">
        <v>6.37</v>
      </c>
      <c r="E72" s="53">
        <v>-3.62</v>
      </c>
      <c r="F72" s="53">
        <v>-0.35</v>
      </c>
      <c r="G72" s="53">
        <v>-0.31</v>
      </c>
      <c r="H72" s="53">
        <v>-0.82</v>
      </c>
      <c r="I72" s="53">
        <v>1.92</v>
      </c>
      <c r="J72" s="53">
        <v>3.3403999999999998</v>
      </c>
      <c r="K72" s="53">
        <v>0.81</v>
      </c>
      <c r="L72" s="53">
        <v>3.88</v>
      </c>
      <c r="M72" s="53">
        <v>-2.0899000000000001</v>
      </c>
      <c r="N72" s="53">
        <v>2.41</v>
      </c>
      <c r="O72" s="53">
        <v>3.5669</v>
      </c>
      <c r="P72" s="53">
        <f>P60/P71</f>
        <v>2.1943465813570859</v>
      </c>
      <c r="Q72" s="53">
        <f t="shared" ref="Q72:T72" si="29">Q60/Q71</f>
        <v>2.2783795154124586</v>
      </c>
      <c r="R72" s="53">
        <f t="shared" si="29"/>
        <v>2.3257899908434863</v>
      </c>
      <c r="S72" s="53">
        <f t="shared" si="29"/>
        <v>2.5996353947963371</v>
      </c>
      <c r="T72" s="53">
        <f t="shared" si="29"/>
        <v>2.7866581958109164</v>
      </c>
    </row>
    <row r="73" spans="1:21" x14ac:dyDescent="0.3">
      <c r="A73" s="65" t="s">
        <v>757</v>
      </c>
      <c r="B73" s="65" t="s">
        <v>758</v>
      </c>
      <c r="C73" s="53">
        <v>-3.19</v>
      </c>
      <c r="D73" s="53">
        <v>6.37</v>
      </c>
      <c r="E73" s="53">
        <v>-3.62</v>
      </c>
      <c r="F73" s="53">
        <v>-0.35</v>
      </c>
      <c r="G73" s="53">
        <v>-0.31</v>
      </c>
      <c r="H73" s="53">
        <v>-0.82</v>
      </c>
      <c r="I73" s="53">
        <v>1.92</v>
      </c>
      <c r="J73" s="53">
        <v>3.3403999999999998</v>
      </c>
      <c r="K73" s="53">
        <v>0.81</v>
      </c>
      <c r="L73" s="53">
        <v>3.88</v>
      </c>
      <c r="M73" s="53">
        <v>-2.0899000000000001</v>
      </c>
      <c r="N73" s="53">
        <v>2.41</v>
      </c>
      <c r="O73" s="53">
        <v>3.5669</v>
      </c>
      <c r="P73" s="53"/>
      <c r="Q73" s="53"/>
      <c r="R73" s="53"/>
      <c r="S73" s="53"/>
      <c r="T73" s="53"/>
    </row>
    <row r="74" spans="1:21" x14ac:dyDescent="0.3">
      <c r="A74" s="65" t="s">
        <v>759</v>
      </c>
      <c r="B74" s="65" t="s">
        <v>760</v>
      </c>
      <c r="C74" s="53">
        <v>-1.0239</v>
      </c>
      <c r="D74" s="53">
        <v>0.2596</v>
      </c>
      <c r="E74" s="53">
        <v>-1.1464000000000001</v>
      </c>
      <c r="F74" s="53">
        <v>-0.123</v>
      </c>
      <c r="G74" s="53">
        <v>-0.218</v>
      </c>
      <c r="H74" s="53">
        <v>2.0501</v>
      </c>
      <c r="I74" s="53">
        <v>1.22</v>
      </c>
      <c r="J74" s="53">
        <v>1.0616000000000001</v>
      </c>
      <c r="K74" s="53">
        <v>0.98160000000000003</v>
      </c>
      <c r="L74" s="53">
        <v>0.7288</v>
      </c>
      <c r="M74" s="53">
        <v>-4.0031999999999996</v>
      </c>
      <c r="N74" s="53">
        <v>-0.224</v>
      </c>
      <c r="O74" s="53">
        <v>-3.2454999999999998</v>
      </c>
      <c r="P74" s="53"/>
      <c r="Q74" s="53"/>
      <c r="R74" s="53"/>
      <c r="S74" s="53"/>
      <c r="T74" s="53"/>
    </row>
    <row r="75" spans="1:21" x14ac:dyDescent="0.3">
      <c r="A75" s="65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1" x14ac:dyDescent="0.3">
      <c r="A76" s="65" t="s">
        <v>477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1" x14ac:dyDescent="0.3">
      <c r="A77" s="66" t="s">
        <v>478</v>
      </c>
      <c r="B77" s="66" t="s">
        <v>479</v>
      </c>
      <c r="C77" s="60" t="s">
        <v>480</v>
      </c>
      <c r="D77" s="60" t="s">
        <v>480</v>
      </c>
      <c r="E77" s="60" t="s">
        <v>480</v>
      </c>
      <c r="F77" s="60" t="s">
        <v>480</v>
      </c>
      <c r="G77" s="60" t="s">
        <v>480</v>
      </c>
      <c r="H77" s="60" t="s">
        <v>480</v>
      </c>
      <c r="I77" s="60" t="s">
        <v>480</v>
      </c>
      <c r="J77" s="60" t="s">
        <v>480</v>
      </c>
      <c r="K77" s="60" t="s">
        <v>480</v>
      </c>
      <c r="L77" s="60" t="s">
        <v>480</v>
      </c>
      <c r="M77" s="60" t="s">
        <v>480</v>
      </c>
      <c r="N77" s="60" t="s">
        <v>480</v>
      </c>
      <c r="O77" s="60" t="s">
        <v>480</v>
      </c>
      <c r="P77" s="60"/>
      <c r="Q77" s="60"/>
      <c r="R77" s="60"/>
      <c r="S77" s="60"/>
      <c r="T77" s="60"/>
    </row>
    <row r="78" spans="1:21" x14ac:dyDescent="0.3">
      <c r="A78" s="66" t="s">
        <v>267</v>
      </c>
      <c r="B78" s="66" t="s">
        <v>267</v>
      </c>
      <c r="C78" s="55">
        <v>1087.097</v>
      </c>
      <c r="D78" s="55">
        <v>1568.557</v>
      </c>
      <c r="E78" s="55">
        <v>1758.3340000000001</v>
      </c>
      <c r="F78" s="55">
        <v>2101.2910000000002</v>
      </c>
      <c r="G78" s="55">
        <v>2143.5129999999999</v>
      </c>
      <c r="H78" s="55">
        <v>2272.3276000000001</v>
      </c>
      <c r="I78" s="55">
        <v>2393.6585</v>
      </c>
      <c r="J78" s="55">
        <v>2798.5138000000002</v>
      </c>
      <c r="K78" s="55">
        <v>2852.5767000000001</v>
      </c>
      <c r="L78" s="55">
        <v>3085.9380000000001</v>
      </c>
      <c r="M78" s="55">
        <v>-4.1449999999999996</v>
      </c>
      <c r="N78" s="55">
        <v>2675.1170000000002</v>
      </c>
      <c r="O78" s="55">
        <v>3595.4070000000002</v>
      </c>
      <c r="P78" s="55">
        <f>P24+P21</f>
        <v>3525.5305196731269</v>
      </c>
      <c r="Q78" s="55">
        <f t="shared" ref="Q78:T78" si="30">Q24+Q21</f>
        <v>3611.9450241522095</v>
      </c>
      <c r="R78" s="55">
        <f t="shared" si="30"/>
        <v>3689.6693100619623</v>
      </c>
      <c r="S78" s="55">
        <f t="shared" si="30"/>
        <v>3856.5934296107334</v>
      </c>
      <c r="T78" s="55">
        <f t="shared" si="30"/>
        <v>3974.3740872727176</v>
      </c>
    </row>
    <row r="79" spans="1:21" x14ac:dyDescent="0.3">
      <c r="A79" s="66" t="s">
        <v>761</v>
      </c>
      <c r="B79" s="66" t="s">
        <v>627</v>
      </c>
      <c r="C79" s="55">
        <v>17.950700000000001</v>
      </c>
      <c r="D79" s="55">
        <v>19.9834</v>
      </c>
      <c r="E79" s="55">
        <v>19.193999999999999</v>
      </c>
      <c r="F79" s="55">
        <v>21.4206</v>
      </c>
      <c r="G79" s="55">
        <v>21.2608</v>
      </c>
      <c r="H79" s="55">
        <v>24.725899999999999</v>
      </c>
      <c r="I79" s="55">
        <v>25.254200000000001</v>
      </c>
      <c r="J79" s="55">
        <v>25.918199999999999</v>
      </c>
      <c r="K79" s="55">
        <v>24.2502</v>
      </c>
      <c r="L79" s="55">
        <v>23.922599999999999</v>
      </c>
      <c r="M79" s="55">
        <v>-8.0299999999999996E-2</v>
      </c>
      <c r="N79" s="55">
        <v>27.635100000000001</v>
      </c>
      <c r="O79" s="55">
        <v>27.388400000000001</v>
      </c>
      <c r="P79" s="55"/>
      <c r="Q79" s="55"/>
      <c r="R79" s="55"/>
      <c r="S79" s="55"/>
      <c r="T79" s="55"/>
    </row>
    <row r="80" spans="1:21" x14ac:dyDescent="0.3">
      <c r="A80" s="66" t="s">
        <v>762</v>
      </c>
      <c r="B80" s="66" t="s">
        <v>762</v>
      </c>
      <c r="C80" s="55" t="s">
        <v>183</v>
      </c>
      <c r="D80" s="55">
        <v>932.41099999999994</v>
      </c>
      <c r="E80" s="55" t="s">
        <v>183</v>
      </c>
      <c r="F80" s="55">
        <v>1495.066</v>
      </c>
      <c r="G80" s="55">
        <v>1559.748</v>
      </c>
      <c r="H80" s="55">
        <v>1651.4446</v>
      </c>
      <c r="I80" s="55">
        <v>1724.1315</v>
      </c>
      <c r="J80" s="55">
        <v>1978.0337999999999</v>
      </c>
      <c r="K80" s="55">
        <v>1850.5327</v>
      </c>
      <c r="L80" s="55">
        <v>1973.289</v>
      </c>
      <c r="M80" s="55">
        <v>-1020.701</v>
      </c>
      <c r="N80" s="55">
        <v>1721.5070000000001</v>
      </c>
      <c r="O80" s="55">
        <v>2813.357</v>
      </c>
      <c r="P80" s="55"/>
      <c r="Q80" s="55"/>
      <c r="R80" s="55"/>
      <c r="S80" s="55"/>
      <c r="T80" s="55"/>
    </row>
    <row r="81" spans="1:20" x14ac:dyDescent="0.3">
      <c r="A81" s="66" t="s">
        <v>64</v>
      </c>
      <c r="B81" s="66" t="s">
        <v>64</v>
      </c>
      <c r="C81" s="55">
        <v>453.67399999999998</v>
      </c>
      <c r="D81" s="55">
        <v>751.41099999999994</v>
      </c>
      <c r="E81" s="55">
        <v>830.63699999999994</v>
      </c>
      <c r="F81" s="55">
        <v>1252.066</v>
      </c>
      <c r="G81" s="55">
        <v>1327.748</v>
      </c>
      <c r="H81" s="55">
        <v>1452.4446</v>
      </c>
      <c r="I81" s="55">
        <v>1544.1315</v>
      </c>
      <c r="J81" s="55">
        <v>1805.0337999999999</v>
      </c>
      <c r="K81" s="55">
        <v>1674.5327</v>
      </c>
      <c r="L81" s="55">
        <v>1637.335</v>
      </c>
      <c r="M81" s="55">
        <v>-1965.703</v>
      </c>
      <c r="N81" s="55">
        <v>653.72799999999995</v>
      </c>
      <c r="O81" s="55">
        <v>-1873.4960000000001</v>
      </c>
      <c r="P81" s="55"/>
      <c r="Q81" s="55"/>
      <c r="R81" s="55"/>
      <c r="S81" s="55"/>
      <c r="T81" s="55"/>
    </row>
    <row r="82" spans="1:20" x14ac:dyDescent="0.3">
      <c r="A82" s="66" t="s">
        <v>763</v>
      </c>
      <c r="B82" s="66" t="s">
        <v>764</v>
      </c>
      <c r="C82" s="55">
        <v>37.346299999999999</v>
      </c>
      <c r="D82" s="55">
        <v>68.008899999999997</v>
      </c>
      <c r="E82" s="55">
        <v>35.363100000000003</v>
      </c>
      <c r="F82" s="55">
        <v>36.198500000000003</v>
      </c>
      <c r="G82" s="55">
        <v>36.8309</v>
      </c>
      <c r="H82" s="55">
        <v>38.788499999999999</v>
      </c>
      <c r="I82" s="55">
        <v>41.748600000000003</v>
      </c>
      <c r="J82" s="55">
        <v>42.642899999999997</v>
      </c>
      <c r="K82" s="55">
        <v>41.1815</v>
      </c>
      <c r="L82" s="55">
        <v>41.056699999999999</v>
      </c>
      <c r="M82" s="55">
        <v>33.113999999999997</v>
      </c>
      <c r="N82" s="55">
        <v>48.031700000000001</v>
      </c>
      <c r="O82" s="55">
        <v>49.3202</v>
      </c>
      <c r="P82" s="55"/>
      <c r="Q82" s="55"/>
      <c r="R82" s="55"/>
      <c r="S82" s="55"/>
      <c r="T82" s="55"/>
    </row>
    <row r="83" spans="1:20" x14ac:dyDescent="0.3">
      <c r="A83" s="66" t="s">
        <v>765</v>
      </c>
      <c r="B83" s="66" t="s">
        <v>766</v>
      </c>
      <c r="C83" s="55">
        <v>7.4912999999999998</v>
      </c>
      <c r="D83" s="55">
        <v>9.5730000000000004</v>
      </c>
      <c r="E83" s="55">
        <v>9.0672999999999995</v>
      </c>
      <c r="F83" s="55">
        <v>12.7636</v>
      </c>
      <c r="G83" s="55">
        <v>13.169499999999999</v>
      </c>
      <c r="H83" s="55">
        <v>15.804500000000001</v>
      </c>
      <c r="I83" s="55">
        <v>16.2913</v>
      </c>
      <c r="J83" s="55">
        <v>16.717199999999998</v>
      </c>
      <c r="K83" s="55">
        <v>14.2355</v>
      </c>
      <c r="L83" s="55">
        <v>12.6928</v>
      </c>
      <c r="M83" s="55">
        <v>-38.079700000000003</v>
      </c>
      <c r="N83" s="55">
        <v>6.7533000000000003</v>
      </c>
      <c r="O83" s="55">
        <v>-14.271599999999999</v>
      </c>
      <c r="P83" s="55"/>
      <c r="Q83" s="55"/>
      <c r="R83" s="55"/>
      <c r="S83" s="55"/>
      <c r="T83" s="55"/>
    </row>
    <row r="84" spans="1:20" x14ac:dyDescent="0.3">
      <c r="A84" s="66" t="s">
        <v>767</v>
      </c>
      <c r="B84" s="66" t="s">
        <v>768</v>
      </c>
      <c r="C84" s="55">
        <v>-7.6155999999999997</v>
      </c>
      <c r="D84" s="55">
        <v>1.6405000000000001</v>
      </c>
      <c r="E84" s="55">
        <v>-6.0926999999999998</v>
      </c>
      <c r="F84" s="55">
        <v>-0.61419999999999997</v>
      </c>
      <c r="G84" s="55">
        <v>-1.0387</v>
      </c>
      <c r="H84" s="55">
        <v>12.1105</v>
      </c>
      <c r="I84" s="55">
        <v>7.3757000000000001</v>
      </c>
      <c r="J84" s="55">
        <v>5.8632999999999997</v>
      </c>
      <c r="K84" s="55">
        <v>4.7698</v>
      </c>
      <c r="L84" s="55">
        <v>2.9954999999999998</v>
      </c>
      <c r="M84" s="55">
        <v>-38.321800000000003</v>
      </c>
      <c r="N84" s="55">
        <v>-0.30299999999999999</v>
      </c>
      <c r="O84" s="55">
        <v>-10.1167</v>
      </c>
      <c r="P84" s="55"/>
      <c r="Q84" s="55"/>
      <c r="R84" s="55"/>
      <c r="S84" s="55"/>
      <c r="T84" s="55"/>
    </row>
    <row r="85" spans="1:20" x14ac:dyDescent="0.3">
      <c r="A85" s="66" t="s">
        <v>769</v>
      </c>
      <c r="B85" s="66" t="s">
        <v>770</v>
      </c>
      <c r="C85" s="55">
        <v>136089.91010000001</v>
      </c>
      <c r="D85" s="55" t="s">
        <v>183</v>
      </c>
      <c r="E85" s="55">
        <v>205861.6629</v>
      </c>
      <c r="F85" s="55">
        <v>218965.69200000001</v>
      </c>
      <c r="G85" s="55">
        <v>219173.56520000001</v>
      </c>
      <c r="H85" s="55">
        <v>206055.3363</v>
      </c>
      <c r="I85" s="55">
        <v>182274.4038</v>
      </c>
      <c r="J85" s="55">
        <v>211715.2745</v>
      </c>
      <c r="K85" s="55">
        <v>213874.47270000001</v>
      </c>
      <c r="L85" s="55">
        <v>248070.61540000001</v>
      </c>
      <c r="M85" s="55">
        <v>147488.05710000001</v>
      </c>
      <c r="N85" s="55">
        <v>230479.5238</v>
      </c>
      <c r="O85" s="55">
        <v>285380.10869999998</v>
      </c>
      <c r="P85" s="55"/>
      <c r="Q85" s="55"/>
      <c r="R85" s="55"/>
      <c r="S85" s="55"/>
      <c r="T85" s="55"/>
    </row>
    <row r="86" spans="1:20" x14ac:dyDescent="0.3">
      <c r="A86" s="66" t="s">
        <v>771</v>
      </c>
      <c r="B86" s="66" t="s">
        <v>772</v>
      </c>
      <c r="C86" s="55">
        <v>0</v>
      </c>
      <c r="D86" s="55">
        <v>0</v>
      </c>
      <c r="E86" s="55">
        <v>0</v>
      </c>
      <c r="F86" s="55">
        <v>0</v>
      </c>
      <c r="G86" s="55">
        <v>0</v>
      </c>
      <c r="H86" s="55">
        <v>0</v>
      </c>
      <c r="I86" s="55">
        <v>0</v>
      </c>
      <c r="J86" s="55">
        <v>0.44</v>
      </c>
      <c r="K86" s="55">
        <v>0.48</v>
      </c>
      <c r="L86" s="55">
        <v>0.52</v>
      </c>
      <c r="M86" s="55">
        <v>0.1575</v>
      </c>
      <c r="N86" s="55">
        <v>0.01</v>
      </c>
      <c r="O86" s="55">
        <v>0.01</v>
      </c>
      <c r="P86" s="55"/>
      <c r="Q86" s="55"/>
      <c r="R86" s="55"/>
      <c r="S86" s="55"/>
      <c r="T86" s="55"/>
    </row>
    <row r="87" spans="1:20" x14ac:dyDescent="0.3">
      <c r="A87" s="66" t="s">
        <v>773</v>
      </c>
      <c r="B87" s="66" t="s">
        <v>774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251.79130000000001</v>
      </c>
      <c r="K87" s="55">
        <v>261.2414</v>
      </c>
      <c r="L87" s="55">
        <v>272.57</v>
      </c>
      <c r="M87" s="55">
        <v>77.828900000000004</v>
      </c>
      <c r="N87" s="55">
        <v>4.8193000000000001</v>
      </c>
      <c r="O87" s="55">
        <v>4.0919999999999996</v>
      </c>
      <c r="P87" s="55"/>
      <c r="Q87" s="55"/>
      <c r="R87" s="55"/>
      <c r="S87" s="55"/>
      <c r="T87" s="55"/>
    </row>
    <row r="88" spans="1:20" x14ac:dyDescent="0.3">
      <c r="A88" s="66" t="s">
        <v>775</v>
      </c>
      <c r="B88" s="66" t="s">
        <v>776</v>
      </c>
      <c r="C88" s="55">
        <v>0</v>
      </c>
      <c r="D88" s="55" t="s">
        <v>183</v>
      </c>
      <c r="E88" s="55">
        <v>0.96899999999999997</v>
      </c>
      <c r="F88" s="55">
        <v>5.07</v>
      </c>
      <c r="G88" s="55">
        <v>29.26</v>
      </c>
      <c r="H88" s="55">
        <v>64.798000000000002</v>
      </c>
      <c r="I88" s="55">
        <v>119.958</v>
      </c>
      <c r="J88" s="55">
        <v>111.11</v>
      </c>
      <c r="K88" s="55">
        <v>51.716000000000001</v>
      </c>
      <c r="L88" s="55">
        <v>5.0750000000000002</v>
      </c>
      <c r="M88" s="55">
        <v>2.871</v>
      </c>
      <c r="N88" s="55">
        <v>0.56299999999999994</v>
      </c>
      <c r="O88" s="55">
        <v>0.73799999999999999</v>
      </c>
      <c r="P88" s="55"/>
      <c r="Q88" s="55"/>
      <c r="R88" s="55"/>
      <c r="S88" s="55"/>
      <c r="T88" s="55"/>
    </row>
    <row r="89" spans="1:20" x14ac:dyDescent="0.3">
      <c r="A89" s="66" t="s">
        <v>777</v>
      </c>
      <c r="B89" s="66" t="s">
        <v>778</v>
      </c>
      <c r="C89" s="55" t="s">
        <v>183</v>
      </c>
      <c r="D89" s="55" t="s">
        <v>183</v>
      </c>
      <c r="E89" s="55" t="s">
        <v>183</v>
      </c>
      <c r="F89" s="55" t="s">
        <v>183</v>
      </c>
      <c r="G89" s="55">
        <v>583.76499999999999</v>
      </c>
      <c r="H89" s="55">
        <v>620.88300000000004</v>
      </c>
      <c r="I89" s="55">
        <v>669.52700000000004</v>
      </c>
      <c r="J89" s="55">
        <v>820.48</v>
      </c>
      <c r="K89" s="55">
        <v>1002.044</v>
      </c>
      <c r="L89" s="55">
        <v>1112.6489999999999</v>
      </c>
      <c r="M89" s="55">
        <v>1016.556</v>
      </c>
      <c r="N89" s="55">
        <v>953.61</v>
      </c>
      <c r="O89" s="55">
        <v>782.05</v>
      </c>
      <c r="P89" s="55"/>
      <c r="Q89" s="55"/>
      <c r="R89" s="55"/>
      <c r="S89" s="55"/>
      <c r="T89" s="55"/>
    </row>
    <row r="90" spans="1:20" x14ac:dyDescent="0.3">
      <c r="A90" s="66" t="s">
        <v>779</v>
      </c>
      <c r="B90" s="66" t="s">
        <v>780</v>
      </c>
      <c r="C90" s="55">
        <v>26</v>
      </c>
      <c r="D90" s="55">
        <v>30</v>
      </c>
      <c r="E90" s="55">
        <v>33</v>
      </c>
      <c r="F90" s="55">
        <v>41</v>
      </c>
      <c r="G90" s="55">
        <v>65</v>
      </c>
      <c r="H90" s="55">
        <v>74</v>
      </c>
      <c r="I90" s="55">
        <v>80</v>
      </c>
      <c r="J90" s="55">
        <v>92</v>
      </c>
      <c r="K90" s="55">
        <v>89</v>
      </c>
      <c r="L90" s="55">
        <v>143.95400000000001</v>
      </c>
      <c r="M90" s="55">
        <v>751.00199999999995</v>
      </c>
      <c r="N90" s="55">
        <v>870.779</v>
      </c>
      <c r="O90" s="55">
        <v>1986.8530000000001</v>
      </c>
      <c r="P90" s="55"/>
      <c r="Q90" s="55"/>
      <c r="R90" s="55"/>
      <c r="S90" s="55"/>
      <c r="T90" s="55"/>
    </row>
    <row r="91" spans="1:20" x14ac:dyDescent="0.3">
      <c r="A91" s="56" t="s">
        <v>231</v>
      </c>
      <c r="B91" s="56"/>
      <c r="C91" s="56" t="s">
        <v>506</v>
      </c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</row>
  </sheetData>
  <pageMargins left="0.7" right="0.7" top="0.75" bottom="0.75" header="0.3" footer="0.3"/>
  <pageSetup scale="48" orientation="portrait" r:id="rId1"/>
  <colBreaks count="1" manualBreakCount="1">
    <brk id="20" max="90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FBFF-84B5-468E-9206-F97DA58D7A44}">
  <dimension ref="A1:V116"/>
  <sheetViews>
    <sheetView view="pageBreakPreview" topLeftCell="A4" zoomScaleNormal="100" zoomScaleSheetLayoutView="100" workbookViewId="0">
      <pane xSplit="10" ySplit="2" topLeftCell="K6" activePane="bottomRight" state="frozen"/>
      <selection activeCell="A4" sqref="A4"/>
      <selection pane="topRight" activeCell="K4" sqref="K4"/>
      <selection pane="bottomLeft" activeCell="A6" sqref="A6"/>
      <selection pane="bottomRight" activeCell="L114" sqref="L114"/>
    </sheetView>
  </sheetViews>
  <sheetFormatPr defaultRowHeight="14.4" outlineLevelCol="1" x14ac:dyDescent="0.3"/>
  <cols>
    <col min="1" max="1" width="31.59765625" style="45" customWidth="1"/>
    <col min="2" max="2" width="0" style="45" hidden="1" customWidth="1"/>
    <col min="3" max="10" width="11.69921875" style="45" hidden="1" customWidth="1" outlineLevel="1"/>
    <col min="11" max="11" width="11.69921875" style="45" customWidth="1" collapsed="1"/>
    <col min="12" max="22" width="11.69921875" style="45" customWidth="1"/>
    <col min="23" max="16384" width="8.796875" style="45"/>
  </cols>
  <sheetData>
    <row r="1" spans="1:22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ht="21" x14ac:dyDescent="0.3">
      <c r="A2" s="46" t="s">
        <v>329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 spans="1:22" x14ac:dyDescent="0.3">
      <c r="A4" s="48" t="s">
        <v>150</v>
      </c>
      <c r="B4" s="48"/>
      <c r="C4" s="49" t="s">
        <v>151</v>
      </c>
      <c r="D4" s="49" t="s">
        <v>152</v>
      </c>
      <c r="E4" s="49" t="s">
        <v>153</v>
      </c>
      <c r="F4" s="49" t="s">
        <v>154</v>
      </c>
      <c r="G4" s="49" t="s">
        <v>155</v>
      </c>
      <c r="H4" s="49" t="s">
        <v>156</v>
      </c>
      <c r="I4" s="49" t="s">
        <v>157</v>
      </c>
      <c r="J4" s="49" t="s">
        <v>158</v>
      </c>
      <c r="K4" s="49" t="s">
        <v>159</v>
      </c>
      <c r="L4" s="49" t="s">
        <v>160</v>
      </c>
      <c r="M4" s="49" t="s">
        <v>161</v>
      </c>
      <c r="N4" s="49" t="s">
        <v>162</v>
      </c>
      <c r="O4" s="49" t="s">
        <v>163</v>
      </c>
      <c r="P4" s="49" t="s">
        <v>164</v>
      </c>
      <c r="Q4" s="49" t="s">
        <v>165</v>
      </c>
      <c r="R4" s="49" t="s">
        <v>644</v>
      </c>
      <c r="S4" s="49" t="s">
        <v>645</v>
      </c>
      <c r="T4" s="49" t="s">
        <v>781</v>
      </c>
      <c r="U4" s="49" t="s">
        <v>782</v>
      </c>
      <c r="V4" s="49" t="s">
        <v>783</v>
      </c>
    </row>
    <row r="5" spans="1:22" x14ac:dyDescent="0.3">
      <c r="A5" s="50" t="s">
        <v>166</v>
      </c>
      <c r="B5" s="50"/>
      <c r="C5" s="51" t="s">
        <v>167</v>
      </c>
      <c r="D5" s="51" t="s">
        <v>168</v>
      </c>
      <c r="E5" s="51" t="s">
        <v>169</v>
      </c>
      <c r="F5" s="51" t="s">
        <v>170</v>
      </c>
      <c r="G5" s="51" t="s">
        <v>171</v>
      </c>
      <c r="H5" s="51" t="s">
        <v>172</v>
      </c>
      <c r="I5" s="51" t="s">
        <v>173</v>
      </c>
      <c r="J5" s="51" t="s">
        <v>174</v>
      </c>
      <c r="K5" s="51" t="s">
        <v>175</v>
      </c>
      <c r="L5" s="51" t="s">
        <v>176</v>
      </c>
      <c r="M5" s="51" t="s">
        <v>177</v>
      </c>
      <c r="N5" s="51" t="s">
        <v>178</v>
      </c>
      <c r="O5" s="51" t="s">
        <v>179</v>
      </c>
      <c r="P5" s="51" t="s">
        <v>180</v>
      </c>
      <c r="Q5" s="51" t="s">
        <v>181</v>
      </c>
      <c r="R5" s="51" t="s">
        <v>646</v>
      </c>
      <c r="S5" s="51" t="s">
        <v>647</v>
      </c>
      <c r="T5" s="51">
        <v>46022</v>
      </c>
      <c r="U5" s="51">
        <v>46387</v>
      </c>
      <c r="V5" s="51">
        <v>46752</v>
      </c>
    </row>
    <row r="6" spans="1:22" x14ac:dyDescent="0.3">
      <c r="A6" s="52" t="s">
        <v>47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</row>
    <row r="7" spans="1:22" x14ac:dyDescent="0.3">
      <c r="A7" s="54" t="s">
        <v>330</v>
      </c>
      <c r="B7" s="54" t="s">
        <v>331</v>
      </c>
      <c r="C7" s="55">
        <v>295.64400000000001</v>
      </c>
      <c r="D7" s="55">
        <v>2056.2069999999999</v>
      </c>
      <c r="E7" s="55">
        <v>498.964</v>
      </c>
      <c r="F7" s="55">
        <v>1865.913</v>
      </c>
      <c r="G7" s="55">
        <v>1543.509</v>
      </c>
      <c r="H7" s="55">
        <v>1803.6690000000001</v>
      </c>
      <c r="I7" s="55">
        <v>2283.7150000000001</v>
      </c>
      <c r="J7" s="55">
        <v>1670.3119999999999</v>
      </c>
      <c r="K7" s="55">
        <v>1446.5809999999999</v>
      </c>
      <c r="L7" s="55">
        <v>1499.9949999999999</v>
      </c>
      <c r="M7" s="55">
        <v>1526.7619999999999</v>
      </c>
      <c r="N7" s="55">
        <v>2329.6039999999998</v>
      </c>
      <c r="O7" s="55">
        <v>5101.6369999999997</v>
      </c>
      <c r="P7" s="55">
        <v>4703.0590000000002</v>
      </c>
      <c r="Q7" s="55">
        <v>5911.893</v>
      </c>
      <c r="R7" s="55"/>
      <c r="S7" s="55"/>
      <c r="T7" s="55"/>
      <c r="U7" s="55"/>
      <c r="V7" s="55"/>
    </row>
    <row r="8" spans="1:22" x14ac:dyDescent="0.3">
      <c r="A8" s="54" t="s">
        <v>332</v>
      </c>
      <c r="B8" s="54" t="s">
        <v>333</v>
      </c>
      <c r="C8" s="55">
        <v>295.64400000000001</v>
      </c>
      <c r="D8" s="55">
        <v>2056.2069999999999</v>
      </c>
      <c r="E8" s="55">
        <v>498.964</v>
      </c>
      <c r="F8" s="55">
        <v>1865.913</v>
      </c>
      <c r="G8" s="55">
        <v>1543.509</v>
      </c>
      <c r="H8" s="55">
        <v>1803.6690000000001</v>
      </c>
      <c r="I8" s="55">
        <v>2283.7150000000001</v>
      </c>
      <c r="J8" s="55">
        <v>1670.3119999999999</v>
      </c>
      <c r="K8" s="55">
        <v>1446.5809999999999</v>
      </c>
      <c r="L8" s="55">
        <v>1499.9949999999999</v>
      </c>
      <c r="M8" s="55">
        <v>1526.7619999999999</v>
      </c>
      <c r="N8" s="55">
        <v>2329.6039999999998</v>
      </c>
      <c r="O8" s="55">
        <v>5101.6369999999997</v>
      </c>
      <c r="P8" s="55">
        <v>4703.0590000000002</v>
      </c>
      <c r="Q8" s="55">
        <v>5911.893</v>
      </c>
      <c r="R8" s="55"/>
      <c r="S8" s="55"/>
      <c r="T8" s="55"/>
      <c r="U8" s="55"/>
      <c r="V8" s="55"/>
    </row>
    <row r="9" spans="1:22" x14ac:dyDescent="0.3">
      <c r="A9" s="54" t="s">
        <v>334</v>
      </c>
      <c r="B9" s="54" t="s">
        <v>335</v>
      </c>
      <c r="C9" s="55">
        <v>0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/>
      <c r="S9" s="55"/>
      <c r="T9" s="55"/>
      <c r="U9" s="55"/>
      <c r="V9" s="55"/>
    </row>
    <row r="10" spans="1:22" x14ac:dyDescent="0.3">
      <c r="A10" s="54" t="s">
        <v>336</v>
      </c>
      <c r="B10" s="54" t="s">
        <v>337</v>
      </c>
      <c r="C10" s="55">
        <v>303.416</v>
      </c>
      <c r="D10" s="55">
        <v>368.47399999999999</v>
      </c>
      <c r="E10" s="55">
        <v>321.89400000000001</v>
      </c>
      <c r="F10" s="55">
        <v>491.73</v>
      </c>
      <c r="G10" s="55">
        <v>443.67700000000002</v>
      </c>
      <c r="H10" s="55">
        <v>488.21699999999998</v>
      </c>
      <c r="I10" s="55">
        <v>473.34500000000003</v>
      </c>
      <c r="J10" s="55">
        <v>480.55900000000003</v>
      </c>
      <c r="K10" s="55">
        <v>542.92399999999998</v>
      </c>
      <c r="L10" s="55">
        <v>542.27300000000002</v>
      </c>
      <c r="M10" s="55">
        <v>657.20600000000002</v>
      </c>
      <c r="N10" s="55">
        <v>612.71699999999998</v>
      </c>
      <c r="O10" s="55">
        <v>316.50200000000001</v>
      </c>
      <c r="P10" s="55">
        <v>583.91499999999996</v>
      </c>
      <c r="Q10" s="55">
        <v>852.149</v>
      </c>
      <c r="R10" s="55">
        <f>R13*'BBG Adjusted'!P6</f>
        <v>906.33519808976894</v>
      </c>
      <c r="S10" s="55">
        <f>S13*'BBG Adjusted'!Q6</f>
        <v>940.32918704513565</v>
      </c>
      <c r="T10" s="55">
        <f>T13*'BBG Adjusted'!R6</f>
        <v>1004.7135389276983</v>
      </c>
      <c r="U10" s="55">
        <f>U13*'BBG Adjusted'!S6</f>
        <v>1032.3761136122885</v>
      </c>
      <c r="V10" s="55">
        <f>V13*'BBG Adjusted'!T6</f>
        <v>1063.7737418477584</v>
      </c>
    </row>
    <row r="11" spans="1:22" x14ac:dyDescent="0.3">
      <c r="A11" s="54" t="s">
        <v>338</v>
      </c>
      <c r="B11" s="54" t="s">
        <v>339</v>
      </c>
      <c r="C11" s="55">
        <v>303.416</v>
      </c>
      <c r="D11" s="55">
        <v>368.47399999999999</v>
      </c>
      <c r="E11" s="55">
        <v>321.89400000000001</v>
      </c>
      <c r="F11" s="55">
        <v>491.73</v>
      </c>
      <c r="G11" s="55">
        <v>443.67700000000002</v>
      </c>
      <c r="H11" s="55">
        <v>488.21699999999998</v>
      </c>
      <c r="I11" s="55">
        <v>473.34500000000003</v>
      </c>
      <c r="J11" s="55">
        <v>480.55900000000003</v>
      </c>
      <c r="K11" s="55">
        <v>542.92399999999998</v>
      </c>
      <c r="L11" s="55">
        <v>542.27300000000002</v>
      </c>
      <c r="M11" s="55">
        <v>657.20600000000002</v>
      </c>
      <c r="N11" s="55">
        <v>612.71699999999998</v>
      </c>
      <c r="O11" s="55">
        <v>316.50200000000001</v>
      </c>
      <c r="P11" s="55">
        <v>583.91499999999996</v>
      </c>
      <c r="Q11" s="55">
        <v>852.149</v>
      </c>
      <c r="R11" s="55"/>
      <c r="S11" s="55"/>
      <c r="T11" s="55"/>
      <c r="U11" s="55"/>
      <c r="V11" s="55"/>
    </row>
    <row r="12" spans="1:22" x14ac:dyDescent="0.3">
      <c r="A12" s="54" t="s">
        <v>340</v>
      </c>
      <c r="B12" s="54" t="s">
        <v>341</v>
      </c>
      <c r="C12" s="55" t="s">
        <v>183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5"/>
      <c r="S12" s="55"/>
      <c r="T12" s="55"/>
      <c r="U12" s="55"/>
      <c r="V12" s="55"/>
    </row>
    <row r="13" spans="1:22" s="79" customFormat="1" x14ac:dyDescent="0.3">
      <c r="A13" s="76" t="s">
        <v>785</v>
      </c>
      <c r="B13" s="76"/>
      <c r="C13" s="77"/>
      <c r="D13" s="77"/>
      <c r="E13" s="77"/>
      <c r="F13" s="77"/>
      <c r="G13" s="77"/>
      <c r="H13" s="77"/>
      <c r="I13" s="78"/>
      <c r="J13" s="78"/>
      <c r="K13" s="78">
        <f>K10/'BBG Adjusted'!I6</f>
        <v>5.7280923341593279E-2</v>
      </c>
      <c r="L13" s="78">
        <f>L10/'BBG Adjusted'!J6</f>
        <v>5.0222186123260813E-2</v>
      </c>
      <c r="M13" s="78">
        <f>M10/'BBG Adjusted'!K6</f>
        <v>5.5870155272047431E-2</v>
      </c>
      <c r="N13" s="78">
        <f>N10/'BBG Adjusted'!L6</f>
        <v>4.7498649578066786E-2</v>
      </c>
      <c r="O13" s="78">
        <f>O10/'BBG Adjusted'!M6</f>
        <v>6.1312857874012847E-2</v>
      </c>
      <c r="P13" s="78">
        <f>P10/'BBG Adjusted'!N6</f>
        <v>6.0320925110587245E-2</v>
      </c>
      <c r="Q13" s="78">
        <f>Q10/'BBG Adjusted'!O6</f>
        <v>6.4913347834714724E-2</v>
      </c>
      <c r="R13" s="78">
        <f>AVERAGE(M13:Q13)</f>
        <v>5.7983187133885797E-2</v>
      </c>
      <c r="S13" s="78">
        <f t="shared" ref="S13:V13" si="0">AVERAGE(N13:R13)</f>
        <v>5.8405793506253481E-2</v>
      </c>
      <c r="T13" s="78">
        <f t="shared" si="0"/>
        <v>6.058722229189082E-2</v>
      </c>
      <c r="U13" s="80">
        <f t="shared" si="0"/>
        <v>6.0442095175466413E-2</v>
      </c>
      <c r="V13" s="80">
        <f t="shared" si="0"/>
        <v>6.0466329188442247E-2</v>
      </c>
    </row>
    <row r="14" spans="1:22" x14ac:dyDescent="0.3">
      <c r="A14" s="54" t="s">
        <v>342</v>
      </c>
      <c r="B14" s="54" t="s">
        <v>343</v>
      </c>
      <c r="C14" s="55">
        <v>111.505</v>
      </c>
      <c r="D14" s="55">
        <v>101.809</v>
      </c>
      <c r="E14" s="55">
        <v>96.391999999999996</v>
      </c>
      <c r="F14" s="55">
        <v>112.735</v>
      </c>
      <c r="G14" s="55">
        <v>107.577</v>
      </c>
      <c r="H14" s="55">
        <v>107.907</v>
      </c>
      <c r="I14" s="55">
        <v>104.011</v>
      </c>
      <c r="J14" s="55">
        <v>104.2</v>
      </c>
      <c r="K14" s="55">
        <v>97.733000000000004</v>
      </c>
      <c r="L14" s="55">
        <v>102.292</v>
      </c>
      <c r="M14" s="55">
        <v>110.831</v>
      </c>
      <c r="N14" s="55">
        <v>102.88800000000001</v>
      </c>
      <c r="O14" s="55">
        <v>88.322999999999993</v>
      </c>
      <c r="P14" s="55">
        <v>96.373999999999995</v>
      </c>
      <c r="Q14" s="55">
        <v>126.065</v>
      </c>
      <c r="R14" s="55">
        <f>R19*'BBG Adjusted'!P6</f>
        <v>169.02387957044613</v>
      </c>
      <c r="S14" s="55">
        <f>S19*'BBG Adjusted'!Q6</f>
        <v>178.57505082250299</v>
      </c>
      <c r="T14" s="55">
        <f>T19*'BBG Adjusted'!R6</f>
        <v>194.26562066268605</v>
      </c>
      <c r="U14" s="55">
        <f>U19*'BBG Adjusted'!S6</f>
        <v>181.66327207380783</v>
      </c>
      <c r="V14" s="55">
        <f>V19*'BBG Adjusted'!T6</f>
        <v>189.50550046892693</v>
      </c>
    </row>
    <row r="15" spans="1:22" x14ac:dyDescent="0.3">
      <c r="A15" s="54" t="s">
        <v>344</v>
      </c>
      <c r="B15" s="54" t="s">
        <v>345</v>
      </c>
      <c r="C15" s="55">
        <v>0</v>
      </c>
      <c r="D15" s="55" t="s">
        <v>183</v>
      </c>
      <c r="E15" s="55" t="s">
        <v>183</v>
      </c>
      <c r="F15" s="55" t="s">
        <v>183</v>
      </c>
      <c r="G15" s="55" t="s">
        <v>183</v>
      </c>
      <c r="H15" s="55" t="s">
        <v>183</v>
      </c>
      <c r="I15" s="55" t="s">
        <v>183</v>
      </c>
      <c r="J15" s="55" t="s">
        <v>183</v>
      </c>
      <c r="K15" s="55" t="s">
        <v>183</v>
      </c>
      <c r="L15" s="55" t="s">
        <v>183</v>
      </c>
      <c r="M15" s="55" t="s">
        <v>183</v>
      </c>
      <c r="N15" s="55" t="s">
        <v>183</v>
      </c>
      <c r="O15" s="55" t="s">
        <v>183</v>
      </c>
      <c r="P15" s="55" t="s">
        <v>183</v>
      </c>
      <c r="Q15" s="55" t="s">
        <v>183</v>
      </c>
      <c r="R15" s="55"/>
      <c r="S15" s="55"/>
      <c r="T15" s="55"/>
      <c r="U15" s="55"/>
      <c r="V15" s="55"/>
    </row>
    <row r="16" spans="1:22" x14ac:dyDescent="0.3">
      <c r="A16" s="54" t="s">
        <v>346</v>
      </c>
      <c r="B16" s="54" t="s">
        <v>347</v>
      </c>
      <c r="C16" s="55">
        <v>0</v>
      </c>
      <c r="D16" s="55" t="s">
        <v>183</v>
      </c>
      <c r="E16" s="55" t="s">
        <v>183</v>
      </c>
      <c r="F16" s="55" t="s">
        <v>183</v>
      </c>
      <c r="G16" s="55" t="s">
        <v>183</v>
      </c>
      <c r="H16" s="55" t="s">
        <v>183</v>
      </c>
      <c r="I16" s="55" t="s">
        <v>183</v>
      </c>
      <c r="J16" s="55" t="s">
        <v>183</v>
      </c>
      <c r="K16" s="55" t="s">
        <v>183</v>
      </c>
      <c r="L16" s="55" t="s">
        <v>183</v>
      </c>
      <c r="M16" s="55" t="s">
        <v>183</v>
      </c>
      <c r="N16" s="55" t="s">
        <v>183</v>
      </c>
      <c r="O16" s="55" t="s">
        <v>183</v>
      </c>
      <c r="P16" s="55" t="s">
        <v>183</v>
      </c>
      <c r="Q16" s="55" t="s">
        <v>183</v>
      </c>
      <c r="R16" s="55"/>
      <c r="S16" s="55"/>
      <c r="T16" s="55"/>
      <c r="U16" s="55"/>
      <c r="V16" s="55"/>
    </row>
    <row r="17" spans="1:22" x14ac:dyDescent="0.3">
      <c r="A17" s="54" t="s">
        <v>348</v>
      </c>
      <c r="B17" s="54" t="s">
        <v>349</v>
      </c>
      <c r="C17" s="55">
        <v>111.505</v>
      </c>
      <c r="D17" s="55" t="s">
        <v>183</v>
      </c>
      <c r="E17" s="55" t="s">
        <v>183</v>
      </c>
      <c r="F17" s="55" t="s">
        <v>183</v>
      </c>
      <c r="G17" s="55" t="s">
        <v>183</v>
      </c>
      <c r="H17" s="55" t="s">
        <v>183</v>
      </c>
      <c r="I17" s="55" t="s">
        <v>183</v>
      </c>
      <c r="J17" s="55" t="s">
        <v>183</v>
      </c>
      <c r="K17" s="55" t="s">
        <v>183</v>
      </c>
      <c r="L17" s="55" t="s">
        <v>183</v>
      </c>
      <c r="M17" s="55" t="s">
        <v>183</v>
      </c>
      <c r="N17" s="55" t="s">
        <v>183</v>
      </c>
      <c r="O17" s="55" t="s">
        <v>183</v>
      </c>
      <c r="P17" s="55" t="s">
        <v>183</v>
      </c>
      <c r="Q17" s="55" t="s">
        <v>183</v>
      </c>
      <c r="R17" s="55"/>
      <c r="S17" s="55"/>
      <c r="T17" s="55"/>
      <c r="U17" s="55"/>
      <c r="V17" s="55"/>
    </row>
    <row r="18" spans="1:22" x14ac:dyDescent="0.3">
      <c r="A18" s="54" t="s">
        <v>350</v>
      </c>
      <c r="B18" s="54" t="s">
        <v>351</v>
      </c>
      <c r="C18" s="55">
        <v>0</v>
      </c>
      <c r="D18" s="55" t="s">
        <v>183</v>
      </c>
      <c r="E18" s="55" t="s">
        <v>183</v>
      </c>
      <c r="F18" s="55" t="s">
        <v>183</v>
      </c>
      <c r="G18" s="55" t="s">
        <v>183</v>
      </c>
      <c r="H18" s="55" t="s">
        <v>183</v>
      </c>
      <c r="I18" s="55" t="s">
        <v>183</v>
      </c>
      <c r="J18" s="55" t="s">
        <v>183</v>
      </c>
      <c r="K18" s="55" t="s">
        <v>183</v>
      </c>
      <c r="L18" s="55" t="s">
        <v>183</v>
      </c>
      <c r="M18" s="55" t="s">
        <v>183</v>
      </c>
      <c r="N18" s="55" t="s">
        <v>183</v>
      </c>
      <c r="O18" s="55" t="s">
        <v>183</v>
      </c>
      <c r="P18" s="55" t="s">
        <v>183</v>
      </c>
      <c r="Q18" s="55" t="s">
        <v>183</v>
      </c>
      <c r="R18" s="55"/>
      <c r="S18" s="55"/>
      <c r="T18" s="55"/>
      <c r="U18" s="55"/>
      <c r="V18" s="55"/>
    </row>
    <row r="19" spans="1:22" s="79" customFormat="1" x14ac:dyDescent="0.3">
      <c r="A19" s="76" t="s">
        <v>785</v>
      </c>
      <c r="B19" s="76"/>
      <c r="C19" s="77"/>
      <c r="D19" s="77"/>
      <c r="E19" s="77"/>
      <c r="F19" s="77"/>
      <c r="G19" s="77"/>
      <c r="H19" s="77"/>
      <c r="I19" s="78"/>
      <c r="J19" s="78"/>
      <c r="K19" s="78">
        <f>K14/'BBG Adjusted'!I6</f>
        <v>1.0311270971524442E-2</v>
      </c>
      <c r="L19" s="78">
        <f>L14/'BBG Adjusted'!J6</f>
        <v>9.4736928870155709E-3</v>
      </c>
      <c r="M19" s="78">
        <f>M14/'BBG Adjusted'!K6</f>
        <v>9.4219242961206817E-3</v>
      </c>
      <c r="N19" s="78">
        <f>N14/'BBG Adjusted'!L6</f>
        <v>7.9760167545345345E-3</v>
      </c>
      <c r="O19" s="78">
        <f>O14/'BBG Adjusted'!M6</f>
        <v>1.7109956796501874E-2</v>
      </c>
      <c r="P19" s="78">
        <f>P14/'BBG Adjusted'!N6</f>
        <v>9.9558477460036741E-3</v>
      </c>
      <c r="Q19" s="78">
        <f>Q14/'BBG Adjusted'!O6</f>
        <v>9.6031341875462053E-3</v>
      </c>
      <c r="R19" s="78">
        <f>AVERAGE(M19:Q19)</f>
        <v>1.0813375956141394E-2</v>
      </c>
      <c r="S19" s="78">
        <f t="shared" ref="S19:V19" si="1">AVERAGE(N19:R19)</f>
        <v>1.1091666288145537E-2</v>
      </c>
      <c r="T19" s="78">
        <f t="shared" si="1"/>
        <v>1.1714796194867736E-2</v>
      </c>
      <c r="U19" s="80">
        <f t="shared" si="1"/>
        <v>1.0635764074540911E-2</v>
      </c>
      <c r="V19" s="80">
        <f t="shared" si="1"/>
        <v>1.0771747340248355E-2</v>
      </c>
    </row>
    <row r="20" spans="1:22" x14ac:dyDescent="0.3">
      <c r="A20" s="54" t="s">
        <v>352</v>
      </c>
      <c r="B20" s="54" t="s">
        <v>353</v>
      </c>
      <c r="C20" s="55">
        <v>822.46500000000003</v>
      </c>
      <c r="D20" s="55">
        <v>527.01099999999997</v>
      </c>
      <c r="E20" s="55">
        <v>538.39499999999998</v>
      </c>
      <c r="F20" s="55">
        <v>342.34199999999998</v>
      </c>
      <c r="G20" s="55">
        <v>412.32900000000001</v>
      </c>
      <c r="H20" s="55">
        <v>319.64600000000002</v>
      </c>
      <c r="I20" s="55">
        <v>166.089</v>
      </c>
      <c r="J20" s="55">
        <v>153.678</v>
      </c>
      <c r="K20" s="55">
        <v>142.34899999999999</v>
      </c>
      <c r="L20" s="55">
        <v>231.79499999999999</v>
      </c>
      <c r="M20" s="55">
        <v>231.97900000000001</v>
      </c>
      <c r="N20" s="55">
        <v>962.48400000000004</v>
      </c>
      <c r="O20" s="55">
        <v>444.197</v>
      </c>
      <c r="P20" s="55">
        <v>1032.8340000000001</v>
      </c>
      <c r="Q20" s="55">
        <v>1264.585</v>
      </c>
      <c r="R20" s="55">
        <f>R26*'BBG Adjusted'!P6</f>
        <v>1198.6201625015869</v>
      </c>
      <c r="S20" s="55">
        <f>S26*'BBG Adjusted'!Q6</f>
        <v>1417.9934551211372</v>
      </c>
      <c r="T20" s="55">
        <f>T26*'BBG Adjusted'!R6</f>
        <v>1505.1793118896419</v>
      </c>
      <c r="U20" s="55">
        <f>U26*'BBG Adjusted'!S6</f>
        <v>1566.4477779632823</v>
      </c>
      <c r="V20" s="55">
        <f>V26*'BBG Adjusted'!T6</f>
        <v>1560.7119259126466</v>
      </c>
    </row>
    <row r="21" spans="1:22" x14ac:dyDescent="0.3">
      <c r="A21" s="54" t="s">
        <v>354</v>
      </c>
      <c r="B21" s="54" t="s">
        <v>355</v>
      </c>
      <c r="C21" s="55" t="s">
        <v>183</v>
      </c>
      <c r="D21" s="55">
        <v>0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 t="s">
        <v>183</v>
      </c>
      <c r="L21" s="55">
        <v>0</v>
      </c>
      <c r="M21" s="55">
        <v>0</v>
      </c>
      <c r="N21" s="55" t="s">
        <v>183</v>
      </c>
      <c r="O21" s="55" t="s">
        <v>183</v>
      </c>
      <c r="P21" s="55">
        <v>0</v>
      </c>
      <c r="Q21" s="55" t="s">
        <v>183</v>
      </c>
      <c r="R21" s="55"/>
      <c r="S21" s="55"/>
      <c r="T21" s="55"/>
      <c r="U21" s="55"/>
      <c r="V21" s="55"/>
    </row>
    <row r="22" spans="1:22" x14ac:dyDescent="0.3">
      <c r="A22" s="54" t="s">
        <v>356</v>
      </c>
      <c r="B22" s="54" t="s">
        <v>357</v>
      </c>
      <c r="C22" s="55" t="s">
        <v>183</v>
      </c>
      <c r="D22" s="55" t="s">
        <v>183</v>
      </c>
      <c r="E22" s="55" t="s">
        <v>183</v>
      </c>
      <c r="F22" s="55" t="s">
        <v>183</v>
      </c>
      <c r="G22" s="55" t="s">
        <v>183</v>
      </c>
      <c r="H22" s="55" t="s">
        <v>183</v>
      </c>
      <c r="I22" s="55" t="s">
        <v>183</v>
      </c>
      <c r="J22" s="55" t="s">
        <v>183</v>
      </c>
      <c r="K22" s="55" t="s">
        <v>183</v>
      </c>
      <c r="L22" s="55" t="s">
        <v>183</v>
      </c>
      <c r="M22" s="55" t="s">
        <v>183</v>
      </c>
      <c r="N22" s="55" t="s">
        <v>183</v>
      </c>
      <c r="O22" s="55" t="s">
        <v>183</v>
      </c>
      <c r="P22" s="55" t="s">
        <v>183</v>
      </c>
      <c r="Q22" s="55">
        <v>608.43700000000001</v>
      </c>
      <c r="R22" s="55"/>
      <c r="S22" s="55"/>
      <c r="T22" s="55"/>
      <c r="U22" s="55"/>
      <c r="V22" s="55"/>
    </row>
    <row r="23" spans="1:22" x14ac:dyDescent="0.3">
      <c r="A23" s="54" t="s">
        <v>358</v>
      </c>
      <c r="B23" s="54" t="s">
        <v>359</v>
      </c>
      <c r="C23" s="55" t="s">
        <v>183</v>
      </c>
      <c r="D23" s="55">
        <v>38.487000000000002</v>
      </c>
      <c r="E23" s="55">
        <v>110.092</v>
      </c>
      <c r="F23" s="55">
        <v>91.06</v>
      </c>
      <c r="G23" s="55">
        <v>179.43100000000001</v>
      </c>
      <c r="H23" s="55">
        <v>80.989000000000004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55">
        <v>0</v>
      </c>
      <c r="O23" s="55">
        <v>0</v>
      </c>
      <c r="P23" s="55">
        <v>0</v>
      </c>
      <c r="Q23" s="55">
        <v>0</v>
      </c>
      <c r="R23" s="55"/>
      <c r="S23" s="55"/>
      <c r="T23" s="55"/>
      <c r="U23" s="55"/>
      <c r="V23" s="55"/>
    </row>
    <row r="24" spans="1:22" x14ac:dyDescent="0.3">
      <c r="A24" s="54" t="s">
        <v>360</v>
      </c>
      <c r="B24" s="54" t="s">
        <v>361</v>
      </c>
      <c r="C24" s="55" t="s">
        <v>183</v>
      </c>
      <c r="D24" s="55">
        <v>384.55500000000001</v>
      </c>
      <c r="E24" s="55">
        <v>175.982</v>
      </c>
      <c r="F24" s="55">
        <v>0</v>
      </c>
      <c r="G24" s="55">
        <v>0</v>
      </c>
      <c r="H24" s="55">
        <v>0</v>
      </c>
      <c r="I24" s="55">
        <v>14.675000000000001</v>
      </c>
      <c r="J24" s="55">
        <v>15.993</v>
      </c>
      <c r="K24" s="55">
        <v>0</v>
      </c>
      <c r="L24" s="55">
        <v>42.551000000000002</v>
      </c>
      <c r="M24" s="55">
        <v>28.431000000000001</v>
      </c>
      <c r="N24" s="55">
        <v>27.167000000000002</v>
      </c>
      <c r="O24" s="55">
        <v>243.41499999999999</v>
      </c>
      <c r="P24" s="55">
        <v>273.86200000000002</v>
      </c>
      <c r="Q24" s="55">
        <v>73.016000000000005</v>
      </c>
      <c r="R24" s="55"/>
      <c r="S24" s="55"/>
      <c r="T24" s="55"/>
      <c r="U24" s="55"/>
      <c r="V24" s="55"/>
    </row>
    <row r="25" spans="1:22" x14ac:dyDescent="0.3">
      <c r="A25" s="54" t="s">
        <v>362</v>
      </c>
      <c r="B25" s="54" t="s">
        <v>363</v>
      </c>
      <c r="C25" s="55" t="s">
        <v>183</v>
      </c>
      <c r="D25" s="55">
        <v>103.96899999999999</v>
      </c>
      <c r="E25" s="55">
        <v>252.321</v>
      </c>
      <c r="F25" s="55">
        <v>251.28200000000001</v>
      </c>
      <c r="G25" s="55">
        <v>232.898</v>
      </c>
      <c r="H25" s="55">
        <v>238.65700000000001</v>
      </c>
      <c r="I25" s="55">
        <v>151.41399999999999</v>
      </c>
      <c r="J25" s="55">
        <v>137.685</v>
      </c>
      <c r="K25" s="55">
        <v>142.34899999999999</v>
      </c>
      <c r="L25" s="55">
        <v>189.244</v>
      </c>
      <c r="M25" s="55">
        <v>203.548</v>
      </c>
      <c r="N25" s="55">
        <v>935.31700000000001</v>
      </c>
      <c r="O25" s="55">
        <v>200.78200000000001</v>
      </c>
      <c r="P25" s="55">
        <v>758.97199999999998</v>
      </c>
      <c r="Q25" s="55">
        <v>583.13199999999995</v>
      </c>
      <c r="R25" s="55"/>
      <c r="S25" s="55"/>
      <c r="T25" s="55"/>
      <c r="U25" s="55"/>
      <c r="V25" s="55"/>
    </row>
    <row r="26" spans="1:22" s="79" customFormat="1" x14ac:dyDescent="0.3">
      <c r="A26" s="76" t="s">
        <v>785</v>
      </c>
      <c r="B26" s="76"/>
      <c r="C26" s="77"/>
      <c r="D26" s="77"/>
      <c r="E26" s="77"/>
      <c r="F26" s="77"/>
      <c r="G26" s="77"/>
      <c r="H26" s="77"/>
      <c r="I26" s="78"/>
      <c r="J26" s="78"/>
      <c r="K26" s="78">
        <f>K20/'BBG Adjusted'!I6</f>
        <v>1.5018459594257136E-2</v>
      </c>
      <c r="L26" s="78">
        <f>L20/'BBG Adjusted'!J6</f>
        <v>2.1467511073649692E-2</v>
      </c>
      <c r="M26" s="78">
        <f>M20/'BBG Adjusted'!K6</f>
        <v>1.9720913609818369E-2</v>
      </c>
      <c r="N26" s="78">
        <f>N20/'BBG Adjusted'!L6</f>
        <v>7.4613059928965636E-2</v>
      </c>
      <c r="O26" s="78">
        <f>O20/'BBG Adjusted'!M6</f>
        <v>8.6049969760263398E-2</v>
      </c>
      <c r="P26" s="78">
        <f>P20/'BBG Adjusted'!N6</f>
        <v>0.10669618414609708</v>
      </c>
      <c r="Q26" s="78">
        <f>Q20/'BBG Adjusted'!O6</f>
        <v>9.6331094646080334E-2</v>
      </c>
      <c r="R26" s="78">
        <f>AVERAGE(M26:Q26)</f>
        <v>7.6682244418244963E-2</v>
      </c>
      <c r="S26" s="78">
        <f t="shared" ref="S26:V26" si="2">AVERAGE(N26:R26)</f>
        <v>8.8074510579930293E-2</v>
      </c>
      <c r="T26" s="78">
        <f t="shared" si="2"/>
        <v>9.0766800710123191E-2</v>
      </c>
      <c r="U26" s="80">
        <f t="shared" si="2"/>
        <v>9.1710166900095175E-2</v>
      </c>
      <c r="V26" s="80">
        <f t="shared" si="2"/>
        <v>8.8712963450894786E-2</v>
      </c>
    </row>
    <row r="27" spans="1:22" x14ac:dyDescent="0.3">
      <c r="A27" s="52" t="s">
        <v>364</v>
      </c>
      <c r="B27" s="52" t="s">
        <v>365</v>
      </c>
      <c r="C27" s="53">
        <v>1533.03</v>
      </c>
      <c r="D27" s="53">
        <v>3053.5010000000002</v>
      </c>
      <c r="E27" s="53">
        <v>1455.645</v>
      </c>
      <c r="F27" s="53">
        <v>2812.72</v>
      </c>
      <c r="G27" s="53">
        <v>2507.0920000000001</v>
      </c>
      <c r="H27" s="53">
        <v>2719.4389999999999</v>
      </c>
      <c r="I27" s="53">
        <v>3027.16</v>
      </c>
      <c r="J27" s="53">
        <v>2408.7489999999998</v>
      </c>
      <c r="K27" s="53">
        <v>2229.587</v>
      </c>
      <c r="L27" s="53">
        <v>2376.355</v>
      </c>
      <c r="M27" s="53">
        <v>2526.7779999999998</v>
      </c>
      <c r="N27" s="53">
        <v>4007.6930000000002</v>
      </c>
      <c r="O27" s="53">
        <v>5950.6589999999997</v>
      </c>
      <c r="P27" s="53">
        <v>6416.1819999999998</v>
      </c>
      <c r="Q27" s="53">
        <v>8154.692</v>
      </c>
      <c r="R27" s="53"/>
      <c r="S27" s="53"/>
      <c r="T27" s="53"/>
      <c r="U27" s="53"/>
      <c r="V27" s="53"/>
    </row>
    <row r="28" spans="1:22" x14ac:dyDescent="0.3">
      <c r="A28" s="54" t="s">
        <v>366</v>
      </c>
      <c r="B28" s="54" t="s">
        <v>367</v>
      </c>
      <c r="C28" s="55">
        <v>16289.154</v>
      </c>
      <c r="D28" s="55">
        <v>15069.951999999999</v>
      </c>
      <c r="E28" s="55">
        <v>14554.35</v>
      </c>
      <c r="F28" s="55">
        <v>14866.644</v>
      </c>
      <c r="G28" s="55">
        <v>14194.652</v>
      </c>
      <c r="H28" s="55">
        <v>14055.212</v>
      </c>
      <c r="I28" s="55">
        <v>14441.541999999999</v>
      </c>
      <c r="J28" s="55">
        <v>15371.795</v>
      </c>
      <c r="K28" s="55">
        <v>18425.023000000001</v>
      </c>
      <c r="L28" s="55">
        <v>19635.458999999999</v>
      </c>
      <c r="M28" s="55">
        <v>20729.887999999999</v>
      </c>
      <c r="N28" s="55">
        <v>22678.436000000002</v>
      </c>
      <c r="O28" s="55">
        <v>22918.785</v>
      </c>
      <c r="P28" s="55">
        <v>25928.297999999999</v>
      </c>
      <c r="Q28" s="55">
        <v>29754.857</v>
      </c>
      <c r="R28" s="55"/>
      <c r="S28" s="55"/>
      <c r="T28" s="55"/>
      <c r="U28" s="55"/>
      <c r="V28" s="55"/>
    </row>
    <row r="29" spans="1:22" x14ac:dyDescent="0.3">
      <c r="A29" s="54" t="s">
        <v>368</v>
      </c>
      <c r="B29" s="54" t="s">
        <v>369</v>
      </c>
      <c r="C29" s="55">
        <v>20098.715</v>
      </c>
      <c r="D29" s="55">
        <v>19431.267</v>
      </c>
      <c r="E29" s="55">
        <v>19385.78</v>
      </c>
      <c r="F29" s="55">
        <v>20203.742999999999</v>
      </c>
      <c r="G29" s="55">
        <v>19907.901999999998</v>
      </c>
      <c r="H29" s="55">
        <v>20220.264999999999</v>
      </c>
      <c r="I29" s="55">
        <v>20966.780999999999</v>
      </c>
      <c r="J29" s="55">
        <v>22311.733</v>
      </c>
      <c r="K29" s="55">
        <v>25993.222000000002</v>
      </c>
      <c r="L29" s="55">
        <v>27885.649000000001</v>
      </c>
      <c r="M29" s="55">
        <v>29747.738000000001</v>
      </c>
      <c r="N29" s="55">
        <v>31260.271000000001</v>
      </c>
      <c r="O29" s="55">
        <v>30393.661</v>
      </c>
      <c r="P29" s="55">
        <v>34107.608</v>
      </c>
      <c r="Q29" s="55">
        <v>34667.773999999998</v>
      </c>
      <c r="R29" s="55"/>
      <c r="S29" s="55"/>
      <c r="T29" s="55"/>
      <c r="U29" s="55"/>
      <c r="V29" s="55"/>
    </row>
    <row r="30" spans="1:22" x14ac:dyDescent="0.3">
      <c r="A30" s="54" t="s">
        <v>370</v>
      </c>
      <c r="B30" s="54" t="s">
        <v>371</v>
      </c>
      <c r="C30" s="55">
        <v>3809.5610000000001</v>
      </c>
      <c r="D30" s="55">
        <v>4361.3149999999996</v>
      </c>
      <c r="E30" s="55">
        <v>4831.43</v>
      </c>
      <c r="F30" s="55">
        <v>5337.0990000000002</v>
      </c>
      <c r="G30" s="55">
        <v>5713.25</v>
      </c>
      <c r="H30" s="55">
        <v>6165.0529999999999</v>
      </c>
      <c r="I30" s="55">
        <v>6525.2389999999996</v>
      </c>
      <c r="J30" s="55">
        <v>6939.9380000000001</v>
      </c>
      <c r="K30" s="55">
        <v>7568.1989999999996</v>
      </c>
      <c r="L30" s="55">
        <v>8250.19</v>
      </c>
      <c r="M30" s="55">
        <v>9017.85</v>
      </c>
      <c r="N30" s="55">
        <v>8581.8349999999991</v>
      </c>
      <c r="O30" s="55">
        <v>7474.8760000000002</v>
      </c>
      <c r="P30" s="55">
        <v>8179.31</v>
      </c>
      <c r="Q30" s="55">
        <v>4912.9170000000004</v>
      </c>
      <c r="R30" s="55"/>
      <c r="S30" s="55"/>
      <c r="T30" s="55"/>
      <c r="U30" s="55"/>
      <c r="V30" s="55"/>
    </row>
    <row r="31" spans="1:22" x14ac:dyDescent="0.3">
      <c r="A31" s="54" t="s">
        <v>372</v>
      </c>
      <c r="B31" s="54" t="s">
        <v>373</v>
      </c>
      <c r="C31" s="55">
        <v>0</v>
      </c>
      <c r="D31" s="55">
        <v>0</v>
      </c>
      <c r="E31" s="55">
        <v>0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5">
        <v>0</v>
      </c>
      <c r="P31" s="55">
        <v>0</v>
      </c>
      <c r="Q31" s="55">
        <v>0</v>
      </c>
      <c r="R31" s="55"/>
      <c r="S31" s="55"/>
      <c r="T31" s="55"/>
      <c r="U31" s="55"/>
      <c r="V31" s="55"/>
    </row>
    <row r="32" spans="1:22" x14ac:dyDescent="0.3">
      <c r="A32" s="54" t="s">
        <v>374</v>
      </c>
      <c r="B32" s="54" t="s">
        <v>375</v>
      </c>
      <c r="C32" s="55">
        <v>5452.5320000000002</v>
      </c>
      <c r="D32" s="55">
        <v>4394.7569999999996</v>
      </c>
      <c r="E32" s="55">
        <v>2941.8530000000001</v>
      </c>
      <c r="F32" s="55">
        <v>10086.912</v>
      </c>
      <c r="G32" s="55">
        <v>9582.9940000000006</v>
      </c>
      <c r="H32" s="55">
        <v>9309.9590000000007</v>
      </c>
      <c r="I32" s="55">
        <v>9233.8089999999993</v>
      </c>
      <c r="J32" s="55">
        <v>7434.634</v>
      </c>
      <c r="K32" s="55">
        <v>7518.6909999999998</v>
      </c>
      <c r="L32" s="55">
        <v>7148.2280000000001</v>
      </c>
      <c r="M32" s="55">
        <v>6954.04</v>
      </c>
      <c r="N32" s="55">
        <v>7190.2269999999999</v>
      </c>
      <c r="O32" s="55">
        <v>7625.49</v>
      </c>
      <c r="P32" s="55">
        <v>8554.6360000000004</v>
      </c>
      <c r="Q32" s="55">
        <v>7782.6570000000002</v>
      </c>
      <c r="R32" s="55"/>
      <c r="S32" s="55"/>
      <c r="T32" s="55"/>
      <c r="U32" s="55"/>
      <c r="V32" s="55"/>
    </row>
    <row r="33" spans="1:22" x14ac:dyDescent="0.3">
      <c r="A33" s="54" t="s">
        <v>376</v>
      </c>
      <c r="B33" s="54" t="s">
        <v>377</v>
      </c>
      <c r="C33" s="55">
        <v>433.56200000000001</v>
      </c>
      <c r="D33" s="55">
        <v>430.60599999999999</v>
      </c>
      <c r="E33" s="55">
        <v>419.96</v>
      </c>
      <c r="F33" s="55">
        <v>7944.7259999999997</v>
      </c>
      <c r="G33" s="55">
        <v>7640.68</v>
      </c>
      <c r="H33" s="55">
        <v>7409.3029999999999</v>
      </c>
      <c r="I33" s="55">
        <v>7261.9660000000003</v>
      </c>
      <c r="J33" s="55">
        <v>5595.5479999999998</v>
      </c>
      <c r="K33" s="55">
        <v>5904.8249999999998</v>
      </c>
      <c r="L33" s="55">
        <v>5684.491</v>
      </c>
      <c r="M33" s="55">
        <v>5765.8549999999996</v>
      </c>
      <c r="N33" s="55">
        <v>5911.0680000000002</v>
      </c>
      <c r="O33" s="55">
        <v>5735.0259999999998</v>
      </c>
      <c r="P33" s="55">
        <v>7097.3819999999996</v>
      </c>
      <c r="Q33" s="55">
        <v>6580.5640000000003</v>
      </c>
      <c r="R33" s="55"/>
      <c r="S33" s="55"/>
      <c r="T33" s="55"/>
      <c r="U33" s="55"/>
      <c r="V33" s="55"/>
    </row>
    <row r="34" spans="1:22" x14ac:dyDescent="0.3">
      <c r="A34" s="58" t="s">
        <v>378</v>
      </c>
      <c r="B34" s="58" t="s">
        <v>379</v>
      </c>
      <c r="C34" s="59">
        <v>86.352999999999994</v>
      </c>
      <c r="D34" s="59">
        <v>86.352999999999994</v>
      </c>
      <c r="E34" s="59">
        <v>77.156000000000006</v>
      </c>
      <c r="F34" s="59">
        <v>2896.6089999999999</v>
      </c>
      <c r="G34" s="59">
        <v>2902.8470000000002</v>
      </c>
      <c r="H34" s="59">
        <v>2897.442</v>
      </c>
      <c r="I34" s="59">
        <v>2897.11</v>
      </c>
      <c r="J34" s="59">
        <v>1430.7670000000001</v>
      </c>
      <c r="K34" s="59">
        <v>1817.1189999999999</v>
      </c>
      <c r="L34" s="59">
        <v>1806.5309999999999</v>
      </c>
      <c r="M34" s="59">
        <v>1821.3920000000001</v>
      </c>
      <c r="N34" s="59">
        <v>2084.5639999999999</v>
      </c>
      <c r="O34" s="59">
        <v>2091.2779999999998</v>
      </c>
      <c r="P34" s="59">
        <v>3480.9969999999998</v>
      </c>
      <c r="Q34" s="59">
        <v>5029.3119999999999</v>
      </c>
      <c r="R34" s="59"/>
      <c r="S34" s="59"/>
      <c r="T34" s="59"/>
      <c r="U34" s="59"/>
      <c r="V34" s="59"/>
    </row>
    <row r="35" spans="1:22" x14ac:dyDescent="0.3">
      <c r="A35" s="58" t="s">
        <v>380</v>
      </c>
      <c r="B35" s="58" t="s">
        <v>381</v>
      </c>
      <c r="C35" s="59">
        <v>347.209</v>
      </c>
      <c r="D35" s="59">
        <v>344.25299999999999</v>
      </c>
      <c r="E35" s="59">
        <v>342.80399999999997</v>
      </c>
      <c r="F35" s="59">
        <v>5048.1170000000002</v>
      </c>
      <c r="G35" s="59">
        <v>4737.8329999999996</v>
      </c>
      <c r="H35" s="59">
        <v>4511.8609999999999</v>
      </c>
      <c r="I35" s="59">
        <v>4364.8559999999998</v>
      </c>
      <c r="J35" s="59">
        <v>4164.7809999999999</v>
      </c>
      <c r="K35" s="59">
        <v>4087.7060000000001</v>
      </c>
      <c r="L35" s="59">
        <v>3877.96</v>
      </c>
      <c r="M35" s="59">
        <v>3944.4630000000002</v>
      </c>
      <c r="N35" s="59">
        <v>3826.5039999999999</v>
      </c>
      <c r="O35" s="59">
        <v>3643.748</v>
      </c>
      <c r="P35" s="59">
        <v>3616.3850000000002</v>
      </c>
      <c r="Q35" s="59">
        <v>1551.252</v>
      </c>
      <c r="R35" s="59"/>
      <c r="S35" s="59"/>
      <c r="T35" s="59"/>
      <c r="U35" s="59"/>
      <c r="V35" s="59"/>
    </row>
    <row r="36" spans="1:22" x14ac:dyDescent="0.3">
      <c r="A36" s="54" t="s">
        <v>354</v>
      </c>
      <c r="B36" s="54" t="s">
        <v>382</v>
      </c>
      <c r="C36" s="55" t="s">
        <v>183</v>
      </c>
      <c r="D36" s="55">
        <v>0</v>
      </c>
      <c r="E36" s="55">
        <v>0</v>
      </c>
      <c r="F36" s="55">
        <v>0</v>
      </c>
      <c r="G36" s="55">
        <v>0</v>
      </c>
      <c r="H36" s="55">
        <v>0</v>
      </c>
      <c r="I36" s="55">
        <v>0</v>
      </c>
      <c r="J36" s="55">
        <v>0</v>
      </c>
      <c r="K36" s="55" t="s">
        <v>183</v>
      </c>
      <c r="L36" s="55">
        <v>0</v>
      </c>
      <c r="M36" s="55">
        <v>0</v>
      </c>
      <c r="N36" s="55" t="s">
        <v>183</v>
      </c>
      <c r="O36" s="55">
        <v>0</v>
      </c>
      <c r="P36" s="55">
        <v>0</v>
      </c>
      <c r="Q36" s="55" t="s">
        <v>183</v>
      </c>
      <c r="R36" s="55"/>
      <c r="S36" s="55"/>
      <c r="T36" s="55"/>
      <c r="U36" s="55"/>
      <c r="V36" s="55"/>
    </row>
    <row r="37" spans="1:22" x14ac:dyDescent="0.3">
      <c r="A37" s="54" t="s">
        <v>383</v>
      </c>
      <c r="B37" s="54" t="s">
        <v>384</v>
      </c>
      <c r="C37" s="55">
        <v>4642.8649999999998</v>
      </c>
      <c r="D37" s="55">
        <v>3611.799</v>
      </c>
      <c r="E37" s="55">
        <v>1923.155</v>
      </c>
      <c r="F37" s="55">
        <v>1635.5719999999999</v>
      </c>
      <c r="G37" s="55">
        <v>1444.547</v>
      </c>
      <c r="H37" s="55">
        <v>1469.261</v>
      </c>
      <c r="I37" s="55">
        <v>1559.0340000000001</v>
      </c>
      <c r="J37" s="55">
        <v>1491.4970000000001</v>
      </c>
      <c r="K37" s="55">
        <v>1220.443</v>
      </c>
      <c r="L37" s="55">
        <v>1033.297</v>
      </c>
      <c r="M37" s="55">
        <v>732.86699999999996</v>
      </c>
      <c r="N37" s="55">
        <v>822.36599999999999</v>
      </c>
      <c r="O37" s="55">
        <v>1447.0429999999999</v>
      </c>
      <c r="P37" s="55">
        <v>967.04399999999998</v>
      </c>
      <c r="Q37" s="55">
        <v>173.03899999999999</v>
      </c>
      <c r="R37" s="55"/>
      <c r="S37" s="55"/>
      <c r="T37" s="55"/>
      <c r="U37" s="55"/>
      <c r="V37" s="55"/>
    </row>
    <row r="38" spans="1:22" x14ac:dyDescent="0.3">
      <c r="A38" s="54" t="s">
        <v>385</v>
      </c>
      <c r="B38" s="54" t="s">
        <v>386</v>
      </c>
      <c r="C38" s="55">
        <v>376.10500000000002</v>
      </c>
      <c r="D38" s="55">
        <v>352.35199999999998</v>
      </c>
      <c r="E38" s="55">
        <v>598.73800000000006</v>
      </c>
      <c r="F38" s="55">
        <v>506.61399999999998</v>
      </c>
      <c r="G38" s="55">
        <v>497.767</v>
      </c>
      <c r="H38" s="55">
        <v>431.39499999999998</v>
      </c>
      <c r="I38" s="55">
        <v>412.80900000000003</v>
      </c>
      <c r="J38" s="55">
        <v>347.589</v>
      </c>
      <c r="K38" s="55">
        <v>393.423</v>
      </c>
      <c r="L38" s="55">
        <v>430.44</v>
      </c>
      <c r="M38" s="55">
        <v>455.31799999999998</v>
      </c>
      <c r="N38" s="55">
        <v>456.79300000000001</v>
      </c>
      <c r="O38" s="55">
        <v>443.42099999999999</v>
      </c>
      <c r="P38" s="55">
        <v>490.21</v>
      </c>
      <c r="Q38" s="55">
        <v>1029.0540000000001</v>
      </c>
      <c r="R38" s="55"/>
      <c r="S38" s="55"/>
      <c r="T38" s="55"/>
      <c r="U38" s="55"/>
      <c r="V38" s="55"/>
    </row>
    <row r="39" spans="1:22" x14ac:dyDescent="0.3">
      <c r="A39" s="52" t="s">
        <v>387</v>
      </c>
      <c r="B39" s="52" t="s">
        <v>388</v>
      </c>
      <c r="C39" s="53">
        <v>21741.686000000002</v>
      </c>
      <c r="D39" s="53">
        <v>19464.708999999999</v>
      </c>
      <c r="E39" s="53">
        <v>17496.203000000001</v>
      </c>
      <c r="F39" s="53">
        <v>24953.556</v>
      </c>
      <c r="G39" s="53">
        <v>23777.646000000001</v>
      </c>
      <c r="H39" s="53">
        <v>23365.170999999998</v>
      </c>
      <c r="I39" s="53">
        <v>23675.350999999999</v>
      </c>
      <c r="J39" s="53">
        <v>22806.429</v>
      </c>
      <c r="K39" s="53">
        <v>25943.714</v>
      </c>
      <c r="L39" s="53">
        <v>26783.687000000002</v>
      </c>
      <c r="M39" s="53">
        <v>27683.928</v>
      </c>
      <c r="N39" s="53">
        <v>29868.663</v>
      </c>
      <c r="O39" s="53">
        <v>30544.275000000001</v>
      </c>
      <c r="P39" s="53">
        <v>34482.934000000001</v>
      </c>
      <c r="Q39" s="53">
        <v>37537.514000000003</v>
      </c>
      <c r="R39" s="53"/>
      <c r="S39" s="53"/>
      <c r="T39" s="53"/>
      <c r="U39" s="53"/>
      <c r="V39" s="53"/>
    </row>
    <row r="40" spans="1:22" x14ac:dyDescent="0.3">
      <c r="A40" s="52" t="s">
        <v>47</v>
      </c>
      <c r="B40" s="52" t="s">
        <v>389</v>
      </c>
      <c r="C40" s="53">
        <v>23274.716</v>
      </c>
      <c r="D40" s="53">
        <v>22518.21</v>
      </c>
      <c r="E40" s="53">
        <v>18951.848000000002</v>
      </c>
      <c r="F40" s="53">
        <v>27766.276000000002</v>
      </c>
      <c r="G40" s="53">
        <v>26284.738000000001</v>
      </c>
      <c r="H40" s="53">
        <v>26084.61</v>
      </c>
      <c r="I40" s="53">
        <v>26702.510999999999</v>
      </c>
      <c r="J40" s="53">
        <v>25215.178</v>
      </c>
      <c r="K40" s="53">
        <v>28173.300999999999</v>
      </c>
      <c r="L40" s="53">
        <v>29160.042000000001</v>
      </c>
      <c r="M40" s="53">
        <v>30210.705999999998</v>
      </c>
      <c r="N40" s="53">
        <v>33876.356</v>
      </c>
      <c r="O40" s="53">
        <v>36494.934000000001</v>
      </c>
      <c r="P40" s="53">
        <v>40899.116000000002</v>
      </c>
      <c r="Q40" s="53">
        <v>45692.205999999998</v>
      </c>
      <c r="R40" s="53"/>
      <c r="S40" s="53"/>
      <c r="T40" s="53"/>
      <c r="U40" s="53"/>
      <c r="V40" s="53"/>
    </row>
    <row r="41" spans="1:22" x14ac:dyDescent="0.3">
      <c r="A41" s="52" t="s">
        <v>390</v>
      </c>
      <c r="B41" s="52"/>
      <c r="C41" s="53" t="s">
        <v>183</v>
      </c>
      <c r="D41" s="53" t="s">
        <v>183</v>
      </c>
      <c r="E41" s="53" t="s">
        <v>183</v>
      </c>
      <c r="F41" s="53">
        <v>27766.276000000002</v>
      </c>
      <c r="G41" s="53">
        <v>26284.738000000001</v>
      </c>
      <c r="H41" s="53">
        <v>26084.61</v>
      </c>
      <c r="I41" s="53">
        <v>26702.510999999999</v>
      </c>
      <c r="J41" s="53">
        <v>25215.178</v>
      </c>
      <c r="K41" s="53">
        <v>28173.300999999999</v>
      </c>
      <c r="L41" s="53">
        <v>29160.042000000001</v>
      </c>
      <c r="M41" s="53">
        <v>30210.705999999998</v>
      </c>
      <c r="N41" s="53" t="s">
        <v>183</v>
      </c>
      <c r="O41" s="53" t="s">
        <v>183</v>
      </c>
      <c r="P41" s="53" t="s">
        <v>183</v>
      </c>
      <c r="Q41" s="53" t="s">
        <v>183</v>
      </c>
      <c r="R41" s="53"/>
      <c r="S41" s="53"/>
      <c r="T41" s="53"/>
      <c r="U41" s="53"/>
      <c r="V41" s="53"/>
    </row>
    <row r="42" spans="1:22" x14ac:dyDescent="0.3">
      <c r="A42" s="54" t="s">
        <v>391</v>
      </c>
      <c r="B42" s="54"/>
      <c r="C42" s="55" t="s">
        <v>183</v>
      </c>
      <c r="D42" s="55" t="s">
        <v>183</v>
      </c>
      <c r="E42" s="55" t="s">
        <v>183</v>
      </c>
      <c r="F42" s="55" t="s">
        <v>183</v>
      </c>
      <c r="G42" s="55" t="s">
        <v>183</v>
      </c>
      <c r="H42" s="55" t="s">
        <v>183</v>
      </c>
      <c r="I42" s="55" t="s">
        <v>183</v>
      </c>
      <c r="J42" s="55" t="s">
        <v>183</v>
      </c>
      <c r="K42" s="55">
        <v>4800.7139999999999</v>
      </c>
      <c r="L42" s="55">
        <v>4780.7169999999996</v>
      </c>
      <c r="M42" s="55">
        <v>5751.826</v>
      </c>
      <c r="N42" s="55" t="s">
        <v>183</v>
      </c>
      <c r="O42" s="55" t="s">
        <v>183</v>
      </c>
      <c r="P42" s="55" t="s">
        <v>183</v>
      </c>
      <c r="Q42" s="55" t="s">
        <v>183</v>
      </c>
      <c r="R42" s="55"/>
      <c r="S42" s="55"/>
      <c r="T42" s="55"/>
      <c r="U42" s="55"/>
      <c r="V42" s="55"/>
    </row>
    <row r="43" spans="1:22" x14ac:dyDescent="0.3">
      <c r="A43" s="54" t="s">
        <v>392</v>
      </c>
      <c r="B43" s="54"/>
      <c r="C43" s="55" t="s">
        <v>183</v>
      </c>
      <c r="D43" s="55" t="s">
        <v>183</v>
      </c>
      <c r="E43" s="55" t="s">
        <v>183</v>
      </c>
      <c r="F43" s="55" t="s">
        <v>183</v>
      </c>
      <c r="G43" s="55" t="s">
        <v>183</v>
      </c>
      <c r="H43" s="55" t="s">
        <v>183</v>
      </c>
      <c r="I43" s="55" t="s">
        <v>183</v>
      </c>
      <c r="J43" s="55" t="s">
        <v>183</v>
      </c>
      <c r="K43" s="55">
        <v>11650.746999999999</v>
      </c>
      <c r="L43" s="55">
        <v>11648.168</v>
      </c>
      <c r="M43" s="55">
        <v>11783.736000000001</v>
      </c>
      <c r="N43" s="55" t="s">
        <v>183</v>
      </c>
      <c r="O43" s="55" t="s">
        <v>183</v>
      </c>
      <c r="P43" s="55" t="s">
        <v>183</v>
      </c>
      <c r="Q43" s="55" t="s">
        <v>183</v>
      </c>
      <c r="R43" s="55"/>
      <c r="S43" s="55"/>
      <c r="T43" s="55"/>
      <c r="U43" s="55"/>
      <c r="V43" s="55"/>
    </row>
    <row r="44" spans="1:22" x14ac:dyDescent="0.3">
      <c r="A44" s="54" t="s">
        <v>393</v>
      </c>
      <c r="B44" s="54"/>
      <c r="C44" s="55" t="s">
        <v>183</v>
      </c>
      <c r="D44" s="55" t="s">
        <v>183</v>
      </c>
      <c r="E44" s="55" t="s">
        <v>183</v>
      </c>
      <c r="F44" s="55">
        <v>9040.3439999999991</v>
      </c>
      <c r="G44" s="55">
        <v>9097.8449999999993</v>
      </c>
      <c r="H44" s="55">
        <v>9203.7420000000002</v>
      </c>
      <c r="I44" s="55">
        <v>8836.8559999999998</v>
      </c>
      <c r="J44" s="55">
        <v>7895.3760000000002</v>
      </c>
      <c r="K44" s="55">
        <v>8443.4110000000001</v>
      </c>
      <c r="L44" s="55">
        <v>9461.5349999999999</v>
      </c>
      <c r="M44" s="55">
        <v>9093.3070000000007</v>
      </c>
      <c r="N44" s="55" t="s">
        <v>183</v>
      </c>
      <c r="O44" s="55" t="s">
        <v>183</v>
      </c>
      <c r="P44" s="55" t="s">
        <v>183</v>
      </c>
      <c r="Q44" s="55" t="s">
        <v>183</v>
      </c>
      <c r="R44" s="55"/>
      <c r="S44" s="55"/>
      <c r="T44" s="55"/>
      <c r="U44" s="55"/>
      <c r="V44" s="55"/>
    </row>
    <row r="45" spans="1:22" x14ac:dyDescent="0.3">
      <c r="A45" s="54" t="s">
        <v>394</v>
      </c>
      <c r="B45" s="54"/>
      <c r="C45" s="55" t="s">
        <v>183</v>
      </c>
      <c r="D45" s="55" t="s">
        <v>183</v>
      </c>
      <c r="E45" s="55" t="s">
        <v>183</v>
      </c>
      <c r="F45" s="55">
        <v>4488.8</v>
      </c>
      <c r="G45" s="55">
        <v>3750.5349999999999</v>
      </c>
      <c r="H45" s="55">
        <v>3776.4140000000002</v>
      </c>
      <c r="I45" s="55">
        <v>4545.4480000000003</v>
      </c>
      <c r="J45" s="55">
        <v>4099.8370000000004</v>
      </c>
      <c r="K45" s="55">
        <v>3334.7240000000002</v>
      </c>
      <c r="L45" s="55">
        <v>3339.7460000000001</v>
      </c>
      <c r="M45" s="55">
        <v>3666.5859999999998</v>
      </c>
      <c r="N45" s="55" t="s">
        <v>183</v>
      </c>
      <c r="O45" s="55" t="s">
        <v>183</v>
      </c>
      <c r="P45" s="55" t="s">
        <v>183</v>
      </c>
      <c r="Q45" s="55" t="s">
        <v>183</v>
      </c>
      <c r="R45" s="55"/>
      <c r="S45" s="55"/>
      <c r="T45" s="55"/>
      <c r="U45" s="55"/>
      <c r="V45" s="55"/>
    </row>
    <row r="46" spans="1:22" x14ac:dyDescent="0.3">
      <c r="A46" s="54" t="s">
        <v>395</v>
      </c>
      <c r="B46" s="54"/>
      <c r="C46" s="55" t="s">
        <v>183</v>
      </c>
      <c r="D46" s="55" t="s">
        <v>183</v>
      </c>
      <c r="E46" s="55" t="s">
        <v>183</v>
      </c>
      <c r="F46" s="55" t="s">
        <v>183</v>
      </c>
      <c r="G46" s="55">
        <v>-5.7089999999999996</v>
      </c>
      <c r="H46" s="55">
        <v>-47.265000000000001</v>
      </c>
      <c r="I46" s="55">
        <v>85.974000000000004</v>
      </c>
      <c r="J46" s="55">
        <v>-41.917000000000002</v>
      </c>
      <c r="K46" s="55">
        <v>-56.295000000000002</v>
      </c>
      <c r="L46" s="55">
        <v>-70.123999999999995</v>
      </c>
      <c r="M46" s="55">
        <v>-84.748999999999995</v>
      </c>
      <c r="N46" s="55" t="s">
        <v>183</v>
      </c>
      <c r="O46" s="55" t="s">
        <v>183</v>
      </c>
      <c r="P46" s="55" t="s">
        <v>183</v>
      </c>
      <c r="Q46" s="55" t="s">
        <v>183</v>
      </c>
      <c r="R46" s="55"/>
      <c r="S46" s="55"/>
      <c r="T46" s="55"/>
      <c r="U46" s="55"/>
      <c r="V46" s="55"/>
    </row>
    <row r="47" spans="1:22" x14ac:dyDescent="0.3">
      <c r="A47" s="54" t="s">
        <v>396</v>
      </c>
      <c r="B47" s="54"/>
      <c r="C47" s="55" t="s">
        <v>183</v>
      </c>
      <c r="D47" s="55" t="s">
        <v>183</v>
      </c>
      <c r="E47" s="55" t="s">
        <v>183</v>
      </c>
      <c r="F47" s="55">
        <v>14237.132</v>
      </c>
      <c r="G47" s="55">
        <v>13442.066999999999</v>
      </c>
      <c r="H47" s="55">
        <v>13151.718999999999</v>
      </c>
      <c r="I47" s="55">
        <v>13234.233</v>
      </c>
      <c r="J47" s="55">
        <v>13261.882</v>
      </c>
      <c r="K47" s="55" t="s">
        <v>183</v>
      </c>
      <c r="L47" s="55" t="s">
        <v>183</v>
      </c>
      <c r="M47" s="55" t="s">
        <v>183</v>
      </c>
      <c r="N47" s="55" t="s">
        <v>183</v>
      </c>
      <c r="O47" s="55" t="s">
        <v>183</v>
      </c>
      <c r="P47" s="55" t="s">
        <v>183</v>
      </c>
      <c r="Q47" s="55" t="s">
        <v>183</v>
      </c>
      <c r="R47" s="55"/>
      <c r="S47" s="55"/>
      <c r="T47" s="55"/>
      <c r="U47" s="55"/>
      <c r="V47" s="55"/>
    </row>
    <row r="48" spans="1:22" x14ac:dyDescent="0.3">
      <c r="A48" s="52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</row>
    <row r="49" spans="1:22" x14ac:dyDescent="0.3">
      <c r="A49" s="52" t="s">
        <v>397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</row>
    <row r="50" spans="1:22" x14ac:dyDescent="0.3">
      <c r="A50" s="54" t="s">
        <v>398</v>
      </c>
      <c r="B50" s="54" t="s">
        <v>399</v>
      </c>
      <c r="C50" s="55">
        <v>142.69300000000001</v>
      </c>
      <c r="D50" s="55">
        <v>1303.777</v>
      </c>
      <c r="E50" s="55">
        <v>1246.221</v>
      </c>
      <c r="F50" s="55">
        <v>1744.7639999999999</v>
      </c>
      <c r="G50" s="55">
        <v>1925.3920000000001</v>
      </c>
      <c r="H50" s="55">
        <v>2214.4299999999998</v>
      </c>
      <c r="I50" s="55">
        <v>2092.1959999999999</v>
      </c>
      <c r="J50" s="55">
        <v>1909.509</v>
      </c>
      <c r="K50" s="55">
        <v>2276.0459999999998</v>
      </c>
      <c r="L50" s="55">
        <v>2980.2550000000001</v>
      </c>
      <c r="M50" s="55">
        <v>2905.471</v>
      </c>
      <c r="N50" s="55">
        <v>2360.9749999999999</v>
      </c>
      <c r="O50" s="55">
        <v>1744.547</v>
      </c>
      <c r="P50" s="55">
        <v>2322.893</v>
      </c>
      <c r="Q50" s="55">
        <v>2563.19</v>
      </c>
      <c r="R50" s="55">
        <f>R55*'BBG Adjusted'!P6</f>
        <v>3761.4359067483374</v>
      </c>
      <c r="S50" s="55">
        <f>S55*'BBG Adjusted'!Q6</f>
        <v>3853.8019922126527</v>
      </c>
      <c r="T50" s="55">
        <f>T55*'BBG Adjusted'!R6</f>
        <v>4156.2779644890861</v>
      </c>
      <c r="U50" s="55">
        <f>U55*'BBG Adjusted'!S6</f>
        <v>3982.6801105571681</v>
      </c>
      <c r="V50" s="55">
        <f>V55*'BBG Adjusted'!T6</f>
        <v>4078.2606648970495</v>
      </c>
    </row>
    <row r="51" spans="1:22" x14ac:dyDescent="0.3">
      <c r="A51" s="54" t="s">
        <v>400</v>
      </c>
      <c r="B51" s="54" t="s">
        <v>401</v>
      </c>
      <c r="C51" s="55">
        <v>142.69300000000001</v>
      </c>
      <c r="D51" s="55">
        <v>173.71899999999999</v>
      </c>
      <c r="E51" s="55">
        <v>167.084</v>
      </c>
      <c r="F51" s="55">
        <v>170.994</v>
      </c>
      <c r="G51" s="55">
        <v>199.62</v>
      </c>
      <c r="H51" s="55">
        <v>144.99</v>
      </c>
      <c r="I51" s="55">
        <v>164.25200000000001</v>
      </c>
      <c r="J51" s="55">
        <v>182.03100000000001</v>
      </c>
      <c r="K51" s="55">
        <v>250.477</v>
      </c>
      <c r="L51" s="55">
        <v>255.02799999999999</v>
      </c>
      <c r="M51" s="55">
        <v>302.57799999999997</v>
      </c>
      <c r="N51" s="55">
        <v>235.43700000000001</v>
      </c>
      <c r="O51" s="55">
        <v>142.523</v>
      </c>
      <c r="P51" s="55">
        <v>263.09699999999998</v>
      </c>
      <c r="Q51" s="55">
        <v>369.81700000000001</v>
      </c>
      <c r="R51" s="55"/>
      <c r="S51" s="55"/>
      <c r="T51" s="55"/>
      <c r="U51" s="55"/>
      <c r="V51" s="55"/>
    </row>
    <row r="52" spans="1:22" x14ac:dyDescent="0.3">
      <c r="A52" s="54" t="s">
        <v>402</v>
      </c>
      <c r="B52" s="54" t="s">
        <v>403</v>
      </c>
      <c r="C52" s="55" t="s">
        <v>183</v>
      </c>
      <c r="D52" s="55">
        <v>0</v>
      </c>
      <c r="E52" s="55">
        <v>0</v>
      </c>
      <c r="F52" s="55">
        <v>7.6109999999999998</v>
      </c>
      <c r="G52" s="55">
        <v>1.35</v>
      </c>
      <c r="H52" s="55">
        <v>14.813000000000001</v>
      </c>
      <c r="I52" s="55">
        <v>0</v>
      </c>
      <c r="J52" s="55">
        <v>0</v>
      </c>
      <c r="K52" s="55">
        <v>10.654</v>
      </c>
      <c r="L52" s="55">
        <v>0</v>
      </c>
      <c r="M52" s="55">
        <v>0</v>
      </c>
      <c r="N52" s="55" t="s">
        <v>183</v>
      </c>
      <c r="O52" s="55">
        <v>0</v>
      </c>
      <c r="P52" s="55">
        <v>0</v>
      </c>
      <c r="Q52" s="55">
        <v>0</v>
      </c>
      <c r="R52" s="55"/>
      <c r="S52" s="55"/>
      <c r="T52" s="55"/>
      <c r="U52" s="55"/>
      <c r="V52" s="55"/>
    </row>
    <row r="53" spans="1:22" x14ac:dyDescent="0.3">
      <c r="A53" s="54" t="s">
        <v>404</v>
      </c>
      <c r="B53" s="54" t="s">
        <v>405</v>
      </c>
      <c r="C53" s="55" t="s">
        <v>183</v>
      </c>
      <c r="D53" s="55">
        <v>206.357</v>
      </c>
      <c r="E53" s="55">
        <v>211.91399999999999</v>
      </c>
      <c r="F53" s="55">
        <v>203.422</v>
      </c>
      <c r="G53" s="55">
        <v>206.73599999999999</v>
      </c>
      <c r="H53" s="55">
        <v>188.52199999999999</v>
      </c>
      <c r="I53" s="55">
        <v>191.155</v>
      </c>
      <c r="J53" s="55">
        <v>165.91399999999999</v>
      </c>
      <c r="K53" s="55">
        <v>159.02799999999999</v>
      </c>
      <c r="L53" s="55">
        <v>135.785</v>
      </c>
      <c r="M53" s="55">
        <v>140.04599999999999</v>
      </c>
      <c r="N53" s="55">
        <v>122.25</v>
      </c>
      <c r="O53" s="55">
        <v>138.83199999999999</v>
      </c>
      <c r="P53" s="55">
        <v>172.624</v>
      </c>
      <c r="Q53" s="55">
        <v>83.450999999999993</v>
      </c>
      <c r="R53" s="55"/>
      <c r="S53" s="55"/>
      <c r="T53" s="55"/>
      <c r="U53" s="55"/>
      <c r="V53" s="55"/>
    </row>
    <row r="54" spans="1:22" x14ac:dyDescent="0.3">
      <c r="A54" s="54" t="s">
        <v>406</v>
      </c>
      <c r="B54" s="54" t="s">
        <v>407</v>
      </c>
      <c r="C54" s="55" t="s">
        <v>183</v>
      </c>
      <c r="D54" s="55">
        <v>923.70100000000002</v>
      </c>
      <c r="E54" s="55">
        <v>867.22299999999996</v>
      </c>
      <c r="F54" s="55">
        <v>1362.7370000000001</v>
      </c>
      <c r="G54" s="55">
        <v>1517.6859999999999</v>
      </c>
      <c r="H54" s="55">
        <v>1866.105</v>
      </c>
      <c r="I54" s="55">
        <v>1736.789</v>
      </c>
      <c r="J54" s="55">
        <v>1561.5640000000001</v>
      </c>
      <c r="K54" s="55">
        <v>1855.8869999999999</v>
      </c>
      <c r="L54" s="55">
        <v>2589.442</v>
      </c>
      <c r="M54" s="55">
        <v>2462.8470000000002</v>
      </c>
      <c r="N54" s="55">
        <v>2003.288</v>
      </c>
      <c r="O54" s="55">
        <v>1463.192</v>
      </c>
      <c r="P54" s="55">
        <v>1887.172</v>
      </c>
      <c r="Q54" s="55">
        <v>2109.922</v>
      </c>
      <c r="R54" s="55"/>
      <c r="S54" s="55"/>
      <c r="T54" s="55"/>
      <c r="U54" s="55"/>
      <c r="V54" s="55"/>
    </row>
    <row r="55" spans="1:22" s="79" customFormat="1" x14ac:dyDescent="0.3">
      <c r="A55" s="76" t="s">
        <v>785</v>
      </c>
      <c r="B55" s="76"/>
      <c r="C55" s="77"/>
      <c r="D55" s="77"/>
      <c r="E55" s="77"/>
      <c r="F55" s="77"/>
      <c r="G55" s="77"/>
      <c r="H55" s="77"/>
      <c r="I55" s="78"/>
      <c r="J55" s="78"/>
      <c r="K55" s="78">
        <f>K50/'BBG Adjusted'!I6</f>
        <v>0.24013308759225971</v>
      </c>
      <c r="L55" s="78">
        <f>L50/'BBG Adjusted'!J6</f>
        <v>0.2760139658525847</v>
      </c>
      <c r="M55" s="78">
        <f>M50/'BBG Adjusted'!K6</f>
        <v>0.24699883432048841</v>
      </c>
      <c r="N55" s="78">
        <f>N50/'BBG Adjusted'!L6</f>
        <v>0.18302597151307412</v>
      </c>
      <c r="O55" s="78">
        <f>O50/'BBG Adjusted'!M6</f>
        <v>0.33795414330884321</v>
      </c>
      <c r="P55" s="78">
        <f>P50/'BBG Adjusted'!N6</f>
        <v>0.23996481455846716</v>
      </c>
      <c r="Q55" s="78">
        <f>Q50/'BBG Adjusted'!O6</f>
        <v>0.1952536986330588</v>
      </c>
      <c r="R55" s="78">
        <f>AVERAGE(M55:Q55)</f>
        <v>0.24063949246678634</v>
      </c>
      <c r="S55" s="78">
        <f t="shared" ref="S55:V55" si="3">AVERAGE(N55:R55)</f>
        <v>0.23936762409604592</v>
      </c>
      <c r="T55" s="78">
        <f t="shared" si="3"/>
        <v>0.25063595461264027</v>
      </c>
      <c r="U55" s="80">
        <f t="shared" si="3"/>
        <v>0.23317231687339973</v>
      </c>
      <c r="V55" s="80">
        <f t="shared" si="3"/>
        <v>0.23181381733638623</v>
      </c>
    </row>
    <row r="56" spans="1:22" x14ac:dyDescent="0.3">
      <c r="A56" s="54" t="s">
        <v>408</v>
      </c>
      <c r="B56" s="54" t="s">
        <v>409</v>
      </c>
      <c r="C56" s="55">
        <v>1047.614</v>
      </c>
      <c r="D56" s="55">
        <v>1079.8240000000001</v>
      </c>
      <c r="E56" s="55">
        <v>0</v>
      </c>
      <c r="F56" s="55">
        <v>0</v>
      </c>
      <c r="G56" s="55">
        <v>0.27900000000000003</v>
      </c>
      <c r="H56" s="55">
        <v>0.89800000000000002</v>
      </c>
      <c r="I56" s="55">
        <v>1253.587</v>
      </c>
      <c r="J56" s="55">
        <v>328.44200000000001</v>
      </c>
      <c r="K56" s="55">
        <v>17.375</v>
      </c>
      <c r="L56" s="55">
        <v>158.042</v>
      </c>
      <c r="M56" s="55">
        <v>43.411000000000001</v>
      </c>
      <c r="N56" s="55">
        <v>95.447999999999993</v>
      </c>
      <c r="O56" s="55">
        <v>112.036</v>
      </c>
      <c r="P56" s="55">
        <v>1119.3710000000001</v>
      </c>
      <c r="Q56" s="55">
        <v>1412.874</v>
      </c>
      <c r="R56" s="55"/>
      <c r="S56" s="55"/>
      <c r="T56" s="55"/>
      <c r="U56" s="55"/>
      <c r="V56" s="55"/>
    </row>
    <row r="57" spans="1:22" x14ac:dyDescent="0.3">
      <c r="A57" s="54" t="s">
        <v>410</v>
      </c>
      <c r="B57" s="54" t="s">
        <v>411</v>
      </c>
      <c r="C57" s="55">
        <v>1045.9290000000001</v>
      </c>
      <c r="D57" s="55">
        <v>0</v>
      </c>
      <c r="E57" s="55">
        <v>0</v>
      </c>
      <c r="F57" s="55">
        <v>0</v>
      </c>
      <c r="G57" s="55">
        <v>0</v>
      </c>
      <c r="H57" s="55">
        <v>0</v>
      </c>
      <c r="I57" s="55">
        <v>0</v>
      </c>
      <c r="J57" s="55">
        <v>0</v>
      </c>
      <c r="K57" s="55">
        <v>0</v>
      </c>
      <c r="L57" s="55">
        <v>0</v>
      </c>
      <c r="M57" s="55">
        <v>0</v>
      </c>
      <c r="N57" s="55">
        <v>0</v>
      </c>
      <c r="O57" s="55">
        <v>0</v>
      </c>
      <c r="P57" s="55">
        <v>0</v>
      </c>
      <c r="Q57" s="55">
        <v>0</v>
      </c>
      <c r="R57" s="55"/>
      <c r="S57" s="55"/>
      <c r="T57" s="55"/>
      <c r="U57" s="55"/>
      <c r="V57" s="55"/>
    </row>
    <row r="58" spans="1:22" x14ac:dyDescent="0.3">
      <c r="A58" s="54" t="s">
        <v>412</v>
      </c>
      <c r="B58" s="54" t="s">
        <v>413</v>
      </c>
      <c r="C58" s="55">
        <v>1.6850000000000001</v>
      </c>
      <c r="D58" s="55">
        <v>1.698</v>
      </c>
      <c r="E58" s="55" t="s">
        <v>183</v>
      </c>
      <c r="F58" s="55" t="s">
        <v>183</v>
      </c>
      <c r="G58" s="55">
        <v>0.27900000000000003</v>
      </c>
      <c r="H58" s="55">
        <v>0.89800000000000002</v>
      </c>
      <c r="I58" s="55">
        <v>8.2669999999999995</v>
      </c>
      <c r="J58" s="55" t="s">
        <v>183</v>
      </c>
      <c r="K58" s="55">
        <v>9</v>
      </c>
      <c r="L58" s="55">
        <v>0</v>
      </c>
      <c r="M58" s="55">
        <v>0</v>
      </c>
      <c r="N58" s="55">
        <v>95.447999999999993</v>
      </c>
      <c r="O58" s="55">
        <v>112.036</v>
      </c>
      <c r="P58" s="55">
        <v>119.371</v>
      </c>
      <c r="Q58" s="55">
        <v>126.401</v>
      </c>
      <c r="R58" s="55"/>
      <c r="S58" s="55"/>
      <c r="T58" s="55"/>
      <c r="U58" s="55"/>
      <c r="V58" s="55"/>
    </row>
    <row r="59" spans="1:22" x14ac:dyDescent="0.3">
      <c r="A59" s="58" t="s">
        <v>414</v>
      </c>
      <c r="B59" s="58" t="s">
        <v>415</v>
      </c>
      <c r="C59" s="59">
        <v>1.6850000000000001</v>
      </c>
      <c r="D59" s="59">
        <v>1.698</v>
      </c>
      <c r="E59" s="59" t="s">
        <v>183</v>
      </c>
      <c r="F59" s="59" t="s">
        <v>183</v>
      </c>
      <c r="G59" s="59">
        <v>0.27900000000000003</v>
      </c>
      <c r="H59" s="59">
        <v>0.89800000000000002</v>
      </c>
      <c r="I59" s="59">
        <v>8.2669999999999995</v>
      </c>
      <c r="J59" s="59" t="s">
        <v>183</v>
      </c>
      <c r="K59" s="59">
        <v>9</v>
      </c>
      <c r="L59" s="59">
        <v>0</v>
      </c>
      <c r="M59" s="59">
        <v>0</v>
      </c>
      <c r="N59" s="59">
        <v>27.975000000000001</v>
      </c>
      <c r="O59" s="59">
        <v>80.192999999999998</v>
      </c>
      <c r="P59" s="59">
        <v>87.665000000000006</v>
      </c>
      <c r="Q59" s="59">
        <v>72.42</v>
      </c>
      <c r="R59" s="59"/>
      <c r="S59" s="59"/>
      <c r="T59" s="59"/>
      <c r="U59" s="59"/>
      <c r="V59" s="59"/>
    </row>
    <row r="60" spans="1:22" x14ac:dyDescent="0.3">
      <c r="A60" s="58" t="s">
        <v>416</v>
      </c>
      <c r="B60" s="58" t="s">
        <v>417</v>
      </c>
      <c r="C60" s="59" t="s">
        <v>183</v>
      </c>
      <c r="D60" s="59" t="s">
        <v>183</v>
      </c>
      <c r="E60" s="59" t="s">
        <v>183</v>
      </c>
      <c r="F60" s="59" t="s">
        <v>183</v>
      </c>
      <c r="G60" s="59" t="s">
        <v>183</v>
      </c>
      <c r="H60" s="59" t="s">
        <v>183</v>
      </c>
      <c r="I60" s="59" t="s">
        <v>183</v>
      </c>
      <c r="J60" s="59" t="s">
        <v>183</v>
      </c>
      <c r="K60" s="59" t="s">
        <v>183</v>
      </c>
      <c r="L60" s="59" t="s">
        <v>183</v>
      </c>
      <c r="M60" s="59" t="s">
        <v>183</v>
      </c>
      <c r="N60" s="59">
        <v>67.472999999999999</v>
      </c>
      <c r="O60" s="59">
        <v>31.843</v>
      </c>
      <c r="P60" s="59">
        <v>31.706</v>
      </c>
      <c r="Q60" s="59">
        <v>53.981000000000002</v>
      </c>
      <c r="R60" s="59"/>
      <c r="S60" s="59"/>
      <c r="T60" s="59"/>
      <c r="U60" s="59"/>
      <c r="V60" s="59"/>
    </row>
    <row r="61" spans="1:22" x14ac:dyDescent="0.3">
      <c r="A61" s="54" t="s">
        <v>418</v>
      </c>
      <c r="B61" s="54" t="s">
        <v>419</v>
      </c>
      <c r="C61" s="55" t="s">
        <v>183</v>
      </c>
      <c r="D61" s="55">
        <v>1078.126</v>
      </c>
      <c r="E61" s="55" t="s">
        <v>183</v>
      </c>
      <c r="F61" s="55" t="s">
        <v>183</v>
      </c>
      <c r="G61" s="55" t="s">
        <v>183</v>
      </c>
      <c r="H61" s="55">
        <v>0</v>
      </c>
      <c r="I61" s="55">
        <v>1245.32</v>
      </c>
      <c r="J61" s="55">
        <v>328.44200000000001</v>
      </c>
      <c r="K61" s="55">
        <v>8.375</v>
      </c>
      <c r="L61" s="55">
        <v>158.042</v>
      </c>
      <c r="M61" s="55">
        <v>43.411000000000001</v>
      </c>
      <c r="N61" s="55">
        <v>0</v>
      </c>
      <c r="O61" s="55" t="s">
        <v>183</v>
      </c>
      <c r="P61" s="55">
        <v>1000</v>
      </c>
      <c r="Q61" s="55">
        <v>1286.473</v>
      </c>
      <c r="R61" s="55"/>
      <c r="S61" s="55"/>
      <c r="T61" s="55"/>
      <c r="U61" s="55"/>
      <c r="V61" s="55"/>
    </row>
    <row r="62" spans="1:22" x14ac:dyDescent="0.3">
      <c r="A62" s="54" t="s">
        <v>420</v>
      </c>
      <c r="B62" s="54" t="s">
        <v>421</v>
      </c>
      <c r="C62" s="55">
        <v>1812.269</v>
      </c>
      <c r="D62" s="55">
        <v>0</v>
      </c>
      <c r="E62" s="55">
        <v>0</v>
      </c>
      <c r="F62" s="55">
        <v>0</v>
      </c>
      <c r="G62" s="55">
        <v>0</v>
      </c>
      <c r="H62" s="55">
        <v>0</v>
      </c>
      <c r="I62" s="55">
        <v>62.142000000000003</v>
      </c>
      <c r="J62" s="55">
        <v>0</v>
      </c>
      <c r="K62" s="55">
        <v>0</v>
      </c>
      <c r="L62" s="55">
        <v>0</v>
      </c>
      <c r="M62" s="55">
        <v>0</v>
      </c>
      <c r="N62" s="55">
        <v>735</v>
      </c>
      <c r="O62" s="55">
        <v>0</v>
      </c>
      <c r="P62" s="55">
        <v>0</v>
      </c>
      <c r="Q62" s="55">
        <v>539.82799999999997</v>
      </c>
      <c r="R62" s="55">
        <f>R67*'BBG Adjusted'!P6</f>
        <v>306.68071880345605</v>
      </c>
      <c r="S62" s="55">
        <f>S67*'BBG Adjusted'!Q6</f>
        <v>379.05736844107162</v>
      </c>
      <c r="T62" s="55">
        <f>T67*'BBG Adjusted'!R6</f>
        <v>279.54185433414108</v>
      </c>
      <c r="U62" s="55">
        <f>U67*'BBG Adjusted'!S6</f>
        <v>345.5137319569983</v>
      </c>
      <c r="V62" s="55">
        <f>V67*'BBG Adjusted'!T6</f>
        <v>427.05497269885001</v>
      </c>
    </row>
    <row r="63" spans="1:22" x14ac:dyDescent="0.3">
      <c r="A63" s="54" t="s">
        <v>422</v>
      </c>
      <c r="B63" s="54" t="s">
        <v>423</v>
      </c>
      <c r="C63" s="55" t="s">
        <v>183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  <c r="Q63" s="55">
        <v>0</v>
      </c>
      <c r="R63" s="55"/>
      <c r="S63" s="55"/>
      <c r="T63" s="55"/>
      <c r="U63" s="55"/>
      <c r="V63" s="55"/>
    </row>
    <row r="64" spans="1:22" x14ac:dyDescent="0.3">
      <c r="A64" s="54" t="s">
        <v>424</v>
      </c>
      <c r="B64" s="54" t="s">
        <v>425</v>
      </c>
      <c r="C64" s="55" t="s">
        <v>183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 t="s">
        <v>183</v>
      </c>
      <c r="L64" s="55">
        <v>0</v>
      </c>
      <c r="M64" s="55">
        <v>0</v>
      </c>
      <c r="N64" s="55" t="s">
        <v>183</v>
      </c>
      <c r="O64" s="55">
        <v>0</v>
      </c>
      <c r="P64" s="55">
        <v>0</v>
      </c>
      <c r="Q64" s="55" t="s">
        <v>183</v>
      </c>
      <c r="R64" s="55"/>
      <c r="S64" s="55"/>
      <c r="T64" s="55"/>
      <c r="U64" s="55"/>
      <c r="V64" s="55"/>
    </row>
    <row r="65" spans="1:22" x14ac:dyDescent="0.3">
      <c r="A65" s="54" t="s">
        <v>426</v>
      </c>
      <c r="B65" s="54" t="s">
        <v>427</v>
      </c>
      <c r="C65" s="55" t="s">
        <v>183</v>
      </c>
      <c r="D65" s="55" t="s">
        <v>183</v>
      </c>
      <c r="E65" s="55" t="s">
        <v>183</v>
      </c>
      <c r="F65" s="55" t="s">
        <v>183</v>
      </c>
      <c r="G65" s="55" t="s">
        <v>183</v>
      </c>
      <c r="H65" s="55">
        <v>0</v>
      </c>
      <c r="I65" s="55">
        <v>62.142000000000003</v>
      </c>
      <c r="J65" s="55" t="s">
        <v>183</v>
      </c>
      <c r="K65" s="55" t="s">
        <v>183</v>
      </c>
      <c r="L65" s="55" t="s">
        <v>183</v>
      </c>
      <c r="M65" s="55" t="s">
        <v>183</v>
      </c>
      <c r="N65" s="55" t="s">
        <v>183</v>
      </c>
      <c r="O65" s="55" t="s">
        <v>183</v>
      </c>
      <c r="P65" s="55" t="s">
        <v>183</v>
      </c>
      <c r="Q65" s="55" t="s">
        <v>183</v>
      </c>
      <c r="R65" s="55"/>
      <c r="S65" s="55"/>
      <c r="T65" s="55"/>
      <c r="U65" s="55"/>
      <c r="V65" s="55"/>
    </row>
    <row r="66" spans="1:22" x14ac:dyDescent="0.3">
      <c r="A66" s="54" t="s">
        <v>428</v>
      </c>
      <c r="B66" s="54" t="s">
        <v>429</v>
      </c>
      <c r="C66" s="55">
        <v>1812.269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735</v>
      </c>
      <c r="O66" s="55">
        <v>0</v>
      </c>
      <c r="P66" s="55">
        <v>0</v>
      </c>
      <c r="Q66" s="55">
        <v>539.82799999999997</v>
      </c>
      <c r="R66" s="55"/>
      <c r="S66" s="55"/>
      <c r="T66" s="55"/>
      <c r="U66" s="55"/>
      <c r="V66" s="55"/>
    </row>
    <row r="67" spans="1:22" s="79" customFormat="1" x14ac:dyDescent="0.3">
      <c r="A67" s="76" t="s">
        <v>786</v>
      </c>
      <c r="B67" s="76"/>
      <c r="C67" s="77"/>
      <c r="D67" s="77"/>
      <c r="E67" s="77"/>
      <c r="F67" s="77"/>
      <c r="G67" s="77"/>
      <c r="H67" s="77"/>
      <c r="I67" s="78"/>
      <c r="J67" s="78"/>
      <c r="K67" s="78">
        <f>K62/'BBG Adjusted'!I6</f>
        <v>0</v>
      </c>
      <c r="L67" s="78">
        <f>L62/'BBG Adjusted'!J6</f>
        <v>0</v>
      </c>
      <c r="M67" s="78">
        <f>M62/'BBG Adjusted'!K6</f>
        <v>0</v>
      </c>
      <c r="N67" s="78">
        <f>N62/'BBG Adjusted'!L6</f>
        <v>5.6978192933897852E-2</v>
      </c>
      <c r="O67" s="78">
        <f>O62/'BBG Adjusted'!M6</f>
        <v>0</v>
      </c>
      <c r="P67" s="78">
        <f>P62/'BBG Adjusted'!N6</f>
        <v>0</v>
      </c>
      <c r="Q67" s="78">
        <f>Q62/'BBG Adjusted'!O6</f>
        <v>4.1121966621938622E-2</v>
      </c>
      <c r="R67" s="78">
        <f>AVERAGE(M67:Q67)</f>
        <v>1.9620031911167297E-2</v>
      </c>
      <c r="S67" s="78">
        <f t="shared" ref="S67:V67" si="4">AVERAGE(N67:R67)</f>
        <v>2.3544038293400755E-2</v>
      </c>
      <c r="T67" s="78">
        <f t="shared" si="4"/>
        <v>1.6857207365301337E-2</v>
      </c>
      <c r="U67" s="80">
        <f t="shared" si="4"/>
        <v>2.0228648838361601E-2</v>
      </c>
      <c r="V67" s="80">
        <f t="shared" si="4"/>
        <v>2.4274378606033924E-2</v>
      </c>
    </row>
    <row r="68" spans="1:22" x14ac:dyDescent="0.3">
      <c r="A68" s="52" t="s">
        <v>54</v>
      </c>
      <c r="B68" s="52" t="s">
        <v>430</v>
      </c>
      <c r="C68" s="53">
        <v>3002.576</v>
      </c>
      <c r="D68" s="53">
        <v>2383.6010000000001</v>
      </c>
      <c r="E68" s="53">
        <v>1246.221</v>
      </c>
      <c r="F68" s="53">
        <v>1744.7639999999999</v>
      </c>
      <c r="G68" s="53">
        <v>1925.671</v>
      </c>
      <c r="H68" s="53">
        <v>2215.328</v>
      </c>
      <c r="I68" s="53">
        <v>3407.9250000000002</v>
      </c>
      <c r="J68" s="53">
        <v>2237.951</v>
      </c>
      <c r="K68" s="53">
        <v>2293.4209999999998</v>
      </c>
      <c r="L68" s="53">
        <v>3138.297</v>
      </c>
      <c r="M68" s="53">
        <v>2948.8820000000001</v>
      </c>
      <c r="N68" s="53">
        <v>3191.4229999999998</v>
      </c>
      <c r="O68" s="53">
        <v>1856.5830000000001</v>
      </c>
      <c r="P68" s="53">
        <v>3442.2640000000001</v>
      </c>
      <c r="Q68" s="53">
        <v>4515.8919999999998</v>
      </c>
      <c r="R68" s="53"/>
      <c r="S68" s="53"/>
      <c r="T68" s="53"/>
      <c r="U68" s="53"/>
      <c r="V68" s="53"/>
    </row>
    <row r="69" spans="1:22" x14ac:dyDescent="0.3">
      <c r="A69" s="54" t="s">
        <v>431</v>
      </c>
      <c r="B69" s="54" t="s">
        <v>432</v>
      </c>
      <c r="C69" s="55">
        <v>12416.552</v>
      </c>
      <c r="D69" s="55">
        <v>12976.037</v>
      </c>
      <c r="E69" s="55">
        <v>12047.698</v>
      </c>
      <c r="F69" s="55">
        <v>13470.166999999999</v>
      </c>
      <c r="G69" s="55">
        <v>13589.282999999999</v>
      </c>
      <c r="H69" s="55">
        <v>13448.31</v>
      </c>
      <c r="I69" s="55">
        <v>12918.573</v>
      </c>
      <c r="J69" s="55">
        <v>12368.311</v>
      </c>
      <c r="K69" s="55">
        <v>12984.22</v>
      </c>
      <c r="L69" s="55">
        <v>12751.052</v>
      </c>
      <c r="M69" s="55">
        <v>15088.004999999999</v>
      </c>
      <c r="N69" s="55">
        <v>15446.874</v>
      </c>
      <c r="O69" s="55">
        <v>20766.800999999999</v>
      </c>
      <c r="P69" s="55">
        <v>23573.260999999999</v>
      </c>
      <c r="Q69" s="55">
        <v>32582.116000000002</v>
      </c>
      <c r="R69" s="55"/>
      <c r="S69" s="55"/>
      <c r="T69" s="55"/>
      <c r="U69" s="55"/>
      <c r="V69" s="55"/>
    </row>
    <row r="70" spans="1:22" x14ac:dyDescent="0.3">
      <c r="A70" s="54" t="s">
        <v>433</v>
      </c>
      <c r="B70" s="54" t="s">
        <v>434</v>
      </c>
      <c r="C70" s="55">
        <v>12411.791999999999</v>
      </c>
      <c r="D70" s="55">
        <v>12973.325999999999</v>
      </c>
      <c r="E70" s="55">
        <v>12044.959000000001</v>
      </c>
      <c r="F70" s="55">
        <v>13470.166999999999</v>
      </c>
      <c r="G70" s="55">
        <v>13588.938</v>
      </c>
      <c r="H70" s="55">
        <v>13447.23</v>
      </c>
      <c r="I70" s="55">
        <v>12913.882</v>
      </c>
      <c r="J70" s="55">
        <v>12351.647999999999</v>
      </c>
      <c r="K70" s="55">
        <v>12979.22</v>
      </c>
      <c r="L70" s="55">
        <v>12751.052</v>
      </c>
      <c r="M70" s="55">
        <v>15088.004999999999</v>
      </c>
      <c r="N70" s="55">
        <v>11101.722</v>
      </c>
      <c r="O70" s="55">
        <v>12242.397000000001</v>
      </c>
      <c r="P70" s="55">
        <v>11695.236999999999</v>
      </c>
      <c r="Q70" s="55">
        <v>7344.6360000000004</v>
      </c>
      <c r="R70" s="55"/>
      <c r="S70" s="55"/>
      <c r="T70" s="55"/>
      <c r="U70" s="55"/>
      <c r="V70" s="55"/>
    </row>
    <row r="71" spans="1:22" x14ac:dyDescent="0.3">
      <c r="A71" s="54" t="s">
        <v>435</v>
      </c>
      <c r="B71" s="54" t="s">
        <v>436</v>
      </c>
      <c r="C71" s="55">
        <v>4.76</v>
      </c>
      <c r="D71" s="55">
        <v>2.7109999999999999</v>
      </c>
      <c r="E71" s="55">
        <v>2.7389999999999999</v>
      </c>
      <c r="F71" s="55" t="s">
        <v>183</v>
      </c>
      <c r="G71" s="55">
        <v>0.34499999999999997</v>
      </c>
      <c r="H71" s="55">
        <v>1.08</v>
      </c>
      <c r="I71" s="55">
        <v>4.6909999999999998</v>
      </c>
      <c r="J71" s="55">
        <v>16.663</v>
      </c>
      <c r="K71" s="55">
        <v>5</v>
      </c>
      <c r="L71" s="55">
        <v>0</v>
      </c>
      <c r="M71" s="55">
        <v>0</v>
      </c>
      <c r="N71" s="55">
        <v>4345.152</v>
      </c>
      <c r="O71" s="55">
        <v>8524.4040000000005</v>
      </c>
      <c r="P71" s="55">
        <v>11878.023999999999</v>
      </c>
      <c r="Q71" s="55">
        <v>25237.48</v>
      </c>
      <c r="R71" s="55"/>
      <c r="S71" s="55"/>
      <c r="T71" s="55"/>
      <c r="U71" s="55"/>
      <c r="V71" s="55"/>
    </row>
    <row r="72" spans="1:22" x14ac:dyDescent="0.3">
      <c r="A72" s="58" t="s">
        <v>437</v>
      </c>
      <c r="B72" s="58" t="s">
        <v>438</v>
      </c>
      <c r="C72" s="59">
        <v>4.76</v>
      </c>
      <c r="D72" s="59">
        <v>2.7109999999999999</v>
      </c>
      <c r="E72" s="59">
        <v>2.7389999999999999</v>
      </c>
      <c r="F72" s="59" t="s">
        <v>183</v>
      </c>
      <c r="G72" s="59">
        <v>0.34499999999999997</v>
      </c>
      <c r="H72" s="59">
        <v>1.08</v>
      </c>
      <c r="I72" s="59">
        <v>4.6909999999999998</v>
      </c>
      <c r="J72" s="59">
        <v>16.663</v>
      </c>
      <c r="K72" s="59">
        <v>5</v>
      </c>
      <c r="L72" s="59">
        <v>0</v>
      </c>
      <c r="M72" s="59">
        <v>0</v>
      </c>
      <c r="N72" s="59">
        <v>67.182000000000002</v>
      </c>
      <c r="O72" s="59">
        <v>134.28700000000001</v>
      </c>
      <c r="P72" s="59">
        <v>75.56</v>
      </c>
      <c r="Q72" s="59">
        <v>88.180999999999997</v>
      </c>
      <c r="R72" s="59"/>
      <c r="S72" s="59"/>
      <c r="T72" s="59"/>
      <c r="U72" s="59"/>
      <c r="V72" s="59"/>
    </row>
    <row r="73" spans="1:22" x14ac:dyDescent="0.3">
      <c r="A73" s="58" t="s">
        <v>439</v>
      </c>
      <c r="B73" s="58" t="s">
        <v>440</v>
      </c>
      <c r="C73" s="59" t="s">
        <v>183</v>
      </c>
      <c r="D73" s="59" t="s">
        <v>183</v>
      </c>
      <c r="E73" s="59" t="s">
        <v>183</v>
      </c>
      <c r="F73" s="59" t="s">
        <v>183</v>
      </c>
      <c r="G73" s="59" t="s">
        <v>183</v>
      </c>
      <c r="H73" s="59" t="s">
        <v>183</v>
      </c>
      <c r="I73" s="59" t="s">
        <v>183</v>
      </c>
      <c r="J73" s="59" t="s">
        <v>183</v>
      </c>
      <c r="K73" s="59" t="s">
        <v>183</v>
      </c>
      <c r="L73" s="59" t="s">
        <v>183</v>
      </c>
      <c r="M73" s="59" t="s">
        <v>183</v>
      </c>
      <c r="N73" s="59">
        <v>4277.97</v>
      </c>
      <c r="O73" s="59">
        <v>8390.1170000000002</v>
      </c>
      <c r="P73" s="59">
        <v>11802.464</v>
      </c>
      <c r="Q73" s="59">
        <v>25149.298999999999</v>
      </c>
      <c r="R73" s="59"/>
      <c r="S73" s="59"/>
      <c r="T73" s="59"/>
      <c r="U73" s="59"/>
      <c r="V73" s="59"/>
    </row>
    <row r="74" spans="1:22" x14ac:dyDescent="0.3">
      <c r="A74" s="54" t="s">
        <v>441</v>
      </c>
      <c r="B74" s="54" t="s">
        <v>442</v>
      </c>
      <c r="C74" s="55">
        <v>3881.2269999999999</v>
      </c>
      <c r="D74" s="55">
        <v>3288.14</v>
      </c>
      <c r="E74" s="55">
        <v>2725.7669999999998</v>
      </c>
      <c r="F74" s="55">
        <v>2669.123</v>
      </c>
      <c r="G74" s="55">
        <v>2653.768</v>
      </c>
      <c r="H74" s="55">
        <v>2560.4769999999999</v>
      </c>
      <c r="I74" s="55">
        <v>2747.739</v>
      </c>
      <c r="J74" s="55">
        <v>2838.239</v>
      </c>
      <c r="K74" s="55">
        <v>2872.2089999999998</v>
      </c>
      <c r="L74" s="55">
        <v>1579.7909999999999</v>
      </c>
      <c r="M74" s="55">
        <v>1601.778</v>
      </c>
      <c r="N74" s="55">
        <v>2470.0940000000001</v>
      </c>
      <c r="O74" s="55">
        <v>2625.1</v>
      </c>
      <c r="P74" s="55">
        <v>2759.2779999999998</v>
      </c>
      <c r="Q74" s="55">
        <v>3225.7249999999999</v>
      </c>
      <c r="R74" s="55"/>
      <c r="S74" s="55"/>
      <c r="T74" s="55"/>
      <c r="U74" s="55"/>
      <c r="V74" s="55"/>
    </row>
    <row r="75" spans="1:22" x14ac:dyDescent="0.3">
      <c r="A75" s="54" t="s">
        <v>443</v>
      </c>
      <c r="B75" s="54" t="s">
        <v>444</v>
      </c>
      <c r="C75" s="55" t="s">
        <v>183</v>
      </c>
      <c r="D75" s="55">
        <v>0</v>
      </c>
      <c r="E75" s="55">
        <v>0</v>
      </c>
      <c r="F75" s="55">
        <v>0</v>
      </c>
      <c r="G75" s="55">
        <v>0</v>
      </c>
      <c r="H75" s="55">
        <v>0</v>
      </c>
      <c r="I75" s="55">
        <v>0</v>
      </c>
      <c r="J75" s="55">
        <v>0</v>
      </c>
      <c r="K75" s="55">
        <v>0</v>
      </c>
      <c r="L75" s="55">
        <v>0</v>
      </c>
      <c r="M75" s="55">
        <v>0</v>
      </c>
      <c r="N75" s="55">
        <v>0</v>
      </c>
      <c r="O75" s="55">
        <v>0</v>
      </c>
      <c r="P75" s="55">
        <v>0</v>
      </c>
      <c r="Q75" s="55">
        <v>0</v>
      </c>
      <c r="R75" s="55"/>
      <c r="S75" s="55"/>
      <c r="T75" s="55"/>
      <c r="U75" s="55"/>
      <c r="V75" s="55"/>
    </row>
    <row r="76" spans="1:22" x14ac:dyDescent="0.3">
      <c r="A76" s="54" t="s">
        <v>445</v>
      </c>
      <c r="B76" s="54" t="s">
        <v>446</v>
      </c>
      <c r="C76" s="55" t="s">
        <v>183</v>
      </c>
      <c r="D76" s="55" t="s">
        <v>183</v>
      </c>
      <c r="E76" s="55" t="s">
        <v>183</v>
      </c>
      <c r="F76" s="55" t="s">
        <v>183</v>
      </c>
      <c r="G76" s="55" t="s">
        <v>183</v>
      </c>
      <c r="H76" s="55" t="s">
        <v>183</v>
      </c>
      <c r="I76" s="55" t="s">
        <v>183</v>
      </c>
      <c r="J76" s="55" t="s">
        <v>183</v>
      </c>
      <c r="K76" s="55" t="s">
        <v>183</v>
      </c>
      <c r="L76" s="55" t="s">
        <v>183</v>
      </c>
      <c r="M76" s="55">
        <v>0</v>
      </c>
      <c r="N76" s="55" t="s">
        <v>183</v>
      </c>
      <c r="O76" s="55" t="s">
        <v>183</v>
      </c>
      <c r="P76" s="55" t="s">
        <v>183</v>
      </c>
      <c r="Q76" s="55" t="s">
        <v>183</v>
      </c>
      <c r="R76" s="55"/>
      <c r="S76" s="55"/>
      <c r="T76" s="55"/>
      <c r="U76" s="55"/>
      <c r="V76" s="55"/>
    </row>
    <row r="77" spans="1:22" x14ac:dyDescent="0.3">
      <c r="A77" s="54" t="s">
        <v>422</v>
      </c>
      <c r="B77" s="54" t="s">
        <v>447</v>
      </c>
      <c r="C77" s="55" t="s">
        <v>183</v>
      </c>
      <c r="D77" s="55">
        <v>0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</v>
      </c>
      <c r="N77" s="55">
        <v>0</v>
      </c>
      <c r="O77" s="55">
        <v>0</v>
      </c>
      <c r="P77" s="55">
        <v>0</v>
      </c>
      <c r="Q77" s="55">
        <v>0</v>
      </c>
      <c r="R77" s="55"/>
      <c r="S77" s="55"/>
      <c r="T77" s="55"/>
      <c r="U77" s="55"/>
      <c r="V77" s="55"/>
    </row>
    <row r="78" spans="1:22" x14ac:dyDescent="0.3">
      <c r="A78" s="54" t="s">
        <v>426</v>
      </c>
      <c r="B78" s="54" t="s">
        <v>448</v>
      </c>
      <c r="C78" s="55" t="s">
        <v>183</v>
      </c>
      <c r="D78" s="55">
        <v>3031.3029999999999</v>
      </c>
      <c r="E78" s="55">
        <v>2526.5189999999998</v>
      </c>
      <c r="F78" s="55">
        <v>2502.096</v>
      </c>
      <c r="G78" s="55">
        <v>2473.8890000000001</v>
      </c>
      <c r="H78" s="55">
        <v>2419.9670000000001</v>
      </c>
      <c r="I78" s="55">
        <v>2621.86</v>
      </c>
      <c r="J78" s="55">
        <v>2680.576</v>
      </c>
      <c r="K78" s="55">
        <v>2551.2280000000001</v>
      </c>
      <c r="L78" s="55">
        <v>1295.375</v>
      </c>
      <c r="M78" s="55">
        <v>1342.538</v>
      </c>
      <c r="N78" s="55">
        <v>2106.5059999999999</v>
      </c>
      <c r="O78" s="55">
        <v>2153.0160000000001</v>
      </c>
      <c r="P78" s="55">
        <v>2439.364</v>
      </c>
      <c r="Q78" s="55">
        <v>2969.4430000000002</v>
      </c>
      <c r="R78" s="55"/>
      <c r="S78" s="55"/>
      <c r="T78" s="55"/>
      <c r="U78" s="55"/>
      <c r="V78" s="55"/>
    </row>
    <row r="79" spans="1:22" x14ac:dyDescent="0.3">
      <c r="A79" s="54" t="s">
        <v>424</v>
      </c>
      <c r="B79" s="54" t="s">
        <v>449</v>
      </c>
      <c r="C79" s="55" t="s">
        <v>183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 t="s">
        <v>183</v>
      </c>
      <c r="L79" s="55">
        <v>0</v>
      </c>
      <c r="M79" s="55">
        <v>0</v>
      </c>
      <c r="N79" s="55" t="s">
        <v>183</v>
      </c>
      <c r="O79" s="55">
        <v>0</v>
      </c>
      <c r="P79" s="55">
        <v>0</v>
      </c>
      <c r="Q79" s="55" t="s">
        <v>183</v>
      </c>
      <c r="R79" s="55"/>
      <c r="S79" s="55"/>
      <c r="T79" s="55"/>
      <c r="U79" s="55"/>
      <c r="V79" s="55"/>
    </row>
    <row r="80" spans="1:22" x14ac:dyDescent="0.3">
      <c r="A80" s="54" t="s">
        <v>450</v>
      </c>
      <c r="B80" s="54" t="s">
        <v>451</v>
      </c>
      <c r="C80" s="55">
        <v>3881.2269999999999</v>
      </c>
      <c r="D80" s="55">
        <v>256.83699999999999</v>
      </c>
      <c r="E80" s="55">
        <v>199.24799999999999</v>
      </c>
      <c r="F80" s="55">
        <v>167.02699999999999</v>
      </c>
      <c r="G80" s="55">
        <v>179.87899999999999</v>
      </c>
      <c r="H80" s="55">
        <v>140.51</v>
      </c>
      <c r="I80" s="55">
        <v>125.879</v>
      </c>
      <c r="J80" s="55">
        <v>157.66300000000001</v>
      </c>
      <c r="K80" s="55">
        <v>320.98099999999999</v>
      </c>
      <c r="L80" s="55">
        <v>284.416</v>
      </c>
      <c r="M80" s="55">
        <v>259.24</v>
      </c>
      <c r="N80" s="55">
        <v>363.58800000000002</v>
      </c>
      <c r="O80" s="55">
        <v>472.084</v>
      </c>
      <c r="P80" s="55">
        <v>319.91399999999999</v>
      </c>
      <c r="Q80" s="55">
        <v>256.28199999999998</v>
      </c>
      <c r="R80" s="55"/>
      <c r="S80" s="55"/>
      <c r="T80" s="55"/>
      <c r="U80" s="55"/>
      <c r="V80" s="55"/>
    </row>
    <row r="81" spans="1:22" x14ac:dyDescent="0.3">
      <c r="A81" s="52" t="s">
        <v>452</v>
      </c>
      <c r="B81" s="52" t="s">
        <v>453</v>
      </c>
      <c r="C81" s="53">
        <v>16297.779</v>
      </c>
      <c r="D81" s="53">
        <v>16264.177</v>
      </c>
      <c r="E81" s="53">
        <v>14773.465</v>
      </c>
      <c r="F81" s="53">
        <v>16139.29</v>
      </c>
      <c r="G81" s="53">
        <v>16243.050999999999</v>
      </c>
      <c r="H81" s="53">
        <v>16008.787</v>
      </c>
      <c r="I81" s="53">
        <v>15666.312</v>
      </c>
      <c r="J81" s="53">
        <v>15206.55</v>
      </c>
      <c r="K81" s="53">
        <v>15856.429</v>
      </c>
      <c r="L81" s="53">
        <v>14330.843000000001</v>
      </c>
      <c r="M81" s="53">
        <v>16689.782999999999</v>
      </c>
      <c r="N81" s="53">
        <v>17916.968000000001</v>
      </c>
      <c r="O81" s="53">
        <v>23391.901000000002</v>
      </c>
      <c r="P81" s="53">
        <v>26332.539000000001</v>
      </c>
      <c r="Q81" s="53">
        <v>35807.841</v>
      </c>
      <c r="R81" s="53"/>
      <c r="S81" s="53"/>
      <c r="T81" s="53"/>
      <c r="U81" s="53"/>
      <c r="V81" s="53"/>
    </row>
    <row r="82" spans="1:22" x14ac:dyDescent="0.3">
      <c r="A82" s="52" t="s">
        <v>58</v>
      </c>
      <c r="B82" s="52" t="s">
        <v>454</v>
      </c>
      <c r="C82" s="53">
        <v>19300.355</v>
      </c>
      <c r="D82" s="53">
        <v>18647.777999999998</v>
      </c>
      <c r="E82" s="53">
        <v>16019.686</v>
      </c>
      <c r="F82" s="53">
        <v>17884.054</v>
      </c>
      <c r="G82" s="53">
        <v>18168.722000000002</v>
      </c>
      <c r="H82" s="53">
        <v>18224.115000000002</v>
      </c>
      <c r="I82" s="53">
        <v>19074.237000000001</v>
      </c>
      <c r="J82" s="53">
        <v>17444.501</v>
      </c>
      <c r="K82" s="53">
        <v>18149.849999999999</v>
      </c>
      <c r="L82" s="53">
        <v>17469.14</v>
      </c>
      <c r="M82" s="53">
        <v>19638.665000000001</v>
      </c>
      <c r="N82" s="53">
        <v>21108.391</v>
      </c>
      <c r="O82" s="53">
        <v>25248.484</v>
      </c>
      <c r="P82" s="53">
        <v>29774.803</v>
      </c>
      <c r="Q82" s="53">
        <v>40323.733</v>
      </c>
      <c r="R82" s="53"/>
      <c r="S82" s="53"/>
      <c r="T82" s="53"/>
      <c r="U82" s="53"/>
      <c r="V82" s="53"/>
    </row>
    <row r="83" spans="1:22" x14ac:dyDescent="0.3">
      <c r="A83" s="54" t="s">
        <v>455</v>
      </c>
      <c r="B83" s="54" t="s">
        <v>456</v>
      </c>
      <c r="C83" s="55">
        <v>0</v>
      </c>
      <c r="D83" s="55">
        <v>0</v>
      </c>
      <c r="E83" s="55">
        <v>0</v>
      </c>
      <c r="F83" s="55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 t="s">
        <v>183</v>
      </c>
      <c r="R83" s="55"/>
      <c r="S83" s="55"/>
      <c r="T83" s="55"/>
      <c r="U83" s="55"/>
      <c r="V83" s="55"/>
    </row>
    <row r="84" spans="1:22" x14ac:dyDescent="0.3">
      <c r="A84" s="54" t="s">
        <v>457</v>
      </c>
      <c r="B84" s="54" t="s">
        <v>458</v>
      </c>
      <c r="C84" s="55">
        <v>4022.1030000000001</v>
      </c>
      <c r="D84" s="55">
        <v>3501.837</v>
      </c>
      <c r="E84" s="55">
        <v>4065.7109999999998</v>
      </c>
      <c r="F84" s="55">
        <v>4099.2110000000002</v>
      </c>
      <c r="G84" s="55">
        <v>4137.5469999999996</v>
      </c>
      <c r="H84" s="55">
        <v>4161.5839999999998</v>
      </c>
      <c r="I84" s="55">
        <v>4185.835</v>
      </c>
      <c r="J84" s="55">
        <v>5661.5339999999997</v>
      </c>
      <c r="K84" s="55">
        <v>5659.3159999999998</v>
      </c>
      <c r="L84" s="55">
        <v>5363.3720000000003</v>
      </c>
      <c r="M84" s="55">
        <v>4097.3599999999997</v>
      </c>
      <c r="N84" s="55">
        <v>3536.13</v>
      </c>
      <c r="O84" s="55">
        <v>3444.3960000000002</v>
      </c>
      <c r="P84" s="55">
        <v>1754.673</v>
      </c>
      <c r="Q84" s="55">
        <v>3.7909999999999999</v>
      </c>
      <c r="R84" s="55"/>
      <c r="S84" s="55"/>
      <c r="T84" s="55"/>
      <c r="U84" s="55"/>
      <c r="V84" s="55"/>
    </row>
    <row r="85" spans="1:22" x14ac:dyDescent="0.3">
      <c r="A85" s="54" t="s">
        <v>459</v>
      </c>
      <c r="B85" s="54" t="s">
        <v>460</v>
      </c>
      <c r="C85" s="55" t="s">
        <v>183</v>
      </c>
      <c r="D85" s="55">
        <v>4.4119999999999999</v>
      </c>
      <c r="E85" s="55">
        <v>4.8849999999999998</v>
      </c>
      <c r="F85" s="55">
        <v>4.8879999999999999</v>
      </c>
      <c r="G85" s="55">
        <v>4.8920000000000003</v>
      </c>
      <c r="H85" s="55">
        <v>4.9039999999999999</v>
      </c>
      <c r="I85" s="55">
        <v>4.9130000000000003</v>
      </c>
      <c r="J85" s="55">
        <v>5.6479999999999997</v>
      </c>
      <c r="K85" s="55">
        <v>5.7409999999999997</v>
      </c>
      <c r="L85" s="55">
        <v>5.6630000000000003</v>
      </c>
      <c r="M85" s="55">
        <v>5.2750000000000004</v>
      </c>
      <c r="N85" s="55">
        <v>5.0309999999999997</v>
      </c>
      <c r="O85" s="55">
        <v>4.9429999999999996</v>
      </c>
      <c r="P85" s="55">
        <v>4.5380000000000003</v>
      </c>
      <c r="Q85" s="55">
        <v>3.7909999999999999</v>
      </c>
      <c r="R85" s="55"/>
      <c r="S85" s="55"/>
      <c r="T85" s="55"/>
      <c r="U85" s="55"/>
      <c r="V85" s="55"/>
    </row>
    <row r="86" spans="1:22" x14ac:dyDescent="0.3">
      <c r="A86" s="54" t="s">
        <v>461</v>
      </c>
      <c r="B86" s="54" t="s">
        <v>462</v>
      </c>
      <c r="C86" s="55" t="s">
        <v>183</v>
      </c>
      <c r="D86" s="55">
        <v>3497.4250000000002</v>
      </c>
      <c r="E86" s="55">
        <v>4060.826</v>
      </c>
      <c r="F86" s="55">
        <v>4094.3229999999999</v>
      </c>
      <c r="G86" s="55">
        <v>4132.6549999999997</v>
      </c>
      <c r="H86" s="55">
        <v>4156.68</v>
      </c>
      <c r="I86" s="55">
        <v>4180.9219999999996</v>
      </c>
      <c r="J86" s="55">
        <v>5655.8860000000004</v>
      </c>
      <c r="K86" s="55">
        <v>5653.5749999999998</v>
      </c>
      <c r="L86" s="55">
        <v>5357.7089999999998</v>
      </c>
      <c r="M86" s="55">
        <v>4092.085</v>
      </c>
      <c r="N86" s="55">
        <v>3531.0990000000002</v>
      </c>
      <c r="O86" s="55">
        <v>3439.453</v>
      </c>
      <c r="P86" s="55">
        <v>1750.135</v>
      </c>
      <c r="Q86" s="55">
        <v>0</v>
      </c>
      <c r="R86" s="55"/>
      <c r="S86" s="55"/>
      <c r="T86" s="55"/>
      <c r="U86" s="55"/>
      <c r="V86" s="55"/>
    </row>
    <row r="87" spans="1:22" x14ac:dyDescent="0.3">
      <c r="A87" s="54" t="s">
        <v>463</v>
      </c>
      <c r="B87" s="54" t="s">
        <v>464</v>
      </c>
      <c r="C87" s="55">
        <v>3355.9630000000002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/>
      <c r="S87" s="55"/>
      <c r="T87" s="55"/>
      <c r="U87" s="55"/>
      <c r="V87" s="55"/>
    </row>
    <row r="88" spans="1:22" x14ac:dyDescent="0.3">
      <c r="A88" s="54" t="s">
        <v>465</v>
      </c>
      <c r="B88" s="54" t="s">
        <v>466</v>
      </c>
      <c r="C88" s="55">
        <v>3365.1219999999998</v>
      </c>
      <c r="D88" s="55">
        <v>370.53199999999998</v>
      </c>
      <c r="E88" s="55">
        <v>-1133.248</v>
      </c>
      <c r="F88" s="55">
        <v>1981.3889999999999</v>
      </c>
      <c r="G88" s="55">
        <v>213.69800000000001</v>
      </c>
      <c r="H88" s="55">
        <v>41.963999999999999</v>
      </c>
      <c r="I88" s="55">
        <v>-107.90900000000001</v>
      </c>
      <c r="J88" s="55">
        <v>-555.62900000000002</v>
      </c>
      <c r="K88" s="55">
        <v>545.81100000000004</v>
      </c>
      <c r="L88" s="55">
        <v>2217.299</v>
      </c>
      <c r="M88" s="55">
        <v>2423.4789999999998</v>
      </c>
      <c r="N88" s="55">
        <v>4201.3370000000004</v>
      </c>
      <c r="O88" s="55">
        <v>3091.0070000000001</v>
      </c>
      <c r="P88" s="55">
        <v>4340.5879999999997</v>
      </c>
      <c r="Q88" s="55">
        <v>4794.2389999999996</v>
      </c>
      <c r="R88" s="55"/>
      <c r="S88" s="55"/>
      <c r="T88" s="55"/>
      <c r="U88" s="55"/>
      <c r="V88" s="55"/>
    </row>
    <row r="89" spans="1:22" x14ac:dyDescent="0.3">
      <c r="A89" s="54" t="s">
        <v>467</v>
      </c>
      <c r="B89" s="54" t="s">
        <v>468</v>
      </c>
      <c r="C89" s="55">
        <v>-56.901000000000003</v>
      </c>
      <c r="D89" s="55">
        <v>-1.9370000000000001</v>
      </c>
      <c r="E89" s="55">
        <v>-0.30099999999999999</v>
      </c>
      <c r="F89" s="55">
        <v>5.9779999999999998</v>
      </c>
      <c r="G89" s="55">
        <v>14.303000000000001</v>
      </c>
      <c r="H89" s="55">
        <v>12.503</v>
      </c>
      <c r="I89" s="55">
        <v>12.991</v>
      </c>
      <c r="J89" s="55">
        <v>14.022</v>
      </c>
      <c r="K89" s="55">
        <v>15.053000000000001</v>
      </c>
      <c r="L89" s="55">
        <v>-3.61</v>
      </c>
      <c r="M89" s="55">
        <v>-8.5559999999999992</v>
      </c>
      <c r="N89" s="55">
        <v>-10.202</v>
      </c>
      <c r="O89" s="55">
        <v>-30.677</v>
      </c>
      <c r="P89" s="55">
        <v>-24.616</v>
      </c>
      <c r="Q89" s="55">
        <v>33.499000000000002</v>
      </c>
      <c r="R89" s="55"/>
      <c r="S89" s="55"/>
      <c r="T89" s="55"/>
      <c r="U89" s="55"/>
      <c r="V89" s="55"/>
    </row>
    <row r="90" spans="1:22" x14ac:dyDescent="0.3">
      <c r="A90" s="52" t="s">
        <v>469</v>
      </c>
      <c r="B90" s="52" t="s">
        <v>470</v>
      </c>
      <c r="C90" s="53">
        <v>3974.3609999999999</v>
      </c>
      <c r="D90" s="53">
        <v>3870.4319999999998</v>
      </c>
      <c r="E90" s="53">
        <v>2932.1619999999998</v>
      </c>
      <c r="F90" s="53">
        <v>6086.5780000000004</v>
      </c>
      <c r="G90" s="53">
        <v>4365.5479999999998</v>
      </c>
      <c r="H90" s="53">
        <v>4216.0510000000004</v>
      </c>
      <c r="I90" s="53">
        <v>4090.9169999999999</v>
      </c>
      <c r="J90" s="53">
        <v>5119.9269999999997</v>
      </c>
      <c r="K90" s="53">
        <v>6220.18</v>
      </c>
      <c r="L90" s="53">
        <v>7577.0609999999997</v>
      </c>
      <c r="M90" s="53">
        <v>6512.2830000000004</v>
      </c>
      <c r="N90" s="53">
        <v>7727.2650000000003</v>
      </c>
      <c r="O90" s="53">
        <v>6504.7259999999997</v>
      </c>
      <c r="P90" s="53">
        <v>6070.6450000000004</v>
      </c>
      <c r="Q90" s="53">
        <v>4831.5290000000005</v>
      </c>
      <c r="R90" s="53"/>
      <c r="S90" s="53"/>
      <c r="T90" s="53"/>
      <c r="U90" s="53"/>
      <c r="V90" s="53"/>
    </row>
    <row r="91" spans="1:22" x14ac:dyDescent="0.3">
      <c r="A91" s="54" t="s">
        <v>471</v>
      </c>
      <c r="B91" s="54" t="s">
        <v>472</v>
      </c>
      <c r="C91" s="55">
        <v>0</v>
      </c>
      <c r="D91" s="55">
        <v>0</v>
      </c>
      <c r="E91" s="55">
        <v>0</v>
      </c>
      <c r="F91" s="55">
        <v>3795.6439999999998</v>
      </c>
      <c r="G91" s="55">
        <v>3750.4679999999998</v>
      </c>
      <c r="H91" s="55">
        <v>3644.444</v>
      </c>
      <c r="I91" s="55">
        <v>3537.357</v>
      </c>
      <c r="J91" s="55">
        <v>2650.75</v>
      </c>
      <c r="K91" s="55">
        <v>3803.2710000000002</v>
      </c>
      <c r="L91" s="55">
        <v>4113.8410000000003</v>
      </c>
      <c r="M91" s="55">
        <v>4059.7579999999998</v>
      </c>
      <c r="N91" s="55">
        <v>5040.7</v>
      </c>
      <c r="O91" s="55">
        <v>4741.7240000000002</v>
      </c>
      <c r="P91" s="55">
        <v>5053.6679999999997</v>
      </c>
      <c r="Q91" s="55">
        <v>536.94399999999996</v>
      </c>
      <c r="R91" s="55"/>
      <c r="S91" s="55"/>
      <c r="T91" s="55"/>
      <c r="U91" s="55"/>
      <c r="V91" s="55"/>
    </row>
    <row r="92" spans="1:22" x14ac:dyDescent="0.3">
      <c r="A92" s="52" t="s">
        <v>473</v>
      </c>
      <c r="B92" s="52" t="s">
        <v>474</v>
      </c>
      <c r="C92" s="53">
        <v>3974.3609999999999</v>
      </c>
      <c r="D92" s="53">
        <v>3870.4319999999998</v>
      </c>
      <c r="E92" s="53">
        <v>2932.1619999999998</v>
      </c>
      <c r="F92" s="53">
        <v>9882.2219999999998</v>
      </c>
      <c r="G92" s="53">
        <v>8116.0159999999996</v>
      </c>
      <c r="H92" s="53">
        <v>7860.4949999999999</v>
      </c>
      <c r="I92" s="53">
        <v>7628.2740000000003</v>
      </c>
      <c r="J92" s="53">
        <v>7770.6769999999997</v>
      </c>
      <c r="K92" s="53">
        <v>10023.450999999999</v>
      </c>
      <c r="L92" s="53">
        <v>11690.902</v>
      </c>
      <c r="M92" s="53">
        <v>10572.040999999999</v>
      </c>
      <c r="N92" s="53">
        <v>12767.965</v>
      </c>
      <c r="O92" s="53">
        <v>11246.45</v>
      </c>
      <c r="P92" s="53">
        <v>11124.313</v>
      </c>
      <c r="Q92" s="53">
        <v>5368.473</v>
      </c>
      <c r="R92" s="53"/>
      <c r="S92" s="53"/>
      <c r="T92" s="53"/>
      <c r="U92" s="53"/>
      <c r="V92" s="53"/>
    </row>
    <row r="93" spans="1:22" x14ac:dyDescent="0.3">
      <c r="A93" s="52" t="s">
        <v>475</v>
      </c>
      <c r="B93" s="52" t="s">
        <v>476</v>
      </c>
      <c r="C93" s="53">
        <v>23274.716</v>
      </c>
      <c r="D93" s="53">
        <v>22518.21</v>
      </c>
      <c r="E93" s="53">
        <v>18951.848000000002</v>
      </c>
      <c r="F93" s="53">
        <v>27766.276000000002</v>
      </c>
      <c r="G93" s="53">
        <v>26284.738000000001</v>
      </c>
      <c r="H93" s="53">
        <v>26084.61</v>
      </c>
      <c r="I93" s="53">
        <v>26702.510999999999</v>
      </c>
      <c r="J93" s="53">
        <v>25215.178</v>
      </c>
      <c r="K93" s="53">
        <v>28173.300999999999</v>
      </c>
      <c r="L93" s="53">
        <v>29160.042000000001</v>
      </c>
      <c r="M93" s="53">
        <v>30210.705999999998</v>
      </c>
      <c r="N93" s="53">
        <v>33876.356</v>
      </c>
      <c r="O93" s="53">
        <v>36494.934000000001</v>
      </c>
      <c r="P93" s="53">
        <v>40899.116000000002</v>
      </c>
      <c r="Q93" s="53">
        <v>45692.205999999998</v>
      </c>
      <c r="R93" s="53"/>
      <c r="S93" s="53"/>
      <c r="T93" s="53"/>
      <c r="U93" s="53"/>
      <c r="V93" s="53"/>
    </row>
    <row r="94" spans="1:22" x14ac:dyDescent="0.3">
      <c r="A94" s="52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</row>
    <row r="95" spans="1:22" x14ac:dyDescent="0.3">
      <c r="A95" s="52" t="s">
        <v>477</v>
      </c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</row>
    <row r="96" spans="1:22" x14ac:dyDescent="0.3">
      <c r="A96" s="54" t="s">
        <v>478</v>
      </c>
      <c r="B96" s="54" t="s">
        <v>479</v>
      </c>
      <c r="C96" s="60" t="s">
        <v>480</v>
      </c>
      <c r="D96" s="60" t="s">
        <v>480</v>
      </c>
      <c r="E96" s="60" t="s">
        <v>480</v>
      </c>
      <c r="F96" s="60" t="s">
        <v>480</v>
      </c>
      <c r="G96" s="60" t="s">
        <v>480</v>
      </c>
      <c r="H96" s="60" t="s">
        <v>480</v>
      </c>
      <c r="I96" s="60" t="s">
        <v>480</v>
      </c>
      <c r="J96" s="60" t="s">
        <v>480</v>
      </c>
      <c r="K96" s="60" t="s">
        <v>480</v>
      </c>
      <c r="L96" s="60" t="s">
        <v>480</v>
      </c>
      <c r="M96" s="60" t="s">
        <v>480</v>
      </c>
      <c r="N96" s="60" t="s">
        <v>480</v>
      </c>
      <c r="O96" s="60" t="s">
        <v>480</v>
      </c>
      <c r="P96" s="60" t="s">
        <v>480</v>
      </c>
      <c r="Q96" s="60" t="s">
        <v>480</v>
      </c>
      <c r="R96" s="60"/>
      <c r="S96" s="60"/>
      <c r="T96" s="60"/>
      <c r="U96" s="60"/>
      <c r="V96" s="60"/>
    </row>
    <row r="97" spans="1:22" x14ac:dyDescent="0.3">
      <c r="A97" s="54" t="s">
        <v>84</v>
      </c>
      <c r="B97" s="54" t="s">
        <v>481</v>
      </c>
      <c r="C97" s="55">
        <v>276.50700000000001</v>
      </c>
      <c r="D97" s="55">
        <v>441.22230000000002</v>
      </c>
      <c r="E97" s="55">
        <v>488.51339999999999</v>
      </c>
      <c r="F97" s="55">
        <v>488.83479999999997</v>
      </c>
      <c r="G97" s="55">
        <v>489.23439999999999</v>
      </c>
      <c r="H97" s="55">
        <v>490.36059999999998</v>
      </c>
      <c r="I97" s="55">
        <v>491.2921</v>
      </c>
      <c r="J97" s="55">
        <v>564.83889999999997</v>
      </c>
      <c r="K97" s="55">
        <v>574.12400000000002</v>
      </c>
      <c r="L97" s="55">
        <v>566.2758</v>
      </c>
      <c r="M97" s="55">
        <v>527.47950000000003</v>
      </c>
      <c r="N97" s="55">
        <v>503.14760000000001</v>
      </c>
      <c r="O97" s="55">
        <v>494.31790000000001</v>
      </c>
      <c r="P97" s="55">
        <v>453.80380000000002</v>
      </c>
      <c r="Q97" s="55">
        <v>379.08749999999998</v>
      </c>
      <c r="R97" s="55"/>
      <c r="S97" s="55"/>
      <c r="T97" s="55"/>
      <c r="U97" s="55"/>
      <c r="V97" s="55"/>
    </row>
    <row r="98" spans="1:22" x14ac:dyDescent="0.3">
      <c r="A98" s="54" t="s">
        <v>482</v>
      </c>
      <c r="B98" s="54" t="s">
        <v>483</v>
      </c>
      <c r="C98" s="55">
        <v>92.777000000000001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0</v>
      </c>
      <c r="N98" s="55">
        <v>0</v>
      </c>
      <c r="O98" s="55">
        <v>0</v>
      </c>
      <c r="P98" s="55">
        <v>0</v>
      </c>
      <c r="Q98" s="55">
        <v>0</v>
      </c>
      <c r="R98" s="55"/>
      <c r="S98" s="55"/>
      <c r="T98" s="55"/>
      <c r="U98" s="55"/>
      <c r="V98" s="55"/>
    </row>
    <row r="99" spans="1:22" x14ac:dyDescent="0.3">
      <c r="A99" s="54" t="s">
        <v>484</v>
      </c>
      <c r="B99" s="54" t="s">
        <v>485</v>
      </c>
      <c r="C99" s="55" t="s">
        <v>183</v>
      </c>
      <c r="D99" s="55" t="s">
        <v>183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0</v>
      </c>
      <c r="L99" s="55">
        <v>0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/>
      <c r="S99" s="55"/>
      <c r="T99" s="55"/>
      <c r="U99" s="55"/>
      <c r="V99" s="55"/>
    </row>
    <row r="100" spans="1:22" x14ac:dyDescent="0.3">
      <c r="A100" s="54" t="s">
        <v>486</v>
      </c>
      <c r="B100" s="54" t="s">
        <v>487</v>
      </c>
      <c r="C100" s="55">
        <v>91.281000000000006</v>
      </c>
      <c r="D100" s="55">
        <v>98.364999999999995</v>
      </c>
      <c r="E100" s="55">
        <v>81.444000000000003</v>
      </c>
      <c r="F100" s="55">
        <v>85.813999999999993</v>
      </c>
      <c r="G100" s="55">
        <v>81.17</v>
      </c>
      <c r="H100" s="55">
        <v>1255.6089999999999</v>
      </c>
      <c r="I100" s="55">
        <v>1278.0309999999999</v>
      </c>
      <c r="J100" s="55">
        <v>1243.3979999999999</v>
      </c>
      <c r="K100" s="55">
        <v>1542.579</v>
      </c>
      <c r="L100" s="55">
        <v>1536.665</v>
      </c>
      <c r="M100" s="55">
        <v>1702.0340000000001</v>
      </c>
      <c r="N100" s="55">
        <v>11687.566000000001</v>
      </c>
      <c r="O100" s="55">
        <v>22936.055</v>
      </c>
      <c r="P100" s="55">
        <v>30973.217000000001</v>
      </c>
      <c r="Q100" s="55">
        <v>60166.108</v>
      </c>
      <c r="R100" s="55"/>
      <c r="S100" s="55"/>
      <c r="T100" s="55"/>
      <c r="U100" s="55"/>
      <c r="V100" s="55"/>
    </row>
    <row r="101" spans="1:22" x14ac:dyDescent="0.3">
      <c r="A101" s="54" t="s">
        <v>488</v>
      </c>
      <c r="B101" s="54" t="s">
        <v>489</v>
      </c>
      <c r="C101" s="55">
        <v>6.4450000000000003</v>
      </c>
      <c r="D101" s="55">
        <v>4.4089999999999998</v>
      </c>
      <c r="E101" s="55">
        <v>2.7389999999999999</v>
      </c>
      <c r="F101" s="55">
        <v>2.0960000000000001</v>
      </c>
      <c r="G101" s="55">
        <v>0.624</v>
      </c>
      <c r="H101" s="55">
        <v>1.978</v>
      </c>
      <c r="I101" s="55">
        <v>12.958</v>
      </c>
      <c r="J101" s="55">
        <v>16.663</v>
      </c>
      <c r="K101" s="55">
        <v>14</v>
      </c>
      <c r="L101" s="55">
        <v>0</v>
      </c>
      <c r="M101" s="55">
        <v>0</v>
      </c>
      <c r="N101" s="55">
        <v>95.156999999999996</v>
      </c>
      <c r="O101" s="55">
        <v>214.48</v>
      </c>
      <c r="P101" s="55">
        <v>163.22499999999999</v>
      </c>
      <c r="Q101" s="55">
        <v>160.601</v>
      </c>
      <c r="R101" s="55"/>
      <c r="S101" s="55"/>
      <c r="T101" s="55"/>
      <c r="U101" s="55"/>
      <c r="V101" s="55"/>
    </row>
    <row r="102" spans="1:22" x14ac:dyDescent="0.3">
      <c r="A102" s="54" t="s">
        <v>490</v>
      </c>
      <c r="B102" s="54" t="s">
        <v>491</v>
      </c>
      <c r="C102" s="55">
        <v>4.952</v>
      </c>
      <c r="D102" s="55">
        <v>6.8140000000000001</v>
      </c>
      <c r="E102" s="55">
        <v>3.85</v>
      </c>
      <c r="F102" s="55">
        <v>3.5139999999999998</v>
      </c>
      <c r="G102" s="55">
        <v>2.601</v>
      </c>
      <c r="H102" s="55">
        <v>1.7170000000000001</v>
      </c>
      <c r="I102" s="55">
        <v>2.3849999999999998</v>
      </c>
      <c r="J102" s="55">
        <v>2.2469999999999999</v>
      </c>
      <c r="K102" s="55">
        <v>2.5569999999999999</v>
      </c>
      <c r="L102" s="55">
        <v>0</v>
      </c>
      <c r="M102" s="55" t="s">
        <v>183</v>
      </c>
      <c r="N102" s="55" t="s">
        <v>183</v>
      </c>
      <c r="O102" s="55" t="s">
        <v>183</v>
      </c>
      <c r="P102" s="55" t="s">
        <v>183</v>
      </c>
      <c r="Q102" s="55" t="s">
        <v>183</v>
      </c>
      <c r="R102" s="55"/>
      <c r="S102" s="55"/>
      <c r="T102" s="55"/>
      <c r="U102" s="55"/>
      <c r="V102" s="55"/>
    </row>
    <row r="103" spans="1:22" x14ac:dyDescent="0.3">
      <c r="A103" s="54" t="s">
        <v>492</v>
      </c>
      <c r="B103" s="54" t="s">
        <v>493</v>
      </c>
      <c r="C103" s="55">
        <v>25.21</v>
      </c>
      <c r="D103" s="55">
        <v>28.210999999999999</v>
      </c>
      <c r="E103" s="55">
        <v>28.129000000000001</v>
      </c>
      <c r="F103" s="55">
        <v>30.32</v>
      </c>
      <c r="G103" s="55">
        <v>22.928999999999998</v>
      </c>
      <c r="H103" s="55">
        <v>16.074000000000002</v>
      </c>
      <c r="I103" s="55">
        <v>16.175999999999998</v>
      </c>
      <c r="J103" s="55">
        <v>14.131</v>
      </c>
      <c r="K103" s="55">
        <v>11.973000000000001</v>
      </c>
      <c r="L103" s="55" t="s">
        <v>183</v>
      </c>
      <c r="M103" s="55" t="s">
        <v>183</v>
      </c>
      <c r="N103" s="55" t="s">
        <v>183</v>
      </c>
      <c r="O103" s="55" t="s">
        <v>183</v>
      </c>
      <c r="P103" s="55" t="s">
        <v>183</v>
      </c>
      <c r="Q103" s="55" t="s">
        <v>183</v>
      </c>
      <c r="R103" s="55"/>
      <c r="S103" s="55"/>
      <c r="T103" s="55"/>
      <c r="U103" s="55"/>
      <c r="V103" s="55"/>
    </row>
    <row r="104" spans="1:22" x14ac:dyDescent="0.3">
      <c r="A104" s="54" t="s">
        <v>494</v>
      </c>
      <c r="B104" s="54" t="s">
        <v>495</v>
      </c>
      <c r="C104" s="55">
        <v>13168.522000000001</v>
      </c>
      <c r="D104" s="55">
        <v>11999.654</v>
      </c>
      <c r="E104" s="55">
        <v>11548.734</v>
      </c>
      <c r="F104" s="55">
        <v>11604.254000000001</v>
      </c>
      <c r="G104" s="55">
        <v>12046.053</v>
      </c>
      <c r="H104" s="55">
        <v>11645.539000000001</v>
      </c>
      <c r="I104" s="55">
        <v>11888.445</v>
      </c>
      <c r="J104" s="55">
        <v>11026.441000000001</v>
      </c>
      <c r="K104" s="55">
        <v>11555.013999999999</v>
      </c>
      <c r="L104" s="55">
        <v>11409.099</v>
      </c>
      <c r="M104" s="55">
        <v>13604.654</v>
      </c>
      <c r="N104" s="55">
        <v>13212.718000000001</v>
      </c>
      <c r="O104" s="55">
        <v>15777.2</v>
      </c>
      <c r="P104" s="55">
        <v>19989.573</v>
      </c>
      <c r="Q104" s="55">
        <v>28083.097000000002</v>
      </c>
      <c r="R104" s="55"/>
      <c r="S104" s="55"/>
      <c r="T104" s="55"/>
      <c r="U104" s="55"/>
      <c r="V104" s="55"/>
    </row>
    <row r="105" spans="1:22" x14ac:dyDescent="0.3">
      <c r="A105" s="54" t="s">
        <v>496</v>
      </c>
      <c r="B105" s="54" t="s">
        <v>497</v>
      </c>
      <c r="C105" s="55">
        <v>331.33679999999998</v>
      </c>
      <c r="D105" s="55">
        <v>310.03399999999999</v>
      </c>
      <c r="E105" s="55">
        <v>393.86410000000001</v>
      </c>
      <c r="F105" s="55">
        <v>117.4256</v>
      </c>
      <c r="G105" s="55">
        <v>148.42320000000001</v>
      </c>
      <c r="H105" s="55">
        <v>148.15270000000001</v>
      </c>
      <c r="I105" s="55">
        <v>155.84710000000001</v>
      </c>
      <c r="J105" s="55">
        <v>141.8981</v>
      </c>
      <c r="K105" s="55">
        <v>115.27979999999999</v>
      </c>
      <c r="L105" s="55">
        <v>97.589600000000004</v>
      </c>
      <c r="M105" s="55">
        <v>128.68520000000001</v>
      </c>
      <c r="N105" s="55">
        <v>103.4834</v>
      </c>
      <c r="O105" s="55">
        <v>140.286</v>
      </c>
      <c r="P105" s="55">
        <v>179.6927</v>
      </c>
      <c r="Q105" s="55">
        <v>523.11149999999998</v>
      </c>
      <c r="R105" s="55"/>
      <c r="S105" s="55"/>
      <c r="T105" s="55"/>
      <c r="U105" s="55"/>
      <c r="V105" s="55"/>
    </row>
    <row r="106" spans="1:22" x14ac:dyDescent="0.3">
      <c r="A106" s="54" t="s">
        <v>498</v>
      </c>
      <c r="B106" s="54" t="s">
        <v>499</v>
      </c>
      <c r="C106" s="55">
        <v>15.501799999999999</v>
      </c>
      <c r="D106" s="55">
        <v>15.573600000000001</v>
      </c>
      <c r="E106" s="55">
        <v>13.556100000000001</v>
      </c>
      <c r="F106" s="55">
        <v>-9.3743999999999996</v>
      </c>
      <c r="G106" s="55">
        <v>-17.566600000000001</v>
      </c>
      <c r="H106" s="55">
        <v>-17.098800000000001</v>
      </c>
      <c r="I106" s="55">
        <v>-16.311499999999999</v>
      </c>
      <c r="J106" s="55">
        <v>-2.4241999999999999</v>
      </c>
      <c r="K106" s="55">
        <v>1.4160999999999999</v>
      </c>
      <c r="L106" s="55">
        <v>8.0618999999999996</v>
      </c>
      <c r="M106" s="55">
        <v>3.0535000000000001</v>
      </c>
      <c r="N106" s="55">
        <v>6.4945000000000004</v>
      </c>
      <c r="O106" s="55">
        <v>2.5023</v>
      </c>
      <c r="P106" s="55">
        <v>-3.0375000000000001</v>
      </c>
      <c r="Q106" s="55">
        <v>-4.4718999999999998</v>
      </c>
      <c r="R106" s="55"/>
      <c r="S106" s="55"/>
      <c r="T106" s="55"/>
      <c r="U106" s="55"/>
      <c r="V106" s="55"/>
    </row>
    <row r="107" spans="1:22" x14ac:dyDescent="0.3">
      <c r="A107" s="54" t="s">
        <v>500</v>
      </c>
      <c r="B107" s="54" t="s">
        <v>501</v>
      </c>
      <c r="C107" s="55">
        <v>0.51060000000000005</v>
      </c>
      <c r="D107" s="55">
        <v>1.2809999999999999</v>
      </c>
      <c r="E107" s="55">
        <v>1.1679999999999999</v>
      </c>
      <c r="F107" s="55">
        <v>1.6121000000000001</v>
      </c>
      <c r="G107" s="55">
        <v>1.3019000000000001</v>
      </c>
      <c r="H107" s="55">
        <v>1.2276</v>
      </c>
      <c r="I107" s="55">
        <v>0.88829999999999998</v>
      </c>
      <c r="J107" s="55">
        <v>1.0763</v>
      </c>
      <c r="K107" s="55">
        <v>0.97219999999999995</v>
      </c>
      <c r="L107" s="55">
        <v>0.75719999999999998</v>
      </c>
      <c r="M107" s="55">
        <v>0.8569</v>
      </c>
      <c r="N107" s="55">
        <v>1.2558</v>
      </c>
      <c r="O107" s="55">
        <v>3.2052</v>
      </c>
      <c r="P107" s="55">
        <v>1.8638999999999999</v>
      </c>
      <c r="Q107" s="55">
        <v>1.8058000000000001</v>
      </c>
      <c r="R107" s="55"/>
      <c r="S107" s="55"/>
      <c r="T107" s="55"/>
      <c r="U107" s="55"/>
      <c r="V107" s="55"/>
    </row>
    <row r="108" spans="1:22" x14ac:dyDescent="0.3">
      <c r="A108" s="54" t="s">
        <v>502</v>
      </c>
      <c r="B108" s="54" t="s">
        <v>503</v>
      </c>
      <c r="C108" s="55">
        <v>12.4635</v>
      </c>
      <c r="D108" s="55">
        <v>15.088100000000001</v>
      </c>
      <c r="E108" s="55">
        <v>13.9222</v>
      </c>
      <c r="F108" s="55">
        <v>9.7041000000000004</v>
      </c>
      <c r="G108" s="55">
        <v>14.030900000000001</v>
      </c>
      <c r="H108" s="55">
        <v>13.5724</v>
      </c>
      <c r="I108" s="55">
        <v>14.611499999999999</v>
      </c>
      <c r="J108" s="55">
        <v>14.464</v>
      </c>
      <c r="K108" s="55">
        <v>12.1015</v>
      </c>
      <c r="L108" s="55">
        <v>9.3511000000000006</v>
      </c>
      <c r="M108" s="55">
        <v>9.5411000000000001</v>
      </c>
      <c r="N108" s="55">
        <v>10.1691</v>
      </c>
      <c r="O108" s="55">
        <v>22.9587</v>
      </c>
      <c r="P108" s="55">
        <v>8.9845000000000006</v>
      </c>
      <c r="Q108" s="55">
        <v>8.7815999999999992</v>
      </c>
      <c r="R108" s="55"/>
      <c r="S108" s="55"/>
      <c r="T108" s="55"/>
      <c r="U108" s="55"/>
      <c r="V108" s="55"/>
    </row>
    <row r="109" spans="1:22" x14ac:dyDescent="0.3">
      <c r="A109" s="54" t="s">
        <v>504</v>
      </c>
      <c r="B109" s="54" t="s">
        <v>505</v>
      </c>
      <c r="C109" s="55">
        <v>46000</v>
      </c>
      <c r="D109" s="55">
        <v>46000</v>
      </c>
      <c r="E109" s="55">
        <v>44500</v>
      </c>
      <c r="F109" s="55" t="s">
        <v>183</v>
      </c>
      <c r="G109" s="55">
        <v>44500</v>
      </c>
      <c r="H109" s="55">
        <v>44800</v>
      </c>
      <c r="I109" s="55">
        <v>46000</v>
      </c>
      <c r="J109" s="55">
        <v>44600</v>
      </c>
      <c r="K109" s="55">
        <v>52000</v>
      </c>
      <c r="L109" s="55">
        <v>51000</v>
      </c>
      <c r="M109" s="55">
        <v>55000</v>
      </c>
      <c r="N109" s="55">
        <v>52000</v>
      </c>
      <c r="O109" s="55">
        <v>35000</v>
      </c>
      <c r="P109" s="55">
        <v>42000</v>
      </c>
      <c r="Q109" s="55">
        <v>46000</v>
      </c>
      <c r="R109" s="55"/>
      <c r="S109" s="55"/>
      <c r="T109" s="55"/>
      <c r="U109" s="55"/>
      <c r="V109" s="55"/>
    </row>
    <row r="110" spans="1:22" x14ac:dyDescent="0.3">
      <c r="A110" s="56" t="s">
        <v>231</v>
      </c>
      <c r="B110" s="56"/>
      <c r="C110" s="56" t="s">
        <v>506</v>
      </c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</row>
    <row r="113" spans="1:22" x14ac:dyDescent="0.3">
      <c r="A113" s="70" t="s">
        <v>59</v>
      </c>
      <c r="K113" s="71">
        <f t="shared" ref="K113:V113" si="5">K10+K14+K20-K50-K62</f>
        <v>-1493.04</v>
      </c>
      <c r="L113" s="71">
        <f t="shared" si="5"/>
        <v>-2103.895</v>
      </c>
      <c r="M113" s="71">
        <f t="shared" si="5"/>
        <v>-1905.4549999999999</v>
      </c>
      <c r="N113" s="71">
        <f t="shared" si="5"/>
        <v>-1417.886</v>
      </c>
      <c r="O113" s="71">
        <f t="shared" si="5"/>
        <v>-895.52500000000009</v>
      </c>
      <c r="P113" s="71">
        <f t="shared" si="5"/>
        <v>-609.77</v>
      </c>
      <c r="Q113" s="71">
        <f t="shared" si="5"/>
        <v>-860.21900000000005</v>
      </c>
      <c r="R113" s="71">
        <f t="shared" si="5"/>
        <v>-1794.1373853899916</v>
      </c>
      <c r="S113" s="71">
        <f t="shared" si="5"/>
        <v>-1695.9616676649484</v>
      </c>
      <c r="T113" s="71">
        <f t="shared" si="5"/>
        <v>-1731.6613473432008</v>
      </c>
      <c r="U113" s="71">
        <f t="shared" si="5"/>
        <v>-1547.7066788647878</v>
      </c>
      <c r="V113" s="71">
        <f t="shared" si="5"/>
        <v>-1691.3244693665677</v>
      </c>
    </row>
    <row r="114" spans="1:22" x14ac:dyDescent="0.3">
      <c r="A114" s="70" t="s">
        <v>60</v>
      </c>
      <c r="L114" s="71">
        <f>L113-K113</f>
        <v>-610.85500000000002</v>
      </c>
      <c r="M114" s="71">
        <f t="shared" ref="M114:V114" si="6">M113-L113</f>
        <v>198.44000000000005</v>
      </c>
      <c r="N114" s="71">
        <f t="shared" si="6"/>
        <v>487.56899999999996</v>
      </c>
      <c r="O114" s="71">
        <f t="shared" si="6"/>
        <v>522.36099999999988</v>
      </c>
      <c r="P114" s="71">
        <f t="shared" si="6"/>
        <v>285.75500000000011</v>
      </c>
      <c r="Q114" s="71">
        <f t="shared" si="6"/>
        <v>-250.44900000000007</v>
      </c>
      <c r="R114" s="71">
        <f t="shared" si="6"/>
        <v>-933.9183853899915</v>
      </c>
      <c r="S114" s="71">
        <f t="shared" si="6"/>
        <v>98.175717725043114</v>
      </c>
      <c r="T114" s="71">
        <f t="shared" si="6"/>
        <v>-35.699679678252323</v>
      </c>
      <c r="U114" s="71">
        <f t="shared" si="6"/>
        <v>183.95466847841294</v>
      </c>
      <c r="V114" s="71">
        <f t="shared" si="6"/>
        <v>-143.61779050177984</v>
      </c>
    </row>
    <row r="116" spans="1:22" x14ac:dyDescent="0.3">
      <c r="A116" s="95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</row>
  </sheetData>
  <pageMargins left="0.7" right="0.7" top="0.75" bottom="0.75" header="0.3" footer="0.3"/>
  <pageSetup scale="70" orientation="portrait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61BE-7BFB-4D69-B13E-3578A6502229}">
  <dimension ref="A1:W142"/>
  <sheetViews>
    <sheetView view="pageBreakPreview" zoomScaleNormal="100" zoomScaleSheetLayoutView="100" workbookViewId="0">
      <pane xSplit="2" ySplit="5" topLeftCell="K54" activePane="bottomRight" state="frozen"/>
      <selection activeCell="Q15" sqref="Q15"/>
      <selection pane="topRight" activeCell="Q15" sqref="Q15"/>
      <selection pane="bottomLeft" activeCell="Q15" sqref="Q15"/>
      <selection pane="bottomRight" activeCell="V56" sqref="V56"/>
    </sheetView>
  </sheetViews>
  <sheetFormatPr defaultRowHeight="14.4" outlineLevelCol="1" x14ac:dyDescent="0.3"/>
  <cols>
    <col min="1" max="1" width="31.59765625" style="45" customWidth="1"/>
    <col min="2" max="2" width="0" style="45" hidden="1" customWidth="1"/>
    <col min="3" max="10" width="11.69921875" style="45" hidden="1" customWidth="1" outlineLevel="1"/>
    <col min="11" max="11" width="11.69921875" style="45" customWidth="1" collapsed="1"/>
    <col min="12" max="22" width="11.69921875" style="45" customWidth="1"/>
    <col min="23" max="16384" width="8.796875" style="45"/>
  </cols>
  <sheetData>
    <row r="1" spans="1:22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ht="21" x14ac:dyDescent="0.3">
      <c r="A2" s="46" t="s">
        <v>329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 spans="1:22" x14ac:dyDescent="0.3">
      <c r="A4" s="48" t="s">
        <v>150</v>
      </c>
      <c r="B4" s="48"/>
      <c r="C4" s="49" t="s">
        <v>151</v>
      </c>
      <c r="D4" s="49" t="s">
        <v>152</v>
      </c>
      <c r="E4" s="49" t="s">
        <v>153</v>
      </c>
      <c r="F4" s="49" t="s">
        <v>154</v>
      </c>
      <c r="G4" s="49" t="s">
        <v>155</v>
      </c>
      <c r="H4" s="49" t="s">
        <v>156</v>
      </c>
      <c r="I4" s="49" t="s">
        <v>157</v>
      </c>
      <c r="J4" s="49" t="s">
        <v>158</v>
      </c>
      <c r="K4" s="49" t="s">
        <v>159</v>
      </c>
      <c r="L4" s="49" t="s">
        <v>160</v>
      </c>
      <c r="M4" s="49" t="s">
        <v>161</v>
      </c>
      <c r="N4" s="49" t="s">
        <v>162</v>
      </c>
      <c r="O4" s="49" t="s">
        <v>163</v>
      </c>
      <c r="P4" s="49" t="s">
        <v>164</v>
      </c>
      <c r="Q4" s="49" t="s">
        <v>165</v>
      </c>
      <c r="R4" s="49" t="s">
        <v>644</v>
      </c>
      <c r="S4" s="49" t="s">
        <v>645</v>
      </c>
      <c r="T4" s="49" t="s">
        <v>781</v>
      </c>
      <c r="U4" s="49" t="s">
        <v>782</v>
      </c>
      <c r="V4" s="49" t="s">
        <v>783</v>
      </c>
    </row>
    <row r="5" spans="1:22" x14ac:dyDescent="0.3">
      <c r="A5" s="50" t="s">
        <v>166</v>
      </c>
      <c r="B5" s="50"/>
      <c r="C5" s="51" t="s">
        <v>167</v>
      </c>
      <c r="D5" s="51" t="s">
        <v>168</v>
      </c>
      <c r="E5" s="51" t="s">
        <v>169</v>
      </c>
      <c r="F5" s="51" t="s">
        <v>170</v>
      </c>
      <c r="G5" s="51" t="s">
        <v>171</v>
      </c>
      <c r="H5" s="51" t="s">
        <v>172</v>
      </c>
      <c r="I5" s="51" t="s">
        <v>173</v>
      </c>
      <c r="J5" s="51" t="s">
        <v>174</v>
      </c>
      <c r="K5" s="51" t="s">
        <v>175</v>
      </c>
      <c r="L5" s="51" t="s">
        <v>176</v>
      </c>
      <c r="M5" s="51" t="s">
        <v>177</v>
      </c>
      <c r="N5" s="51" t="s">
        <v>178</v>
      </c>
      <c r="O5" s="51" t="s">
        <v>179</v>
      </c>
      <c r="P5" s="51" t="s">
        <v>180</v>
      </c>
      <c r="Q5" s="51" t="s">
        <v>181</v>
      </c>
      <c r="R5" s="51" t="s">
        <v>646</v>
      </c>
      <c r="S5" s="51" t="s">
        <v>647</v>
      </c>
      <c r="T5" s="51">
        <v>46022</v>
      </c>
      <c r="U5" s="51">
        <v>46387</v>
      </c>
      <c r="V5" s="51">
        <v>46752</v>
      </c>
    </row>
    <row r="6" spans="1:22" x14ac:dyDescent="0.3">
      <c r="A6" s="52" t="s">
        <v>507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</row>
    <row r="7" spans="1:22" x14ac:dyDescent="0.3">
      <c r="A7" s="54" t="s">
        <v>508</v>
      </c>
      <c r="B7" s="54" t="s">
        <v>509</v>
      </c>
      <c r="C7" s="55">
        <v>-855.28599999999994</v>
      </c>
      <c r="D7" s="55">
        <v>-1291.682</v>
      </c>
      <c r="E7" s="55">
        <v>-1437.3969999999999</v>
      </c>
      <c r="F7" s="55">
        <v>3114.6370000000002</v>
      </c>
      <c r="G7" s="55">
        <v>-1767.691</v>
      </c>
      <c r="H7" s="55">
        <v>-171.73400000000001</v>
      </c>
      <c r="I7" s="55">
        <v>-149.87299999999999</v>
      </c>
      <c r="J7" s="55">
        <v>-447.72</v>
      </c>
      <c r="K7" s="55">
        <v>1100.4079999999999</v>
      </c>
      <c r="L7" s="55">
        <v>1952.0519999999999</v>
      </c>
      <c r="M7" s="55">
        <v>466.77199999999999</v>
      </c>
      <c r="N7" s="55">
        <v>2049.1460000000002</v>
      </c>
      <c r="O7" s="55">
        <v>-1032.7239999999999</v>
      </c>
      <c r="P7" s="55">
        <v>1254.3699999999999</v>
      </c>
      <c r="Q7" s="55">
        <v>1473.0930000000001</v>
      </c>
      <c r="R7" s="55"/>
      <c r="S7" s="55"/>
      <c r="T7" s="55"/>
      <c r="U7" s="55"/>
      <c r="V7" s="55"/>
    </row>
    <row r="8" spans="1:22" x14ac:dyDescent="0.3">
      <c r="A8" s="54" t="s">
        <v>510</v>
      </c>
      <c r="B8" s="54" t="s">
        <v>511</v>
      </c>
      <c r="C8" s="55">
        <v>778.23599999999999</v>
      </c>
      <c r="D8" s="55">
        <v>689.27300000000002</v>
      </c>
      <c r="E8" s="55">
        <v>633.423</v>
      </c>
      <c r="F8" s="55">
        <v>817.14599999999996</v>
      </c>
      <c r="G8" s="55">
        <v>927.697</v>
      </c>
      <c r="H8" s="55">
        <v>849.22500000000002</v>
      </c>
      <c r="I8" s="55">
        <v>815.76499999999999</v>
      </c>
      <c r="J8" s="55">
        <v>819.88300000000004</v>
      </c>
      <c r="K8" s="55">
        <v>849.52700000000004</v>
      </c>
      <c r="L8" s="55">
        <v>993.48</v>
      </c>
      <c r="M8" s="55">
        <v>1178.0440000000001</v>
      </c>
      <c r="N8" s="55">
        <v>1304.6489999999999</v>
      </c>
      <c r="O8" s="55">
        <v>1210.556</v>
      </c>
      <c r="P8" s="55">
        <v>1150.6099999999999</v>
      </c>
      <c r="Q8" s="55">
        <v>3482.05</v>
      </c>
      <c r="R8" s="55">
        <f>R9*'BBG Adjusted'!P6</f>
        <v>1580.8904690754928</v>
      </c>
      <c r="S8" s="55">
        <f>S9*'BBG Adjusted'!Q6</f>
        <v>1628.3171831477575</v>
      </c>
      <c r="T8" s="55">
        <f>T9*'BBG Adjusted'!R6</f>
        <v>1677.1666986421903</v>
      </c>
      <c r="U8" s="55">
        <f>U9*'BBG Adjusted'!S6</f>
        <v>1727.4816996014563</v>
      </c>
      <c r="V8" s="55">
        <f>V9*'BBG Adjusted'!T6</f>
        <v>1779.3061505895</v>
      </c>
    </row>
    <row r="9" spans="1:22" s="79" customFormat="1" x14ac:dyDescent="0.3">
      <c r="A9" s="76" t="s">
        <v>787</v>
      </c>
      <c r="B9" s="76"/>
      <c r="C9" s="77"/>
      <c r="D9" s="77"/>
      <c r="E9" s="77"/>
      <c r="F9" s="77"/>
      <c r="G9" s="77"/>
      <c r="H9" s="77"/>
      <c r="I9" s="78"/>
      <c r="J9" s="78"/>
      <c r="K9" s="78">
        <f>K8/'BBG Adjusted'!I6</f>
        <v>8.9628918529322185E-2</v>
      </c>
      <c r="L9" s="78">
        <f>L8/'BBG Adjusted'!J6</f>
        <v>9.2010366493882514E-2</v>
      </c>
      <c r="M9" s="78">
        <f>M8/'BBG Adjusted'!K6</f>
        <v>0.10014744417626109</v>
      </c>
      <c r="N9" s="78">
        <f>N8/'BBG Adjusted'!L6</f>
        <v>0.10113815297009102</v>
      </c>
      <c r="O9" s="78">
        <f>O8/'BBG Adjusted'!M6</f>
        <v>0.23450925421176957</v>
      </c>
      <c r="P9" s="78">
        <f>P8/'BBG Adjusted'!N6</f>
        <v>0.11886295032923078</v>
      </c>
      <c r="Q9" s="78">
        <f>Q8/'BBG Adjusted'!O6</f>
        <v>0.26524882717443593</v>
      </c>
      <c r="R9" s="78">
        <f>MEDIAN(K9:Q9)</f>
        <v>0.10113815297009102</v>
      </c>
      <c r="S9" s="78">
        <f>R9</f>
        <v>0.10113815297009102</v>
      </c>
      <c r="T9" s="78">
        <f t="shared" ref="T9:V9" si="0">S9</f>
        <v>0.10113815297009102</v>
      </c>
      <c r="U9" s="80">
        <f t="shared" si="0"/>
        <v>0.10113815297009102</v>
      </c>
      <c r="V9" s="80">
        <f t="shared" si="0"/>
        <v>0.10113815297009102</v>
      </c>
    </row>
    <row r="10" spans="1:22" x14ac:dyDescent="0.3">
      <c r="A10" s="52" t="s">
        <v>512</v>
      </c>
      <c r="B10" s="52"/>
      <c r="C10" s="53">
        <v>778.23599999999999</v>
      </c>
      <c r="D10" s="53">
        <v>689.27300000000002</v>
      </c>
      <c r="E10" s="53">
        <v>633.423</v>
      </c>
      <c r="F10" s="53">
        <v>817.14599999999996</v>
      </c>
      <c r="G10" s="53">
        <v>927.697</v>
      </c>
      <c r="H10" s="53">
        <v>846.98199999999997</v>
      </c>
      <c r="I10" s="53">
        <v>817.524</v>
      </c>
      <c r="J10" s="53">
        <v>820.34900000000005</v>
      </c>
      <c r="K10" s="53">
        <v>849.52700000000004</v>
      </c>
      <c r="L10" s="53">
        <v>993.48</v>
      </c>
      <c r="M10" s="53">
        <v>1178.0440000000001</v>
      </c>
      <c r="N10" s="53" t="s">
        <v>183</v>
      </c>
      <c r="O10" s="53" t="s">
        <v>183</v>
      </c>
      <c r="P10" s="53" t="s">
        <v>183</v>
      </c>
      <c r="Q10" s="53" t="s">
        <v>183</v>
      </c>
      <c r="R10" s="53"/>
      <c r="S10" s="53"/>
      <c r="T10" s="53"/>
      <c r="U10" s="53"/>
      <c r="V10" s="53"/>
    </row>
    <row r="11" spans="1:22" x14ac:dyDescent="0.3">
      <c r="A11" s="54" t="s">
        <v>513</v>
      </c>
      <c r="B11" s="54"/>
      <c r="C11" s="55" t="s">
        <v>183</v>
      </c>
      <c r="D11" s="55">
        <v>514.29399999999998</v>
      </c>
      <c r="E11" s="55">
        <v>475.78100000000001</v>
      </c>
      <c r="F11" s="55">
        <v>444.94900000000001</v>
      </c>
      <c r="G11" s="55">
        <v>497.68</v>
      </c>
      <c r="H11" s="55">
        <v>488.01900000000001</v>
      </c>
      <c r="I11" s="55">
        <v>467.60399999999998</v>
      </c>
      <c r="J11" s="55">
        <v>465.20600000000002</v>
      </c>
      <c r="K11" s="55" t="s">
        <v>183</v>
      </c>
      <c r="L11" s="55" t="s">
        <v>183</v>
      </c>
      <c r="M11" s="55" t="s">
        <v>183</v>
      </c>
      <c r="N11" s="55" t="s">
        <v>183</v>
      </c>
      <c r="O11" s="55" t="s">
        <v>183</v>
      </c>
      <c r="P11" s="55" t="s">
        <v>183</v>
      </c>
      <c r="Q11" s="55" t="s">
        <v>183</v>
      </c>
      <c r="R11" s="55"/>
      <c r="S11" s="55"/>
      <c r="T11" s="55"/>
      <c r="U11" s="55"/>
      <c r="V11" s="55"/>
    </row>
    <row r="12" spans="1:22" x14ac:dyDescent="0.3">
      <c r="A12" s="52" t="s">
        <v>514</v>
      </c>
      <c r="B12" s="52"/>
      <c r="C12" s="53" t="s">
        <v>183</v>
      </c>
      <c r="D12" s="53">
        <v>5.9880000000000004</v>
      </c>
      <c r="E12" s="53">
        <v>5.4130000000000003</v>
      </c>
      <c r="F12" s="53">
        <v>4.133</v>
      </c>
      <c r="G12" s="53">
        <v>2.3730000000000002</v>
      </c>
      <c r="H12" s="53">
        <v>2.2429999999999999</v>
      </c>
      <c r="I12" s="53">
        <v>1.7589999999999999</v>
      </c>
      <c r="J12" s="53">
        <v>0.46600000000000003</v>
      </c>
      <c r="K12" s="53" t="s">
        <v>183</v>
      </c>
      <c r="L12" s="53" t="s">
        <v>183</v>
      </c>
      <c r="M12" s="53" t="s">
        <v>183</v>
      </c>
      <c r="N12" s="53" t="s">
        <v>183</v>
      </c>
      <c r="O12" s="53" t="s">
        <v>183</v>
      </c>
      <c r="P12" s="53" t="s">
        <v>183</v>
      </c>
      <c r="Q12" s="53" t="s">
        <v>183</v>
      </c>
      <c r="R12" s="53"/>
      <c r="S12" s="53"/>
      <c r="T12" s="53"/>
      <c r="U12" s="53"/>
      <c r="V12" s="53"/>
    </row>
    <row r="13" spans="1:22" x14ac:dyDescent="0.3">
      <c r="A13" s="52" t="s">
        <v>515</v>
      </c>
      <c r="B13" s="52"/>
      <c r="C13" s="53" t="s">
        <v>183</v>
      </c>
      <c r="D13" s="53" t="s">
        <v>183</v>
      </c>
      <c r="E13" s="53" t="s">
        <v>183</v>
      </c>
      <c r="F13" s="53" t="s">
        <v>183</v>
      </c>
      <c r="G13" s="53">
        <v>77.343000000000004</v>
      </c>
      <c r="H13" s="53">
        <v>65.147000000000006</v>
      </c>
      <c r="I13" s="53">
        <v>61.904000000000003</v>
      </c>
      <c r="J13" s="53">
        <v>61.673999999999999</v>
      </c>
      <c r="K13" s="53" t="s">
        <v>183</v>
      </c>
      <c r="L13" s="53" t="s">
        <v>183</v>
      </c>
      <c r="M13" s="53" t="s">
        <v>183</v>
      </c>
      <c r="N13" s="53" t="s">
        <v>183</v>
      </c>
      <c r="O13" s="53" t="s">
        <v>183</v>
      </c>
      <c r="P13" s="53" t="s">
        <v>183</v>
      </c>
      <c r="Q13" s="53" t="s">
        <v>183</v>
      </c>
      <c r="R13" s="53"/>
      <c r="S13" s="53"/>
      <c r="T13" s="53"/>
      <c r="U13" s="53"/>
      <c r="V13" s="53"/>
    </row>
    <row r="14" spans="1:22" x14ac:dyDescent="0.3">
      <c r="A14" s="54" t="s">
        <v>516</v>
      </c>
      <c r="B14" s="54"/>
      <c r="C14" s="55" t="s">
        <v>183</v>
      </c>
      <c r="D14" s="55">
        <v>60.643000000000001</v>
      </c>
      <c r="E14" s="55">
        <v>49.171999999999997</v>
      </c>
      <c r="F14" s="55">
        <v>43.997999999999998</v>
      </c>
      <c r="G14" s="55">
        <v>40.866</v>
      </c>
      <c r="H14" s="55">
        <v>43.539000000000001</v>
      </c>
      <c r="I14" s="55">
        <v>47.192999999999998</v>
      </c>
      <c r="J14" s="55">
        <v>80.644999999999996</v>
      </c>
      <c r="K14" s="55">
        <v>90.585999999999999</v>
      </c>
      <c r="L14" s="55">
        <v>92.497</v>
      </c>
      <c r="M14" s="55">
        <v>264.14999999999998</v>
      </c>
      <c r="N14" s="55" t="s">
        <v>183</v>
      </c>
      <c r="O14" s="55" t="s">
        <v>183</v>
      </c>
      <c r="P14" s="55" t="s">
        <v>183</v>
      </c>
      <c r="Q14" s="55" t="s">
        <v>183</v>
      </c>
      <c r="R14" s="55"/>
      <c r="S14" s="55"/>
      <c r="T14" s="55"/>
      <c r="U14" s="55"/>
      <c r="V14" s="55"/>
    </row>
    <row r="15" spans="1:22" x14ac:dyDescent="0.3">
      <c r="A15" s="54" t="s">
        <v>220</v>
      </c>
      <c r="B15" s="54"/>
      <c r="C15" s="55">
        <v>10.285</v>
      </c>
      <c r="D15" s="55" t="s">
        <v>183</v>
      </c>
      <c r="E15" s="55" t="s">
        <v>183</v>
      </c>
      <c r="F15" s="55" t="s">
        <v>183</v>
      </c>
      <c r="G15" s="55" t="s">
        <v>183</v>
      </c>
      <c r="H15" s="55" t="s">
        <v>183</v>
      </c>
      <c r="I15" s="55" t="s">
        <v>183</v>
      </c>
      <c r="J15" s="55" t="s">
        <v>183</v>
      </c>
      <c r="K15" s="55" t="s">
        <v>183</v>
      </c>
      <c r="L15" s="55" t="s">
        <v>183</v>
      </c>
      <c r="M15" s="55" t="s">
        <v>183</v>
      </c>
      <c r="N15" s="55" t="s">
        <v>183</v>
      </c>
      <c r="O15" s="55" t="s">
        <v>183</v>
      </c>
      <c r="P15" s="55" t="s">
        <v>183</v>
      </c>
      <c r="Q15" s="55" t="s">
        <v>183</v>
      </c>
      <c r="R15" s="55"/>
      <c r="S15" s="55"/>
      <c r="T15" s="55"/>
      <c r="U15" s="55"/>
      <c r="V15" s="55"/>
    </row>
    <row r="16" spans="1:22" x14ac:dyDescent="0.3">
      <c r="A16" s="54" t="s">
        <v>392</v>
      </c>
      <c r="B16" s="54"/>
      <c r="C16" s="55">
        <v>582.99400000000003</v>
      </c>
      <c r="D16" s="55">
        <v>508.30599999999998</v>
      </c>
      <c r="E16" s="55">
        <v>470.36799999999999</v>
      </c>
      <c r="F16" s="55">
        <v>440.81599999999997</v>
      </c>
      <c r="G16" s="55">
        <v>417.964</v>
      </c>
      <c r="H16" s="55">
        <v>422.87200000000001</v>
      </c>
      <c r="I16" s="55">
        <v>403.94099999999997</v>
      </c>
      <c r="J16" s="55">
        <v>403.06599999999997</v>
      </c>
      <c r="K16" s="55">
        <v>415.15699999999998</v>
      </c>
      <c r="L16" s="55">
        <v>443.67700000000002</v>
      </c>
      <c r="M16" s="55">
        <v>424.74</v>
      </c>
      <c r="N16" s="55" t="s">
        <v>183</v>
      </c>
      <c r="O16" s="55" t="s">
        <v>183</v>
      </c>
      <c r="P16" s="55" t="s">
        <v>183</v>
      </c>
      <c r="Q16" s="55" t="s">
        <v>183</v>
      </c>
      <c r="R16" s="55"/>
      <c r="S16" s="55"/>
      <c r="T16" s="55"/>
      <c r="U16" s="55"/>
      <c r="V16" s="55"/>
    </row>
    <row r="17" spans="1:22" x14ac:dyDescent="0.3">
      <c r="A17" s="52" t="s">
        <v>517</v>
      </c>
      <c r="B17" s="52"/>
      <c r="C17" s="53" t="s">
        <v>183</v>
      </c>
      <c r="D17" s="53">
        <v>0</v>
      </c>
      <c r="E17" s="53">
        <v>0</v>
      </c>
      <c r="F17" s="53">
        <v>0</v>
      </c>
      <c r="G17" s="53" t="s">
        <v>183</v>
      </c>
      <c r="H17" s="53" t="s">
        <v>183</v>
      </c>
      <c r="I17" s="53" t="s">
        <v>183</v>
      </c>
      <c r="J17" s="53" t="s">
        <v>183</v>
      </c>
      <c r="K17" s="53" t="s">
        <v>183</v>
      </c>
      <c r="L17" s="53" t="s">
        <v>183</v>
      </c>
      <c r="M17" s="53" t="s">
        <v>183</v>
      </c>
      <c r="N17" s="53" t="s">
        <v>183</v>
      </c>
      <c r="O17" s="53" t="s">
        <v>183</v>
      </c>
      <c r="P17" s="53" t="s">
        <v>183</v>
      </c>
      <c r="Q17" s="53" t="s">
        <v>183</v>
      </c>
      <c r="R17" s="53"/>
      <c r="S17" s="53"/>
      <c r="T17" s="53"/>
      <c r="U17" s="53"/>
      <c r="V17" s="53"/>
    </row>
    <row r="18" spans="1:22" x14ac:dyDescent="0.3">
      <c r="A18" s="52" t="s">
        <v>518</v>
      </c>
      <c r="B18" s="52"/>
      <c r="C18" s="53" t="s">
        <v>183</v>
      </c>
      <c r="D18" s="53">
        <v>24.895</v>
      </c>
      <c r="E18" s="53">
        <v>24.427</v>
      </c>
      <c r="F18" s="53">
        <v>22.213999999999999</v>
      </c>
      <c r="G18" s="53">
        <v>18.934999999999999</v>
      </c>
      <c r="H18" s="53">
        <v>18.78</v>
      </c>
      <c r="I18" s="53">
        <v>21.045999999999999</v>
      </c>
      <c r="J18" s="53">
        <v>27.149000000000001</v>
      </c>
      <c r="K18" s="53">
        <v>34.101999999999997</v>
      </c>
      <c r="L18" s="53" t="s">
        <v>183</v>
      </c>
      <c r="M18" s="53" t="s">
        <v>183</v>
      </c>
      <c r="N18" s="53" t="s">
        <v>183</v>
      </c>
      <c r="O18" s="53" t="s">
        <v>183</v>
      </c>
      <c r="P18" s="53" t="s">
        <v>183</v>
      </c>
      <c r="Q18" s="53" t="s">
        <v>183</v>
      </c>
      <c r="R18" s="53"/>
      <c r="S18" s="53"/>
      <c r="T18" s="53"/>
      <c r="U18" s="53"/>
      <c r="V18" s="53"/>
    </row>
    <row r="19" spans="1:22" x14ac:dyDescent="0.3">
      <c r="A19" s="52" t="s">
        <v>519</v>
      </c>
      <c r="B19" s="52"/>
      <c r="C19" s="53" t="s">
        <v>183</v>
      </c>
      <c r="D19" s="53">
        <v>31.478999999999999</v>
      </c>
      <c r="E19" s="53">
        <v>27.529</v>
      </c>
      <c r="F19" s="53">
        <v>23.536000000000001</v>
      </c>
      <c r="G19" s="53">
        <v>21.332999999999998</v>
      </c>
      <c r="H19" s="53">
        <v>20.641999999999999</v>
      </c>
      <c r="I19" s="53">
        <v>18.585999999999999</v>
      </c>
      <c r="J19" s="53">
        <v>19.981999999999999</v>
      </c>
      <c r="K19" s="53">
        <v>20.431999999999999</v>
      </c>
      <c r="L19" s="53">
        <v>28.55</v>
      </c>
      <c r="M19" s="53">
        <v>24.802</v>
      </c>
      <c r="N19" s="53" t="s">
        <v>183</v>
      </c>
      <c r="O19" s="53" t="s">
        <v>183</v>
      </c>
      <c r="P19" s="53" t="s">
        <v>183</v>
      </c>
      <c r="Q19" s="53" t="s">
        <v>183</v>
      </c>
      <c r="R19" s="53"/>
      <c r="S19" s="53"/>
      <c r="T19" s="53"/>
      <c r="U19" s="53"/>
      <c r="V19" s="53"/>
    </row>
    <row r="20" spans="1:22" x14ac:dyDescent="0.3">
      <c r="A20" s="52" t="s">
        <v>520</v>
      </c>
      <c r="B20" s="52"/>
      <c r="C20" s="53" t="s">
        <v>183</v>
      </c>
      <c r="D20" s="53" t="s">
        <v>183</v>
      </c>
      <c r="E20" s="53" t="s">
        <v>183</v>
      </c>
      <c r="F20" s="53" t="s">
        <v>183</v>
      </c>
      <c r="G20" s="53" t="s">
        <v>183</v>
      </c>
      <c r="H20" s="53" t="s">
        <v>183</v>
      </c>
      <c r="I20" s="53" t="s">
        <v>183</v>
      </c>
      <c r="J20" s="53" t="s">
        <v>183</v>
      </c>
      <c r="K20" s="53" t="s">
        <v>183</v>
      </c>
      <c r="L20" s="53">
        <v>42.268999999999998</v>
      </c>
      <c r="M20" s="53">
        <v>46.88</v>
      </c>
      <c r="N20" s="53" t="s">
        <v>183</v>
      </c>
      <c r="O20" s="53" t="s">
        <v>183</v>
      </c>
      <c r="P20" s="53" t="s">
        <v>183</v>
      </c>
      <c r="Q20" s="53" t="s">
        <v>183</v>
      </c>
      <c r="R20" s="53"/>
      <c r="S20" s="53"/>
      <c r="T20" s="53"/>
      <c r="U20" s="53"/>
      <c r="V20" s="53"/>
    </row>
    <row r="21" spans="1:22" x14ac:dyDescent="0.3">
      <c r="A21" s="52" t="s">
        <v>521</v>
      </c>
      <c r="B21" s="52"/>
      <c r="C21" s="53" t="s">
        <v>183</v>
      </c>
      <c r="D21" s="53">
        <v>23.116</v>
      </c>
      <c r="E21" s="53">
        <v>20.741</v>
      </c>
      <c r="F21" s="53">
        <v>18.905000000000001</v>
      </c>
      <c r="G21" s="53">
        <v>19.452000000000002</v>
      </c>
      <c r="H21" s="53">
        <v>17.126999999999999</v>
      </c>
      <c r="I21" s="53">
        <v>15.334</v>
      </c>
      <c r="J21" s="53">
        <v>15.638999999999999</v>
      </c>
      <c r="K21" s="53">
        <v>16.963000000000001</v>
      </c>
      <c r="L21" s="53">
        <v>16.756</v>
      </c>
      <c r="M21" s="53">
        <v>18.532</v>
      </c>
      <c r="N21" s="53" t="s">
        <v>183</v>
      </c>
      <c r="O21" s="53" t="s">
        <v>183</v>
      </c>
      <c r="P21" s="53" t="s">
        <v>183</v>
      </c>
      <c r="Q21" s="53" t="s">
        <v>183</v>
      </c>
      <c r="R21" s="53"/>
      <c r="S21" s="53"/>
      <c r="T21" s="53"/>
      <c r="U21" s="53"/>
      <c r="V21" s="53"/>
    </row>
    <row r="22" spans="1:22" x14ac:dyDescent="0.3">
      <c r="A22" s="52" t="s">
        <v>522</v>
      </c>
      <c r="B22" s="52"/>
      <c r="C22" s="53" t="s">
        <v>183</v>
      </c>
      <c r="D22" s="53">
        <v>24.172999999999998</v>
      </c>
      <c r="E22" s="53">
        <v>22.899000000000001</v>
      </c>
      <c r="F22" s="53">
        <v>20.183</v>
      </c>
      <c r="G22" s="53">
        <v>17.805</v>
      </c>
      <c r="H22" s="53">
        <v>14.249000000000001</v>
      </c>
      <c r="I22" s="53">
        <v>14.804</v>
      </c>
      <c r="J22" s="53">
        <v>14.590999999999999</v>
      </c>
      <c r="K22" s="53">
        <v>16.152000000000001</v>
      </c>
      <c r="L22" s="53">
        <v>18.352</v>
      </c>
      <c r="M22" s="53">
        <v>19.792999999999999</v>
      </c>
      <c r="N22" s="53" t="s">
        <v>183</v>
      </c>
      <c r="O22" s="53" t="s">
        <v>183</v>
      </c>
      <c r="P22" s="53" t="s">
        <v>183</v>
      </c>
      <c r="Q22" s="53" t="s">
        <v>183</v>
      </c>
      <c r="R22" s="53"/>
      <c r="S22" s="53"/>
      <c r="T22" s="53"/>
      <c r="U22" s="53"/>
      <c r="V22" s="53"/>
    </row>
    <row r="23" spans="1:22" x14ac:dyDescent="0.3">
      <c r="A23" s="52" t="s">
        <v>523</v>
      </c>
      <c r="B23" s="52"/>
      <c r="C23" s="53" t="s">
        <v>183</v>
      </c>
      <c r="D23" s="53">
        <v>39.218000000000004</v>
      </c>
      <c r="E23" s="53">
        <v>42.116999999999997</v>
      </c>
      <c r="F23" s="53">
        <v>38.103000000000002</v>
      </c>
      <c r="G23" s="53">
        <v>37.689</v>
      </c>
      <c r="H23" s="53">
        <v>36.851999999999997</v>
      </c>
      <c r="I23" s="53">
        <v>37.848999999999997</v>
      </c>
      <c r="J23" s="53">
        <v>37.707999999999998</v>
      </c>
      <c r="K23" s="53">
        <v>36.612000000000002</v>
      </c>
      <c r="L23" s="53">
        <v>38.488999999999997</v>
      </c>
      <c r="M23" s="53">
        <v>38.875999999999998</v>
      </c>
      <c r="N23" s="53" t="s">
        <v>183</v>
      </c>
      <c r="O23" s="53" t="s">
        <v>183</v>
      </c>
      <c r="P23" s="53" t="s">
        <v>183</v>
      </c>
      <c r="Q23" s="53" t="s">
        <v>183</v>
      </c>
      <c r="R23" s="53"/>
      <c r="S23" s="53"/>
      <c r="T23" s="53"/>
      <c r="U23" s="53"/>
      <c r="V23" s="53"/>
    </row>
    <row r="24" spans="1:22" x14ac:dyDescent="0.3">
      <c r="A24" s="52" t="s">
        <v>524</v>
      </c>
      <c r="B24" s="52"/>
      <c r="C24" s="53" t="s">
        <v>183</v>
      </c>
      <c r="D24" s="53">
        <v>66.049000000000007</v>
      </c>
      <c r="E24" s="53">
        <v>66.123999999999995</v>
      </c>
      <c r="F24" s="53">
        <v>59.545999999999999</v>
      </c>
      <c r="G24" s="53">
        <v>51.423000000000002</v>
      </c>
      <c r="H24" s="53">
        <v>49.612000000000002</v>
      </c>
      <c r="I24" s="53">
        <v>49.9</v>
      </c>
      <c r="J24" s="53">
        <v>44.561999999999998</v>
      </c>
      <c r="K24" s="53">
        <v>40.270000000000003</v>
      </c>
      <c r="L24" s="53">
        <v>39.853999999999999</v>
      </c>
      <c r="M24" s="53">
        <v>35.960999999999999</v>
      </c>
      <c r="N24" s="53" t="s">
        <v>183</v>
      </c>
      <c r="O24" s="53" t="s">
        <v>183</v>
      </c>
      <c r="P24" s="53" t="s">
        <v>183</v>
      </c>
      <c r="Q24" s="53" t="s">
        <v>183</v>
      </c>
      <c r="R24" s="53"/>
      <c r="S24" s="53"/>
      <c r="T24" s="53"/>
      <c r="U24" s="53"/>
      <c r="V24" s="53"/>
    </row>
    <row r="25" spans="1:22" x14ac:dyDescent="0.3">
      <c r="A25" s="52" t="s">
        <v>525</v>
      </c>
      <c r="B25" s="52"/>
      <c r="C25" s="53" t="s">
        <v>183</v>
      </c>
      <c r="D25" s="53">
        <v>93.147999999999996</v>
      </c>
      <c r="E25" s="53">
        <v>91.634</v>
      </c>
      <c r="F25" s="53">
        <v>84.488</v>
      </c>
      <c r="G25" s="53">
        <v>77.326999999999998</v>
      </c>
      <c r="H25" s="53">
        <v>84.331999999999994</v>
      </c>
      <c r="I25" s="53">
        <v>76.736999999999995</v>
      </c>
      <c r="J25" s="53">
        <v>79.733000000000004</v>
      </c>
      <c r="K25" s="53">
        <v>89.655000000000001</v>
      </c>
      <c r="L25" s="53">
        <v>96.576999999999998</v>
      </c>
      <c r="M25" s="53">
        <v>90.686000000000007</v>
      </c>
      <c r="N25" s="53" t="s">
        <v>183</v>
      </c>
      <c r="O25" s="53" t="s">
        <v>183</v>
      </c>
      <c r="P25" s="53" t="s">
        <v>183</v>
      </c>
      <c r="Q25" s="53" t="s">
        <v>183</v>
      </c>
      <c r="R25" s="53"/>
      <c r="S25" s="53"/>
      <c r="T25" s="53"/>
      <c r="U25" s="53"/>
      <c r="V25" s="53"/>
    </row>
    <row r="26" spans="1:22" x14ac:dyDescent="0.3">
      <c r="A26" s="52" t="s">
        <v>526</v>
      </c>
      <c r="B26" s="52"/>
      <c r="C26" s="53" t="s">
        <v>183</v>
      </c>
      <c r="D26" s="53">
        <v>90.960999999999999</v>
      </c>
      <c r="E26" s="53">
        <v>78.606999999999999</v>
      </c>
      <c r="F26" s="53">
        <v>77.141999999999996</v>
      </c>
      <c r="G26" s="53">
        <v>79.926000000000002</v>
      </c>
      <c r="H26" s="53">
        <v>84.31</v>
      </c>
      <c r="I26" s="53">
        <v>81.027000000000001</v>
      </c>
      <c r="J26" s="53">
        <v>73.260000000000005</v>
      </c>
      <c r="K26" s="53">
        <v>72.188000000000002</v>
      </c>
      <c r="L26" s="53">
        <v>70.510000000000005</v>
      </c>
      <c r="M26" s="53">
        <v>66.225999999999999</v>
      </c>
      <c r="N26" s="53" t="s">
        <v>183</v>
      </c>
      <c r="O26" s="53" t="s">
        <v>183</v>
      </c>
      <c r="P26" s="53" t="s">
        <v>183</v>
      </c>
      <c r="Q26" s="53" t="s">
        <v>183</v>
      </c>
      <c r="R26" s="53"/>
      <c r="S26" s="53"/>
      <c r="T26" s="53"/>
      <c r="U26" s="53"/>
      <c r="V26" s="53"/>
    </row>
    <row r="27" spans="1:22" x14ac:dyDescent="0.3">
      <c r="A27" s="52" t="s">
        <v>527</v>
      </c>
      <c r="B27" s="52"/>
      <c r="C27" s="53" t="s">
        <v>183</v>
      </c>
      <c r="D27" s="53">
        <v>115.267</v>
      </c>
      <c r="E27" s="53">
        <v>96.29</v>
      </c>
      <c r="F27" s="53">
        <v>96.698999999999998</v>
      </c>
      <c r="G27" s="53">
        <v>94.073999999999998</v>
      </c>
      <c r="H27" s="53">
        <v>96.968000000000004</v>
      </c>
      <c r="I27" s="53">
        <v>88.658000000000001</v>
      </c>
      <c r="J27" s="53">
        <v>90.441999999999993</v>
      </c>
      <c r="K27" s="53">
        <v>88.783000000000001</v>
      </c>
      <c r="L27" s="53">
        <v>92.32</v>
      </c>
      <c r="M27" s="53">
        <v>82.983999999999995</v>
      </c>
      <c r="N27" s="53" t="s">
        <v>183</v>
      </c>
      <c r="O27" s="53" t="s">
        <v>183</v>
      </c>
      <c r="P27" s="53" t="s">
        <v>183</v>
      </c>
      <c r="Q27" s="53" t="s">
        <v>183</v>
      </c>
      <c r="R27" s="53"/>
      <c r="S27" s="53"/>
      <c r="T27" s="53"/>
      <c r="U27" s="53"/>
      <c r="V27" s="53"/>
    </row>
    <row r="28" spans="1:22" x14ac:dyDescent="0.3">
      <c r="A28" s="54" t="s">
        <v>528</v>
      </c>
      <c r="B28" s="54"/>
      <c r="C28" s="55" t="s">
        <v>183</v>
      </c>
      <c r="D28" s="55" t="s">
        <v>183</v>
      </c>
      <c r="E28" s="55" t="s">
        <v>183</v>
      </c>
      <c r="F28" s="55" t="s">
        <v>183</v>
      </c>
      <c r="G28" s="55" t="s">
        <v>183</v>
      </c>
      <c r="H28" s="55" t="s">
        <v>183</v>
      </c>
      <c r="I28" s="55" t="s">
        <v>183</v>
      </c>
      <c r="J28" s="55" t="s">
        <v>183</v>
      </c>
      <c r="K28" s="55">
        <v>98.438999999999993</v>
      </c>
      <c r="L28" s="55">
        <v>211.303</v>
      </c>
      <c r="M28" s="55">
        <v>206.71199999999999</v>
      </c>
      <c r="N28" s="55" t="s">
        <v>183</v>
      </c>
      <c r="O28" s="55" t="s">
        <v>183</v>
      </c>
      <c r="P28" s="55" t="s">
        <v>183</v>
      </c>
      <c r="Q28" s="55" t="s">
        <v>183</v>
      </c>
      <c r="R28" s="55"/>
      <c r="S28" s="55"/>
      <c r="T28" s="55"/>
      <c r="U28" s="55"/>
      <c r="V28" s="55"/>
    </row>
    <row r="29" spans="1:22" x14ac:dyDescent="0.3">
      <c r="A29" s="52" t="s">
        <v>529</v>
      </c>
      <c r="B29" s="52"/>
      <c r="C29" s="53" t="s">
        <v>183</v>
      </c>
      <c r="D29" s="53">
        <v>16.25</v>
      </c>
      <c r="E29" s="53">
        <v>14.278</v>
      </c>
      <c r="F29" s="53">
        <v>13.638999999999999</v>
      </c>
      <c r="G29" s="53">
        <v>13.102</v>
      </c>
      <c r="H29" s="53">
        <v>13.39</v>
      </c>
      <c r="I29" s="53">
        <v>12.48</v>
      </c>
      <c r="J29" s="53">
        <v>11.44</v>
      </c>
      <c r="K29" s="53">
        <v>9.7919999999999998</v>
      </c>
      <c r="L29" s="53">
        <v>9.0690000000000008</v>
      </c>
      <c r="M29" s="53">
        <v>8.8989999999999991</v>
      </c>
      <c r="N29" s="53" t="s">
        <v>183</v>
      </c>
      <c r="O29" s="53" t="s">
        <v>183</v>
      </c>
      <c r="P29" s="53" t="s">
        <v>183</v>
      </c>
      <c r="Q29" s="53" t="s">
        <v>183</v>
      </c>
      <c r="R29" s="53"/>
      <c r="S29" s="53"/>
      <c r="T29" s="53"/>
      <c r="U29" s="53"/>
      <c r="V29" s="53"/>
    </row>
    <row r="30" spans="1:22" x14ac:dyDescent="0.3">
      <c r="A30" s="52" t="s">
        <v>530</v>
      </c>
      <c r="B30" s="52"/>
      <c r="C30" s="53">
        <v>53.673999999999999</v>
      </c>
      <c r="D30" s="53">
        <v>40.491</v>
      </c>
      <c r="E30" s="53">
        <v>40.46</v>
      </c>
      <c r="F30" s="53">
        <v>39.369</v>
      </c>
      <c r="G30" s="53">
        <v>33.542999999999999</v>
      </c>
      <c r="H30" s="53">
        <v>22.574999999999999</v>
      </c>
      <c r="I30" s="53">
        <v>23.315000000000001</v>
      </c>
      <c r="J30" s="53">
        <v>23.998999999999999</v>
      </c>
      <c r="K30" s="53">
        <v>23.608000000000001</v>
      </c>
      <c r="L30" s="53">
        <v>22.747</v>
      </c>
      <c r="M30" s="53">
        <v>22.396999999999998</v>
      </c>
      <c r="N30" s="53" t="s">
        <v>183</v>
      </c>
      <c r="O30" s="53" t="s">
        <v>183</v>
      </c>
      <c r="P30" s="53" t="s">
        <v>183</v>
      </c>
      <c r="Q30" s="53" t="s">
        <v>183</v>
      </c>
      <c r="R30" s="53"/>
      <c r="S30" s="53"/>
      <c r="T30" s="53"/>
      <c r="U30" s="53"/>
      <c r="V30" s="53"/>
    </row>
    <row r="31" spans="1:22" x14ac:dyDescent="0.3">
      <c r="A31" s="52" t="s">
        <v>531</v>
      </c>
      <c r="B31" s="52"/>
      <c r="C31" s="53" t="s">
        <v>183</v>
      </c>
      <c r="D31" s="53" t="s">
        <v>183</v>
      </c>
      <c r="E31" s="53" t="s">
        <v>183</v>
      </c>
      <c r="F31" s="53" t="s">
        <v>183</v>
      </c>
      <c r="G31" s="53" t="s">
        <v>183</v>
      </c>
      <c r="H31" s="53" t="s">
        <v>183</v>
      </c>
      <c r="I31" s="53" t="s">
        <v>183</v>
      </c>
      <c r="J31" s="53" t="s">
        <v>183</v>
      </c>
      <c r="K31" s="53" t="s">
        <v>183</v>
      </c>
      <c r="L31" s="53" t="s">
        <v>183</v>
      </c>
      <c r="M31" s="53">
        <v>16.111000000000001</v>
      </c>
      <c r="N31" s="53" t="s">
        <v>183</v>
      </c>
      <c r="O31" s="53" t="s">
        <v>183</v>
      </c>
      <c r="P31" s="53" t="s">
        <v>183</v>
      </c>
      <c r="Q31" s="53" t="s">
        <v>183</v>
      </c>
      <c r="R31" s="53"/>
      <c r="S31" s="53"/>
      <c r="T31" s="53"/>
      <c r="U31" s="53"/>
      <c r="V31" s="53"/>
    </row>
    <row r="32" spans="1:22" x14ac:dyDescent="0.3">
      <c r="A32" s="52" t="s">
        <v>532</v>
      </c>
      <c r="B32" s="52"/>
      <c r="C32" s="53" t="s">
        <v>183</v>
      </c>
      <c r="D32" s="53" t="s">
        <v>183</v>
      </c>
      <c r="E32" s="53" t="s">
        <v>183</v>
      </c>
      <c r="F32" s="53" t="s">
        <v>183</v>
      </c>
      <c r="G32" s="53" t="s">
        <v>183</v>
      </c>
      <c r="H32" s="53" t="s">
        <v>183</v>
      </c>
      <c r="I32" s="53" t="s">
        <v>183</v>
      </c>
      <c r="J32" s="53" t="s">
        <v>183</v>
      </c>
      <c r="K32" s="53">
        <v>5.2359999999999998</v>
      </c>
      <c r="L32" s="53">
        <v>82.744</v>
      </c>
      <c r="M32" s="53">
        <v>75.292000000000002</v>
      </c>
      <c r="N32" s="53" t="s">
        <v>183</v>
      </c>
      <c r="O32" s="53" t="s">
        <v>183</v>
      </c>
      <c r="P32" s="53" t="s">
        <v>183</v>
      </c>
      <c r="Q32" s="53" t="s">
        <v>183</v>
      </c>
      <c r="R32" s="53"/>
      <c r="S32" s="53"/>
      <c r="T32" s="53"/>
      <c r="U32" s="53"/>
      <c r="V32" s="53"/>
    </row>
    <row r="33" spans="1:22" x14ac:dyDescent="0.3">
      <c r="A33" s="52" t="s">
        <v>533</v>
      </c>
      <c r="B33" s="52"/>
      <c r="C33" s="53" t="s">
        <v>183</v>
      </c>
      <c r="D33" s="53" t="s">
        <v>183</v>
      </c>
      <c r="E33" s="53" t="s">
        <v>183</v>
      </c>
      <c r="F33" s="53" t="s">
        <v>183</v>
      </c>
      <c r="G33" s="53" t="s">
        <v>183</v>
      </c>
      <c r="H33" s="53" t="s">
        <v>183</v>
      </c>
      <c r="I33" s="53" t="s">
        <v>183</v>
      </c>
      <c r="J33" s="53" t="s">
        <v>183</v>
      </c>
      <c r="K33" s="53">
        <v>33.923000000000002</v>
      </c>
      <c r="L33" s="53">
        <v>71.878</v>
      </c>
      <c r="M33" s="53">
        <v>57.523000000000003</v>
      </c>
      <c r="N33" s="53" t="s">
        <v>183</v>
      </c>
      <c r="O33" s="53" t="s">
        <v>183</v>
      </c>
      <c r="P33" s="53" t="s">
        <v>183</v>
      </c>
      <c r="Q33" s="53" t="s">
        <v>183</v>
      </c>
      <c r="R33" s="53"/>
      <c r="S33" s="53"/>
      <c r="T33" s="53"/>
      <c r="U33" s="53"/>
      <c r="V33" s="53"/>
    </row>
    <row r="34" spans="1:22" x14ac:dyDescent="0.3">
      <c r="A34" s="52" t="s">
        <v>534</v>
      </c>
      <c r="B34" s="52"/>
      <c r="C34" s="53">
        <v>62.131</v>
      </c>
      <c r="D34" s="53">
        <v>49.030999999999999</v>
      </c>
      <c r="E34" s="53">
        <v>39.374000000000002</v>
      </c>
      <c r="F34" s="53">
        <v>39.649000000000001</v>
      </c>
      <c r="G34" s="53">
        <v>30.698</v>
      </c>
      <c r="H34" s="53">
        <v>29.181999999999999</v>
      </c>
      <c r="I34" s="53">
        <v>26.109000000000002</v>
      </c>
      <c r="J34" s="53">
        <v>26.234999999999999</v>
      </c>
      <c r="K34" s="53">
        <v>25.88</v>
      </c>
      <c r="L34" s="53">
        <v>24.864999999999998</v>
      </c>
      <c r="M34" s="53">
        <v>26.49</v>
      </c>
      <c r="N34" s="53" t="s">
        <v>183</v>
      </c>
      <c r="O34" s="53" t="s">
        <v>183</v>
      </c>
      <c r="P34" s="53" t="s">
        <v>183</v>
      </c>
      <c r="Q34" s="53" t="s">
        <v>183</v>
      </c>
      <c r="R34" s="53"/>
      <c r="S34" s="53"/>
      <c r="T34" s="53"/>
      <c r="U34" s="53"/>
      <c r="V34" s="53"/>
    </row>
    <row r="35" spans="1:22" x14ac:dyDescent="0.3">
      <c r="A35" s="54" t="s">
        <v>393</v>
      </c>
      <c r="B35" s="54"/>
      <c r="C35" s="55" t="s">
        <v>183</v>
      </c>
      <c r="D35" s="55" t="s">
        <v>183</v>
      </c>
      <c r="E35" s="55" t="s">
        <v>183</v>
      </c>
      <c r="F35" s="55">
        <v>221.126</v>
      </c>
      <c r="G35" s="55">
        <v>374.94600000000003</v>
      </c>
      <c r="H35" s="55">
        <v>303.589</v>
      </c>
      <c r="I35" s="55">
        <v>291.91000000000003</v>
      </c>
      <c r="J35" s="55">
        <v>266.267</v>
      </c>
      <c r="K35" s="55">
        <v>237.84</v>
      </c>
      <c r="L35" s="55">
        <v>238.078</v>
      </c>
      <c r="M35" s="55">
        <v>263.29500000000002</v>
      </c>
      <c r="N35" s="55" t="s">
        <v>183</v>
      </c>
      <c r="O35" s="55" t="s">
        <v>183</v>
      </c>
      <c r="P35" s="55" t="s">
        <v>183</v>
      </c>
      <c r="Q35" s="55" t="s">
        <v>183</v>
      </c>
      <c r="R35" s="55"/>
      <c r="S35" s="55"/>
      <c r="T35" s="55"/>
      <c r="U35" s="55"/>
      <c r="V35" s="55"/>
    </row>
    <row r="36" spans="1:22" x14ac:dyDescent="0.3">
      <c r="A36" s="52" t="s">
        <v>535</v>
      </c>
      <c r="B36" s="52"/>
      <c r="C36" s="53" t="s">
        <v>183</v>
      </c>
      <c r="D36" s="53" t="s">
        <v>183</v>
      </c>
      <c r="E36" s="53" t="s">
        <v>183</v>
      </c>
      <c r="F36" s="53" t="s">
        <v>183</v>
      </c>
      <c r="G36" s="53" t="s">
        <v>183</v>
      </c>
      <c r="H36" s="53" t="s">
        <v>183</v>
      </c>
      <c r="I36" s="53" t="s">
        <v>183</v>
      </c>
      <c r="J36" s="53" t="s">
        <v>183</v>
      </c>
      <c r="K36" s="53" t="s">
        <v>183</v>
      </c>
      <c r="L36" s="53" t="s">
        <v>183</v>
      </c>
      <c r="M36" s="53">
        <v>70.727999999999994</v>
      </c>
      <c r="N36" s="53" t="s">
        <v>183</v>
      </c>
      <c r="O36" s="53" t="s">
        <v>183</v>
      </c>
      <c r="P36" s="53" t="s">
        <v>183</v>
      </c>
      <c r="Q36" s="53" t="s">
        <v>183</v>
      </c>
      <c r="R36" s="53"/>
      <c r="S36" s="53"/>
      <c r="T36" s="53"/>
      <c r="U36" s="53"/>
      <c r="V36" s="53"/>
    </row>
    <row r="37" spans="1:22" x14ac:dyDescent="0.3">
      <c r="A37" s="52" t="s">
        <v>536</v>
      </c>
      <c r="B37" s="52"/>
      <c r="C37" s="53" t="s">
        <v>183</v>
      </c>
      <c r="D37" s="53" t="s">
        <v>183</v>
      </c>
      <c r="E37" s="53" t="s">
        <v>183</v>
      </c>
      <c r="F37" s="53" t="s">
        <v>183</v>
      </c>
      <c r="G37" s="53" t="s">
        <v>183</v>
      </c>
      <c r="H37" s="53" t="s">
        <v>183</v>
      </c>
      <c r="I37" s="53" t="s">
        <v>183</v>
      </c>
      <c r="J37" s="53" t="s">
        <v>183</v>
      </c>
      <c r="K37" s="53" t="s">
        <v>183</v>
      </c>
      <c r="L37" s="53" t="s">
        <v>183</v>
      </c>
      <c r="M37" s="53">
        <v>192.56700000000001</v>
      </c>
      <c r="N37" s="53" t="s">
        <v>183</v>
      </c>
      <c r="O37" s="53" t="s">
        <v>183</v>
      </c>
      <c r="P37" s="53" t="s">
        <v>183</v>
      </c>
      <c r="Q37" s="53" t="s">
        <v>183</v>
      </c>
      <c r="R37" s="53"/>
      <c r="S37" s="53"/>
      <c r="T37" s="53"/>
      <c r="U37" s="53"/>
      <c r="V37" s="53"/>
    </row>
    <row r="38" spans="1:22" x14ac:dyDescent="0.3">
      <c r="A38" s="54" t="s">
        <v>537</v>
      </c>
      <c r="B38" s="54"/>
      <c r="C38" s="55">
        <v>0</v>
      </c>
      <c r="D38" s="55">
        <v>0</v>
      </c>
      <c r="E38" s="55">
        <v>0</v>
      </c>
      <c r="F38" s="55">
        <v>0</v>
      </c>
      <c r="G38" s="55">
        <v>0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 t="s">
        <v>183</v>
      </c>
      <c r="O38" s="55" t="s">
        <v>183</v>
      </c>
      <c r="P38" s="55" t="s">
        <v>183</v>
      </c>
      <c r="Q38" s="55" t="s">
        <v>183</v>
      </c>
      <c r="R38" s="55"/>
      <c r="S38" s="55"/>
      <c r="T38" s="55"/>
      <c r="U38" s="55"/>
      <c r="V38" s="55"/>
    </row>
    <row r="39" spans="1:22" x14ac:dyDescent="0.3">
      <c r="A39" s="54" t="s">
        <v>538</v>
      </c>
      <c r="B39" s="54"/>
      <c r="C39" s="55" t="s">
        <v>183</v>
      </c>
      <c r="D39" s="55">
        <v>8.5640000000000001</v>
      </c>
      <c r="E39" s="55">
        <v>14.358000000000001</v>
      </c>
      <c r="F39" s="55">
        <v>14.416</v>
      </c>
      <c r="G39" s="55">
        <v>14.205</v>
      </c>
      <c r="H39" s="55">
        <v>11.835000000000001</v>
      </c>
      <c r="I39" s="55">
        <v>9.0579999999999998</v>
      </c>
      <c r="J39" s="55">
        <v>7.7649999999999997</v>
      </c>
      <c r="K39" s="55">
        <v>7.5049999999999999</v>
      </c>
      <c r="L39" s="55">
        <v>7.9249999999999998</v>
      </c>
      <c r="M39" s="55">
        <v>19.146999999999998</v>
      </c>
      <c r="N39" s="55" t="s">
        <v>183</v>
      </c>
      <c r="O39" s="55" t="s">
        <v>183</v>
      </c>
      <c r="P39" s="55" t="s">
        <v>183</v>
      </c>
      <c r="Q39" s="55" t="s">
        <v>183</v>
      </c>
      <c r="R39" s="55"/>
      <c r="S39" s="55"/>
      <c r="T39" s="55"/>
      <c r="U39" s="55"/>
      <c r="V39" s="55"/>
    </row>
    <row r="40" spans="1:22" x14ac:dyDescent="0.3">
      <c r="A40" s="54" t="s">
        <v>539</v>
      </c>
      <c r="B40" s="54"/>
      <c r="C40" s="55">
        <v>0.877</v>
      </c>
      <c r="D40" s="55" t="s">
        <v>183</v>
      </c>
      <c r="E40" s="55" t="s">
        <v>183</v>
      </c>
      <c r="F40" s="55" t="s">
        <v>183</v>
      </c>
      <c r="G40" s="55" t="s">
        <v>183</v>
      </c>
      <c r="H40" s="55" t="s">
        <v>183</v>
      </c>
      <c r="I40" s="55" t="s">
        <v>183</v>
      </c>
      <c r="J40" s="55" t="s">
        <v>183</v>
      </c>
      <c r="K40" s="55" t="s">
        <v>183</v>
      </c>
      <c r="L40" s="55" t="s">
        <v>183</v>
      </c>
      <c r="M40" s="55" t="s">
        <v>183</v>
      </c>
      <c r="N40" s="55" t="s">
        <v>183</v>
      </c>
      <c r="O40" s="55" t="s">
        <v>183</v>
      </c>
      <c r="P40" s="55" t="s">
        <v>183</v>
      </c>
      <c r="Q40" s="55" t="s">
        <v>183</v>
      </c>
      <c r="R40" s="55"/>
      <c r="S40" s="55"/>
      <c r="T40" s="55"/>
      <c r="U40" s="55"/>
      <c r="V40" s="55"/>
    </row>
    <row r="41" spans="1:22" x14ac:dyDescent="0.3">
      <c r="A41" s="54" t="s">
        <v>395</v>
      </c>
      <c r="B41" s="54"/>
      <c r="C41" s="55">
        <v>68.275000000000006</v>
      </c>
      <c r="D41" s="55" t="s">
        <v>183</v>
      </c>
      <c r="E41" s="55" t="s">
        <v>183</v>
      </c>
      <c r="F41" s="55" t="s">
        <v>183</v>
      </c>
      <c r="G41" s="55" t="s">
        <v>183</v>
      </c>
      <c r="H41" s="55" t="s">
        <v>183</v>
      </c>
      <c r="I41" s="55" t="s">
        <v>183</v>
      </c>
      <c r="J41" s="55" t="s">
        <v>183</v>
      </c>
      <c r="K41" s="55" t="s">
        <v>183</v>
      </c>
      <c r="L41" s="55" t="s">
        <v>183</v>
      </c>
      <c r="M41" s="55" t="s">
        <v>183</v>
      </c>
      <c r="N41" s="55" t="s">
        <v>183</v>
      </c>
      <c r="O41" s="55" t="s">
        <v>183</v>
      </c>
      <c r="P41" s="55" t="s">
        <v>183</v>
      </c>
      <c r="Q41" s="55" t="s">
        <v>183</v>
      </c>
      <c r="R41" s="55"/>
      <c r="S41" s="55"/>
      <c r="T41" s="55"/>
      <c r="U41" s="55"/>
      <c r="V41" s="55"/>
    </row>
    <row r="42" spans="1:22" x14ac:dyDescent="0.3">
      <c r="A42" s="54" t="s">
        <v>540</v>
      </c>
      <c r="B42" s="54"/>
      <c r="C42" s="55">
        <v>115.80500000000001</v>
      </c>
      <c r="D42" s="55">
        <v>105.77200000000001</v>
      </c>
      <c r="E42" s="55">
        <v>94.111999999999995</v>
      </c>
      <c r="F42" s="55">
        <v>92.656999999999996</v>
      </c>
      <c r="G42" s="55" t="s">
        <v>183</v>
      </c>
      <c r="H42" s="55" t="s">
        <v>183</v>
      </c>
      <c r="I42" s="55">
        <v>1.7589999999999999</v>
      </c>
      <c r="J42" s="55">
        <v>0.46600000000000003</v>
      </c>
      <c r="K42" s="55" t="s">
        <v>183</v>
      </c>
      <c r="L42" s="55" t="s">
        <v>183</v>
      </c>
      <c r="M42" s="55" t="s">
        <v>183</v>
      </c>
      <c r="N42" s="55" t="s">
        <v>183</v>
      </c>
      <c r="O42" s="55" t="s">
        <v>183</v>
      </c>
      <c r="P42" s="55" t="s">
        <v>183</v>
      </c>
      <c r="Q42" s="55" t="s">
        <v>183</v>
      </c>
      <c r="R42" s="55"/>
      <c r="S42" s="55"/>
      <c r="T42" s="55"/>
      <c r="U42" s="55"/>
      <c r="V42" s="55"/>
    </row>
    <row r="43" spans="1:22" x14ac:dyDescent="0.3">
      <c r="A43" s="52" t="s">
        <v>541</v>
      </c>
      <c r="B43" s="52"/>
      <c r="C43" s="53" t="s">
        <v>183</v>
      </c>
      <c r="D43" s="53">
        <v>0</v>
      </c>
      <c r="E43" s="53">
        <v>0</v>
      </c>
      <c r="F43" s="53">
        <v>0</v>
      </c>
      <c r="G43" s="53" t="s">
        <v>183</v>
      </c>
      <c r="H43" s="53" t="s">
        <v>183</v>
      </c>
      <c r="I43" s="53" t="s">
        <v>183</v>
      </c>
      <c r="J43" s="53" t="s">
        <v>183</v>
      </c>
      <c r="K43" s="53" t="s">
        <v>183</v>
      </c>
      <c r="L43" s="53" t="s">
        <v>183</v>
      </c>
      <c r="M43" s="53" t="s">
        <v>183</v>
      </c>
      <c r="N43" s="53" t="s">
        <v>183</v>
      </c>
      <c r="O43" s="53" t="s">
        <v>183</v>
      </c>
      <c r="P43" s="53" t="s">
        <v>183</v>
      </c>
      <c r="Q43" s="53" t="s">
        <v>183</v>
      </c>
      <c r="R43" s="53"/>
      <c r="S43" s="53"/>
      <c r="T43" s="53"/>
      <c r="U43" s="53"/>
      <c r="V43" s="53"/>
    </row>
    <row r="44" spans="1:22" x14ac:dyDescent="0.3">
      <c r="A44" s="54" t="s">
        <v>542</v>
      </c>
      <c r="B44" s="54" t="s">
        <v>543</v>
      </c>
      <c r="C44" s="55">
        <v>1316.9690000000001</v>
      </c>
      <c r="D44" s="55">
        <v>1619.6310000000001</v>
      </c>
      <c r="E44" s="55">
        <v>1109.105</v>
      </c>
      <c r="F44" s="55">
        <v>-3325.4160000000002</v>
      </c>
      <c r="G44" s="55">
        <v>1590.2180000000001</v>
      </c>
      <c r="H44" s="55">
        <v>609.75099999999998</v>
      </c>
      <c r="I44" s="55">
        <v>812.76499999999999</v>
      </c>
      <c r="J44" s="55">
        <v>879.42100000000005</v>
      </c>
      <c r="K44" s="55">
        <v>-679.84799999999996</v>
      </c>
      <c r="L44" s="55">
        <v>-1030.808</v>
      </c>
      <c r="M44" s="55">
        <v>208.16499999999999</v>
      </c>
      <c r="N44" s="55">
        <v>-1297.7339999999999</v>
      </c>
      <c r="O44" s="55">
        <v>-1046.412</v>
      </c>
      <c r="P44" s="55">
        <v>-1174.056</v>
      </c>
      <c r="Q44" s="55">
        <v>-3326.8789999999999</v>
      </c>
      <c r="R44" s="55"/>
      <c r="S44" s="55"/>
      <c r="T44" s="55"/>
      <c r="U44" s="55"/>
      <c r="V44" s="55"/>
    </row>
    <row r="45" spans="1:22" x14ac:dyDescent="0.3">
      <c r="A45" s="54" t="s">
        <v>544</v>
      </c>
      <c r="B45" s="54" t="s">
        <v>545</v>
      </c>
      <c r="C45" s="55" t="s">
        <v>183</v>
      </c>
      <c r="D45" s="55">
        <v>36.570999999999998</v>
      </c>
      <c r="E45" s="55">
        <v>34.988</v>
      </c>
      <c r="F45" s="55">
        <v>39.707000000000001</v>
      </c>
      <c r="G45" s="55">
        <v>39.56</v>
      </c>
      <c r="H45" s="55">
        <v>32.332000000000001</v>
      </c>
      <c r="I45" s="55">
        <v>37.264000000000003</v>
      </c>
      <c r="J45" s="55">
        <v>42.872</v>
      </c>
      <c r="K45" s="55">
        <v>55.487000000000002</v>
      </c>
      <c r="L45" s="55">
        <v>62.494</v>
      </c>
      <c r="M45" s="55">
        <v>70.177000000000007</v>
      </c>
      <c r="N45" s="55">
        <v>88.837999999999994</v>
      </c>
      <c r="O45" s="55">
        <v>106.956</v>
      </c>
      <c r="P45" s="55">
        <v>65.183000000000007</v>
      </c>
      <c r="Q45" s="55">
        <v>71.296000000000006</v>
      </c>
      <c r="R45" s="55"/>
      <c r="S45" s="55"/>
      <c r="T45" s="55"/>
      <c r="U45" s="55"/>
      <c r="V45" s="55"/>
    </row>
    <row r="46" spans="1:22" x14ac:dyDescent="0.3">
      <c r="A46" s="54" t="s">
        <v>546</v>
      </c>
      <c r="B46" s="54" t="s">
        <v>547</v>
      </c>
      <c r="C46" s="55">
        <v>79.516000000000005</v>
      </c>
      <c r="D46" s="55">
        <v>-344.69</v>
      </c>
      <c r="E46" s="55">
        <v>-634.08199999999999</v>
      </c>
      <c r="F46" s="55">
        <v>-394.43700000000001</v>
      </c>
      <c r="G46" s="55">
        <v>-117.203</v>
      </c>
      <c r="H46" s="55">
        <v>48.47</v>
      </c>
      <c r="I46" s="55">
        <v>331.83300000000003</v>
      </c>
      <c r="J46" s="55">
        <v>-3.6150000000000002</v>
      </c>
      <c r="K46" s="55">
        <v>-81.183000000000007</v>
      </c>
      <c r="L46" s="55">
        <v>-1259.4059999999999</v>
      </c>
      <c r="M46" s="55">
        <v>46.72</v>
      </c>
      <c r="N46" s="55">
        <v>595.04600000000005</v>
      </c>
      <c r="O46" s="55">
        <v>18.347000000000001</v>
      </c>
      <c r="P46" s="55">
        <v>241.947</v>
      </c>
      <c r="Q46" s="55">
        <v>496.18900000000002</v>
      </c>
      <c r="R46" s="55"/>
      <c r="S46" s="55"/>
      <c r="T46" s="55"/>
      <c r="U46" s="55"/>
      <c r="V46" s="55"/>
    </row>
    <row r="47" spans="1:22" x14ac:dyDescent="0.3">
      <c r="A47" s="54" t="s">
        <v>548</v>
      </c>
      <c r="B47" s="54" t="s">
        <v>549</v>
      </c>
      <c r="C47" s="55">
        <v>1237.453</v>
      </c>
      <c r="D47" s="55">
        <v>1927.75</v>
      </c>
      <c r="E47" s="55">
        <v>1708.1990000000001</v>
      </c>
      <c r="F47" s="55">
        <v>-2970.6860000000001</v>
      </c>
      <c r="G47" s="55">
        <v>1667.8610000000001</v>
      </c>
      <c r="H47" s="55">
        <v>528.94899999999996</v>
      </c>
      <c r="I47" s="55">
        <v>443.66800000000001</v>
      </c>
      <c r="J47" s="55">
        <v>840.16399999999999</v>
      </c>
      <c r="K47" s="55">
        <v>-654.15200000000004</v>
      </c>
      <c r="L47" s="55">
        <v>166.10400000000001</v>
      </c>
      <c r="M47" s="55">
        <v>91.268000000000001</v>
      </c>
      <c r="N47" s="55">
        <v>-1981.6179999999999</v>
      </c>
      <c r="O47" s="55">
        <v>-1171.7149999999999</v>
      </c>
      <c r="P47" s="55">
        <v>-1481.1859999999999</v>
      </c>
      <c r="Q47" s="55">
        <v>-3894.364</v>
      </c>
      <c r="R47" s="55"/>
      <c r="S47" s="55"/>
      <c r="T47" s="55"/>
      <c r="U47" s="55"/>
      <c r="V47" s="55"/>
    </row>
    <row r="48" spans="1:22" x14ac:dyDescent="0.3">
      <c r="A48" s="54" t="s">
        <v>550</v>
      </c>
      <c r="B48" s="54" t="s">
        <v>551</v>
      </c>
      <c r="C48" s="55">
        <v>-486.887</v>
      </c>
      <c r="D48" s="55">
        <v>-429.30799999999999</v>
      </c>
      <c r="E48" s="55">
        <v>198.88300000000001</v>
      </c>
      <c r="F48" s="55">
        <v>68.759</v>
      </c>
      <c r="G48" s="55">
        <v>159.12700000000001</v>
      </c>
      <c r="H48" s="55">
        <v>23.206</v>
      </c>
      <c r="I48" s="55">
        <v>-347.98700000000002</v>
      </c>
      <c r="J48" s="55">
        <v>-246.505</v>
      </c>
      <c r="K48" s="55">
        <v>263.88499999999999</v>
      </c>
      <c r="L48" s="55">
        <v>291.68700000000001</v>
      </c>
      <c r="M48" s="55">
        <v>-130.44200000000001</v>
      </c>
      <c r="N48" s="55">
        <v>-245.66</v>
      </c>
      <c r="O48" s="55">
        <v>-624.46299999999997</v>
      </c>
      <c r="P48" s="55">
        <v>142.499</v>
      </c>
      <c r="Q48" s="55">
        <v>128.19800000000001</v>
      </c>
      <c r="R48" s="55"/>
      <c r="S48" s="55"/>
      <c r="T48" s="55"/>
      <c r="U48" s="55"/>
      <c r="V48" s="55"/>
    </row>
    <row r="49" spans="1:23" x14ac:dyDescent="0.3">
      <c r="A49" s="54" t="s">
        <v>552</v>
      </c>
      <c r="B49" s="54" t="s">
        <v>553</v>
      </c>
      <c r="C49" s="55">
        <v>20.5</v>
      </c>
      <c r="D49" s="55">
        <v>-121.08799999999999</v>
      </c>
      <c r="E49" s="55">
        <v>-17.376000000000001</v>
      </c>
      <c r="F49" s="55">
        <v>-155.04300000000001</v>
      </c>
      <c r="G49" s="55">
        <v>1.26</v>
      </c>
      <c r="H49" s="55">
        <v>-59.841999999999999</v>
      </c>
      <c r="I49" s="55">
        <v>-32.435000000000002</v>
      </c>
      <c r="J49" s="55">
        <v>-62.72</v>
      </c>
      <c r="K49" s="55">
        <v>-31.866</v>
      </c>
      <c r="L49" s="55">
        <v>-17.972000000000001</v>
      </c>
      <c r="M49" s="55">
        <v>-149.554</v>
      </c>
      <c r="N49" s="55">
        <v>-726.61</v>
      </c>
      <c r="O49" s="55">
        <v>960.09900000000005</v>
      </c>
      <c r="P49" s="55">
        <v>-236.18199999999999</v>
      </c>
      <c r="Q49" s="55">
        <v>-211.68700000000001</v>
      </c>
      <c r="R49" s="55"/>
      <c r="S49" s="55"/>
      <c r="T49" s="55"/>
      <c r="U49" s="55"/>
      <c r="V49" s="55"/>
    </row>
    <row r="50" spans="1:23" x14ac:dyDescent="0.3">
      <c r="A50" s="54" t="s">
        <v>554</v>
      </c>
      <c r="B50" s="54" t="s">
        <v>555</v>
      </c>
      <c r="C50" s="55">
        <v>12.366</v>
      </c>
      <c r="D50" s="55">
        <v>6.5709999999999997</v>
      </c>
      <c r="E50" s="55">
        <v>5.4180000000000001</v>
      </c>
      <c r="F50" s="55">
        <v>-8.0389999999999997</v>
      </c>
      <c r="G50" s="55">
        <v>5.1829999999999998</v>
      </c>
      <c r="H50" s="55">
        <v>-0.33600000000000002</v>
      </c>
      <c r="I50" s="55">
        <v>3.1669999999999998</v>
      </c>
      <c r="J50" s="55">
        <v>-2.649</v>
      </c>
      <c r="K50" s="55">
        <v>10.805999999999999</v>
      </c>
      <c r="L50" s="55">
        <v>-4.6559999999999997</v>
      </c>
      <c r="M50" s="55">
        <v>-7.86</v>
      </c>
      <c r="N50" s="55">
        <v>6.5220000000000002</v>
      </c>
      <c r="O50" s="55">
        <v>14.705</v>
      </c>
      <c r="P50" s="55">
        <v>3.1070000000000002</v>
      </c>
      <c r="Q50" s="55">
        <v>-26.626999999999999</v>
      </c>
      <c r="R50" s="55"/>
      <c r="S50" s="55"/>
      <c r="T50" s="55"/>
      <c r="U50" s="55"/>
      <c r="V50" s="55"/>
    </row>
    <row r="51" spans="1:23" x14ac:dyDescent="0.3">
      <c r="A51" s="54" t="s">
        <v>556</v>
      </c>
      <c r="B51" s="54" t="s">
        <v>557</v>
      </c>
      <c r="C51" s="55">
        <v>-519.75300000000004</v>
      </c>
      <c r="D51" s="55">
        <v>-314.791</v>
      </c>
      <c r="E51" s="55">
        <v>210.84100000000001</v>
      </c>
      <c r="F51" s="55">
        <v>231.84100000000001</v>
      </c>
      <c r="G51" s="55">
        <v>152.684</v>
      </c>
      <c r="H51" s="55">
        <v>83.384</v>
      </c>
      <c r="I51" s="55">
        <v>-318.71899999999999</v>
      </c>
      <c r="J51" s="55">
        <v>-181.136</v>
      </c>
      <c r="K51" s="55">
        <v>284.94499999999999</v>
      </c>
      <c r="L51" s="55">
        <v>314.315</v>
      </c>
      <c r="M51" s="55">
        <v>26.972000000000001</v>
      </c>
      <c r="N51" s="55">
        <v>474.428</v>
      </c>
      <c r="O51" s="55">
        <v>-1599.2670000000001</v>
      </c>
      <c r="P51" s="55">
        <v>375.57400000000001</v>
      </c>
      <c r="Q51" s="55">
        <v>366.512</v>
      </c>
      <c r="R51" s="55"/>
      <c r="S51" s="55"/>
      <c r="T51" s="55"/>
      <c r="U51" s="55"/>
      <c r="V51" s="55"/>
    </row>
    <row r="52" spans="1:23" x14ac:dyDescent="0.3">
      <c r="A52" s="54" t="s">
        <v>558</v>
      </c>
      <c r="B52" s="54" t="s">
        <v>559</v>
      </c>
      <c r="C52" s="55" t="s">
        <v>183</v>
      </c>
      <c r="D52" s="55">
        <v>0</v>
      </c>
      <c r="E52" s="55">
        <v>0</v>
      </c>
      <c r="F52" s="55">
        <v>0</v>
      </c>
      <c r="G52" s="55">
        <v>0</v>
      </c>
      <c r="H52" s="55">
        <v>0</v>
      </c>
      <c r="I52" s="55">
        <v>0</v>
      </c>
      <c r="J52" s="55">
        <v>0</v>
      </c>
      <c r="K52" s="55">
        <v>0</v>
      </c>
      <c r="L52" s="55">
        <v>0</v>
      </c>
      <c r="M52" s="55">
        <v>0</v>
      </c>
      <c r="N52" s="55">
        <v>0</v>
      </c>
      <c r="O52" s="55">
        <v>0</v>
      </c>
      <c r="P52" s="55">
        <v>0</v>
      </c>
      <c r="Q52" s="55">
        <v>0</v>
      </c>
      <c r="R52" s="55"/>
      <c r="S52" s="55"/>
      <c r="T52" s="55"/>
      <c r="U52" s="55"/>
      <c r="V52" s="55"/>
    </row>
    <row r="53" spans="1:23" x14ac:dyDescent="0.3">
      <c r="A53" s="52" t="s">
        <v>507</v>
      </c>
      <c r="B53" s="52" t="s">
        <v>560</v>
      </c>
      <c r="C53" s="53">
        <v>753.03200000000004</v>
      </c>
      <c r="D53" s="53">
        <v>587.91399999999999</v>
      </c>
      <c r="E53" s="53">
        <v>504.01400000000001</v>
      </c>
      <c r="F53" s="53">
        <v>675.12599999999998</v>
      </c>
      <c r="G53" s="53">
        <v>909.351</v>
      </c>
      <c r="H53" s="53">
        <v>1310.4480000000001</v>
      </c>
      <c r="I53" s="53">
        <v>1130.67</v>
      </c>
      <c r="J53" s="53">
        <v>1005.079</v>
      </c>
      <c r="K53" s="53">
        <v>1533.972</v>
      </c>
      <c r="L53" s="53">
        <v>2206.4110000000001</v>
      </c>
      <c r="M53" s="53">
        <v>1722.539</v>
      </c>
      <c r="N53" s="53">
        <v>1810.4010000000001</v>
      </c>
      <c r="O53" s="53">
        <v>-1493.0429999999999</v>
      </c>
      <c r="P53" s="53">
        <v>1373.423</v>
      </c>
      <c r="Q53" s="53">
        <v>1756.462</v>
      </c>
      <c r="R53" s="53"/>
      <c r="S53" s="53"/>
      <c r="T53" s="53"/>
      <c r="U53" s="53"/>
      <c r="V53" s="53"/>
    </row>
    <row r="54" spans="1:23" x14ac:dyDescent="0.3">
      <c r="A54" s="52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</row>
    <row r="55" spans="1:23" x14ac:dyDescent="0.3">
      <c r="A55" s="52" t="s">
        <v>561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</row>
    <row r="56" spans="1:23" x14ac:dyDescent="0.3">
      <c r="A56" s="54" t="s">
        <v>562</v>
      </c>
      <c r="B56" s="54" t="s">
        <v>563</v>
      </c>
      <c r="C56" s="55">
        <v>-695.78599999999994</v>
      </c>
      <c r="D56" s="55">
        <v>-114.559</v>
      </c>
      <c r="E56" s="55">
        <v>-129.88999999999999</v>
      </c>
      <c r="F56" s="55">
        <v>-300.89600000000002</v>
      </c>
      <c r="G56" s="55">
        <v>-422.33699999999999</v>
      </c>
      <c r="H56" s="55">
        <v>-544.09400000000005</v>
      </c>
      <c r="I56" s="55">
        <v>-864.39</v>
      </c>
      <c r="J56" s="55">
        <v>-1366.58</v>
      </c>
      <c r="K56" s="55">
        <v>-2258.529</v>
      </c>
      <c r="L56" s="55">
        <v>-1863.364</v>
      </c>
      <c r="M56" s="55">
        <v>-1461.231</v>
      </c>
      <c r="N56" s="55">
        <v>-736.428</v>
      </c>
      <c r="O56" s="55">
        <v>-264.44299999999998</v>
      </c>
      <c r="P56" s="55">
        <v>-384.09699999999998</v>
      </c>
      <c r="Q56" s="55">
        <v>401.26499999999999</v>
      </c>
      <c r="R56" s="55">
        <f>MEDIAN(N56:Q56)</f>
        <v>-324.27</v>
      </c>
      <c r="S56" s="55">
        <f t="shared" ref="S56:V56" si="1">MEDIAN(O56:R56)</f>
        <v>-294.35649999999998</v>
      </c>
      <c r="T56" s="55">
        <f t="shared" si="1"/>
        <v>-309.31324999999998</v>
      </c>
      <c r="U56" s="55">
        <f t="shared" si="1"/>
        <v>-301.83487500000001</v>
      </c>
      <c r="V56" s="55">
        <f t="shared" si="1"/>
        <v>-305.57406249999997</v>
      </c>
      <c r="W56" s="74"/>
    </row>
    <row r="57" spans="1:23" x14ac:dyDescent="0.3">
      <c r="A57" s="54" t="s">
        <v>564</v>
      </c>
      <c r="B57" s="54" t="s">
        <v>565</v>
      </c>
      <c r="C57" s="55">
        <v>85.968000000000004</v>
      </c>
      <c r="D57" s="55">
        <v>22.291</v>
      </c>
      <c r="E57" s="55">
        <v>77.600999999999999</v>
      </c>
      <c r="F57" s="55">
        <v>0.34799999999999998</v>
      </c>
      <c r="G57" s="55">
        <v>0.42599999999999999</v>
      </c>
      <c r="H57" s="55">
        <v>18.03</v>
      </c>
      <c r="I57" s="55">
        <v>7.6509999999999998</v>
      </c>
      <c r="J57" s="55">
        <v>100.239</v>
      </c>
      <c r="K57" s="55">
        <v>3.944</v>
      </c>
      <c r="L57" s="55">
        <v>0.71799999999999997</v>
      </c>
      <c r="M57" s="55">
        <v>25.611999999999998</v>
      </c>
      <c r="N57" s="55">
        <v>2.5779999999999998</v>
      </c>
      <c r="O57" s="55">
        <v>6.1360000000000001</v>
      </c>
      <c r="P57" s="55">
        <v>106.6</v>
      </c>
      <c r="Q57" s="55">
        <v>1166.3320000000001</v>
      </c>
      <c r="R57" s="55"/>
      <c r="S57" s="55"/>
      <c r="T57" s="55"/>
      <c r="U57" s="55"/>
      <c r="V57" s="55"/>
    </row>
    <row r="58" spans="1:23" x14ac:dyDescent="0.3">
      <c r="A58" s="58" t="s">
        <v>566</v>
      </c>
      <c r="B58" s="58" t="s">
        <v>567</v>
      </c>
      <c r="C58" s="59" t="s">
        <v>183</v>
      </c>
      <c r="D58" s="59">
        <v>22.291</v>
      </c>
      <c r="E58" s="59">
        <v>77.600999999999999</v>
      </c>
      <c r="F58" s="59">
        <v>0.34799999999999998</v>
      </c>
      <c r="G58" s="59">
        <v>0.42599999999999999</v>
      </c>
      <c r="H58" s="59">
        <v>18.03</v>
      </c>
      <c r="I58" s="59">
        <v>7.6509999999999998</v>
      </c>
      <c r="J58" s="59">
        <v>100.239</v>
      </c>
      <c r="K58" s="59">
        <v>3.944</v>
      </c>
      <c r="L58" s="59">
        <v>0.71799999999999997</v>
      </c>
      <c r="M58" s="59">
        <v>25.611999999999998</v>
      </c>
      <c r="N58" s="59">
        <v>2.5779999999999998</v>
      </c>
      <c r="O58" s="59">
        <v>6.1360000000000001</v>
      </c>
      <c r="P58" s="59">
        <v>106.6</v>
      </c>
      <c r="Q58" s="59">
        <v>1166.3320000000001</v>
      </c>
      <c r="R58" s="59"/>
      <c r="S58" s="59"/>
      <c r="T58" s="59"/>
      <c r="U58" s="59"/>
      <c r="V58" s="59"/>
    </row>
    <row r="59" spans="1:23" x14ac:dyDescent="0.3">
      <c r="A59" s="58" t="s">
        <v>568</v>
      </c>
      <c r="B59" s="58" t="s">
        <v>569</v>
      </c>
      <c r="C59" s="59" t="s">
        <v>183</v>
      </c>
      <c r="D59" s="59">
        <v>0</v>
      </c>
      <c r="E59" s="59">
        <v>0</v>
      </c>
      <c r="F59" s="59">
        <v>0</v>
      </c>
      <c r="G59" s="59">
        <v>0</v>
      </c>
      <c r="H59" s="59">
        <v>0</v>
      </c>
      <c r="I59" s="59">
        <v>0</v>
      </c>
      <c r="J59" s="59">
        <v>0</v>
      </c>
      <c r="K59" s="59">
        <v>0</v>
      </c>
      <c r="L59" s="59">
        <v>0</v>
      </c>
      <c r="M59" s="59">
        <v>0</v>
      </c>
      <c r="N59" s="59">
        <v>0</v>
      </c>
      <c r="O59" s="59">
        <v>0</v>
      </c>
      <c r="P59" s="59">
        <v>0</v>
      </c>
      <c r="Q59" s="59">
        <v>0</v>
      </c>
      <c r="R59" s="59"/>
      <c r="S59" s="59"/>
      <c r="T59" s="59"/>
      <c r="U59" s="59"/>
      <c r="V59" s="59"/>
    </row>
    <row r="60" spans="1:23" x14ac:dyDescent="0.3">
      <c r="A60" s="54" t="s">
        <v>570</v>
      </c>
      <c r="B60" s="54" t="s">
        <v>571</v>
      </c>
      <c r="C60" s="55">
        <v>-781.75400000000002</v>
      </c>
      <c r="D60" s="55">
        <v>-136.85</v>
      </c>
      <c r="E60" s="55">
        <v>-207.49100000000001</v>
      </c>
      <c r="F60" s="55">
        <v>-301.24400000000003</v>
      </c>
      <c r="G60" s="55">
        <v>-422.76299999999998</v>
      </c>
      <c r="H60" s="55">
        <v>-562.12400000000002</v>
      </c>
      <c r="I60" s="55">
        <v>-872.04100000000005</v>
      </c>
      <c r="J60" s="55">
        <v>-1466.819</v>
      </c>
      <c r="K60" s="55">
        <v>-2262.473</v>
      </c>
      <c r="L60" s="55">
        <v>-1864.0820000000001</v>
      </c>
      <c r="M60" s="55">
        <v>-1486.8430000000001</v>
      </c>
      <c r="N60" s="55">
        <v>-739.00599999999997</v>
      </c>
      <c r="O60" s="55">
        <v>-270.57900000000001</v>
      </c>
      <c r="P60" s="55">
        <v>-490.697</v>
      </c>
      <c r="Q60" s="55">
        <v>-765.06700000000001</v>
      </c>
      <c r="R60" s="55"/>
      <c r="S60" s="55"/>
      <c r="T60" s="55"/>
      <c r="U60" s="55"/>
      <c r="V60" s="55"/>
    </row>
    <row r="61" spans="1:23" x14ac:dyDescent="0.3">
      <c r="A61" s="58" t="s">
        <v>572</v>
      </c>
      <c r="B61" s="58" t="s">
        <v>573</v>
      </c>
      <c r="C61" s="59" t="s">
        <v>183</v>
      </c>
      <c r="D61" s="59">
        <v>-136.85</v>
      </c>
      <c r="E61" s="59">
        <v>-207.49100000000001</v>
      </c>
      <c r="F61" s="59">
        <v>-301.24400000000003</v>
      </c>
      <c r="G61" s="59">
        <v>-422.76299999999998</v>
      </c>
      <c r="H61" s="59">
        <v>-562.12400000000002</v>
      </c>
      <c r="I61" s="59">
        <v>-872.04100000000005</v>
      </c>
      <c r="J61" s="59">
        <v>-1466.819</v>
      </c>
      <c r="K61" s="59">
        <v>-2262.473</v>
      </c>
      <c r="L61" s="59">
        <v>-1864.0820000000001</v>
      </c>
      <c r="M61" s="59">
        <v>-1486.8430000000001</v>
      </c>
      <c r="N61" s="59">
        <v>-739.00599999999997</v>
      </c>
      <c r="O61" s="59">
        <v>-270.57900000000001</v>
      </c>
      <c r="P61" s="59">
        <v>-490.697</v>
      </c>
      <c r="Q61" s="59">
        <v>-765.06700000000001</v>
      </c>
      <c r="R61" s="59"/>
      <c r="S61" s="59"/>
      <c r="T61" s="59"/>
      <c r="U61" s="59"/>
      <c r="V61" s="59"/>
    </row>
    <row r="62" spans="1:23" x14ac:dyDescent="0.3">
      <c r="A62" s="58" t="s">
        <v>574</v>
      </c>
      <c r="B62" s="58" t="s">
        <v>575</v>
      </c>
      <c r="C62" s="59" t="s">
        <v>183</v>
      </c>
      <c r="D62" s="59">
        <v>0</v>
      </c>
      <c r="E62" s="59">
        <v>0</v>
      </c>
      <c r="F62" s="59">
        <v>0</v>
      </c>
      <c r="G62" s="59">
        <v>0</v>
      </c>
      <c r="H62" s="59">
        <v>0</v>
      </c>
      <c r="I62" s="59">
        <v>0</v>
      </c>
      <c r="J62" s="59">
        <v>0</v>
      </c>
      <c r="K62" s="59">
        <v>0</v>
      </c>
      <c r="L62" s="59">
        <v>0</v>
      </c>
      <c r="M62" s="59">
        <v>0</v>
      </c>
      <c r="N62" s="59">
        <v>0</v>
      </c>
      <c r="O62" s="59">
        <v>0</v>
      </c>
      <c r="P62" s="59">
        <v>0</v>
      </c>
      <c r="Q62" s="59">
        <v>0</v>
      </c>
      <c r="R62" s="59"/>
      <c r="S62" s="59"/>
      <c r="T62" s="59"/>
      <c r="U62" s="59"/>
      <c r="V62" s="59"/>
    </row>
    <row r="63" spans="1:23" x14ac:dyDescent="0.3">
      <c r="A63" s="54" t="s">
        <v>576</v>
      </c>
      <c r="B63" s="54" t="s">
        <v>577</v>
      </c>
      <c r="C63" s="55">
        <v>0</v>
      </c>
      <c r="D63" s="55">
        <v>0</v>
      </c>
      <c r="E63" s="55">
        <v>-149.999</v>
      </c>
      <c r="F63" s="55">
        <v>-0.183</v>
      </c>
      <c r="G63" s="55">
        <v>29.969000000000001</v>
      </c>
      <c r="H63" s="55">
        <v>33.045999999999999</v>
      </c>
      <c r="I63" s="55">
        <v>-482.83300000000003</v>
      </c>
      <c r="J63" s="55">
        <v>570</v>
      </c>
      <c r="K63" s="55">
        <v>15</v>
      </c>
      <c r="L63" s="55">
        <v>-16.727</v>
      </c>
      <c r="M63" s="55">
        <v>0</v>
      </c>
      <c r="N63" s="55">
        <v>652.33299999999997</v>
      </c>
      <c r="O63" s="55">
        <v>0</v>
      </c>
      <c r="P63" s="55">
        <v>0</v>
      </c>
      <c r="Q63" s="55">
        <v>0</v>
      </c>
      <c r="R63" s="55"/>
      <c r="S63" s="55"/>
      <c r="T63" s="55"/>
      <c r="U63" s="55"/>
      <c r="V63" s="55"/>
    </row>
    <row r="64" spans="1:23" x14ac:dyDescent="0.3">
      <c r="A64" s="54" t="s">
        <v>578</v>
      </c>
      <c r="B64" s="54" t="s">
        <v>579</v>
      </c>
      <c r="C64" s="55">
        <v>0</v>
      </c>
      <c r="D64" s="55">
        <v>0</v>
      </c>
      <c r="E64" s="55">
        <v>0</v>
      </c>
      <c r="F64" s="55">
        <v>330.13</v>
      </c>
      <c r="G64" s="55">
        <v>315.43799999999999</v>
      </c>
      <c r="H64" s="55">
        <v>252.59200000000001</v>
      </c>
      <c r="I64" s="55">
        <v>210.3</v>
      </c>
      <c r="J64" s="55">
        <v>770.20500000000004</v>
      </c>
      <c r="K64" s="55">
        <v>15</v>
      </c>
      <c r="L64" s="55" t="s">
        <v>183</v>
      </c>
      <c r="M64" s="55">
        <v>0</v>
      </c>
      <c r="N64" s="55">
        <v>652.33299999999997</v>
      </c>
      <c r="O64" s="55">
        <v>0</v>
      </c>
      <c r="P64" s="55">
        <v>0</v>
      </c>
      <c r="Q64" s="55">
        <v>0</v>
      </c>
      <c r="R64" s="55"/>
      <c r="S64" s="55"/>
      <c r="T64" s="55"/>
      <c r="U64" s="55"/>
      <c r="V64" s="55"/>
    </row>
    <row r="65" spans="1:22" x14ac:dyDescent="0.3">
      <c r="A65" s="54" t="s">
        <v>580</v>
      </c>
      <c r="B65" s="54" t="s">
        <v>581</v>
      </c>
      <c r="C65" s="55">
        <v>0</v>
      </c>
      <c r="D65" s="55">
        <v>0</v>
      </c>
      <c r="E65" s="55">
        <v>-149.999</v>
      </c>
      <c r="F65" s="55">
        <v>-330.31299999999999</v>
      </c>
      <c r="G65" s="55">
        <v>-285.46899999999999</v>
      </c>
      <c r="H65" s="55">
        <v>-219.54599999999999</v>
      </c>
      <c r="I65" s="55">
        <v>-693.13300000000004</v>
      </c>
      <c r="J65" s="55">
        <v>-200.20500000000001</v>
      </c>
      <c r="K65" s="55">
        <v>0</v>
      </c>
      <c r="L65" s="55">
        <v>-16.727</v>
      </c>
      <c r="M65" s="55">
        <v>0</v>
      </c>
      <c r="N65" s="55">
        <v>0</v>
      </c>
      <c r="O65" s="55">
        <v>0</v>
      </c>
      <c r="P65" s="55">
        <v>0</v>
      </c>
      <c r="Q65" s="55">
        <v>0</v>
      </c>
      <c r="R65" s="55"/>
      <c r="S65" s="55"/>
      <c r="T65" s="55"/>
      <c r="U65" s="55"/>
      <c r="V65" s="55"/>
    </row>
    <row r="66" spans="1:22" x14ac:dyDescent="0.3">
      <c r="A66" s="54" t="s">
        <v>582</v>
      </c>
      <c r="B66" s="54" t="s">
        <v>583</v>
      </c>
      <c r="C66" s="55" t="s">
        <v>183</v>
      </c>
      <c r="D66" s="55">
        <v>-217.41900000000001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-559.44299999999998</v>
      </c>
      <c r="L66" s="55">
        <v>0</v>
      </c>
      <c r="M66" s="55">
        <v>-1034.5340000000001</v>
      </c>
      <c r="N66" s="55">
        <v>3615.8180000000002</v>
      </c>
      <c r="O66" s="55">
        <v>0</v>
      </c>
      <c r="P66" s="55">
        <v>-1789.604</v>
      </c>
      <c r="Q66" s="55">
        <v>-1889.1179999999999</v>
      </c>
      <c r="R66" s="55"/>
      <c r="S66" s="55"/>
      <c r="T66" s="55"/>
      <c r="U66" s="55"/>
      <c r="V66" s="55"/>
    </row>
    <row r="67" spans="1:22" x14ac:dyDescent="0.3">
      <c r="A67" s="54" t="s">
        <v>584</v>
      </c>
      <c r="B67" s="54" t="s">
        <v>585</v>
      </c>
      <c r="C67" s="55" t="s">
        <v>183</v>
      </c>
      <c r="D67" s="55">
        <v>746.26599999999996</v>
      </c>
      <c r="E67" s="55">
        <v>0</v>
      </c>
      <c r="F67" s="55">
        <v>0</v>
      </c>
      <c r="G67" s="55">
        <v>0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/>
      <c r="S67" s="55"/>
      <c r="T67" s="55"/>
      <c r="U67" s="55"/>
      <c r="V67" s="55"/>
    </row>
    <row r="68" spans="1:22" x14ac:dyDescent="0.3">
      <c r="A68" s="54" t="s">
        <v>586</v>
      </c>
      <c r="B68" s="54" t="s">
        <v>587</v>
      </c>
      <c r="C68" s="55" t="s">
        <v>183</v>
      </c>
      <c r="D68" s="55">
        <v>0</v>
      </c>
      <c r="E68" s="55">
        <v>0</v>
      </c>
      <c r="F68" s="55">
        <v>0</v>
      </c>
      <c r="G68" s="55">
        <v>0</v>
      </c>
      <c r="H68" s="55">
        <v>0</v>
      </c>
      <c r="I68" s="55">
        <v>0</v>
      </c>
      <c r="J68" s="55">
        <v>0</v>
      </c>
      <c r="K68" s="55">
        <v>-559.44299999999998</v>
      </c>
      <c r="L68" s="55">
        <v>0</v>
      </c>
      <c r="M68" s="55">
        <v>-1034.5340000000001</v>
      </c>
      <c r="N68" s="55">
        <v>3615.8180000000002</v>
      </c>
      <c r="O68" s="55">
        <v>0</v>
      </c>
      <c r="P68" s="55">
        <v>-1789.604</v>
      </c>
      <c r="Q68" s="55">
        <v>-1889.1179999999999</v>
      </c>
      <c r="R68" s="55"/>
      <c r="S68" s="55"/>
      <c r="T68" s="55"/>
      <c r="U68" s="55"/>
      <c r="V68" s="55"/>
    </row>
    <row r="69" spans="1:22" x14ac:dyDescent="0.3">
      <c r="A69" s="54" t="s">
        <v>588</v>
      </c>
      <c r="B69" s="54" t="s">
        <v>589</v>
      </c>
      <c r="C69" s="55" t="s">
        <v>183</v>
      </c>
      <c r="D69" s="55">
        <v>-963.68499999999995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0</v>
      </c>
      <c r="O69" s="55">
        <v>0</v>
      </c>
      <c r="P69" s="55">
        <v>0</v>
      </c>
      <c r="Q69" s="55">
        <v>0</v>
      </c>
      <c r="R69" s="55"/>
      <c r="S69" s="55"/>
      <c r="T69" s="55"/>
      <c r="U69" s="55"/>
      <c r="V69" s="55"/>
    </row>
    <row r="70" spans="1:22" x14ac:dyDescent="0.3">
      <c r="A70" s="54" t="s">
        <v>590</v>
      </c>
      <c r="B70" s="54" t="s">
        <v>591</v>
      </c>
      <c r="C70" s="55">
        <v>-1285.654</v>
      </c>
      <c r="D70" s="55">
        <v>1.7230000000000001</v>
      </c>
      <c r="E70" s="55">
        <v>-306.19</v>
      </c>
      <c r="F70" s="55">
        <v>279.767</v>
      </c>
      <c r="G70" s="55">
        <v>-54.048999999999999</v>
      </c>
      <c r="H70" s="55">
        <v>-49.088999999999999</v>
      </c>
      <c r="I70" s="55">
        <v>-176.92699999999999</v>
      </c>
      <c r="J70" s="55">
        <v>1.522</v>
      </c>
      <c r="K70" s="55">
        <v>526.76800000000003</v>
      </c>
      <c r="L70" s="55">
        <v>299.49900000000002</v>
      </c>
      <c r="M70" s="55">
        <v>412.74400000000003</v>
      </c>
      <c r="N70" s="55">
        <v>-12.289</v>
      </c>
      <c r="O70" s="55">
        <v>2423.7469999999998</v>
      </c>
      <c r="P70" s="55">
        <v>3717.346</v>
      </c>
      <c r="Q70" s="55">
        <v>3606.0340000000001</v>
      </c>
      <c r="R70" s="55"/>
      <c r="S70" s="55"/>
      <c r="T70" s="55"/>
      <c r="U70" s="55"/>
      <c r="V70" s="55"/>
    </row>
    <row r="71" spans="1:22" x14ac:dyDescent="0.3">
      <c r="A71" s="54" t="s">
        <v>558</v>
      </c>
      <c r="B71" s="54" t="s">
        <v>592</v>
      </c>
      <c r="C71" s="55" t="s">
        <v>183</v>
      </c>
      <c r="D71" s="55">
        <v>0</v>
      </c>
      <c r="E71" s="55">
        <v>0</v>
      </c>
      <c r="F71" s="55">
        <v>0</v>
      </c>
      <c r="G71" s="55">
        <v>0</v>
      </c>
      <c r="H71" s="55">
        <v>0</v>
      </c>
      <c r="I71" s="55">
        <v>0</v>
      </c>
      <c r="J71" s="55">
        <v>0</v>
      </c>
      <c r="K71" s="55">
        <v>0</v>
      </c>
      <c r="L71" s="55">
        <v>0</v>
      </c>
      <c r="M71" s="55">
        <v>0</v>
      </c>
      <c r="N71" s="55">
        <v>0</v>
      </c>
      <c r="O71" s="55">
        <v>0</v>
      </c>
      <c r="P71" s="55">
        <v>0</v>
      </c>
      <c r="Q71" s="55">
        <v>0</v>
      </c>
      <c r="R71" s="55"/>
      <c r="S71" s="55"/>
      <c r="T71" s="55"/>
      <c r="U71" s="55"/>
      <c r="V71" s="55"/>
    </row>
    <row r="72" spans="1:22" x14ac:dyDescent="0.3">
      <c r="A72" s="52" t="s">
        <v>561</v>
      </c>
      <c r="B72" s="52" t="s">
        <v>593</v>
      </c>
      <c r="C72" s="53">
        <v>-1981.44</v>
      </c>
      <c r="D72" s="53">
        <v>-330.255</v>
      </c>
      <c r="E72" s="53">
        <v>-586.07899999999995</v>
      </c>
      <c r="F72" s="53">
        <v>-21.312000000000001</v>
      </c>
      <c r="G72" s="53">
        <v>-446.41699999999997</v>
      </c>
      <c r="H72" s="53">
        <v>-560.13699999999994</v>
      </c>
      <c r="I72" s="53">
        <v>-1524.15</v>
      </c>
      <c r="J72" s="53">
        <v>-795.05799999999999</v>
      </c>
      <c r="K72" s="53">
        <v>-2276.2040000000002</v>
      </c>
      <c r="L72" s="53">
        <v>-1580.5920000000001</v>
      </c>
      <c r="M72" s="53">
        <v>-2083.0210000000002</v>
      </c>
      <c r="N72" s="53">
        <v>3519.4340000000002</v>
      </c>
      <c r="O72" s="53">
        <v>2159.3040000000001</v>
      </c>
      <c r="P72" s="53">
        <v>1543.645</v>
      </c>
      <c r="Q72" s="53">
        <v>2118.181</v>
      </c>
      <c r="R72" s="53"/>
      <c r="S72" s="53"/>
      <c r="T72" s="53"/>
      <c r="U72" s="53"/>
      <c r="V72" s="53"/>
    </row>
    <row r="73" spans="1:22" x14ac:dyDescent="0.3">
      <c r="A73" s="52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</row>
    <row r="74" spans="1:22" x14ac:dyDescent="0.3">
      <c r="A74" s="52" t="s">
        <v>594</v>
      </c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</row>
    <row r="75" spans="1:22" x14ac:dyDescent="0.3">
      <c r="A75" s="54" t="s">
        <v>595</v>
      </c>
      <c r="B75" s="54" t="s">
        <v>596</v>
      </c>
      <c r="C75" s="55">
        <v>0</v>
      </c>
      <c r="D75" s="55">
        <v>0</v>
      </c>
      <c r="E75" s="55">
        <v>0</v>
      </c>
      <c r="F75" s="55">
        <v>0</v>
      </c>
      <c r="G75" s="55">
        <v>0</v>
      </c>
      <c r="H75" s="55">
        <v>0</v>
      </c>
      <c r="I75" s="55">
        <v>0</v>
      </c>
      <c r="J75" s="55">
        <v>0</v>
      </c>
      <c r="K75" s="55">
        <v>0</v>
      </c>
      <c r="L75" s="55">
        <v>-252.01400000000001</v>
      </c>
      <c r="M75" s="55">
        <v>-260.59199999999998</v>
      </c>
      <c r="N75" s="55">
        <v>-271.28800000000001</v>
      </c>
      <c r="O75" s="55">
        <v>-77.605999999999995</v>
      </c>
      <c r="P75" s="55">
        <v>-4.7889999999999997</v>
      </c>
      <c r="Q75" s="55">
        <v>-4.048</v>
      </c>
      <c r="R75" s="55"/>
      <c r="S75" s="55"/>
      <c r="T75" s="55"/>
      <c r="U75" s="55"/>
      <c r="V75" s="55"/>
    </row>
    <row r="76" spans="1:22" x14ac:dyDescent="0.3">
      <c r="A76" s="54" t="s">
        <v>597</v>
      </c>
      <c r="B76" s="54" t="s">
        <v>598</v>
      </c>
      <c r="C76" s="55">
        <v>2389.7939999999999</v>
      </c>
      <c r="D76" s="55">
        <v>547.14300000000003</v>
      </c>
      <c r="E76" s="55">
        <v>-1872.71</v>
      </c>
      <c r="F76" s="55">
        <v>718.447</v>
      </c>
      <c r="G76" s="55">
        <v>-413.983</v>
      </c>
      <c r="H76" s="55">
        <v>-140.262</v>
      </c>
      <c r="I76" s="55">
        <v>713.85</v>
      </c>
      <c r="J76" s="55">
        <v>101.771</v>
      </c>
      <c r="K76" s="55">
        <v>-300.61900000000003</v>
      </c>
      <c r="L76" s="55">
        <v>-137.66800000000001</v>
      </c>
      <c r="M76" s="55">
        <v>2239.9940000000001</v>
      </c>
      <c r="N76" s="55">
        <v>-4148.2160000000003</v>
      </c>
      <c r="O76" s="55">
        <v>2412.721</v>
      </c>
      <c r="P76" s="55">
        <v>-1346.442</v>
      </c>
      <c r="Q76" s="55">
        <v>77.936000000000007</v>
      </c>
      <c r="R76" s="55"/>
      <c r="S76" s="55"/>
      <c r="T76" s="55"/>
      <c r="U76" s="55"/>
      <c r="V76" s="55"/>
    </row>
    <row r="77" spans="1:22" x14ac:dyDescent="0.3">
      <c r="A77" s="54" t="s">
        <v>599</v>
      </c>
      <c r="B77" s="54" t="s">
        <v>600</v>
      </c>
      <c r="C77" s="55" t="s">
        <v>183</v>
      </c>
      <c r="D77" s="55">
        <v>-198.15600000000001</v>
      </c>
      <c r="E77" s="55">
        <v>-3207.7159999999999</v>
      </c>
      <c r="F77" s="55">
        <v>900.84799999999996</v>
      </c>
      <c r="G77" s="55">
        <v>-504.86599999999999</v>
      </c>
      <c r="H77" s="55">
        <v>-28</v>
      </c>
      <c r="I77" s="55">
        <v>-28</v>
      </c>
      <c r="J77" s="55">
        <v>977.27499999999998</v>
      </c>
      <c r="K77" s="55">
        <v>491.03199999999998</v>
      </c>
      <c r="L77" s="55">
        <v>15.000999999999999</v>
      </c>
      <c r="M77" s="55">
        <v>1242.259</v>
      </c>
      <c r="N77" s="55">
        <v>-3634.049</v>
      </c>
      <c r="O77" s="55">
        <v>-1595.0889999999999</v>
      </c>
      <c r="P77" s="55">
        <v>-2096.2170000000001</v>
      </c>
      <c r="Q77" s="55">
        <v>1148.2760000000001</v>
      </c>
      <c r="R77" s="55"/>
      <c r="S77" s="55"/>
      <c r="T77" s="55"/>
      <c r="U77" s="55"/>
      <c r="V77" s="55"/>
    </row>
    <row r="78" spans="1:22" x14ac:dyDescent="0.3">
      <c r="A78" s="54" t="s">
        <v>601</v>
      </c>
      <c r="B78" s="54" t="s">
        <v>602</v>
      </c>
      <c r="C78" s="55" t="s">
        <v>183</v>
      </c>
      <c r="D78" s="55">
        <v>1921.751</v>
      </c>
      <c r="E78" s="55">
        <v>2489.4850000000001</v>
      </c>
      <c r="F78" s="55">
        <v>311.41500000000002</v>
      </c>
      <c r="G78" s="55">
        <v>4100</v>
      </c>
      <c r="H78" s="55">
        <v>500</v>
      </c>
      <c r="I78" s="55">
        <v>1250.75</v>
      </c>
      <c r="J78" s="55">
        <v>0</v>
      </c>
      <c r="K78" s="55">
        <v>2050</v>
      </c>
      <c r="L78" s="55">
        <v>350</v>
      </c>
      <c r="M78" s="55">
        <v>1000</v>
      </c>
      <c r="N78" s="55">
        <v>3250</v>
      </c>
      <c r="O78" s="55">
        <v>4854.625</v>
      </c>
      <c r="P78" s="55">
        <v>749.77499999999998</v>
      </c>
      <c r="Q78" s="55">
        <v>0</v>
      </c>
      <c r="R78" s="55"/>
      <c r="S78" s="55"/>
      <c r="T78" s="55"/>
      <c r="U78" s="55"/>
      <c r="V78" s="55"/>
    </row>
    <row r="79" spans="1:22" x14ac:dyDescent="0.3">
      <c r="A79" s="54" t="s">
        <v>603</v>
      </c>
      <c r="B79" s="54" t="s">
        <v>604</v>
      </c>
      <c r="C79" s="55" t="s">
        <v>183</v>
      </c>
      <c r="D79" s="55">
        <v>-1176.452</v>
      </c>
      <c r="E79" s="55">
        <v>-1154.479</v>
      </c>
      <c r="F79" s="55">
        <v>-493.81599999999997</v>
      </c>
      <c r="G79" s="55">
        <v>-4009.1170000000002</v>
      </c>
      <c r="H79" s="55">
        <v>-612.26199999999994</v>
      </c>
      <c r="I79" s="55">
        <v>-508.9</v>
      </c>
      <c r="J79" s="55">
        <v>-875.50400000000002</v>
      </c>
      <c r="K79" s="55">
        <v>-2841.6509999999998</v>
      </c>
      <c r="L79" s="55">
        <v>-502.66899999999998</v>
      </c>
      <c r="M79" s="55">
        <v>-2.2650000000000001</v>
      </c>
      <c r="N79" s="55">
        <v>-3764.1669999999999</v>
      </c>
      <c r="O79" s="55">
        <v>-846.81500000000005</v>
      </c>
      <c r="P79" s="55">
        <v>0</v>
      </c>
      <c r="Q79" s="55">
        <v>-1070.3399999999999</v>
      </c>
      <c r="R79" s="55"/>
      <c r="S79" s="55"/>
      <c r="T79" s="55"/>
      <c r="U79" s="55"/>
      <c r="V79" s="55"/>
    </row>
    <row r="80" spans="1:22" x14ac:dyDescent="0.3">
      <c r="A80" s="54" t="s">
        <v>605</v>
      </c>
      <c r="B80" s="54" t="s">
        <v>606</v>
      </c>
      <c r="C80" s="55">
        <v>-1217.231</v>
      </c>
      <c r="D80" s="55">
        <v>1104.4179999999999</v>
      </c>
      <c r="E80" s="55">
        <v>588.45600000000002</v>
      </c>
      <c r="F80" s="55">
        <v>0</v>
      </c>
      <c r="G80" s="55">
        <v>0</v>
      </c>
      <c r="H80" s="55">
        <v>0</v>
      </c>
      <c r="I80" s="55">
        <v>4.6710000000000003</v>
      </c>
      <c r="J80" s="55">
        <v>6.25</v>
      </c>
      <c r="K80" s="55">
        <v>1079.7929999999999</v>
      </c>
      <c r="L80" s="55">
        <v>387.548</v>
      </c>
      <c r="M80" s="55">
        <v>-1283.3330000000001</v>
      </c>
      <c r="N80" s="55">
        <v>218.47200000000001</v>
      </c>
      <c r="O80" s="55">
        <v>170.98400000000001</v>
      </c>
      <c r="P80" s="55">
        <v>-960.65800000000002</v>
      </c>
      <c r="Q80" s="55">
        <v>-2775.2170000000001</v>
      </c>
      <c r="R80" s="55"/>
      <c r="S80" s="55"/>
      <c r="T80" s="55"/>
      <c r="U80" s="55"/>
      <c r="V80" s="55"/>
    </row>
    <row r="81" spans="1:22" x14ac:dyDescent="0.3">
      <c r="A81" s="54" t="s">
        <v>607</v>
      </c>
      <c r="B81" s="54" t="s">
        <v>608</v>
      </c>
      <c r="C81" s="55">
        <v>23.625</v>
      </c>
      <c r="D81" s="55">
        <v>1104.4179999999999</v>
      </c>
      <c r="E81" s="55">
        <v>588.45600000000002</v>
      </c>
      <c r="F81" s="55">
        <v>0</v>
      </c>
      <c r="G81" s="55">
        <v>0</v>
      </c>
      <c r="H81" s="55">
        <v>0</v>
      </c>
      <c r="I81" s="55">
        <v>4.6710000000000003</v>
      </c>
      <c r="J81" s="55">
        <v>6.25</v>
      </c>
      <c r="K81" s="55">
        <v>1254.825</v>
      </c>
      <c r="L81" s="55">
        <v>404.685</v>
      </c>
      <c r="M81" s="55">
        <v>0</v>
      </c>
      <c r="N81" s="55">
        <v>1250.0060000000001</v>
      </c>
      <c r="O81" s="55">
        <v>524.70399999999995</v>
      </c>
      <c r="P81" s="55">
        <v>792.851</v>
      </c>
      <c r="Q81" s="55">
        <v>0</v>
      </c>
      <c r="R81" s="55"/>
      <c r="S81" s="55"/>
      <c r="T81" s="55"/>
      <c r="U81" s="55"/>
      <c r="V81" s="55"/>
    </row>
    <row r="82" spans="1:22" x14ac:dyDescent="0.3">
      <c r="A82" s="54" t="s">
        <v>609</v>
      </c>
      <c r="B82" s="54" t="s">
        <v>610</v>
      </c>
      <c r="C82" s="55">
        <v>-1240.856</v>
      </c>
      <c r="D82" s="55">
        <v>0</v>
      </c>
      <c r="E82" s="55">
        <v>0</v>
      </c>
      <c r="F82" s="55">
        <v>0</v>
      </c>
      <c r="G82" s="55">
        <v>0</v>
      </c>
      <c r="H82" s="55">
        <v>0</v>
      </c>
      <c r="I82" s="55">
        <v>0</v>
      </c>
      <c r="J82" s="55">
        <v>0</v>
      </c>
      <c r="K82" s="55">
        <v>-175.03200000000001</v>
      </c>
      <c r="L82" s="55">
        <v>-17.137</v>
      </c>
      <c r="M82" s="55">
        <v>-1283.3330000000001</v>
      </c>
      <c r="N82" s="55">
        <v>-1031.5340000000001</v>
      </c>
      <c r="O82" s="55">
        <v>-353.72</v>
      </c>
      <c r="P82" s="55">
        <v>-1753.509</v>
      </c>
      <c r="Q82" s="55">
        <v>-2775.2170000000001</v>
      </c>
      <c r="R82" s="55"/>
      <c r="S82" s="55"/>
      <c r="T82" s="55"/>
      <c r="U82" s="55"/>
      <c r="V82" s="55"/>
    </row>
    <row r="83" spans="1:22" x14ac:dyDescent="0.3">
      <c r="A83" s="54" t="s">
        <v>611</v>
      </c>
      <c r="B83" s="54" t="s">
        <v>612</v>
      </c>
      <c r="C83" s="55">
        <v>-50.481000000000002</v>
      </c>
      <c r="D83" s="55">
        <v>-162.81100000000001</v>
      </c>
      <c r="E83" s="55">
        <v>-190.92400000000001</v>
      </c>
      <c r="F83" s="55">
        <v>-6.5250000000000004</v>
      </c>
      <c r="G83" s="55">
        <v>-372.976</v>
      </c>
      <c r="H83" s="55">
        <v>-349.44600000000003</v>
      </c>
      <c r="I83" s="55">
        <v>-410.44400000000002</v>
      </c>
      <c r="J83" s="55">
        <v>-365.9</v>
      </c>
      <c r="K83" s="55">
        <v>-259.75200000000001</v>
      </c>
      <c r="L83" s="55">
        <v>-566.64400000000001</v>
      </c>
      <c r="M83" s="55">
        <v>-306.83499999999998</v>
      </c>
      <c r="N83" s="55">
        <v>-328.56200000000001</v>
      </c>
      <c r="O83" s="55">
        <v>-402.67200000000003</v>
      </c>
      <c r="P83" s="55">
        <v>-502.20600000000002</v>
      </c>
      <c r="Q83" s="55">
        <v>-322.97300000000001</v>
      </c>
      <c r="R83" s="55"/>
      <c r="S83" s="55"/>
      <c r="T83" s="55"/>
      <c r="U83" s="55"/>
      <c r="V83" s="55"/>
    </row>
    <row r="84" spans="1:22" x14ac:dyDescent="0.3">
      <c r="A84" s="54" t="s">
        <v>558</v>
      </c>
      <c r="B84" s="54" t="s">
        <v>613</v>
      </c>
      <c r="C84" s="55" t="s">
        <v>183</v>
      </c>
      <c r="D84" s="55">
        <v>0</v>
      </c>
      <c r="E84" s="55">
        <v>0</v>
      </c>
      <c r="F84" s="55">
        <v>0</v>
      </c>
      <c r="G84" s="55">
        <v>0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55">
        <v>0</v>
      </c>
      <c r="N84" s="55">
        <v>0</v>
      </c>
      <c r="O84" s="55">
        <v>0</v>
      </c>
      <c r="P84" s="55">
        <v>0</v>
      </c>
      <c r="Q84" s="55">
        <v>0</v>
      </c>
      <c r="R84" s="55"/>
      <c r="S84" s="55"/>
      <c r="T84" s="55"/>
      <c r="U84" s="55"/>
      <c r="V84" s="55"/>
    </row>
    <row r="85" spans="1:22" x14ac:dyDescent="0.3">
      <c r="A85" s="52" t="s">
        <v>594</v>
      </c>
      <c r="B85" s="52" t="s">
        <v>614</v>
      </c>
      <c r="C85" s="53">
        <v>1122.0820000000001</v>
      </c>
      <c r="D85" s="53">
        <v>1488.75</v>
      </c>
      <c r="E85" s="53">
        <v>-1475.1780000000001</v>
      </c>
      <c r="F85" s="53">
        <v>711.92200000000003</v>
      </c>
      <c r="G85" s="53">
        <v>-786.95899999999995</v>
      </c>
      <c r="H85" s="53">
        <v>-489.70800000000003</v>
      </c>
      <c r="I85" s="53">
        <v>308.077</v>
      </c>
      <c r="J85" s="53">
        <v>-257.87900000000002</v>
      </c>
      <c r="K85" s="53">
        <v>519.42200000000003</v>
      </c>
      <c r="L85" s="53">
        <v>-568.77800000000002</v>
      </c>
      <c r="M85" s="53">
        <v>389.23399999999998</v>
      </c>
      <c r="N85" s="53">
        <v>-4529.5940000000001</v>
      </c>
      <c r="O85" s="53">
        <v>2103.4270000000001</v>
      </c>
      <c r="P85" s="53">
        <v>-2814.0949999999998</v>
      </c>
      <c r="Q85" s="53">
        <v>-3024.3020000000001</v>
      </c>
      <c r="R85" s="53"/>
      <c r="S85" s="53"/>
      <c r="T85" s="53"/>
      <c r="U85" s="53"/>
      <c r="V85" s="53"/>
    </row>
    <row r="86" spans="1:22" x14ac:dyDescent="0.3">
      <c r="A86" s="52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</row>
    <row r="87" spans="1:22" x14ac:dyDescent="0.3">
      <c r="A87" s="54" t="s">
        <v>615</v>
      </c>
      <c r="B87" s="54" t="s">
        <v>616</v>
      </c>
      <c r="C87" s="55" t="s">
        <v>183</v>
      </c>
      <c r="D87" s="55">
        <v>0</v>
      </c>
      <c r="E87" s="55">
        <v>0</v>
      </c>
      <c r="F87" s="55">
        <v>1.2130000000000001</v>
      </c>
      <c r="G87" s="55">
        <v>1.621</v>
      </c>
      <c r="H87" s="55">
        <v>-0.443</v>
      </c>
      <c r="I87" s="55">
        <v>-0.88900000000000001</v>
      </c>
      <c r="J87" s="55">
        <v>0.79300000000000004</v>
      </c>
      <c r="K87" s="55">
        <v>-0.92100000000000004</v>
      </c>
      <c r="L87" s="55">
        <v>-3.6269999999999998</v>
      </c>
      <c r="M87" s="55">
        <v>-1.9850000000000001</v>
      </c>
      <c r="N87" s="55">
        <v>2.601</v>
      </c>
      <c r="O87" s="55">
        <v>2.3450000000000002</v>
      </c>
      <c r="P87" s="55">
        <v>-1.5509999999999999</v>
      </c>
      <c r="Q87" s="55">
        <v>8.9260000000000002</v>
      </c>
      <c r="R87" s="55"/>
      <c r="S87" s="55"/>
      <c r="T87" s="55"/>
      <c r="U87" s="55"/>
      <c r="V87" s="55"/>
    </row>
    <row r="88" spans="1:22" x14ac:dyDescent="0.3">
      <c r="A88" s="52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</row>
    <row r="89" spans="1:22" x14ac:dyDescent="0.3">
      <c r="A89" s="52" t="s">
        <v>617</v>
      </c>
      <c r="B89" s="52" t="s">
        <v>618</v>
      </c>
      <c r="C89" s="53">
        <v>-106.32599999999999</v>
      </c>
      <c r="D89" s="53">
        <v>1746.4090000000001</v>
      </c>
      <c r="E89" s="53">
        <v>-1557.2429999999999</v>
      </c>
      <c r="F89" s="53">
        <v>1366.9490000000001</v>
      </c>
      <c r="G89" s="53">
        <v>-322.404</v>
      </c>
      <c r="H89" s="53">
        <v>260.16000000000003</v>
      </c>
      <c r="I89" s="53">
        <v>-86.292000000000002</v>
      </c>
      <c r="J89" s="53">
        <v>-47.064999999999998</v>
      </c>
      <c r="K89" s="53">
        <v>-223.73099999999999</v>
      </c>
      <c r="L89" s="53">
        <v>53.414000000000001</v>
      </c>
      <c r="M89" s="53">
        <v>26.766999999999999</v>
      </c>
      <c r="N89" s="53">
        <v>802.84199999999998</v>
      </c>
      <c r="O89" s="53">
        <v>2772.0329999999999</v>
      </c>
      <c r="P89" s="53">
        <v>101.422</v>
      </c>
      <c r="Q89" s="53">
        <v>859.26700000000005</v>
      </c>
      <c r="R89" s="53"/>
      <c r="S89" s="53"/>
      <c r="T89" s="53"/>
      <c r="U89" s="53"/>
      <c r="V89" s="53"/>
    </row>
    <row r="90" spans="1:22" x14ac:dyDescent="0.3">
      <c r="A90" s="52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</row>
    <row r="91" spans="1:22" x14ac:dyDescent="0.3">
      <c r="A91" s="52" t="s">
        <v>619</v>
      </c>
      <c r="B91" s="52" t="s">
        <v>620</v>
      </c>
      <c r="C91" s="53">
        <v>437.87400000000002</v>
      </c>
      <c r="D91" s="53">
        <v>-53.863</v>
      </c>
      <c r="E91" s="53">
        <v>-330.21800000000002</v>
      </c>
      <c r="F91" s="53">
        <v>-172.018</v>
      </c>
      <c r="G91" s="53">
        <v>6.9820000000000002</v>
      </c>
      <c r="H91" s="53">
        <v>0.83499999999999996</v>
      </c>
      <c r="I91" s="53">
        <v>42.271999999999998</v>
      </c>
      <c r="J91" s="53">
        <v>11.801</v>
      </c>
      <c r="K91" s="53">
        <v>68.236000000000004</v>
      </c>
      <c r="L91" s="53">
        <v>181.65100000000001</v>
      </c>
      <c r="M91" s="53">
        <v>-10.1</v>
      </c>
      <c r="N91" s="53">
        <v>28.492999999999999</v>
      </c>
      <c r="O91" s="53">
        <v>8.5429999999999993</v>
      </c>
      <c r="P91" s="53">
        <v>43.018000000000001</v>
      </c>
      <c r="Q91" s="53">
        <v>22.954999999999998</v>
      </c>
      <c r="R91" s="53"/>
      <c r="S91" s="53"/>
      <c r="T91" s="53"/>
      <c r="U91" s="53"/>
      <c r="V91" s="53"/>
    </row>
    <row r="92" spans="1:22" x14ac:dyDescent="0.3">
      <c r="A92" s="52" t="s">
        <v>621</v>
      </c>
      <c r="B92" s="52" t="s">
        <v>622</v>
      </c>
      <c r="C92" s="53">
        <v>622.29700000000003</v>
      </c>
      <c r="D92" s="53">
        <v>807.52300000000002</v>
      </c>
      <c r="E92" s="53">
        <v>1020.04</v>
      </c>
      <c r="F92" s="53">
        <v>1001.982</v>
      </c>
      <c r="G92" s="53">
        <v>1039.655</v>
      </c>
      <c r="H92" s="53">
        <v>840.28</v>
      </c>
      <c r="I92" s="53">
        <v>776.77800000000002</v>
      </c>
      <c r="J92" s="53">
        <v>776.54</v>
      </c>
      <c r="K92" s="53">
        <v>661.16600000000005</v>
      </c>
      <c r="L92" s="53">
        <v>658.63699999999994</v>
      </c>
      <c r="M92" s="53">
        <v>723.60900000000004</v>
      </c>
      <c r="N92" s="53">
        <v>826.97</v>
      </c>
      <c r="O92" s="53">
        <v>639.71799999999996</v>
      </c>
      <c r="P92" s="53">
        <v>705.68</v>
      </c>
      <c r="Q92" s="53">
        <v>573.62900000000002</v>
      </c>
      <c r="R92" s="53"/>
      <c r="S92" s="53"/>
      <c r="T92" s="53"/>
      <c r="U92" s="53"/>
      <c r="V92" s="53"/>
    </row>
    <row r="93" spans="1:22" x14ac:dyDescent="0.3">
      <c r="A93" s="52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</row>
    <row r="94" spans="1:22" x14ac:dyDescent="0.3">
      <c r="A94" s="52" t="s">
        <v>477</v>
      </c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</row>
    <row r="95" spans="1:22" x14ac:dyDescent="0.3">
      <c r="A95" s="54" t="s">
        <v>267</v>
      </c>
      <c r="B95" s="54" t="s">
        <v>267</v>
      </c>
      <c r="C95" s="55">
        <v>1763.5540000000001</v>
      </c>
      <c r="D95" s="55">
        <v>-274.60300000000001</v>
      </c>
      <c r="E95" s="55">
        <v>-525.50800000000004</v>
      </c>
      <c r="F95" s="55">
        <v>4874.2920000000004</v>
      </c>
      <c r="G95" s="55">
        <v>1008.223</v>
      </c>
      <c r="H95" s="55">
        <v>1986.5060000000001</v>
      </c>
      <c r="I95" s="55">
        <v>2075.4670000000001</v>
      </c>
      <c r="J95" s="55">
        <v>663.65099999999995</v>
      </c>
      <c r="K95" s="55">
        <v>2927.7260000000001</v>
      </c>
      <c r="L95" s="55">
        <v>2706.0070000000001</v>
      </c>
      <c r="M95" s="55">
        <v>2647.53</v>
      </c>
      <c r="N95" s="55">
        <v>5388.8180000000002</v>
      </c>
      <c r="O95" s="55">
        <v>1319.124</v>
      </c>
      <c r="P95" s="55">
        <v>4300.0879999999997</v>
      </c>
      <c r="Q95" s="55">
        <v>6908.2749999999996</v>
      </c>
      <c r="R95" s="55"/>
      <c r="S95" s="55"/>
      <c r="T95" s="55"/>
      <c r="U95" s="55"/>
      <c r="V95" s="55"/>
    </row>
    <row r="96" spans="1:22" x14ac:dyDescent="0.3">
      <c r="A96" s="52" t="s">
        <v>512</v>
      </c>
      <c r="B96" s="52"/>
      <c r="C96" s="53" t="s">
        <v>183</v>
      </c>
      <c r="D96" s="53" t="s">
        <v>183</v>
      </c>
      <c r="E96" s="53">
        <v>1077.1949999999999</v>
      </c>
      <c r="F96" s="53" t="s">
        <v>183</v>
      </c>
      <c r="G96" s="53" t="s">
        <v>183</v>
      </c>
      <c r="H96" s="53" t="s">
        <v>183</v>
      </c>
      <c r="I96" s="53" t="s">
        <v>183</v>
      </c>
      <c r="J96" s="53" t="s">
        <v>183</v>
      </c>
      <c r="K96" s="53" t="s">
        <v>183</v>
      </c>
      <c r="L96" s="53" t="s">
        <v>183</v>
      </c>
      <c r="M96" s="53">
        <v>2837.7020000000002</v>
      </c>
      <c r="N96" s="53">
        <v>3016.096</v>
      </c>
      <c r="O96" s="53" t="s">
        <v>183</v>
      </c>
      <c r="P96" s="53" t="s">
        <v>183</v>
      </c>
      <c r="Q96" s="53" t="s">
        <v>183</v>
      </c>
      <c r="R96" s="53"/>
      <c r="S96" s="53"/>
      <c r="T96" s="53"/>
      <c r="U96" s="53"/>
      <c r="V96" s="53"/>
    </row>
    <row r="97" spans="1:22" x14ac:dyDescent="0.3">
      <c r="A97" s="54" t="s">
        <v>396</v>
      </c>
      <c r="B97" s="54"/>
      <c r="C97" s="55" t="s">
        <v>183</v>
      </c>
      <c r="D97" s="55" t="s">
        <v>183</v>
      </c>
      <c r="E97" s="55">
        <v>660.70100000000002</v>
      </c>
      <c r="F97" s="55" t="s">
        <v>183</v>
      </c>
      <c r="G97" s="55" t="s">
        <v>183</v>
      </c>
      <c r="H97" s="55" t="s">
        <v>183</v>
      </c>
      <c r="I97" s="55" t="s">
        <v>183</v>
      </c>
      <c r="J97" s="55" t="s">
        <v>183</v>
      </c>
      <c r="K97" s="55" t="s">
        <v>183</v>
      </c>
      <c r="L97" s="55" t="s">
        <v>183</v>
      </c>
      <c r="M97" s="55" t="s">
        <v>183</v>
      </c>
      <c r="N97" s="55" t="s">
        <v>183</v>
      </c>
      <c r="O97" s="55" t="s">
        <v>183</v>
      </c>
      <c r="P97" s="55" t="s">
        <v>183</v>
      </c>
      <c r="Q97" s="55" t="s">
        <v>183</v>
      </c>
      <c r="R97" s="55"/>
      <c r="S97" s="55"/>
      <c r="T97" s="55"/>
      <c r="U97" s="55"/>
      <c r="V97" s="55"/>
    </row>
    <row r="98" spans="1:22" x14ac:dyDescent="0.3">
      <c r="A98" s="52" t="s">
        <v>514</v>
      </c>
      <c r="B98" s="52"/>
      <c r="C98" s="53" t="s">
        <v>183</v>
      </c>
      <c r="D98" s="53" t="s">
        <v>183</v>
      </c>
      <c r="E98" s="53">
        <v>1.125</v>
      </c>
      <c r="F98" s="53" t="s">
        <v>183</v>
      </c>
      <c r="G98" s="53" t="s">
        <v>183</v>
      </c>
      <c r="H98" s="53" t="s">
        <v>183</v>
      </c>
      <c r="I98" s="53" t="s">
        <v>183</v>
      </c>
      <c r="J98" s="53" t="s">
        <v>183</v>
      </c>
      <c r="K98" s="53" t="s">
        <v>183</v>
      </c>
      <c r="L98" s="53" t="s">
        <v>183</v>
      </c>
      <c r="M98" s="53" t="s">
        <v>183</v>
      </c>
      <c r="N98" s="53" t="s">
        <v>183</v>
      </c>
      <c r="O98" s="53" t="s">
        <v>183</v>
      </c>
      <c r="P98" s="53" t="s">
        <v>183</v>
      </c>
      <c r="Q98" s="53" t="s">
        <v>183</v>
      </c>
      <c r="R98" s="53"/>
      <c r="S98" s="53"/>
      <c r="T98" s="53"/>
      <c r="U98" s="53"/>
      <c r="V98" s="53"/>
    </row>
    <row r="99" spans="1:22" x14ac:dyDescent="0.3">
      <c r="A99" s="54" t="s">
        <v>516</v>
      </c>
      <c r="B99" s="54"/>
      <c r="C99" s="55" t="s">
        <v>183</v>
      </c>
      <c r="D99" s="55" t="s">
        <v>183</v>
      </c>
      <c r="E99" s="55" t="s">
        <v>183</v>
      </c>
      <c r="F99" s="55" t="s">
        <v>183</v>
      </c>
      <c r="G99" s="55" t="s">
        <v>183</v>
      </c>
      <c r="H99" s="55" t="s">
        <v>183</v>
      </c>
      <c r="I99" s="55" t="s">
        <v>183</v>
      </c>
      <c r="J99" s="55" t="s">
        <v>183</v>
      </c>
      <c r="K99" s="55" t="s">
        <v>183</v>
      </c>
      <c r="L99" s="55" t="s">
        <v>183</v>
      </c>
      <c r="M99" s="55">
        <v>-224.8</v>
      </c>
      <c r="N99" s="55">
        <v>-331.62099999999998</v>
      </c>
      <c r="O99" s="55" t="s">
        <v>183</v>
      </c>
      <c r="P99" s="55" t="s">
        <v>183</v>
      </c>
      <c r="Q99" s="55" t="s">
        <v>183</v>
      </c>
      <c r="R99" s="55"/>
      <c r="S99" s="55"/>
      <c r="T99" s="55"/>
      <c r="U99" s="55"/>
      <c r="V99" s="55"/>
    </row>
    <row r="100" spans="1:22" x14ac:dyDescent="0.3">
      <c r="A100" s="54" t="s">
        <v>392</v>
      </c>
      <c r="B100" s="54"/>
      <c r="C100" s="55" t="s">
        <v>183</v>
      </c>
      <c r="D100" s="55" t="s">
        <v>183</v>
      </c>
      <c r="E100" s="55">
        <v>659.57600000000002</v>
      </c>
      <c r="F100" s="55" t="s">
        <v>183</v>
      </c>
      <c r="G100" s="55" t="s">
        <v>183</v>
      </c>
      <c r="H100" s="55" t="s">
        <v>183</v>
      </c>
      <c r="I100" s="55" t="s">
        <v>183</v>
      </c>
      <c r="J100" s="55" t="s">
        <v>183</v>
      </c>
      <c r="K100" s="55" t="s">
        <v>183</v>
      </c>
      <c r="L100" s="55" t="s">
        <v>183</v>
      </c>
      <c r="M100" s="55">
        <v>1706.3150000000001</v>
      </c>
      <c r="N100" s="55">
        <v>1643.1220000000001</v>
      </c>
      <c r="O100" s="55" t="s">
        <v>183</v>
      </c>
      <c r="P100" s="55" t="s">
        <v>183</v>
      </c>
      <c r="Q100" s="55" t="s">
        <v>183</v>
      </c>
      <c r="R100" s="55"/>
      <c r="S100" s="55"/>
      <c r="T100" s="55"/>
      <c r="U100" s="55"/>
      <c r="V100" s="55"/>
    </row>
    <row r="101" spans="1:22" x14ac:dyDescent="0.3">
      <c r="A101" s="52" t="s">
        <v>517</v>
      </c>
      <c r="B101" s="52"/>
      <c r="C101" s="53" t="s">
        <v>183</v>
      </c>
      <c r="D101" s="53" t="s">
        <v>183</v>
      </c>
      <c r="E101" s="53">
        <v>-250.482</v>
      </c>
      <c r="F101" s="53" t="s">
        <v>183</v>
      </c>
      <c r="G101" s="53" t="s">
        <v>183</v>
      </c>
      <c r="H101" s="53" t="s">
        <v>183</v>
      </c>
      <c r="I101" s="53" t="s">
        <v>183</v>
      </c>
      <c r="J101" s="53" t="s">
        <v>183</v>
      </c>
      <c r="K101" s="53" t="s">
        <v>183</v>
      </c>
      <c r="L101" s="53" t="s">
        <v>183</v>
      </c>
      <c r="M101" s="53" t="s">
        <v>183</v>
      </c>
      <c r="N101" s="53" t="s">
        <v>183</v>
      </c>
      <c r="O101" s="53" t="s">
        <v>183</v>
      </c>
      <c r="P101" s="53" t="s">
        <v>183</v>
      </c>
      <c r="Q101" s="53" t="s">
        <v>183</v>
      </c>
      <c r="R101" s="53"/>
      <c r="S101" s="53"/>
      <c r="T101" s="53"/>
      <c r="U101" s="53"/>
      <c r="V101" s="53"/>
    </row>
    <row r="102" spans="1:22" x14ac:dyDescent="0.3">
      <c r="A102" s="52" t="s">
        <v>518</v>
      </c>
      <c r="B102" s="52"/>
      <c r="C102" s="53" t="s">
        <v>183</v>
      </c>
      <c r="D102" s="53" t="s">
        <v>183</v>
      </c>
      <c r="E102" s="53">
        <v>33.555</v>
      </c>
      <c r="F102" s="53" t="s">
        <v>183</v>
      </c>
      <c r="G102" s="53" t="s">
        <v>183</v>
      </c>
      <c r="H102" s="53" t="s">
        <v>183</v>
      </c>
      <c r="I102" s="53" t="s">
        <v>183</v>
      </c>
      <c r="J102" s="53" t="s">
        <v>183</v>
      </c>
      <c r="K102" s="53" t="s">
        <v>183</v>
      </c>
      <c r="L102" s="53" t="s">
        <v>183</v>
      </c>
      <c r="M102" s="53" t="s">
        <v>183</v>
      </c>
      <c r="N102" s="53" t="s">
        <v>183</v>
      </c>
      <c r="O102" s="53" t="s">
        <v>183</v>
      </c>
      <c r="P102" s="53" t="s">
        <v>183</v>
      </c>
      <c r="Q102" s="53" t="s">
        <v>183</v>
      </c>
      <c r="R102" s="53"/>
      <c r="S102" s="53"/>
      <c r="T102" s="53"/>
      <c r="U102" s="53"/>
      <c r="V102" s="53"/>
    </row>
    <row r="103" spans="1:22" x14ac:dyDescent="0.3">
      <c r="A103" s="52" t="s">
        <v>519</v>
      </c>
      <c r="B103" s="52"/>
      <c r="C103" s="53" t="s">
        <v>183</v>
      </c>
      <c r="D103" s="53" t="s">
        <v>183</v>
      </c>
      <c r="E103" s="53">
        <v>76.254000000000005</v>
      </c>
      <c r="F103" s="53" t="s">
        <v>183</v>
      </c>
      <c r="G103" s="53" t="s">
        <v>183</v>
      </c>
      <c r="H103" s="53" t="s">
        <v>183</v>
      </c>
      <c r="I103" s="53" t="s">
        <v>183</v>
      </c>
      <c r="J103" s="53" t="s">
        <v>183</v>
      </c>
      <c r="K103" s="53" t="s">
        <v>183</v>
      </c>
      <c r="L103" s="53" t="s">
        <v>183</v>
      </c>
      <c r="M103" s="53">
        <v>137.62200000000001</v>
      </c>
      <c r="N103" s="53">
        <v>147.179</v>
      </c>
      <c r="O103" s="53" t="s">
        <v>183</v>
      </c>
      <c r="P103" s="53" t="s">
        <v>183</v>
      </c>
      <c r="Q103" s="53" t="s">
        <v>183</v>
      </c>
      <c r="R103" s="53"/>
      <c r="S103" s="53"/>
      <c r="T103" s="53"/>
      <c r="U103" s="53"/>
      <c r="V103" s="53"/>
    </row>
    <row r="104" spans="1:22" x14ac:dyDescent="0.3">
      <c r="A104" s="52" t="s">
        <v>520</v>
      </c>
      <c r="B104" s="52"/>
      <c r="C104" s="53" t="s">
        <v>183</v>
      </c>
      <c r="D104" s="53" t="s">
        <v>183</v>
      </c>
      <c r="E104" s="53" t="s">
        <v>183</v>
      </c>
      <c r="F104" s="53" t="s">
        <v>183</v>
      </c>
      <c r="G104" s="53" t="s">
        <v>183</v>
      </c>
      <c r="H104" s="53" t="s">
        <v>183</v>
      </c>
      <c r="I104" s="53" t="s">
        <v>183</v>
      </c>
      <c r="J104" s="53" t="s">
        <v>183</v>
      </c>
      <c r="K104" s="53" t="s">
        <v>183</v>
      </c>
      <c r="L104" s="53" t="s">
        <v>183</v>
      </c>
      <c r="M104" s="53">
        <v>14.29</v>
      </c>
      <c r="N104" s="53">
        <v>65.983000000000004</v>
      </c>
      <c r="O104" s="53" t="s">
        <v>183</v>
      </c>
      <c r="P104" s="53" t="s">
        <v>183</v>
      </c>
      <c r="Q104" s="53" t="s">
        <v>183</v>
      </c>
      <c r="R104" s="53"/>
      <c r="S104" s="53"/>
      <c r="T104" s="53"/>
      <c r="U104" s="53"/>
      <c r="V104" s="53"/>
    </row>
    <row r="105" spans="1:22" x14ac:dyDescent="0.3">
      <c r="A105" s="52" t="s">
        <v>521</v>
      </c>
      <c r="B105" s="52"/>
      <c r="C105" s="53" t="s">
        <v>183</v>
      </c>
      <c r="D105" s="53" t="s">
        <v>183</v>
      </c>
      <c r="E105" s="53">
        <v>15.605</v>
      </c>
      <c r="F105" s="53" t="s">
        <v>183</v>
      </c>
      <c r="G105" s="53" t="s">
        <v>183</v>
      </c>
      <c r="H105" s="53" t="s">
        <v>183</v>
      </c>
      <c r="I105" s="53" t="s">
        <v>183</v>
      </c>
      <c r="J105" s="53" t="s">
        <v>183</v>
      </c>
      <c r="K105" s="53" t="s">
        <v>183</v>
      </c>
      <c r="L105" s="53" t="s">
        <v>183</v>
      </c>
      <c r="M105" s="53">
        <v>62.526000000000003</v>
      </c>
      <c r="N105" s="53">
        <v>47.314999999999998</v>
      </c>
      <c r="O105" s="53" t="s">
        <v>183</v>
      </c>
      <c r="P105" s="53" t="s">
        <v>183</v>
      </c>
      <c r="Q105" s="53" t="s">
        <v>183</v>
      </c>
      <c r="R105" s="53"/>
      <c r="S105" s="53"/>
      <c r="T105" s="53"/>
      <c r="U105" s="53"/>
      <c r="V105" s="53"/>
    </row>
    <row r="106" spans="1:22" x14ac:dyDescent="0.3">
      <c r="A106" s="52" t="s">
        <v>522</v>
      </c>
      <c r="B106" s="52"/>
      <c r="C106" s="53" t="s">
        <v>183</v>
      </c>
      <c r="D106" s="53" t="s">
        <v>183</v>
      </c>
      <c r="E106" s="53">
        <v>63.235999999999997</v>
      </c>
      <c r="F106" s="53" t="s">
        <v>183</v>
      </c>
      <c r="G106" s="53" t="s">
        <v>183</v>
      </c>
      <c r="H106" s="53" t="s">
        <v>183</v>
      </c>
      <c r="I106" s="53" t="s">
        <v>183</v>
      </c>
      <c r="J106" s="53" t="s">
        <v>183</v>
      </c>
      <c r="K106" s="53" t="s">
        <v>183</v>
      </c>
      <c r="L106" s="53" t="s">
        <v>183</v>
      </c>
      <c r="M106" s="53">
        <v>111.255</v>
      </c>
      <c r="N106" s="53">
        <v>117.774</v>
      </c>
      <c r="O106" s="53" t="s">
        <v>183</v>
      </c>
      <c r="P106" s="53" t="s">
        <v>183</v>
      </c>
      <c r="Q106" s="53" t="s">
        <v>183</v>
      </c>
      <c r="R106" s="53"/>
      <c r="S106" s="53"/>
      <c r="T106" s="53"/>
      <c r="U106" s="53"/>
      <c r="V106" s="53"/>
    </row>
    <row r="107" spans="1:22" x14ac:dyDescent="0.3">
      <c r="A107" s="52" t="s">
        <v>523</v>
      </c>
      <c r="B107" s="52"/>
      <c r="C107" s="53" t="s">
        <v>183</v>
      </c>
      <c r="D107" s="53" t="s">
        <v>183</v>
      </c>
      <c r="E107" s="53">
        <v>61.195999999999998</v>
      </c>
      <c r="F107" s="53" t="s">
        <v>183</v>
      </c>
      <c r="G107" s="53" t="s">
        <v>183</v>
      </c>
      <c r="H107" s="53" t="s">
        <v>183</v>
      </c>
      <c r="I107" s="53" t="s">
        <v>183</v>
      </c>
      <c r="J107" s="53" t="s">
        <v>183</v>
      </c>
      <c r="K107" s="53" t="s">
        <v>183</v>
      </c>
      <c r="L107" s="53" t="s">
        <v>183</v>
      </c>
      <c r="M107" s="53">
        <v>120.749</v>
      </c>
      <c r="N107" s="53">
        <v>125.758</v>
      </c>
      <c r="O107" s="53" t="s">
        <v>183</v>
      </c>
      <c r="P107" s="53" t="s">
        <v>183</v>
      </c>
      <c r="Q107" s="53" t="s">
        <v>183</v>
      </c>
      <c r="R107" s="53"/>
      <c r="S107" s="53"/>
      <c r="T107" s="53"/>
      <c r="U107" s="53"/>
      <c r="V107" s="53"/>
    </row>
    <row r="108" spans="1:22" x14ac:dyDescent="0.3">
      <c r="A108" s="52" t="s">
        <v>524</v>
      </c>
      <c r="B108" s="52"/>
      <c r="C108" s="53" t="s">
        <v>183</v>
      </c>
      <c r="D108" s="53" t="s">
        <v>183</v>
      </c>
      <c r="E108" s="53">
        <v>102.10599999999999</v>
      </c>
      <c r="F108" s="53" t="s">
        <v>183</v>
      </c>
      <c r="G108" s="53" t="s">
        <v>183</v>
      </c>
      <c r="H108" s="53" t="s">
        <v>183</v>
      </c>
      <c r="I108" s="53" t="s">
        <v>183</v>
      </c>
      <c r="J108" s="53" t="s">
        <v>183</v>
      </c>
      <c r="K108" s="53" t="s">
        <v>183</v>
      </c>
      <c r="L108" s="53" t="s">
        <v>183</v>
      </c>
      <c r="M108" s="53">
        <v>131.864</v>
      </c>
      <c r="N108" s="53">
        <v>153.83799999999999</v>
      </c>
      <c r="O108" s="53" t="s">
        <v>183</v>
      </c>
      <c r="P108" s="53" t="s">
        <v>183</v>
      </c>
      <c r="Q108" s="53" t="s">
        <v>183</v>
      </c>
      <c r="R108" s="53"/>
      <c r="S108" s="53"/>
      <c r="T108" s="53"/>
      <c r="U108" s="53"/>
      <c r="V108" s="53"/>
    </row>
    <row r="109" spans="1:22" x14ac:dyDescent="0.3">
      <c r="A109" s="52" t="s">
        <v>525</v>
      </c>
      <c r="B109" s="52"/>
      <c r="C109" s="53" t="s">
        <v>183</v>
      </c>
      <c r="D109" s="53" t="s">
        <v>183</v>
      </c>
      <c r="E109" s="53">
        <v>124.38500000000001</v>
      </c>
      <c r="F109" s="53" t="s">
        <v>183</v>
      </c>
      <c r="G109" s="53" t="s">
        <v>183</v>
      </c>
      <c r="H109" s="53" t="s">
        <v>183</v>
      </c>
      <c r="I109" s="53" t="s">
        <v>183</v>
      </c>
      <c r="J109" s="53" t="s">
        <v>183</v>
      </c>
      <c r="K109" s="53" t="s">
        <v>183</v>
      </c>
      <c r="L109" s="53" t="s">
        <v>183</v>
      </c>
      <c r="M109" s="53">
        <v>265.74099999999999</v>
      </c>
      <c r="N109" s="53">
        <v>237.47200000000001</v>
      </c>
      <c r="O109" s="53" t="s">
        <v>183</v>
      </c>
      <c r="P109" s="53" t="s">
        <v>183</v>
      </c>
      <c r="Q109" s="53" t="s">
        <v>183</v>
      </c>
      <c r="R109" s="53"/>
      <c r="S109" s="53"/>
      <c r="T109" s="53"/>
      <c r="U109" s="53"/>
      <c r="V109" s="53"/>
    </row>
    <row r="110" spans="1:22" x14ac:dyDescent="0.3">
      <c r="A110" s="52" t="s">
        <v>526</v>
      </c>
      <c r="B110" s="52"/>
      <c r="C110" s="53" t="s">
        <v>183</v>
      </c>
      <c r="D110" s="53" t="s">
        <v>183</v>
      </c>
      <c r="E110" s="53">
        <v>163.09299999999999</v>
      </c>
      <c r="F110" s="53" t="s">
        <v>183</v>
      </c>
      <c r="G110" s="53" t="s">
        <v>183</v>
      </c>
      <c r="H110" s="53" t="s">
        <v>183</v>
      </c>
      <c r="I110" s="53" t="s">
        <v>183</v>
      </c>
      <c r="J110" s="53" t="s">
        <v>183</v>
      </c>
      <c r="K110" s="53" t="s">
        <v>183</v>
      </c>
      <c r="L110" s="53" t="s">
        <v>183</v>
      </c>
      <c r="M110" s="53">
        <v>371.56599999999997</v>
      </c>
      <c r="N110" s="53">
        <v>282.60899999999998</v>
      </c>
      <c r="O110" s="53" t="s">
        <v>183</v>
      </c>
      <c r="P110" s="53" t="s">
        <v>183</v>
      </c>
      <c r="Q110" s="53" t="s">
        <v>183</v>
      </c>
      <c r="R110" s="53"/>
      <c r="S110" s="53"/>
      <c r="T110" s="53"/>
      <c r="U110" s="53"/>
      <c r="V110" s="53"/>
    </row>
    <row r="111" spans="1:22" x14ac:dyDescent="0.3">
      <c r="A111" s="52" t="s">
        <v>527</v>
      </c>
      <c r="B111" s="52"/>
      <c r="C111" s="53" t="s">
        <v>183</v>
      </c>
      <c r="D111" s="53" t="s">
        <v>183</v>
      </c>
      <c r="E111" s="53">
        <v>270.62799999999999</v>
      </c>
      <c r="F111" s="53" t="s">
        <v>183</v>
      </c>
      <c r="G111" s="53" t="s">
        <v>183</v>
      </c>
      <c r="H111" s="53" t="s">
        <v>183</v>
      </c>
      <c r="I111" s="53" t="s">
        <v>183</v>
      </c>
      <c r="J111" s="53" t="s">
        <v>183</v>
      </c>
      <c r="K111" s="53" t="s">
        <v>183</v>
      </c>
      <c r="L111" s="53" t="s">
        <v>183</v>
      </c>
      <c r="M111" s="53">
        <v>490.702</v>
      </c>
      <c r="N111" s="53">
        <v>465.19400000000002</v>
      </c>
      <c r="O111" s="53" t="s">
        <v>183</v>
      </c>
      <c r="P111" s="53" t="s">
        <v>183</v>
      </c>
      <c r="Q111" s="53" t="s">
        <v>183</v>
      </c>
      <c r="R111" s="53"/>
      <c r="S111" s="53"/>
      <c r="T111" s="53"/>
      <c r="U111" s="53"/>
      <c r="V111" s="53"/>
    </row>
    <row r="112" spans="1:22" x14ac:dyDescent="0.3">
      <c r="A112" s="54" t="s">
        <v>528</v>
      </c>
      <c r="B112" s="54"/>
      <c r="C112" s="55" t="s">
        <v>183</v>
      </c>
      <c r="D112" s="55" t="s">
        <v>183</v>
      </c>
      <c r="E112" s="55" t="s">
        <v>183</v>
      </c>
      <c r="F112" s="55" t="s">
        <v>183</v>
      </c>
      <c r="G112" s="55" t="s">
        <v>183</v>
      </c>
      <c r="H112" s="55" t="s">
        <v>183</v>
      </c>
      <c r="I112" s="55" t="s">
        <v>183</v>
      </c>
      <c r="J112" s="55" t="s">
        <v>183</v>
      </c>
      <c r="K112" s="55" t="s">
        <v>183</v>
      </c>
      <c r="L112" s="55" t="s">
        <v>183</v>
      </c>
      <c r="M112" s="55">
        <v>781.85400000000004</v>
      </c>
      <c r="N112" s="55">
        <v>969.86599999999999</v>
      </c>
      <c r="O112" s="55" t="s">
        <v>183</v>
      </c>
      <c r="P112" s="55" t="s">
        <v>183</v>
      </c>
      <c r="Q112" s="55" t="s">
        <v>183</v>
      </c>
      <c r="R112" s="55"/>
      <c r="S112" s="55"/>
      <c r="T112" s="55"/>
      <c r="U112" s="55"/>
      <c r="V112" s="55"/>
    </row>
    <row r="113" spans="1:22" x14ac:dyDescent="0.3">
      <c r="A113" s="52" t="s">
        <v>623</v>
      </c>
      <c r="B113" s="52"/>
      <c r="C113" s="53" t="s">
        <v>183</v>
      </c>
      <c r="D113" s="53" t="s">
        <v>183</v>
      </c>
      <c r="E113" s="53" t="s">
        <v>183</v>
      </c>
      <c r="F113" s="53" t="s">
        <v>183</v>
      </c>
      <c r="G113" s="53" t="s">
        <v>183</v>
      </c>
      <c r="H113" s="53" t="s">
        <v>183</v>
      </c>
      <c r="I113" s="53" t="s">
        <v>183</v>
      </c>
      <c r="J113" s="53" t="s">
        <v>183</v>
      </c>
      <c r="K113" s="53" t="s">
        <v>183</v>
      </c>
      <c r="L113" s="53" t="s">
        <v>183</v>
      </c>
      <c r="M113" s="53">
        <v>0</v>
      </c>
      <c r="N113" s="53">
        <v>69.945999999999998</v>
      </c>
      <c r="O113" s="53" t="s">
        <v>183</v>
      </c>
      <c r="P113" s="53" t="s">
        <v>183</v>
      </c>
      <c r="Q113" s="53" t="s">
        <v>183</v>
      </c>
      <c r="R113" s="53"/>
      <c r="S113" s="53"/>
      <c r="T113" s="53"/>
      <c r="U113" s="53"/>
      <c r="V113" s="53"/>
    </row>
    <row r="114" spans="1:22" x14ac:dyDescent="0.3">
      <c r="A114" s="52" t="s">
        <v>624</v>
      </c>
      <c r="B114" s="52"/>
      <c r="C114" s="53" t="s">
        <v>183</v>
      </c>
      <c r="D114" s="53" t="s">
        <v>183</v>
      </c>
      <c r="E114" s="53" t="s">
        <v>183</v>
      </c>
      <c r="F114" s="53" t="s">
        <v>183</v>
      </c>
      <c r="G114" s="53" t="s">
        <v>183</v>
      </c>
      <c r="H114" s="53" t="s">
        <v>183</v>
      </c>
      <c r="I114" s="53" t="s">
        <v>183</v>
      </c>
      <c r="J114" s="53" t="s">
        <v>183</v>
      </c>
      <c r="K114" s="53" t="s">
        <v>183</v>
      </c>
      <c r="L114" s="53" t="s">
        <v>183</v>
      </c>
      <c r="M114" s="53">
        <v>0</v>
      </c>
      <c r="N114" s="53">
        <v>71.013000000000005</v>
      </c>
      <c r="O114" s="53" t="s">
        <v>183</v>
      </c>
      <c r="P114" s="53" t="s">
        <v>183</v>
      </c>
      <c r="Q114" s="53" t="s">
        <v>183</v>
      </c>
      <c r="R114" s="53"/>
      <c r="S114" s="53"/>
      <c r="T114" s="53"/>
      <c r="U114" s="53"/>
      <c r="V114" s="53"/>
    </row>
    <row r="115" spans="1:22" x14ac:dyDescent="0.3">
      <c r="A115" s="52" t="s">
        <v>529</v>
      </c>
      <c r="B115" s="52"/>
      <c r="C115" s="53" t="s">
        <v>183</v>
      </c>
      <c r="D115" s="53" t="s">
        <v>183</v>
      </c>
      <c r="E115" s="53">
        <v>39.853000000000002</v>
      </c>
      <c r="F115" s="53" t="s">
        <v>183</v>
      </c>
      <c r="G115" s="53" t="s">
        <v>183</v>
      </c>
      <c r="H115" s="53" t="s">
        <v>183</v>
      </c>
      <c r="I115" s="53" t="s">
        <v>183</v>
      </c>
      <c r="J115" s="53" t="s">
        <v>183</v>
      </c>
      <c r="K115" s="53" t="s">
        <v>183</v>
      </c>
      <c r="L115" s="53" t="s">
        <v>183</v>
      </c>
      <c r="M115" s="53">
        <v>52.081000000000003</v>
      </c>
      <c r="N115" s="53">
        <v>66.712000000000003</v>
      </c>
      <c r="O115" s="53" t="s">
        <v>183</v>
      </c>
      <c r="P115" s="53" t="s">
        <v>183</v>
      </c>
      <c r="Q115" s="53" t="s">
        <v>183</v>
      </c>
      <c r="R115" s="53"/>
      <c r="S115" s="53"/>
      <c r="T115" s="53"/>
      <c r="U115" s="53"/>
      <c r="V115" s="53"/>
    </row>
    <row r="116" spans="1:22" x14ac:dyDescent="0.3">
      <c r="A116" s="52" t="s">
        <v>530</v>
      </c>
      <c r="B116" s="52"/>
      <c r="C116" s="53" t="s">
        <v>183</v>
      </c>
      <c r="D116" s="53" t="s">
        <v>183</v>
      </c>
      <c r="E116" s="53">
        <v>155.173</v>
      </c>
      <c r="F116" s="53" t="s">
        <v>183</v>
      </c>
      <c r="G116" s="53" t="s">
        <v>183</v>
      </c>
      <c r="H116" s="53" t="s">
        <v>183</v>
      </c>
      <c r="I116" s="53" t="s">
        <v>183</v>
      </c>
      <c r="J116" s="53" t="s">
        <v>183</v>
      </c>
      <c r="K116" s="53" t="s">
        <v>183</v>
      </c>
      <c r="L116" s="53" t="s">
        <v>183</v>
      </c>
      <c r="M116" s="53">
        <v>195.81700000000001</v>
      </c>
      <c r="N116" s="53">
        <v>193.971</v>
      </c>
      <c r="O116" s="53" t="s">
        <v>183</v>
      </c>
      <c r="P116" s="53" t="s">
        <v>183</v>
      </c>
      <c r="Q116" s="53" t="s">
        <v>183</v>
      </c>
      <c r="R116" s="53"/>
      <c r="S116" s="53"/>
      <c r="T116" s="53"/>
      <c r="U116" s="53"/>
      <c r="V116" s="53"/>
    </row>
    <row r="117" spans="1:22" x14ac:dyDescent="0.3">
      <c r="A117" s="52" t="s">
        <v>531</v>
      </c>
      <c r="B117" s="52"/>
      <c r="C117" s="53" t="s">
        <v>183</v>
      </c>
      <c r="D117" s="53" t="s">
        <v>183</v>
      </c>
      <c r="E117" s="53" t="s">
        <v>183</v>
      </c>
      <c r="F117" s="53" t="s">
        <v>183</v>
      </c>
      <c r="G117" s="53" t="s">
        <v>183</v>
      </c>
      <c r="H117" s="53" t="s">
        <v>183</v>
      </c>
      <c r="I117" s="53" t="s">
        <v>183</v>
      </c>
      <c r="J117" s="53" t="s">
        <v>183</v>
      </c>
      <c r="K117" s="53" t="s">
        <v>183</v>
      </c>
      <c r="L117" s="53" t="s">
        <v>183</v>
      </c>
      <c r="M117" s="53">
        <v>13.789</v>
      </c>
      <c r="N117" s="53">
        <v>34.348999999999997</v>
      </c>
      <c r="O117" s="53" t="s">
        <v>183</v>
      </c>
      <c r="P117" s="53" t="s">
        <v>183</v>
      </c>
      <c r="Q117" s="53" t="s">
        <v>183</v>
      </c>
      <c r="R117" s="53"/>
      <c r="S117" s="53"/>
      <c r="T117" s="53"/>
      <c r="U117" s="53"/>
      <c r="V117" s="53"/>
    </row>
    <row r="118" spans="1:22" x14ac:dyDescent="0.3">
      <c r="A118" s="52" t="s">
        <v>532</v>
      </c>
      <c r="B118" s="52"/>
      <c r="C118" s="53" t="s">
        <v>183</v>
      </c>
      <c r="D118" s="53" t="s">
        <v>183</v>
      </c>
      <c r="E118" s="53" t="s">
        <v>183</v>
      </c>
      <c r="F118" s="53" t="s">
        <v>183</v>
      </c>
      <c r="G118" s="53" t="s">
        <v>183</v>
      </c>
      <c r="H118" s="53" t="s">
        <v>183</v>
      </c>
      <c r="I118" s="53" t="s">
        <v>183</v>
      </c>
      <c r="J118" s="53" t="s">
        <v>183</v>
      </c>
      <c r="K118" s="53" t="s">
        <v>183</v>
      </c>
      <c r="L118" s="53" t="s">
        <v>183</v>
      </c>
      <c r="M118" s="53">
        <v>210.72900000000001</v>
      </c>
      <c r="N118" s="53">
        <v>215.96199999999999</v>
      </c>
      <c r="O118" s="53" t="s">
        <v>183</v>
      </c>
      <c r="P118" s="53" t="s">
        <v>183</v>
      </c>
      <c r="Q118" s="53" t="s">
        <v>183</v>
      </c>
      <c r="R118" s="53"/>
      <c r="S118" s="53"/>
      <c r="T118" s="53"/>
      <c r="U118" s="53"/>
      <c r="V118" s="53"/>
    </row>
    <row r="119" spans="1:22" x14ac:dyDescent="0.3">
      <c r="A119" s="52" t="s">
        <v>533</v>
      </c>
      <c r="B119" s="52"/>
      <c r="C119" s="53" t="s">
        <v>183</v>
      </c>
      <c r="D119" s="53" t="s">
        <v>183</v>
      </c>
      <c r="E119" s="53" t="s">
        <v>183</v>
      </c>
      <c r="F119" s="53" t="s">
        <v>183</v>
      </c>
      <c r="G119" s="53" t="s">
        <v>183</v>
      </c>
      <c r="H119" s="53" t="s">
        <v>183</v>
      </c>
      <c r="I119" s="53" t="s">
        <v>183</v>
      </c>
      <c r="J119" s="53" t="s">
        <v>183</v>
      </c>
      <c r="K119" s="53" t="s">
        <v>183</v>
      </c>
      <c r="L119" s="53" t="s">
        <v>183</v>
      </c>
      <c r="M119" s="53">
        <v>203.94499999999999</v>
      </c>
      <c r="N119" s="53">
        <v>206.81200000000001</v>
      </c>
      <c r="O119" s="53" t="s">
        <v>183</v>
      </c>
      <c r="P119" s="53" t="s">
        <v>183</v>
      </c>
      <c r="Q119" s="53" t="s">
        <v>183</v>
      </c>
      <c r="R119" s="53"/>
      <c r="S119" s="53"/>
      <c r="T119" s="53"/>
      <c r="U119" s="53"/>
      <c r="V119" s="53"/>
    </row>
    <row r="120" spans="1:22" x14ac:dyDescent="0.3">
      <c r="A120" s="52" t="s">
        <v>534</v>
      </c>
      <c r="B120" s="52"/>
      <c r="C120" s="53" t="s">
        <v>183</v>
      </c>
      <c r="D120" s="53" t="s">
        <v>183</v>
      </c>
      <c r="E120" s="53">
        <v>61.286999999999999</v>
      </c>
      <c r="F120" s="53" t="s">
        <v>183</v>
      </c>
      <c r="G120" s="53" t="s">
        <v>183</v>
      </c>
      <c r="H120" s="53" t="s">
        <v>183</v>
      </c>
      <c r="I120" s="53" t="s">
        <v>183</v>
      </c>
      <c r="J120" s="53" t="s">
        <v>183</v>
      </c>
      <c r="K120" s="53" t="s">
        <v>183</v>
      </c>
      <c r="L120" s="53" t="s">
        <v>183</v>
      </c>
      <c r="M120" s="53">
        <v>105.49299999999999</v>
      </c>
      <c r="N120" s="53">
        <v>111.101</v>
      </c>
      <c r="O120" s="53" t="s">
        <v>183</v>
      </c>
      <c r="P120" s="53" t="s">
        <v>183</v>
      </c>
      <c r="Q120" s="53" t="s">
        <v>183</v>
      </c>
      <c r="R120" s="53"/>
      <c r="S120" s="53"/>
      <c r="T120" s="53"/>
      <c r="U120" s="53"/>
      <c r="V120" s="53"/>
    </row>
    <row r="121" spans="1:22" x14ac:dyDescent="0.3">
      <c r="A121" s="54" t="s">
        <v>393</v>
      </c>
      <c r="B121" s="54"/>
      <c r="C121" s="55" t="s">
        <v>183</v>
      </c>
      <c r="D121" s="55" t="s">
        <v>183</v>
      </c>
      <c r="E121" s="55" t="s">
        <v>183</v>
      </c>
      <c r="F121" s="55" t="s">
        <v>183</v>
      </c>
      <c r="G121" s="55" t="s">
        <v>183</v>
      </c>
      <c r="H121" s="55" t="s">
        <v>183</v>
      </c>
      <c r="I121" s="55" t="s">
        <v>183</v>
      </c>
      <c r="J121" s="55" t="s">
        <v>183</v>
      </c>
      <c r="K121" s="55" t="s">
        <v>183</v>
      </c>
      <c r="L121" s="55" t="s">
        <v>183</v>
      </c>
      <c r="M121" s="55">
        <v>574.33299999999997</v>
      </c>
      <c r="N121" s="55">
        <v>734.72900000000004</v>
      </c>
      <c r="O121" s="55" t="s">
        <v>183</v>
      </c>
      <c r="P121" s="55" t="s">
        <v>183</v>
      </c>
      <c r="Q121" s="55" t="s">
        <v>183</v>
      </c>
      <c r="R121" s="55"/>
      <c r="S121" s="55"/>
      <c r="T121" s="55"/>
      <c r="U121" s="55"/>
      <c r="V121" s="55"/>
    </row>
    <row r="122" spans="1:22" x14ac:dyDescent="0.3">
      <c r="A122" s="52" t="s">
        <v>535</v>
      </c>
      <c r="B122" s="52"/>
      <c r="C122" s="53" t="s">
        <v>183</v>
      </c>
      <c r="D122" s="53" t="s">
        <v>183</v>
      </c>
      <c r="E122" s="53" t="s">
        <v>183</v>
      </c>
      <c r="F122" s="53" t="s">
        <v>183</v>
      </c>
      <c r="G122" s="53" t="s">
        <v>183</v>
      </c>
      <c r="H122" s="53" t="s">
        <v>183</v>
      </c>
      <c r="I122" s="53" t="s">
        <v>183</v>
      </c>
      <c r="J122" s="53" t="s">
        <v>183</v>
      </c>
      <c r="K122" s="53" t="s">
        <v>183</v>
      </c>
      <c r="L122" s="53" t="s">
        <v>183</v>
      </c>
      <c r="M122" s="53">
        <v>478.12099999999998</v>
      </c>
      <c r="N122" s="53">
        <v>458.09899999999999</v>
      </c>
      <c r="O122" s="53" t="s">
        <v>183</v>
      </c>
      <c r="P122" s="53" t="s">
        <v>183</v>
      </c>
      <c r="Q122" s="53" t="s">
        <v>183</v>
      </c>
      <c r="R122" s="53"/>
      <c r="S122" s="53"/>
      <c r="T122" s="53"/>
      <c r="U122" s="53"/>
      <c r="V122" s="53"/>
    </row>
    <row r="123" spans="1:22" x14ac:dyDescent="0.3">
      <c r="A123" s="52" t="s">
        <v>536</v>
      </c>
      <c r="B123" s="52"/>
      <c r="C123" s="53" t="s">
        <v>183</v>
      </c>
      <c r="D123" s="53" t="s">
        <v>183</v>
      </c>
      <c r="E123" s="53" t="s">
        <v>183</v>
      </c>
      <c r="F123" s="53" t="s">
        <v>183</v>
      </c>
      <c r="G123" s="53" t="s">
        <v>183</v>
      </c>
      <c r="H123" s="53" t="s">
        <v>183</v>
      </c>
      <c r="I123" s="53" t="s">
        <v>183</v>
      </c>
      <c r="J123" s="53" t="s">
        <v>183</v>
      </c>
      <c r="K123" s="53" t="s">
        <v>183</v>
      </c>
      <c r="L123" s="53" t="s">
        <v>183</v>
      </c>
      <c r="M123" s="53">
        <v>96.212000000000003</v>
      </c>
      <c r="N123" s="53">
        <v>276.63</v>
      </c>
      <c r="O123" s="53" t="s">
        <v>183</v>
      </c>
      <c r="P123" s="53" t="s">
        <v>183</v>
      </c>
      <c r="Q123" s="53" t="s">
        <v>183</v>
      </c>
      <c r="R123" s="53"/>
      <c r="S123" s="53"/>
      <c r="T123" s="53"/>
      <c r="U123" s="53"/>
      <c r="V123" s="53"/>
    </row>
    <row r="124" spans="1:22" x14ac:dyDescent="0.3">
      <c r="A124" s="54" t="s">
        <v>537</v>
      </c>
      <c r="B124" s="54"/>
      <c r="C124" s="55" t="s">
        <v>183</v>
      </c>
      <c r="D124" s="55" t="s">
        <v>183</v>
      </c>
      <c r="E124" s="55">
        <v>42.764000000000003</v>
      </c>
      <c r="F124" s="55" t="s">
        <v>183</v>
      </c>
      <c r="G124" s="55" t="s">
        <v>183</v>
      </c>
      <c r="H124" s="55" t="s">
        <v>183</v>
      </c>
      <c r="I124" s="55" t="s">
        <v>183</v>
      </c>
      <c r="J124" s="55" t="s">
        <v>183</v>
      </c>
      <c r="K124" s="55" t="s">
        <v>183</v>
      </c>
      <c r="L124" s="55" t="s">
        <v>183</v>
      </c>
      <c r="M124" s="55" t="s">
        <v>183</v>
      </c>
      <c r="N124" s="55" t="s">
        <v>183</v>
      </c>
      <c r="O124" s="55" t="s">
        <v>183</v>
      </c>
      <c r="P124" s="55" t="s">
        <v>183</v>
      </c>
      <c r="Q124" s="55" t="s">
        <v>183</v>
      </c>
      <c r="R124" s="55"/>
      <c r="S124" s="55"/>
      <c r="T124" s="55"/>
      <c r="U124" s="55"/>
      <c r="V124" s="55"/>
    </row>
    <row r="125" spans="1:22" x14ac:dyDescent="0.3">
      <c r="A125" s="54" t="s">
        <v>625</v>
      </c>
      <c r="B125" s="54"/>
      <c r="C125" s="55" t="s">
        <v>183</v>
      </c>
      <c r="D125" s="55" t="s">
        <v>183</v>
      </c>
      <c r="E125" s="55">
        <v>-12.157999999999999</v>
      </c>
      <c r="F125" s="55" t="s">
        <v>183</v>
      </c>
      <c r="G125" s="55" t="s">
        <v>183</v>
      </c>
      <c r="H125" s="55" t="s">
        <v>183</v>
      </c>
      <c r="I125" s="55" t="s">
        <v>183</v>
      </c>
      <c r="J125" s="55" t="s">
        <v>183</v>
      </c>
      <c r="K125" s="55" t="s">
        <v>183</v>
      </c>
      <c r="L125" s="55" t="s">
        <v>183</v>
      </c>
      <c r="M125" s="55" t="s">
        <v>183</v>
      </c>
      <c r="N125" s="55" t="s">
        <v>183</v>
      </c>
      <c r="O125" s="55" t="s">
        <v>183</v>
      </c>
      <c r="P125" s="55" t="s">
        <v>183</v>
      </c>
      <c r="Q125" s="55" t="s">
        <v>183</v>
      </c>
      <c r="R125" s="55"/>
      <c r="S125" s="55"/>
      <c r="T125" s="55"/>
      <c r="U125" s="55"/>
      <c r="V125" s="55"/>
    </row>
    <row r="126" spans="1:22" x14ac:dyDescent="0.3">
      <c r="A126" s="54" t="s">
        <v>540</v>
      </c>
      <c r="B126" s="54"/>
      <c r="C126" s="55" t="s">
        <v>183</v>
      </c>
      <c r="D126" s="55" t="s">
        <v>183</v>
      </c>
      <c r="E126" s="55">
        <v>385.88799999999998</v>
      </c>
      <c r="F126" s="55" t="s">
        <v>183</v>
      </c>
      <c r="G126" s="55" t="s">
        <v>183</v>
      </c>
      <c r="H126" s="55" t="s">
        <v>183</v>
      </c>
      <c r="I126" s="55" t="s">
        <v>183</v>
      </c>
      <c r="J126" s="55" t="s">
        <v>183</v>
      </c>
      <c r="K126" s="55" t="s">
        <v>183</v>
      </c>
      <c r="L126" s="55" t="s">
        <v>183</v>
      </c>
      <c r="M126" s="55" t="s">
        <v>183</v>
      </c>
      <c r="N126" s="55" t="s">
        <v>183</v>
      </c>
      <c r="O126" s="55" t="s">
        <v>183</v>
      </c>
      <c r="P126" s="55" t="s">
        <v>183</v>
      </c>
      <c r="Q126" s="55" t="s">
        <v>183</v>
      </c>
      <c r="R126" s="55"/>
      <c r="S126" s="55"/>
      <c r="T126" s="55"/>
      <c r="U126" s="55"/>
      <c r="V126" s="55"/>
    </row>
    <row r="127" spans="1:22" x14ac:dyDescent="0.3">
      <c r="A127" s="52" t="s">
        <v>541</v>
      </c>
      <c r="B127" s="52"/>
      <c r="C127" s="53" t="s">
        <v>183</v>
      </c>
      <c r="D127" s="53" t="s">
        <v>183</v>
      </c>
      <c r="E127" s="53">
        <v>129.57499999999999</v>
      </c>
      <c r="F127" s="53" t="s">
        <v>183</v>
      </c>
      <c r="G127" s="53" t="s">
        <v>183</v>
      </c>
      <c r="H127" s="53" t="s">
        <v>183</v>
      </c>
      <c r="I127" s="53" t="s">
        <v>183</v>
      </c>
      <c r="J127" s="53" t="s">
        <v>183</v>
      </c>
      <c r="K127" s="53" t="s">
        <v>183</v>
      </c>
      <c r="L127" s="53" t="s">
        <v>183</v>
      </c>
      <c r="M127" s="53" t="s">
        <v>183</v>
      </c>
      <c r="N127" s="53" t="s">
        <v>183</v>
      </c>
      <c r="O127" s="53" t="s">
        <v>183</v>
      </c>
      <c r="P127" s="53" t="s">
        <v>183</v>
      </c>
      <c r="Q127" s="53" t="s">
        <v>183</v>
      </c>
      <c r="R127" s="53"/>
      <c r="S127" s="53"/>
      <c r="T127" s="53"/>
      <c r="U127" s="53"/>
      <c r="V127" s="53"/>
    </row>
    <row r="128" spans="1:22" x14ac:dyDescent="0.3">
      <c r="A128" s="54" t="s">
        <v>626</v>
      </c>
      <c r="B128" s="54" t="s">
        <v>627</v>
      </c>
      <c r="C128" s="55">
        <v>24.463999999999999</v>
      </c>
      <c r="D128" s="55">
        <v>-4.5686999999999998</v>
      </c>
      <c r="E128" s="55">
        <v>-8.6775000000000002</v>
      </c>
      <c r="F128" s="55">
        <v>62.098300000000002</v>
      </c>
      <c r="G128" s="55">
        <v>11.005800000000001</v>
      </c>
      <c r="H128" s="55">
        <v>20.250499999999999</v>
      </c>
      <c r="I128" s="55">
        <v>20.585899999999999</v>
      </c>
      <c r="J128" s="55">
        <v>7.2214</v>
      </c>
      <c r="K128" s="55">
        <v>30.8888</v>
      </c>
      <c r="L128" s="55">
        <v>25.061499999999999</v>
      </c>
      <c r="M128" s="55">
        <v>22.507100000000001</v>
      </c>
      <c r="N128" s="55">
        <v>41.774799999999999</v>
      </c>
      <c r="O128" s="55">
        <v>25.554099999999998</v>
      </c>
      <c r="P128" s="55">
        <v>44.421799999999998</v>
      </c>
      <c r="Q128" s="55">
        <v>52.624499999999998</v>
      </c>
      <c r="R128" s="55"/>
      <c r="S128" s="55"/>
      <c r="T128" s="55"/>
      <c r="U128" s="55"/>
      <c r="V128" s="55"/>
    </row>
    <row r="129" spans="1:22" x14ac:dyDescent="0.3">
      <c r="A129" s="54" t="s">
        <v>628</v>
      </c>
      <c r="B129" s="54" t="s">
        <v>629</v>
      </c>
      <c r="C129" s="55" t="s">
        <v>183</v>
      </c>
      <c r="D129" s="55">
        <v>0</v>
      </c>
      <c r="E129" s="55" t="s">
        <v>183</v>
      </c>
      <c r="F129" s="55" t="s">
        <v>183</v>
      </c>
      <c r="G129" s="55" t="s">
        <v>183</v>
      </c>
      <c r="H129" s="55" t="s">
        <v>183</v>
      </c>
      <c r="I129" s="55">
        <v>0</v>
      </c>
      <c r="J129" s="55">
        <v>0</v>
      </c>
      <c r="K129" s="55">
        <v>559.44299999999998</v>
      </c>
      <c r="L129" s="55">
        <v>0</v>
      </c>
      <c r="M129" s="55">
        <v>1034.5340000000001</v>
      </c>
      <c r="N129" s="55">
        <v>-3615.8180000000002</v>
      </c>
      <c r="O129" s="55">
        <v>0</v>
      </c>
      <c r="P129" s="55">
        <v>1789.604</v>
      </c>
      <c r="Q129" s="55">
        <v>1889.1179999999999</v>
      </c>
      <c r="R129" s="55"/>
      <c r="S129" s="55"/>
      <c r="T129" s="55"/>
      <c r="U129" s="55"/>
      <c r="V129" s="55"/>
    </row>
    <row r="130" spans="1:22" x14ac:dyDescent="0.3">
      <c r="A130" s="54" t="s">
        <v>630</v>
      </c>
      <c r="B130" s="54" t="s">
        <v>631</v>
      </c>
      <c r="C130" s="55">
        <v>9.5090000000000003</v>
      </c>
      <c r="D130" s="55" t="s">
        <v>183</v>
      </c>
      <c r="E130" s="55" t="s">
        <v>183</v>
      </c>
      <c r="F130" s="55" t="s">
        <v>183</v>
      </c>
      <c r="G130" s="55" t="s">
        <v>183</v>
      </c>
      <c r="H130" s="55" t="s">
        <v>183</v>
      </c>
      <c r="I130" s="55" t="s">
        <v>183</v>
      </c>
      <c r="J130" s="55" t="s">
        <v>183</v>
      </c>
      <c r="K130" s="55" t="s">
        <v>183</v>
      </c>
      <c r="L130" s="55" t="s">
        <v>183</v>
      </c>
      <c r="M130" s="55" t="s">
        <v>183</v>
      </c>
      <c r="N130" s="55" t="s">
        <v>183</v>
      </c>
      <c r="O130" s="55" t="s">
        <v>183</v>
      </c>
      <c r="P130" s="55" t="s">
        <v>183</v>
      </c>
      <c r="Q130" s="55" t="s">
        <v>183</v>
      </c>
      <c r="R130" s="55"/>
      <c r="S130" s="55"/>
      <c r="T130" s="55"/>
      <c r="U130" s="55"/>
      <c r="V130" s="55"/>
    </row>
    <row r="131" spans="1:22" x14ac:dyDescent="0.3">
      <c r="A131" s="54" t="s">
        <v>69</v>
      </c>
      <c r="B131" s="54" t="s">
        <v>632</v>
      </c>
      <c r="C131" s="55">
        <v>-28.722000000000001</v>
      </c>
      <c r="D131" s="55">
        <v>451.06400000000002</v>
      </c>
      <c r="E131" s="55">
        <v>296.52300000000002</v>
      </c>
      <c r="F131" s="55">
        <v>373.88200000000001</v>
      </c>
      <c r="G131" s="55">
        <v>486.58800000000002</v>
      </c>
      <c r="H131" s="55">
        <v>748.32399999999996</v>
      </c>
      <c r="I131" s="55">
        <v>258.62900000000002</v>
      </c>
      <c r="J131" s="55">
        <v>-461.74</v>
      </c>
      <c r="K131" s="55">
        <v>-728.50099999999998</v>
      </c>
      <c r="L131" s="55">
        <v>342.32900000000001</v>
      </c>
      <c r="M131" s="55">
        <v>235.696</v>
      </c>
      <c r="N131" s="55">
        <v>1071.395</v>
      </c>
      <c r="O131" s="55">
        <v>-1763.6220000000001</v>
      </c>
      <c r="P131" s="55">
        <v>882.726</v>
      </c>
      <c r="Q131" s="55">
        <v>991.39499999999998</v>
      </c>
      <c r="R131" s="55"/>
      <c r="S131" s="55"/>
      <c r="T131" s="55"/>
      <c r="U131" s="55"/>
      <c r="V131" s="55"/>
    </row>
    <row r="132" spans="1:22" x14ac:dyDescent="0.3">
      <c r="A132" s="54" t="s">
        <v>633</v>
      </c>
      <c r="B132" s="54" t="s">
        <v>634</v>
      </c>
      <c r="C132" s="55" t="s">
        <v>183</v>
      </c>
      <c r="D132" s="55" t="s">
        <v>183</v>
      </c>
      <c r="E132" s="55" t="s">
        <v>183</v>
      </c>
      <c r="F132" s="55" t="s">
        <v>183</v>
      </c>
      <c r="G132" s="55" t="s">
        <v>183</v>
      </c>
      <c r="H132" s="55">
        <v>1318.7030999999999</v>
      </c>
      <c r="I132" s="55">
        <v>511.52679999999998</v>
      </c>
      <c r="J132" s="55" t="s">
        <v>183</v>
      </c>
      <c r="K132" s="55">
        <v>-45.740200000000002</v>
      </c>
      <c r="L132" s="55" t="s">
        <v>183</v>
      </c>
      <c r="M132" s="55">
        <v>944.38649999999996</v>
      </c>
      <c r="N132" s="55">
        <v>1730.9753000000001</v>
      </c>
      <c r="O132" s="55" t="s">
        <v>183</v>
      </c>
      <c r="P132" s="55">
        <v>1543.7034000000001</v>
      </c>
      <c r="Q132" s="55">
        <v>1127.4821999999999</v>
      </c>
      <c r="R132" s="55"/>
      <c r="S132" s="55"/>
      <c r="T132" s="55"/>
      <c r="U132" s="55"/>
      <c r="V132" s="55"/>
    </row>
    <row r="133" spans="1:22" x14ac:dyDescent="0.3">
      <c r="A133" s="54" t="s">
        <v>635</v>
      </c>
      <c r="B133" s="54" t="s">
        <v>636</v>
      </c>
      <c r="C133" s="55">
        <v>2447.04</v>
      </c>
      <c r="D133" s="55">
        <v>1020.498</v>
      </c>
      <c r="E133" s="55">
        <v>-1498.586</v>
      </c>
      <c r="F133" s="55">
        <v>1092.6769999999999</v>
      </c>
      <c r="G133" s="55">
        <v>73.031000000000006</v>
      </c>
      <c r="H133" s="55">
        <v>626.09199999999998</v>
      </c>
      <c r="I133" s="55">
        <v>980.13</v>
      </c>
      <c r="J133" s="55">
        <v>-259.73</v>
      </c>
      <c r="K133" s="55">
        <v>-1025.1759999999999</v>
      </c>
      <c r="L133" s="55">
        <v>205.37899999999999</v>
      </c>
      <c r="M133" s="55">
        <v>2501.3020000000001</v>
      </c>
      <c r="N133" s="55">
        <v>-3074.2429999999999</v>
      </c>
      <c r="O133" s="55">
        <v>655.23500000000001</v>
      </c>
      <c r="P133" s="55">
        <v>-357.11599999999999</v>
      </c>
      <c r="Q133" s="55" t="s">
        <v>183</v>
      </c>
      <c r="R133" s="55"/>
      <c r="S133" s="55"/>
      <c r="T133" s="55"/>
      <c r="U133" s="55"/>
      <c r="V133" s="55"/>
    </row>
    <row r="134" spans="1:22" x14ac:dyDescent="0.3">
      <c r="A134" s="54" t="s">
        <v>637</v>
      </c>
      <c r="B134" s="54" t="s">
        <v>638</v>
      </c>
      <c r="C134" s="55">
        <v>-0.1026</v>
      </c>
      <c r="D134" s="55">
        <v>1.1917</v>
      </c>
      <c r="E134" s="55">
        <v>0.6583</v>
      </c>
      <c r="F134" s="55">
        <v>0.7651</v>
      </c>
      <c r="G134" s="55">
        <v>0.99509999999999998</v>
      </c>
      <c r="H134" s="55">
        <v>1.5282</v>
      </c>
      <c r="I134" s="55">
        <v>0.52690000000000003</v>
      </c>
      <c r="J134" s="55">
        <v>-0.85050000000000003</v>
      </c>
      <c r="K134" s="55">
        <v>-1.2823</v>
      </c>
      <c r="L134" s="55">
        <v>0.59819999999999995</v>
      </c>
      <c r="M134" s="55">
        <v>0.43309999999999998</v>
      </c>
      <c r="N134" s="55">
        <v>2.044</v>
      </c>
      <c r="O134" s="55">
        <v>-3.569</v>
      </c>
      <c r="P134" s="55">
        <v>1.8315999999999999</v>
      </c>
      <c r="Q134" s="55">
        <v>2.4228000000000001</v>
      </c>
      <c r="R134" s="55"/>
      <c r="S134" s="55"/>
      <c r="T134" s="55"/>
      <c r="U134" s="55"/>
      <c r="V134" s="55"/>
    </row>
    <row r="135" spans="1:22" x14ac:dyDescent="0.3">
      <c r="A135" s="54" t="s">
        <v>639</v>
      </c>
      <c r="B135" s="54" t="s">
        <v>640</v>
      </c>
      <c r="C135" s="55" t="s">
        <v>183</v>
      </c>
      <c r="D135" s="55">
        <v>7.6531000000000002</v>
      </c>
      <c r="E135" s="55">
        <v>22.558700000000002</v>
      </c>
      <c r="F135" s="55">
        <v>13.6317</v>
      </c>
      <c r="G135" s="55">
        <v>11.6974</v>
      </c>
      <c r="H135" s="55">
        <v>15.3902</v>
      </c>
      <c r="I135" s="55">
        <v>40.579000000000001</v>
      </c>
      <c r="J135" s="55" t="s">
        <v>183</v>
      </c>
      <c r="K135" s="55" t="s">
        <v>183</v>
      </c>
      <c r="L135" s="55">
        <v>55.816299999999998</v>
      </c>
      <c r="M135" s="55">
        <v>56.019500000000001</v>
      </c>
      <c r="N135" s="55">
        <v>16.277100000000001</v>
      </c>
      <c r="O135" s="55" t="s">
        <v>183</v>
      </c>
      <c r="P135" s="55">
        <v>24.502500000000001</v>
      </c>
      <c r="Q135" s="55">
        <v>13.839600000000001</v>
      </c>
      <c r="R135" s="55"/>
      <c r="S135" s="55"/>
      <c r="T135" s="55"/>
      <c r="U135" s="55"/>
      <c r="V135" s="55"/>
    </row>
    <row r="136" spans="1:22" x14ac:dyDescent="0.3">
      <c r="A136" s="54" t="s">
        <v>641</v>
      </c>
      <c r="B136" s="54" t="s">
        <v>642</v>
      </c>
      <c r="C136" s="55" t="s">
        <v>183</v>
      </c>
      <c r="D136" s="55" t="s">
        <v>183</v>
      </c>
      <c r="E136" s="55" t="s">
        <v>183</v>
      </c>
      <c r="F136" s="55">
        <v>0.21679999999999999</v>
      </c>
      <c r="G136" s="55" t="s">
        <v>183</v>
      </c>
      <c r="H136" s="55" t="s">
        <v>183</v>
      </c>
      <c r="I136" s="55" t="s">
        <v>183</v>
      </c>
      <c r="J136" s="55" t="s">
        <v>183</v>
      </c>
      <c r="K136" s="55">
        <v>1.3939999999999999</v>
      </c>
      <c r="L136" s="55">
        <v>1.1303000000000001</v>
      </c>
      <c r="M136" s="55">
        <v>3.6903000000000001</v>
      </c>
      <c r="N136" s="55">
        <v>0.88349999999999995</v>
      </c>
      <c r="O136" s="55" t="s">
        <v>183</v>
      </c>
      <c r="P136" s="55">
        <v>1.0949</v>
      </c>
      <c r="Q136" s="55">
        <v>1.1923999999999999</v>
      </c>
      <c r="R136" s="55"/>
      <c r="S136" s="55"/>
      <c r="T136" s="55"/>
      <c r="U136" s="55"/>
      <c r="V136" s="55"/>
    </row>
    <row r="137" spans="1:22" x14ac:dyDescent="0.3">
      <c r="A137" s="56" t="s">
        <v>231</v>
      </c>
      <c r="B137" s="56"/>
      <c r="C137" s="56" t="s">
        <v>506</v>
      </c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</row>
    <row r="141" spans="1:22" x14ac:dyDescent="0.3">
      <c r="A141" s="70" t="s">
        <v>788</v>
      </c>
      <c r="K141" s="71">
        <f>K56</f>
        <v>-2258.529</v>
      </c>
      <c r="L141" s="71">
        <f t="shared" ref="L141:V141" si="2">L56</f>
        <v>-1863.364</v>
      </c>
      <c r="M141" s="71">
        <f t="shared" si="2"/>
        <v>-1461.231</v>
      </c>
      <c r="N141" s="71">
        <f t="shared" si="2"/>
        <v>-736.428</v>
      </c>
      <c r="O141" s="71">
        <f t="shared" si="2"/>
        <v>-264.44299999999998</v>
      </c>
      <c r="P141" s="71">
        <f t="shared" si="2"/>
        <v>-384.09699999999998</v>
      </c>
      <c r="Q141" s="71">
        <f t="shared" si="2"/>
        <v>401.26499999999999</v>
      </c>
      <c r="R141" s="71">
        <f t="shared" si="2"/>
        <v>-324.27</v>
      </c>
      <c r="S141" s="71">
        <f t="shared" si="2"/>
        <v>-294.35649999999998</v>
      </c>
      <c r="T141" s="71">
        <f t="shared" si="2"/>
        <v>-309.31324999999998</v>
      </c>
      <c r="U141" s="71">
        <f t="shared" si="2"/>
        <v>-301.83487500000001</v>
      </c>
      <c r="V141" s="71">
        <f t="shared" si="2"/>
        <v>-305.57406249999997</v>
      </c>
    </row>
    <row r="142" spans="1:22" s="79" customFormat="1" x14ac:dyDescent="0.3">
      <c r="A142" s="81" t="s">
        <v>792</v>
      </c>
      <c r="B142" s="81"/>
      <c r="C142" s="82"/>
      <c r="D142" s="82"/>
      <c r="E142" s="82"/>
      <c r="F142" s="82"/>
      <c r="G142" s="82"/>
      <c r="H142" s="82"/>
      <c r="I142" s="83"/>
      <c r="J142" s="83"/>
      <c r="K142" s="83">
        <f>-K141/'BBG Adjusted'!I6</f>
        <v>0.23828496532436461</v>
      </c>
      <c r="L142" s="83">
        <f>-L141/'BBG Adjusted'!J6</f>
        <v>0.17257398694639742</v>
      </c>
      <c r="M142" s="83">
        <f>-M141/'BBG Adjusted'!K6</f>
        <v>0.12422163348832654</v>
      </c>
      <c r="N142" s="83">
        <f>-N141/'BBG Adjusted'!L6</f>
        <v>5.7088893423026567E-2</v>
      </c>
      <c r="O142" s="83">
        <f>-O141/'BBG Adjusted'!M6</f>
        <v>5.1227973519211815E-2</v>
      </c>
      <c r="P142" s="83">
        <f>-P141/'BBG Adjusted'!N6</f>
        <v>3.9678868280830649E-2</v>
      </c>
      <c r="Q142" s="83">
        <f>-Q141/'BBG Adjusted'!O6</f>
        <v>-3.0566784117445189E-2</v>
      </c>
      <c r="R142" s="83">
        <f>-R141/'BBG Adjusted'!P6</f>
        <v>2.0745313799500991E-2</v>
      </c>
      <c r="S142" s="83">
        <f>-S141/'BBG Adjusted'!Q6</f>
        <v>1.8283091914064221E-2</v>
      </c>
      <c r="T142" s="83">
        <f>-T141/'BBG Adjusted'!R6</f>
        <v>1.8652511297477206E-2</v>
      </c>
      <c r="U142" s="84">
        <f>-U141/'BBG Adjusted'!S6</f>
        <v>1.7671400956954349E-2</v>
      </c>
      <c r="V142" s="84">
        <f>-V141/'BBG Adjusted'!T6</f>
        <v>1.7369240401140625E-2</v>
      </c>
    </row>
  </sheetData>
  <pageMargins left="0.7" right="0.7" top="0.75" bottom="0.75" header="0.3" footer="0.3"/>
  <pageSetup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1B3B-C058-4748-B5A5-207FA81BFD43}">
  <dimension ref="A1:Q160"/>
  <sheetViews>
    <sheetView view="pageBreakPreview" zoomScaleNormal="100" zoomScaleSheetLayoutView="100" workbookViewId="0">
      <pane xSplit="2" ySplit="5" topLeftCell="C6" activePane="bottomRight" state="frozen"/>
      <selection activeCell="Q15" sqref="Q15"/>
      <selection pane="topRight" activeCell="Q15" sqref="Q15"/>
      <selection pane="bottomLeft" activeCell="Q15" sqref="Q15"/>
      <selection pane="bottomRight" activeCell="Q15" sqref="Q15"/>
    </sheetView>
  </sheetViews>
  <sheetFormatPr defaultRowHeight="14.4" outlineLevelCol="1" x14ac:dyDescent="0.3"/>
  <cols>
    <col min="1" max="1" width="31.59765625" style="45" customWidth="1"/>
    <col min="2" max="2" width="0" style="45" hidden="1" customWidth="1"/>
    <col min="3" max="10" width="11.69921875" style="45" hidden="1" customWidth="1" outlineLevel="1"/>
    <col min="11" max="11" width="11.69921875" style="45" customWidth="1" collapsed="1"/>
    <col min="12" max="17" width="11.69921875" style="45" customWidth="1"/>
    <col min="18" max="16384" width="8.796875" style="45"/>
  </cols>
  <sheetData>
    <row r="1" spans="1:17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21" x14ac:dyDescent="0.3">
      <c r="A2" s="46" t="s">
        <v>149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x14ac:dyDescent="0.3">
      <c r="A4" s="48" t="s">
        <v>150</v>
      </c>
      <c r="B4" s="48"/>
      <c r="C4" s="49" t="s">
        <v>151</v>
      </c>
      <c r="D4" s="49" t="s">
        <v>152</v>
      </c>
      <c r="E4" s="49" t="s">
        <v>153</v>
      </c>
      <c r="F4" s="49" t="s">
        <v>154</v>
      </c>
      <c r="G4" s="49" t="s">
        <v>155</v>
      </c>
      <c r="H4" s="49" t="s">
        <v>156</v>
      </c>
      <c r="I4" s="49" t="s">
        <v>157</v>
      </c>
      <c r="J4" s="49" t="s">
        <v>158</v>
      </c>
      <c r="K4" s="49" t="s">
        <v>159</v>
      </c>
      <c r="L4" s="49" t="s">
        <v>160</v>
      </c>
      <c r="M4" s="49" t="s">
        <v>161</v>
      </c>
      <c r="N4" s="49" t="s">
        <v>162</v>
      </c>
      <c r="O4" s="49" t="s">
        <v>163</v>
      </c>
      <c r="P4" s="49" t="s">
        <v>164</v>
      </c>
      <c r="Q4" s="49" t="s">
        <v>165</v>
      </c>
    </row>
    <row r="5" spans="1:17" x14ac:dyDescent="0.3">
      <c r="A5" s="50" t="s">
        <v>166</v>
      </c>
      <c r="B5" s="50"/>
      <c r="C5" s="51" t="s">
        <v>167</v>
      </c>
      <c r="D5" s="51" t="s">
        <v>168</v>
      </c>
      <c r="E5" s="51" t="s">
        <v>169</v>
      </c>
      <c r="F5" s="51" t="s">
        <v>170</v>
      </c>
      <c r="G5" s="51" t="s">
        <v>171</v>
      </c>
      <c r="H5" s="51" t="s">
        <v>172</v>
      </c>
      <c r="I5" s="51" t="s">
        <v>173</v>
      </c>
      <c r="J5" s="51" t="s">
        <v>174</v>
      </c>
      <c r="K5" s="51" t="s">
        <v>175</v>
      </c>
      <c r="L5" s="51" t="s">
        <v>176</v>
      </c>
      <c r="M5" s="51" t="s">
        <v>177</v>
      </c>
      <c r="N5" s="51" t="s">
        <v>178</v>
      </c>
      <c r="O5" s="51" t="s">
        <v>179</v>
      </c>
      <c r="P5" s="51" t="s">
        <v>180</v>
      </c>
      <c r="Q5" s="51" t="s">
        <v>181</v>
      </c>
    </row>
    <row r="6" spans="1:17" x14ac:dyDescent="0.3">
      <c r="A6" s="52" t="s">
        <v>15</v>
      </c>
      <c r="B6" s="52"/>
      <c r="C6" s="53">
        <v>7208.7669999999998</v>
      </c>
      <c r="D6" s="53">
        <v>6010.5879999999997</v>
      </c>
      <c r="E6" s="53">
        <v>6056.0010000000002</v>
      </c>
      <c r="F6" s="53">
        <v>7849.3119999999999</v>
      </c>
      <c r="G6" s="53">
        <v>9160.8439999999991</v>
      </c>
      <c r="H6" s="53">
        <v>9809.6630000000005</v>
      </c>
      <c r="I6" s="53">
        <v>10081.984</v>
      </c>
      <c r="J6" s="53">
        <v>9190.0679999999993</v>
      </c>
      <c r="K6" s="53">
        <v>9478.2690000000002</v>
      </c>
      <c r="L6" s="53">
        <v>10797.478999999999</v>
      </c>
      <c r="M6" s="53">
        <v>11763.096</v>
      </c>
      <c r="N6" s="53">
        <v>12899.672</v>
      </c>
      <c r="O6" s="53">
        <v>5162.0820000000003</v>
      </c>
      <c r="P6" s="53">
        <v>9680.14</v>
      </c>
      <c r="Q6" s="53">
        <v>13127.485000000001</v>
      </c>
    </row>
    <row r="7" spans="1:17" x14ac:dyDescent="0.3">
      <c r="A7" s="54" t="s">
        <v>182</v>
      </c>
      <c r="B7" s="54"/>
      <c r="C7" s="55" t="s">
        <v>183</v>
      </c>
      <c r="D7" s="55" t="s">
        <v>183</v>
      </c>
      <c r="E7" s="55" t="s">
        <v>183</v>
      </c>
      <c r="F7" s="55" t="s">
        <v>183</v>
      </c>
      <c r="G7" s="55" t="s">
        <v>183</v>
      </c>
      <c r="H7" s="55" t="s">
        <v>183</v>
      </c>
      <c r="I7" s="55" t="s">
        <v>183</v>
      </c>
      <c r="J7" s="55" t="s">
        <v>183</v>
      </c>
      <c r="K7" s="55">
        <v>5664.6940000000004</v>
      </c>
      <c r="L7" s="55">
        <v>5746.1229999999996</v>
      </c>
      <c r="M7" s="55">
        <v>5716.6719999999996</v>
      </c>
      <c r="N7" s="55">
        <v>5831.0510000000004</v>
      </c>
      <c r="O7" s="55">
        <v>2245.7849999999999</v>
      </c>
      <c r="P7" s="55">
        <v>4737.1850000000004</v>
      </c>
      <c r="Q7" s="55">
        <v>8398.3719999999994</v>
      </c>
    </row>
    <row r="8" spans="1:17" x14ac:dyDescent="0.3">
      <c r="A8" s="54" t="s">
        <v>184</v>
      </c>
      <c r="B8" s="54"/>
      <c r="C8" s="55" t="s">
        <v>183</v>
      </c>
      <c r="D8" s="55" t="s">
        <v>183</v>
      </c>
      <c r="E8" s="55" t="s">
        <v>183</v>
      </c>
      <c r="F8" s="55" t="s">
        <v>183</v>
      </c>
      <c r="G8" s="55" t="s">
        <v>183</v>
      </c>
      <c r="H8" s="55" t="s">
        <v>183</v>
      </c>
      <c r="I8" s="55" t="s">
        <v>183</v>
      </c>
      <c r="J8" s="55" t="s">
        <v>183</v>
      </c>
      <c r="K8" s="55">
        <v>4269.8739999999998</v>
      </c>
      <c r="L8" s="55">
        <v>4309.2929999999997</v>
      </c>
      <c r="M8" s="55">
        <v>4308.9390000000003</v>
      </c>
      <c r="N8" s="55">
        <v>4534.8810000000003</v>
      </c>
      <c r="O8" s="55">
        <v>1517.5309999999999</v>
      </c>
      <c r="P8" s="55">
        <v>3187.7660000000001</v>
      </c>
      <c r="Q8" s="55">
        <v>6294.2759999999998</v>
      </c>
    </row>
    <row r="9" spans="1:17" x14ac:dyDescent="0.3">
      <c r="A9" s="54" t="s">
        <v>185</v>
      </c>
      <c r="B9" s="54"/>
      <c r="C9" s="55" t="s">
        <v>183</v>
      </c>
      <c r="D9" s="55" t="s">
        <v>183</v>
      </c>
      <c r="E9" s="55" t="s">
        <v>183</v>
      </c>
      <c r="F9" s="55" t="s">
        <v>183</v>
      </c>
      <c r="G9" s="55" t="s">
        <v>183</v>
      </c>
      <c r="H9" s="55" t="s">
        <v>183</v>
      </c>
      <c r="I9" s="55" t="s">
        <v>183</v>
      </c>
      <c r="J9" s="55" t="s">
        <v>183</v>
      </c>
      <c r="K9" s="55">
        <v>1762.85</v>
      </c>
      <c r="L9" s="55">
        <v>1778.8689999999999</v>
      </c>
      <c r="M9" s="55">
        <v>1776.029</v>
      </c>
      <c r="N9" s="55">
        <v>1863.521</v>
      </c>
      <c r="O9" s="55">
        <v>662.81299999999999</v>
      </c>
      <c r="P9" s="55">
        <v>1402.712</v>
      </c>
      <c r="Q9" s="55">
        <v>2729.7150000000001</v>
      </c>
    </row>
    <row r="10" spans="1:17" x14ac:dyDescent="0.3">
      <c r="A10" s="54" t="s">
        <v>186</v>
      </c>
      <c r="B10" s="54"/>
      <c r="C10" s="55" t="s">
        <v>183</v>
      </c>
      <c r="D10" s="55" t="s">
        <v>183</v>
      </c>
      <c r="E10" s="55" t="s">
        <v>183</v>
      </c>
      <c r="F10" s="55" t="s">
        <v>183</v>
      </c>
      <c r="G10" s="55" t="s">
        <v>183</v>
      </c>
      <c r="H10" s="55" t="s">
        <v>183</v>
      </c>
      <c r="I10" s="55" t="s">
        <v>183</v>
      </c>
      <c r="J10" s="55" t="s">
        <v>183</v>
      </c>
      <c r="K10" s="55">
        <v>1432.7170000000001</v>
      </c>
      <c r="L10" s="55">
        <v>1410.4960000000001</v>
      </c>
      <c r="M10" s="55">
        <v>1402.3779999999999</v>
      </c>
      <c r="N10" s="55">
        <v>1517.7449999999999</v>
      </c>
      <c r="O10" s="55">
        <v>471.529</v>
      </c>
      <c r="P10" s="55">
        <v>1015.366</v>
      </c>
      <c r="Q10" s="55">
        <v>2125.7379999999998</v>
      </c>
    </row>
    <row r="11" spans="1:17" x14ac:dyDescent="0.3">
      <c r="A11" s="54" t="s">
        <v>187</v>
      </c>
      <c r="B11" s="54"/>
      <c r="C11" s="55" t="s">
        <v>183</v>
      </c>
      <c r="D11" s="55" t="s">
        <v>183</v>
      </c>
      <c r="E11" s="55" t="s">
        <v>183</v>
      </c>
      <c r="F11" s="55" t="s">
        <v>183</v>
      </c>
      <c r="G11" s="55" t="s">
        <v>183</v>
      </c>
      <c r="H11" s="55" t="s">
        <v>183</v>
      </c>
      <c r="I11" s="55" t="s">
        <v>183</v>
      </c>
      <c r="J11" s="55" t="s">
        <v>183</v>
      </c>
      <c r="K11" s="55">
        <v>1074.307</v>
      </c>
      <c r="L11" s="55">
        <v>1119.9280000000001</v>
      </c>
      <c r="M11" s="55">
        <v>1130.5319999999999</v>
      </c>
      <c r="N11" s="55">
        <v>1153.615</v>
      </c>
      <c r="O11" s="55">
        <v>383.18900000000002</v>
      </c>
      <c r="P11" s="55">
        <v>769.68799999999999</v>
      </c>
      <c r="Q11" s="55">
        <v>1438.8230000000001</v>
      </c>
    </row>
    <row r="12" spans="1:17" x14ac:dyDescent="0.3">
      <c r="A12" s="54" t="s">
        <v>188</v>
      </c>
      <c r="B12" s="54"/>
      <c r="C12" s="55" t="s">
        <v>183</v>
      </c>
      <c r="D12" s="55" t="s">
        <v>183</v>
      </c>
      <c r="E12" s="55" t="s">
        <v>183</v>
      </c>
      <c r="F12" s="55" t="s">
        <v>183</v>
      </c>
      <c r="G12" s="55" t="s">
        <v>183</v>
      </c>
      <c r="H12" s="55" t="s">
        <v>183</v>
      </c>
      <c r="I12" s="55" t="s">
        <v>183</v>
      </c>
      <c r="J12" s="55" t="s">
        <v>183</v>
      </c>
      <c r="K12" s="55">
        <v>1394.82</v>
      </c>
      <c r="L12" s="55">
        <v>1436.83</v>
      </c>
      <c r="M12" s="55">
        <v>1407.7329999999999</v>
      </c>
      <c r="N12" s="55">
        <v>1296.17</v>
      </c>
      <c r="O12" s="55">
        <v>728.25400000000002</v>
      </c>
      <c r="P12" s="55">
        <v>1549.4190000000001</v>
      </c>
      <c r="Q12" s="55">
        <v>2104.096</v>
      </c>
    </row>
    <row r="13" spans="1:17" x14ac:dyDescent="0.3">
      <c r="A13" s="54" t="s">
        <v>189</v>
      </c>
      <c r="B13" s="54"/>
      <c r="C13" s="55" t="s">
        <v>183</v>
      </c>
      <c r="D13" s="55" t="s">
        <v>183</v>
      </c>
      <c r="E13" s="55" t="s">
        <v>183</v>
      </c>
      <c r="F13" s="55" t="s">
        <v>183</v>
      </c>
      <c r="G13" s="55" t="s">
        <v>183</v>
      </c>
      <c r="H13" s="55" t="s">
        <v>183</v>
      </c>
      <c r="I13" s="55" t="s">
        <v>183</v>
      </c>
      <c r="J13" s="55" t="s">
        <v>183</v>
      </c>
      <c r="K13" s="55">
        <v>-675.66200000000003</v>
      </c>
      <c r="L13" s="55">
        <v>-668.02</v>
      </c>
      <c r="M13" s="55">
        <v>-743.84</v>
      </c>
      <c r="N13" s="55" t="s">
        <v>183</v>
      </c>
      <c r="O13" s="55" t="s">
        <v>183</v>
      </c>
      <c r="P13" s="55" t="s">
        <v>183</v>
      </c>
      <c r="Q13" s="55" t="s">
        <v>183</v>
      </c>
    </row>
    <row r="14" spans="1:17" x14ac:dyDescent="0.3">
      <c r="A14" s="54" t="s">
        <v>190</v>
      </c>
      <c r="B14" s="54"/>
      <c r="C14" s="55" t="s">
        <v>183</v>
      </c>
      <c r="D14" s="55" t="s">
        <v>183</v>
      </c>
      <c r="E14" s="55" t="s">
        <v>183</v>
      </c>
      <c r="F14" s="55" t="s">
        <v>183</v>
      </c>
      <c r="G14" s="55" t="s">
        <v>183</v>
      </c>
      <c r="H14" s="55" t="s">
        <v>183</v>
      </c>
      <c r="I14" s="55" t="s">
        <v>183</v>
      </c>
      <c r="J14" s="55" t="s">
        <v>183</v>
      </c>
      <c r="K14" s="55">
        <v>60.62</v>
      </c>
      <c r="L14" s="55">
        <v>67.150000000000006</v>
      </c>
      <c r="M14" s="55">
        <v>62.249000000000002</v>
      </c>
      <c r="N14" s="55" t="s">
        <v>183</v>
      </c>
      <c r="O14" s="55" t="s">
        <v>183</v>
      </c>
      <c r="P14" s="55" t="s">
        <v>183</v>
      </c>
      <c r="Q14" s="55" t="s">
        <v>183</v>
      </c>
    </row>
    <row r="15" spans="1:17" x14ac:dyDescent="0.3">
      <c r="A15" s="54" t="s">
        <v>191</v>
      </c>
      <c r="B15" s="54"/>
      <c r="C15" s="55" t="s">
        <v>183</v>
      </c>
      <c r="D15" s="55" t="s">
        <v>183</v>
      </c>
      <c r="E15" s="55" t="s">
        <v>183</v>
      </c>
      <c r="F15" s="55" t="s">
        <v>183</v>
      </c>
      <c r="G15" s="55" t="s">
        <v>183</v>
      </c>
      <c r="H15" s="55" t="s">
        <v>183</v>
      </c>
      <c r="I15" s="55" t="s">
        <v>183</v>
      </c>
      <c r="J15" s="55" t="s">
        <v>183</v>
      </c>
      <c r="K15" s="55">
        <v>1100.761</v>
      </c>
      <c r="L15" s="55">
        <v>1106.192</v>
      </c>
      <c r="M15" s="55">
        <v>1140.269</v>
      </c>
      <c r="N15" s="55" t="s">
        <v>183</v>
      </c>
      <c r="O15" s="55" t="s">
        <v>183</v>
      </c>
      <c r="P15" s="55" t="s">
        <v>183</v>
      </c>
      <c r="Q15" s="55" t="s">
        <v>183</v>
      </c>
    </row>
    <row r="16" spans="1:17" x14ac:dyDescent="0.3">
      <c r="A16" s="54" t="s">
        <v>192</v>
      </c>
      <c r="B16" s="54"/>
      <c r="C16" s="55" t="s">
        <v>183</v>
      </c>
      <c r="D16" s="55" t="s">
        <v>183</v>
      </c>
      <c r="E16" s="55" t="s">
        <v>183</v>
      </c>
      <c r="F16" s="55" t="s">
        <v>183</v>
      </c>
      <c r="G16" s="55" t="s">
        <v>183</v>
      </c>
      <c r="H16" s="55" t="s">
        <v>183</v>
      </c>
      <c r="I16" s="55" t="s">
        <v>183</v>
      </c>
      <c r="J16" s="55" t="s">
        <v>183</v>
      </c>
      <c r="K16" s="55">
        <v>909.101</v>
      </c>
      <c r="L16" s="55">
        <v>931.50800000000004</v>
      </c>
      <c r="M16" s="55">
        <v>949.05499999999995</v>
      </c>
      <c r="N16" s="55" t="s">
        <v>183</v>
      </c>
      <c r="O16" s="55" t="s">
        <v>183</v>
      </c>
      <c r="P16" s="55" t="s">
        <v>183</v>
      </c>
      <c r="Q16" s="55" t="s">
        <v>183</v>
      </c>
    </row>
    <row r="17" spans="1:17" x14ac:dyDescent="0.3">
      <c r="A17" s="54" t="s">
        <v>193</v>
      </c>
      <c r="B17" s="54"/>
      <c r="C17" s="55" t="s">
        <v>183</v>
      </c>
      <c r="D17" s="55" t="s">
        <v>183</v>
      </c>
      <c r="E17" s="55" t="s">
        <v>183</v>
      </c>
      <c r="F17" s="55" t="s">
        <v>183</v>
      </c>
      <c r="G17" s="55" t="s">
        <v>183</v>
      </c>
      <c r="H17" s="55" t="s">
        <v>183</v>
      </c>
      <c r="I17" s="55" t="s">
        <v>183</v>
      </c>
      <c r="J17" s="55" t="s">
        <v>183</v>
      </c>
      <c r="K17" s="55">
        <v>1520.1569999999999</v>
      </c>
      <c r="L17" s="55">
        <v>2709.72</v>
      </c>
      <c r="M17" s="55">
        <v>2934.5210000000002</v>
      </c>
      <c r="N17" s="55">
        <v>3549.7840000000001</v>
      </c>
      <c r="O17" s="55">
        <v>1967.171</v>
      </c>
      <c r="P17" s="55">
        <v>3392.3629999999998</v>
      </c>
      <c r="Q17" s="55">
        <v>3815.8850000000002</v>
      </c>
    </row>
    <row r="18" spans="1:17" x14ac:dyDescent="0.3">
      <c r="A18" s="54" t="s">
        <v>188</v>
      </c>
      <c r="B18" s="54"/>
      <c r="C18" s="55" t="s">
        <v>183</v>
      </c>
      <c r="D18" s="55" t="s">
        <v>183</v>
      </c>
      <c r="E18" s="55" t="s">
        <v>183</v>
      </c>
      <c r="F18" s="55" t="s">
        <v>183</v>
      </c>
      <c r="G18" s="55" t="s">
        <v>183</v>
      </c>
      <c r="H18" s="55" t="s">
        <v>183</v>
      </c>
      <c r="I18" s="55" t="s">
        <v>183</v>
      </c>
      <c r="J18" s="55" t="s">
        <v>183</v>
      </c>
      <c r="K18" s="55">
        <v>1017.857</v>
      </c>
      <c r="L18" s="55">
        <v>1834.8030000000001</v>
      </c>
      <c r="M18" s="55">
        <v>2026.925</v>
      </c>
      <c r="N18" s="55">
        <v>2537.7800000000002</v>
      </c>
      <c r="O18" s="55">
        <v>1569.193</v>
      </c>
      <c r="P18" s="55">
        <v>2721.5149999999999</v>
      </c>
      <c r="Q18" s="55">
        <v>2901.0720000000001</v>
      </c>
    </row>
    <row r="19" spans="1:17" x14ac:dyDescent="0.3">
      <c r="A19" s="54" t="s">
        <v>189</v>
      </c>
      <c r="B19" s="54"/>
      <c r="C19" s="55" t="s">
        <v>183</v>
      </c>
      <c r="D19" s="55" t="s">
        <v>183</v>
      </c>
      <c r="E19" s="55" t="s">
        <v>183</v>
      </c>
      <c r="F19" s="55" t="s">
        <v>183</v>
      </c>
      <c r="G19" s="55" t="s">
        <v>183</v>
      </c>
      <c r="H19" s="55" t="s">
        <v>183</v>
      </c>
      <c r="I19" s="55" t="s">
        <v>183</v>
      </c>
      <c r="J19" s="55" t="s">
        <v>183</v>
      </c>
      <c r="K19" s="55">
        <v>-493.22</v>
      </c>
      <c r="L19" s="55">
        <v>-764.99199999999996</v>
      </c>
      <c r="M19" s="55">
        <v>-822.84400000000005</v>
      </c>
      <c r="N19" s="55" t="s">
        <v>183</v>
      </c>
      <c r="O19" s="55" t="s">
        <v>183</v>
      </c>
      <c r="P19" s="55" t="s">
        <v>183</v>
      </c>
      <c r="Q19" s="55" t="s">
        <v>183</v>
      </c>
    </row>
    <row r="20" spans="1:17" x14ac:dyDescent="0.3">
      <c r="A20" s="54" t="s">
        <v>190</v>
      </c>
      <c r="B20" s="54"/>
      <c r="C20" s="55" t="s">
        <v>183</v>
      </c>
      <c r="D20" s="55" t="s">
        <v>183</v>
      </c>
      <c r="E20" s="55" t="s">
        <v>183</v>
      </c>
      <c r="F20" s="55" t="s">
        <v>183</v>
      </c>
      <c r="G20" s="55" t="s">
        <v>183</v>
      </c>
      <c r="H20" s="55" t="s">
        <v>183</v>
      </c>
      <c r="I20" s="55" t="s">
        <v>183</v>
      </c>
      <c r="J20" s="55" t="s">
        <v>183</v>
      </c>
      <c r="K20" s="55">
        <v>32.268000000000001</v>
      </c>
      <c r="L20" s="55">
        <v>92.376999999999995</v>
      </c>
      <c r="M20" s="55">
        <v>108.69</v>
      </c>
      <c r="N20" s="55" t="s">
        <v>183</v>
      </c>
      <c r="O20" s="55" t="s">
        <v>183</v>
      </c>
      <c r="P20" s="55" t="s">
        <v>183</v>
      </c>
      <c r="Q20" s="55" t="s">
        <v>183</v>
      </c>
    </row>
    <row r="21" spans="1:17" x14ac:dyDescent="0.3">
      <c r="A21" s="54" t="s">
        <v>191</v>
      </c>
      <c r="B21" s="54"/>
      <c r="C21" s="55" t="s">
        <v>183</v>
      </c>
      <c r="D21" s="55" t="s">
        <v>183</v>
      </c>
      <c r="E21" s="55" t="s">
        <v>183</v>
      </c>
      <c r="F21" s="55" t="s">
        <v>183</v>
      </c>
      <c r="G21" s="55" t="s">
        <v>183</v>
      </c>
      <c r="H21" s="55" t="s">
        <v>183</v>
      </c>
      <c r="I21" s="55" t="s">
        <v>183</v>
      </c>
      <c r="J21" s="55" t="s">
        <v>183</v>
      </c>
      <c r="K21" s="55">
        <v>1137.7190000000001</v>
      </c>
      <c r="L21" s="55">
        <v>1784.452</v>
      </c>
      <c r="M21" s="55">
        <v>1947.325</v>
      </c>
      <c r="N21" s="55" t="s">
        <v>183</v>
      </c>
      <c r="O21" s="55" t="s">
        <v>183</v>
      </c>
      <c r="P21" s="55" t="s">
        <v>183</v>
      </c>
      <c r="Q21" s="55" t="s">
        <v>183</v>
      </c>
    </row>
    <row r="22" spans="1:17" x14ac:dyDescent="0.3">
      <c r="A22" s="54" t="s">
        <v>192</v>
      </c>
      <c r="B22" s="54"/>
      <c r="C22" s="55" t="s">
        <v>183</v>
      </c>
      <c r="D22" s="55" t="s">
        <v>183</v>
      </c>
      <c r="E22" s="55" t="s">
        <v>183</v>
      </c>
      <c r="F22" s="55" t="s">
        <v>183</v>
      </c>
      <c r="G22" s="55" t="s">
        <v>183</v>
      </c>
      <c r="H22" s="55" t="s">
        <v>183</v>
      </c>
      <c r="I22" s="55" t="s">
        <v>183</v>
      </c>
      <c r="J22" s="55" t="s">
        <v>183</v>
      </c>
      <c r="K22" s="55">
        <v>341.09</v>
      </c>
      <c r="L22" s="55">
        <v>722.96600000000001</v>
      </c>
      <c r="M22" s="55">
        <v>793.75400000000002</v>
      </c>
      <c r="N22" s="55" t="s">
        <v>183</v>
      </c>
      <c r="O22" s="55" t="s">
        <v>183</v>
      </c>
      <c r="P22" s="55" t="s">
        <v>183</v>
      </c>
      <c r="Q22" s="55" t="s">
        <v>183</v>
      </c>
    </row>
    <row r="23" spans="1:17" x14ac:dyDescent="0.3">
      <c r="A23" s="54" t="s">
        <v>184</v>
      </c>
      <c r="B23" s="54"/>
      <c r="C23" s="55" t="s">
        <v>183</v>
      </c>
      <c r="D23" s="55" t="s">
        <v>183</v>
      </c>
      <c r="E23" s="55" t="s">
        <v>183</v>
      </c>
      <c r="F23" s="55" t="s">
        <v>183</v>
      </c>
      <c r="G23" s="55" t="s">
        <v>183</v>
      </c>
      <c r="H23" s="55" t="s">
        <v>183</v>
      </c>
      <c r="I23" s="55" t="s">
        <v>183</v>
      </c>
      <c r="J23" s="55" t="s">
        <v>183</v>
      </c>
      <c r="K23" s="55">
        <v>502.3</v>
      </c>
      <c r="L23" s="55">
        <v>874.91700000000003</v>
      </c>
      <c r="M23" s="55">
        <v>907.596</v>
      </c>
      <c r="N23" s="55">
        <v>1012.004</v>
      </c>
      <c r="O23" s="55">
        <v>397.97800000000001</v>
      </c>
      <c r="P23" s="55">
        <v>670.84799999999996</v>
      </c>
      <c r="Q23" s="55">
        <v>914.81299999999999</v>
      </c>
    </row>
    <row r="24" spans="1:17" x14ac:dyDescent="0.3">
      <c r="A24" s="54" t="s">
        <v>186</v>
      </c>
      <c r="B24" s="54"/>
      <c r="C24" s="55" t="s">
        <v>183</v>
      </c>
      <c r="D24" s="55" t="s">
        <v>183</v>
      </c>
      <c r="E24" s="55" t="s">
        <v>183</v>
      </c>
      <c r="F24" s="55" t="s">
        <v>183</v>
      </c>
      <c r="G24" s="55" t="s">
        <v>183</v>
      </c>
      <c r="H24" s="55" t="s">
        <v>183</v>
      </c>
      <c r="I24" s="55" t="s">
        <v>183</v>
      </c>
      <c r="J24" s="55" t="s">
        <v>183</v>
      </c>
      <c r="K24" s="55">
        <v>235.38300000000001</v>
      </c>
      <c r="L24" s="55">
        <v>410.14299999999997</v>
      </c>
      <c r="M24" s="55">
        <v>428.93400000000003</v>
      </c>
      <c r="N24" s="55">
        <v>494.24299999999999</v>
      </c>
      <c r="O24" s="55">
        <v>184.15299999999999</v>
      </c>
      <c r="P24" s="55">
        <v>307.75</v>
      </c>
      <c r="Q24" s="55">
        <v>429.18799999999999</v>
      </c>
    </row>
    <row r="25" spans="1:17" x14ac:dyDescent="0.3">
      <c r="A25" s="54" t="s">
        <v>185</v>
      </c>
      <c r="B25" s="54"/>
      <c r="C25" s="55" t="s">
        <v>183</v>
      </c>
      <c r="D25" s="55" t="s">
        <v>183</v>
      </c>
      <c r="E25" s="55" t="s">
        <v>183</v>
      </c>
      <c r="F25" s="55" t="s">
        <v>183</v>
      </c>
      <c r="G25" s="55" t="s">
        <v>183</v>
      </c>
      <c r="H25" s="55" t="s">
        <v>183</v>
      </c>
      <c r="I25" s="55" t="s">
        <v>183</v>
      </c>
      <c r="J25" s="55" t="s">
        <v>183</v>
      </c>
      <c r="K25" s="55">
        <v>182.809</v>
      </c>
      <c r="L25" s="55">
        <v>319.04899999999998</v>
      </c>
      <c r="M25" s="55">
        <v>318.017</v>
      </c>
      <c r="N25" s="55">
        <v>316.75299999999999</v>
      </c>
      <c r="O25" s="55">
        <v>130.94499999999999</v>
      </c>
      <c r="P25" s="55">
        <v>220.828</v>
      </c>
      <c r="Q25" s="55">
        <v>284.21300000000002</v>
      </c>
    </row>
    <row r="26" spans="1:17" x14ac:dyDescent="0.3">
      <c r="A26" s="54" t="s">
        <v>187</v>
      </c>
      <c r="B26" s="54"/>
      <c r="C26" s="55" t="s">
        <v>183</v>
      </c>
      <c r="D26" s="55" t="s">
        <v>183</v>
      </c>
      <c r="E26" s="55" t="s">
        <v>183</v>
      </c>
      <c r="F26" s="55" t="s">
        <v>183</v>
      </c>
      <c r="G26" s="55" t="s">
        <v>183</v>
      </c>
      <c r="H26" s="55" t="s">
        <v>183</v>
      </c>
      <c r="I26" s="55" t="s">
        <v>183</v>
      </c>
      <c r="J26" s="55" t="s">
        <v>183</v>
      </c>
      <c r="K26" s="55">
        <v>84.108000000000004</v>
      </c>
      <c r="L26" s="55">
        <v>145.72499999999999</v>
      </c>
      <c r="M26" s="55">
        <v>160.64500000000001</v>
      </c>
      <c r="N26" s="55">
        <v>201.00800000000001</v>
      </c>
      <c r="O26" s="55">
        <v>82.88</v>
      </c>
      <c r="P26" s="55">
        <v>142.27000000000001</v>
      </c>
      <c r="Q26" s="55">
        <v>201.41200000000001</v>
      </c>
    </row>
    <row r="27" spans="1:17" x14ac:dyDescent="0.3">
      <c r="A27" s="54" t="s">
        <v>194</v>
      </c>
      <c r="B27" s="54"/>
      <c r="C27" s="55" t="s">
        <v>183</v>
      </c>
      <c r="D27" s="55" t="s">
        <v>183</v>
      </c>
      <c r="E27" s="55">
        <v>0</v>
      </c>
      <c r="F27" s="55">
        <v>1591.077</v>
      </c>
      <c r="G27" s="55">
        <v>2901.3679999999999</v>
      </c>
      <c r="H27" s="55">
        <v>3417.7139999999999</v>
      </c>
      <c r="I27" s="55">
        <v>3389.2869999999998</v>
      </c>
      <c r="J27" s="55">
        <v>2307.9279999999999</v>
      </c>
      <c r="K27" s="55">
        <v>1811.9580000000001</v>
      </c>
      <c r="L27" s="55">
        <v>1858.16</v>
      </c>
      <c r="M27" s="55">
        <v>2449.9569999999999</v>
      </c>
      <c r="N27" s="55">
        <v>2905.422</v>
      </c>
      <c r="O27" s="55">
        <v>656.70299999999997</v>
      </c>
      <c r="P27" s="55">
        <v>1210.761</v>
      </c>
      <c r="Q27" s="55">
        <v>673.59299999999996</v>
      </c>
    </row>
    <row r="28" spans="1:17" x14ac:dyDescent="0.3">
      <c r="A28" s="54" t="s">
        <v>188</v>
      </c>
      <c r="B28" s="54"/>
      <c r="C28" s="55" t="s">
        <v>183</v>
      </c>
      <c r="D28" s="55" t="s">
        <v>183</v>
      </c>
      <c r="E28" s="55" t="s">
        <v>183</v>
      </c>
      <c r="F28" s="55">
        <v>1510.5129999999999</v>
      </c>
      <c r="G28" s="55">
        <v>2765.819</v>
      </c>
      <c r="H28" s="55">
        <v>3276.2109999999998</v>
      </c>
      <c r="I28" s="55">
        <v>3241.5329999999999</v>
      </c>
      <c r="J28" s="55">
        <v>2172.3429999999998</v>
      </c>
      <c r="K28" s="55">
        <v>1695.0229999999999</v>
      </c>
      <c r="L28" s="55">
        <v>1741.635</v>
      </c>
      <c r="M28" s="55">
        <v>2195.1439999999998</v>
      </c>
      <c r="N28" s="55">
        <v>2609.806</v>
      </c>
      <c r="O28" s="55">
        <v>565.67100000000005</v>
      </c>
      <c r="P28" s="55">
        <v>1057.962</v>
      </c>
      <c r="Q28" s="55">
        <v>567.57299999999998</v>
      </c>
    </row>
    <row r="29" spans="1:17" x14ac:dyDescent="0.3">
      <c r="A29" s="54" t="s">
        <v>195</v>
      </c>
      <c r="B29" s="54"/>
      <c r="C29" s="55" t="s">
        <v>183</v>
      </c>
      <c r="D29" s="55" t="s">
        <v>183</v>
      </c>
      <c r="E29" s="55" t="s">
        <v>183</v>
      </c>
      <c r="F29" s="55" t="s">
        <v>183</v>
      </c>
      <c r="G29" s="55" t="s">
        <v>183</v>
      </c>
      <c r="H29" s="55" t="s">
        <v>183</v>
      </c>
      <c r="I29" s="55" t="s">
        <v>183</v>
      </c>
      <c r="J29" s="55" t="s">
        <v>183</v>
      </c>
      <c r="K29" s="55">
        <v>-569.37300000000005</v>
      </c>
      <c r="L29" s="55">
        <v>-582.58299999999997</v>
      </c>
      <c r="M29" s="55">
        <v>-716.61599999999999</v>
      </c>
      <c r="N29" s="55" t="s">
        <v>183</v>
      </c>
      <c r="O29" s="55" t="s">
        <v>183</v>
      </c>
      <c r="P29" s="55" t="s">
        <v>183</v>
      </c>
      <c r="Q29" s="55" t="s">
        <v>183</v>
      </c>
    </row>
    <row r="30" spans="1:17" x14ac:dyDescent="0.3">
      <c r="A30" s="54" t="s">
        <v>196</v>
      </c>
      <c r="B30" s="54"/>
      <c r="C30" s="55" t="s">
        <v>183</v>
      </c>
      <c r="D30" s="55" t="s">
        <v>183</v>
      </c>
      <c r="E30" s="55" t="s">
        <v>183</v>
      </c>
      <c r="F30" s="55">
        <v>338.69799999999998</v>
      </c>
      <c r="G30" s="55">
        <v>733.39700000000005</v>
      </c>
      <c r="H30" s="55">
        <v>923.41499999999996</v>
      </c>
      <c r="I30" s="55">
        <v>1237.528</v>
      </c>
      <c r="J30" s="55">
        <v>986.06299999999999</v>
      </c>
      <c r="K30" s="55">
        <v>990.52</v>
      </c>
      <c r="L30" s="55">
        <v>1044.415</v>
      </c>
      <c r="M30" s="55">
        <v>1391.454</v>
      </c>
      <c r="N30" s="55" t="s">
        <v>183</v>
      </c>
      <c r="O30" s="55" t="s">
        <v>183</v>
      </c>
      <c r="P30" s="55" t="s">
        <v>183</v>
      </c>
      <c r="Q30" s="55" t="s">
        <v>183</v>
      </c>
    </row>
    <row r="31" spans="1:17" x14ac:dyDescent="0.3">
      <c r="A31" s="54" t="s">
        <v>197</v>
      </c>
      <c r="B31" s="54"/>
      <c r="C31" s="55" t="s">
        <v>183</v>
      </c>
      <c r="D31" s="55" t="s">
        <v>183</v>
      </c>
      <c r="E31" s="55" t="s">
        <v>183</v>
      </c>
      <c r="F31" s="55">
        <v>1055.326</v>
      </c>
      <c r="G31" s="55">
        <v>1762.627</v>
      </c>
      <c r="H31" s="55">
        <v>2062.1999999999998</v>
      </c>
      <c r="I31" s="55">
        <v>1742.0340000000001</v>
      </c>
      <c r="J31" s="55">
        <v>977.18200000000002</v>
      </c>
      <c r="K31" s="55">
        <v>1111.904</v>
      </c>
      <c r="L31" s="55">
        <v>1099.3030000000001</v>
      </c>
      <c r="M31" s="55">
        <v>1235.3869999999999</v>
      </c>
      <c r="N31" s="55" t="s">
        <v>183</v>
      </c>
      <c r="O31" s="55" t="s">
        <v>183</v>
      </c>
      <c r="P31" s="55" t="s">
        <v>183</v>
      </c>
      <c r="Q31" s="55" t="s">
        <v>183</v>
      </c>
    </row>
    <row r="32" spans="1:17" x14ac:dyDescent="0.3">
      <c r="A32" s="54" t="s">
        <v>191</v>
      </c>
      <c r="B32" s="54"/>
      <c r="C32" s="55" t="s">
        <v>183</v>
      </c>
      <c r="D32" s="55" t="s">
        <v>183</v>
      </c>
      <c r="E32" s="55" t="s">
        <v>183</v>
      </c>
      <c r="F32" s="55">
        <v>116.489</v>
      </c>
      <c r="G32" s="55">
        <v>269.79500000000002</v>
      </c>
      <c r="H32" s="55">
        <v>290.596</v>
      </c>
      <c r="I32" s="55">
        <v>261.971</v>
      </c>
      <c r="J32" s="55">
        <v>209.09800000000001</v>
      </c>
      <c r="K32" s="55">
        <v>161.97200000000001</v>
      </c>
      <c r="L32" s="55">
        <v>180.5</v>
      </c>
      <c r="M32" s="55">
        <v>284.91899999999998</v>
      </c>
      <c r="N32" s="55" t="s">
        <v>183</v>
      </c>
      <c r="O32" s="55" t="s">
        <v>183</v>
      </c>
      <c r="P32" s="55" t="s">
        <v>183</v>
      </c>
      <c r="Q32" s="55" t="s">
        <v>183</v>
      </c>
    </row>
    <row r="33" spans="1:17" x14ac:dyDescent="0.3">
      <c r="A33" s="54" t="s">
        <v>198</v>
      </c>
      <c r="B33" s="54"/>
      <c r="C33" s="55" t="s">
        <v>183</v>
      </c>
      <c r="D33" s="55" t="s">
        <v>183</v>
      </c>
      <c r="E33" s="55" t="s">
        <v>183</v>
      </c>
      <c r="F33" s="55">
        <v>80.563999999999993</v>
      </c>
      <c r="G33" s="55">
        <v>135.54900000000001</v>
      </c>
      <c r="H33" s="55">
        <v>141.50299999999999</v>
      </c>
      <c r="I33" s="55">
        <v>147.75399999999999</v>
      </c>
      <c r="J33" s="55">
        <v>135.58500000000001</v>
      </c>
      <c r="K33" s="55">
        <v>116.935</v>
      </c>
      <c r="L33" s="55">
        <v>116.52500000000001</v>
      </c>
      <c r="M33" s="55">
        <v>254.81299999999999</v>
      </c>
      <c r="N33" s="55">
        <v>295.61599999999999</v>
      </c>
      <c r="O33" s="55">
        <v>91.031999999999996</v>
      </c>
      <c r="P33" s="55">
        <v>152.79900000000001</v>
      </c>
      <c r="Q33" s="55">
        <v>106.02</v>
      </c>
    </row>
    <row r="34" spans="1:17" x14ac:dyDescent="0.3">
      <c r="A34" s="54" t="s">
        <v>186</v>
      </c>
      <c r="B34" s="54"/>
      <c r="C34" s="55" t="s">
        <v>183</v>
      </c>
      <c r="D34" s="55" t="s">
        <v>183</v>
      </c>
      <c r="E34" s="55" t="s">
        <v>183</v>
      </c>
      <c r="F34" s="55" t="s">
        <v>183</v>
      </c>
      <c r="G34" s="55" t="s">
        <v>183</v>
      </c>
      <c r="H34" s="55" t="s">
        <v>183</v>
      </c>
      <c r="I34" s="55" t="s">
        <v>183</v>
      </c>
      <c r="J34" s="55" t="s">
        <v>183</v>
      </c>
      <c r="K34" s="55">
        <v>51.237000000000002</v>
      </c>
      <c r="L34" s="55">
        <v>51.33</v>
      </c>
      <c r="M34" s="55">
        <v>114.86199999999999</v>
      </c>
      <c r="N34" s="55">
        <v>127.152</v>
      </c>
      <c r="O34" s="55">
        <v>40.283999999999999</v>
      </c>
      <c r="P34" s="55">
        <v>68.489000000000004</v>
      </c>
      <c r="Q34" s="55">
        <v>49.311999999999998</v>
      </c>
    </row>
    <row r="35" spans="1:17" x14ac:dyDescent="0.3">
      <c r="A35" s="54" t="s">
        <v>185</v>
      </c>
      <c r="B35" s="54"/>
      <c r="C35" s="55" t="s">
        <v>183</v>
      </c>
      <c r="D35" s="55" t="s">
        <v>183</v>
      </c>
      <c r="E35" s="55" t="s">
        <v>183</v>
      </c>
      <c r="F35" s="55" t="s">
        <v>183</v>
      </c>
      <c r="G35" s="55" t="s">
        <v>183</v>
      </c>
      <c r="H35" s="55" t="s">
        <v>183</v>
      </c>
      <c r="I35" s="55" t="s">
        <v>183</v>
      </c>
      <c r="J35" s="55" t="s">
        <v>183</v>
      </c>
      <c r="K35" s="55">
        <v>57.366999999999997</v>
      </c>
      <c r="L35" s="55">
        <v>54.823999999999998</v>
      </c>
      <c r="M35" s="55">
        <v>118.527</v>
      </c>
      <c r="N35" s="55">
        <v>142.30600000000001</v>
      </c>
      <c r="O35" s="55">
        <v>36.624000000000002</v>
      </c>
      <c r="P35" s="55">
        <v>66.498000000000005</v>
      </c>
      <c r="Q35" s="55">
        <v>43.216000000000001</v>
      </c>
    </row>
    <row r="36" spans="1:17" x14ac:dyDescent="0.3">
      <c r="A36" s="54" t="s">
        <v>187</v>
      </c>
      <c r="B36" s="54"/>
      <c r="C36" s="55" t="s">
        <v>183</v>
      </c>
      <c r="D36" s="55" t="s">
        <v>183</v>
      </c>
      <c r="E36" s="55" t="s">
        <v>183</v>
      </c>
      <c r="F36" s="55" t="s">
        <v>183</v>
      </c>
      <c r="G36" s="55" t="s">
        <v>183</v>
      </c>
      <c r="H36" s="55" t="s">
        <v>183</v>
      </c>
      <c r="I36" s="55" t="s">
        <v>183</v>
      </c>
      <c r="J36" s="55" t="s">
        <v>183</v>
      </c>
      <c r="K36" s="55">
        <v>8.3309999999999995</v>
      </c>
      <c r="L36" s="55">
        <v>10.371</v>
      </c>
      <c r="M36" s="55">
        <v>21.423999999999999</v>
      </c>
      <c r="N36" s="55">
        <v>26.158000000000001</v>
      </c>
      <c r="O36" s="55">
        <v>14.124000000000001</v>
      </c>
      <c r="P36" s="55">
        <v>17.812000000000001</v>
      </c>
      <c r="Q36" s="55">
        <v>13.492000000000001</v>
      </c>
    </row>
    <row r="37" spans="1:17" x14ac:dyDescent="0.3">
      <c r="A37" s="54" t="s">
        <v>199</v>
      </c>
      <c r="B37" s="54"/>
      <c r="C37" s="55" t="s">
        <v>183</v>
      </c>
      <c r="D37" s="55" t="s">
        <v>183</v>
      </c>
      <c r="E37" s="55">
        <v>135.49799999999999</v>
      </c>
      <c r="F37" s="55">
        <v>421.65100000000001</v>
      </c>
      <c r="G37" s="55">
        <v>421.447</v>
      </c>
      <c r="H37" s="55">
        <v>440.09100000000001</v>
      </c>
      <c r="I37" s="55">
        <v>457.57100000000003</v>
      </c>
      <c r="J37" s="55">
        <v>477.94</v>
      </c>
      <c r="K37" s="55">
        <v>481.46</v>
      </c>
      <c r="L37" s="55">
        <v>483.476</v>
      </c>
      <c r="M37" s="55">
        <v>661.94600000000003</v>
      </c>
      <c r="N37" s="55">
        <v>613.41499999999996</v>
      </c>
      <c r="O37" s="55">
        <v>292.423</v>
      </c>
      <c r="P37" s="55">
        <v>339.83100000000002</v>
      </c>
      <c r="Q37" s="55">
        <v>239.63499999999999</v>
      </c>
    </row>
    <row r="38" spans="1:17" x14ac:dyDescent="0.3">
      <c r="A38" s="54" t="s">
        <v>200</v>
      </c>
      <c r="B38" s="54"/>
      <c r="C38" s="55">
        <v>-675.428</v>
      </c>
      <c r="D38" s="55">
        <v>-633.69399999999996</v>
      </c>
      <c r="E38" s="55">
        <v>-620.279</v>
      </c>
      <c r="F38" s="55">
        <v>-430.99099999999999</v>
      </c>
      <c r="G38" s="55">
        <v>-681.98500000000001</v>
      </c>
      <c r="H38" s="55">
        <v>-750.37800000000004</v>
      </c>
      <c r="I38" s="55">
        <v>-762.16899999999998</v>
      </c>
      <c r="J38" s="55">
        <v>-747.65899999999999</v>
      </c>
      <c r="K38" s="55" t="s">
        <v>183</v>
      </c>
      <c r="L38" s="55" t="s">
        <v>183</v>
      </c>
      <c r="M38" s="55" t="s">
        <v>183</v>
      </c>
      <c r="N38" s="55" t="s">
        <v>183</v>
      </c>
      <c r="O38" s="55" t="s">
        <v>183</v>
      </c>
      <c r="P38" s="55" t="s">
        <v>183</v>
      </c>
      <c r="Q38" s="55" t="s">
        <v>183</v>
      </c>
    </row>
    <row r="39" spans="1:17" x14ac:dyDescent="0.3">
      <c r="A39" s="54" t="s">
        <v>201</v>
      </c>
      <c r="B39" s="54"/>
      <c r="C39" s="55" t="s">
        <v>183</v>
      </c>
      <c r="D39" s="55">
        <v>6644.2820000000002</v>
      </c>
      <c r="E39" s="55">
        <v>6540.7820000000002</v>
      </c>
      <c r="F39" s="55">
        <v>6267.5749999999998</v>
      </c>
      <c r="G39" s="55">
        <v>6520.0140000000001</v>
      </c>
      <c r="H39" s="55">
        <v>6702.2359999999999</v>
      </c>
      <c r="I39" s="55">
        <v>6997.2950000000001</v>
      </c>
      <c r="J39" s="55">
        <v>7151.8590000000004</v>
      </c>
      <c r="K39" s="55" t="s">
        <v>183</v>
      </c>
      <c r="L39" s="55" t="s">
        <v>183</v>
      </c>
      <c r="M39" s="55" t="s">
        <v>183</v>
      </c>
      <c r="N39" s="55" t="s">
        <v>183</v>
      </c>
      <c r="O39" s="55" t="s">
        <v>183</v>
      </c>
      <c r="P39" s="55" t="s">
        <v>183</v>
      </c>
      <c r="Q39" s="55" t="s">
        <v>183</v>
      </c>
    </row>
    <row r="40" spans="1:17" x14ac:dyDescent="0.3">
      <c r="A40" s="54" t="s">
        <v>184</v>
      </c>
      <c r="B40" s="54"/>
      <c r="C40" s="55">
        <v>4908.5150000000003</v>
      </c>
      <c r="D40" s="55">
        <v>4026.2220000000002</v>
      </c>
      <c r="E40" s="55">
        <v>3890.723</v>
      </c>
      <c r="F40" s="55">
        <v>3787.88</v>
      </c>
      <c r="G40" s="55">
        <v>4027.5419999999999</v>
      </c>
      <c r="H40" s="55">
        <v>4102.665</v>
      </c>
      <c r="I40" s="55">
        <v>4360.0529999999999</v>
      </c>
      <c r="J40" s="55">
        <v>4481.3649999999998</v>
      </c>
      <c r="K40" s="55" t="s">
        <v>183</v>
      </c>
      <c r="L40" s="55" t="s">
        <v>183</v>
      </c>
      <c r="M40" s="55" t="s">
        <v>183</v>
      </c>
      <c r="N40" s="55" t="s">
        <v>183</v>
      </c>
      <c r="O40" s="55" t="s">
        <v>183</v>
      </c>
      <c r="P40" s="55" t="s">
        <v>183</v>
      </c>
      <c r="Q40" s="55" t="s">
        <v>183</v>
      </c>
    </row>
    <row r="41" spans="1:17" x14ac:dyDescent="0.3">
      <c r="A41" s="54" t="s">
        <v>185</v>
      </c>
      <c r="B41" s="54"/>
      <c r="C41" s="55">
        <v>1907.0930000000001</v>
      </c>
      <c r="D41" s="55">
        <v>1370.135</v>
      </c>
      <c r="E41" s="55">
        <v>1385.1959999999999</v>
      </c>
      <c r="F41" s="55">
        <v>1370.0540000000001</v>
      </c>
      <c r="G41" s="55">
        <v>1513.789</v>
      </c>
      <c r="H41" s="55">
        <v>1589.8869999999999</v>
      </c>
      <c r="I41" s="55">
        <v>1705.395</v>
      </c>
      <c r="J41" s="55">
        <v>1813.838</v>
      </c>
      <c r="K41" s="55" t="s">
        <v>183</v>
      </c>
      <c r="L41" s="55" t="s">
        <v>183</v>
      </c>
      <c r="M41" s="55" t="s">
        <v>183</v>
      </c>
      <c r="N41" s="55" t="s">
        <v>183</v>
      </c>
      <c r="O41" s="55" t="s">
        <v>183</v>
      </c>
      <c r="P41" s="55" t="s">
        <v>183</v>
      </c>
      <c r="Q41" s="55" t="s">
        <v>183</v>
      </c>
    </row>
    <row r="42" spans="1:17" x14ac:dyDescent="0.3">
      <c r="A42" s="54" t="s">
        <v>202</v>
      </c>
      <c r="B42" s="54"/>
      <c r="C42" s="55">
        <v>1419.0550000000001</v>
      </c>
      <c r="D42" s="55">
        <v>1293.7619999999999</v>
      </c>
      <c r="E42" s="55">
        <v>1143.202</v>
      </c>
      <c r="F42" s="55">
        <v>1086.4690000000001</v>
      </c>
      <c r="G42" s="55">
        <v>1139.1389999999999</v>
      </c>
      <c r="H42" s="55">
        <v>1130.298</v>
      </c>
      <c r="I42" s="55">
        <v>1184.3430000000001</v>
      </c>
      <c r="J42" s="55">
        <v>1167.4880000000001</v>
      </c>
      <c r="K42" s="55" t="s">
        <v>183</v>
      </c>
      <c r="L42" s="55" t="s">
        <v>183</v>
      </c>
      <c r="M42" s="55" t="s">
        <v>183</v>
      </c>
      <c r="N42" s="55" t="s">
        <v>183</v>
      </c>
      <c r="O42" s="55" t="s">
        <v>183</v>
      </c>
      <c r="P42" s="55" t="s">
        <v>183</v>
      </c>
      <c r="Q42" s="55" t="s">
        <v>183</v>
      </c>
    </row>
    <row r="43" spans="1:17" x14ac:dyDescent="0.3">
      <c r="A43" s="54" t="s">
        <v>186</v>
      </c>
      <c r="B43" s="54"/>
      <c r="C43" s="55">
        <v>1582.367</v>
      </c>
      <c r="D43" s="55">
        <v>1362.325</v>
      </c>
      <c r="E43" s="55">
        <v>1362.325</v>
      </c>
      <c r="F43" s="55">
        <v>1331.357</v>
      </c>
      <c r="G43" s="55">
        <v>1374.614</v>
      </c>
      <c r="H43" s="55">
        <v>1382.48</v>
      </c>
      <c r="I43" s="55">
        <v>1470.3150000000001</v>
      </c>
      <c r="J43" s="55">
        <v>1500.039</v>
      </c>
      <c r="K43" s="55" t="s">
        <v>183</v>
      </c>
      <c r="L43" s="55" t="s">
        <v>183</v>
      </c>
      <c r="M43" s="55" t="s">
        <v>183</v>
      </c>
      <c r="N43" s="55" t="s">
        <v>183</v>
      </c>
      <c r="O43" s="55" t="s">
        <v>183</v>
      </c>
      <c r="P43" s="55" t="s">
        <v>183</v>
      </c>
      <c r="Q43" s="55" t="s">
        <v>183</v>
      </c>
    </row>
    <row r="44" spans="1:17" x14ac:dyDescent="0.3">
      <c r="A44" s="54" t="s">
        <v>188</v>
      </c>
      <c r="B44" s="54"/>
      <c r="C44" s="55">
        <v>2975.68</v>
      </c>
      <c r="D44" s="55">
        <v>2618.06</v>
      </c>
      <c r="E44" s="55">
        <v>2650.0590000000002</v>
      </c>
      <c r="F44" s="55">
        <v>2479.6950000000002</v>
      </c>
      <c r="G44" s="55">
        <v>2492.4720000000002</v>
      </c>
      <c r="H44" s="55">
        <v>2599.5709999999999</v>
      </c>
      <c r="I44" s="55">
        <v>2637.2420000000002</v>
      </c>
      <c r="J44" s="55">
        <v>2670.4940000000001</v>
      </c>
      <c r="K44" s="55" t="s">
        <v>183</v>
      </c>
      <c r="L44" s="55" t="s">
        <v>183</v>
      </c>
      <c r="M44" s="55" t="s">
        <v>183</v>
      </c>
      <c r="N44" s="55" t="s">
        <v>183</v>
      </c>
      <c r="O44" s="55" t="s">
        <v>183</v>
      </c>
      <c r="P44" s="55" t="s">
        <v>183</v>
      </c>
      <c r="Q44" s="55" t="s">
        <v>183</v>
      </c>
    </row>
    <row r="45" spans="1:17" x14ac:dyDescent="0.3">
      <c r="A45" s="54" t="s">
        <v>192</v>
      </c>
      <c r="B45" s="54"/>
      <c r="C45" s="55">
        <v>1078.8969999999999</v>
      </c>
      <c r="D45" s="55">
        <v>955.23800000000006</v>
      </c>
      <c r="E45" s="55">
        <v>955.23800000000006</v>
      </c>
      <c r="F45" s="55">
        <v>827.274</v>
      </c>
      <c r="G45" s="55">
        <v>800.21600000000001</v>
      </c>
      <c r="H45" s="55">
        <v>861.495</v>
      </c>
      <c r="I45" s="55">
        <v>892.84199999999998</v>
      </c>
      <c r="J45" s="55">
        <v>880.31799999999998</v>
      </c>
      <c r="K45" s="55" t="s">
        <v>183</v>
      </c>
      <c r="L45" s="55" t="s">
        <v>183</v>
      </c>
      <c r="M45" s="55" t="s">
        <v>183</v>
      </c>
      <c r="N45" s="55" t="s">
        <v>183</v>
      </c>
      <c r="O45" s="55" t="s">
        <v>183</v>
      </c>
      <c r="P45" s="55" t="s">
        <v>183</v>
      </c>
      <c r="Q45" s="55" t="s">
        <v>183</v>
      </c>
    </row>
    <row r="46" spans="1:17" x14ac:dyDescent="0.3">
      <c r="A46" s="54" t="s">
        <v>203</v>
      </c>
      <c r="B46" s="54"/>
      <c r="C46" s="55">
        <v>101.557</v>
      </c>
      <c r="D46" s="55">
        <v>83.784000000000006</v>
      </c>
      <c r="E46" s="55">
        <v>83.784000000000006</v>
      </c>
      <c r="F46" s="55">
        <v>74.915000000000006</v>
      </c>
      <c r="G46" s="55">
        <v>66.835999999999999</v>
      </c>
      <c r="H46" s="55">
        <v>66.257000000000005</v>
      </c>
      <c r="I46" s="55">
        <v>64.418999999999997</v>
      </c>
      <c r="J46" s="55">
        <v>70.147999999999996</v>
      </c>
      <c r="K46" s="55" t="s">
        <v>183</v>
      </c>
      <c r="L46" s="55" t="s">
        <v>183</v>
      </c>
      <c r="M46" s="55" t="s">
        <v>183</v>
      </c>
      <c r="N46" s="55" t="s">
        <v>183</v>
      </c>
      <c r="O46" s="55" t="s">
        <v>183</v>
      </c>
      <c r="P46" s="55" t="s">
        <v>183</v>
      </c>
      <c r="Q46" s="55" t="s">
        <v>183</v>
      </c>
    </row>
    <row r="47" spans="1:17" x14ac:dyDescent="0.3">
      <c r="A47" s="54" t="s">
        <v>191</v>
      </c>
      <c r="B47" s="54"/>
      <c r="C47" s="55">
        <v>1795.2260000000001</v>
      </c>
      <c r="D47" s="55">
        <v>1579.038</v>
      </c>
      <c r="E47" s="55">
        <v>1611.037</v>
      </c>
      <c r="F47" s="55">
        <v>1577.5060000000001</v>
      </c>
      <c r="G47" s="55">
        <v>1625.42</v>
      </c>
      <c r="H47" s="55">
        <v>1671.819</v>
      </c>
      <c r="I47" s="55">
        <v>1679.981</v>
      </c>
      <c r="J47" s="55">
        <v>1720.028</v>
      </c>
      <c r="K47" s="55" t="s">
        <v>183</v>
      </c>
      <c r="L47" s="55" t="s">
        <v>183</v>
      </c>
      <c r="M47" s="55" t="s">
        <v>183</v>
      </c>
      <c r="N47" s="55" t="s">
        <v>183</v>
      </c>
      <c r="O47" s="55" t="s">
        <v>183</v>
      </c>
      <c r="P47" s="55" t="s">
        <v>183</v>
      </c>
      <c r="Q47" s="55" t="s">
        <v>183</v>
      </c>
    </row>
    <row r="48" spans="1:17" x14ac:dyDescent="0.3">
      <c r="A48" s="52" t="s">
        <v>204</v>
      </c>
      <c r="B48" s="52"/>
      <c r="C48" s="53" t="s">
        <v>183</v>
      </c>
      <c r="D48" s="53" t="s">
        <v>183</v>
      </c>
      <c r="E48" s="53" t="s">
        <v>183</v>
      </c>
      <c r="F48" s="53" t="s">
        <v>183</v>
      </c>
      <c r="G48" s="53" t="s">
        <v>183</v>
      </c>
      <c r="H48" s="53" t="s">
        <v>183</v>
      </c>
      <c r="I48" s="53" t="s">
        <v>183</v>
      </c>
      <c r="J48" s="53" t="s">
        <v>183</v>
      </c>
      <c r="K48" s="53">
        <v>9478.2690000000002</v>
      </c>
      <c r="L48" s="53">
        <v>10797.478999999999</v>
      </c>
      <c r="M48" s="53">
        <v>11763.096</v>
      </c>
      <c r="N48" s="53">
        <v>12899.672</v>
      </c>
      <c r="O48" s="53">
        <v>5162.0820000000003</v>
      </c>
      <c r="P48" s="53">
        <v>9680.14</v>
      </c>
      <c r="Q48" s="53">
        <v>13127.485000000001</v>
      </c>
    </row>
    <row r="49" spans="1:17" x14ac:dyDescent="0.3">
      <c r="A49" s="54" t="s">
        <v>205</v>
      </c>
      <c r="B49" s="54"/>
      <c r="C49" s="55" t="s">
        <v>183</v>
      </c>
      <c r="D49" s="55" t="s">
        <v>183</v>
      </c>
      <c r="E49" s="55" t="s">
        <v>183</v>
      </c>
      <c r="F49" s="55" t="s">
        <v>183</v>
      </c>
      <c r="G49" s="55" t="s">
        <v>183</v>
      </c>
      <c r="H49" s="55" t="s">
        <v>183</v>
      </c>
      <c r="I49" s="55" t="s">
        <v>183</v>
      </c>
      <c r="J49" s="55" t="s">
        <v>183</v>
      </c>
      <c r="K49" s="55">
        <v>4108.1260000000002</v>
      </c>
      <c r="L49" s="55">
        <v>5016.4260000000004</v>
      </c>
      <c r="M49" s="55">
        <v>5753.15</v>
      </c>
      <c r="N49" s="55">
        <v>6517.759</v>
      </c>
      <c r="O49" s="55">
        <v>2871.72</v>
      </c>
      <c r="P49" s="55">
        <v>5362.9120000000003</v>
      </c>
      <c r="Q49" s="55">
        <v>5734.1729999999998</v>
      </c>
    </row>
    <row r="50" spans="1:17" x14ac:dyDescent="0.3">
      <c r="A50" s="54" t="s">
        <v>206</v>
      </c>
      <c r="B50" s="54"/>
      <c r="C50" s="55" t="s">
        <v>183</v>
      </c>
      <c r="D50" s="55" t="s">
        <v>183</v>
      </c>
      <c r="E50" s="55" t="s">
        <v>183</v>
      </c>
      <c r="F50" s="55" t="s">
        <v>183</v>
      </c>
      <c r="G50" s="55" t="s">
        <v>183</v>
      </c>
      <c r="H50" s="55" t="s">
        <v>183</v>
      </c>
      <c r="I50" s="55" t="s">
        <v>183</v>
      </c>
      <c r="J50" s="55" t="s">
        <v>183</v>
      </c>
      <c r="K50" s="55">
        <v>2003.027</v>
      </c>
      <c r="L50" s="55">
        <v>2152.741</v>
      </c>
      <c r="M50" s="55">
        <v>2212.5729999999999</v>
      </c>
      <c r="N50" s="55">
        <v>2322.5790000000002</v>
      </c>
      <c r="O50" s="55">
        <v>830.38199999999995</v>
      </c>
      <c r="P50" s="55">
        <v>1690.037</v>
      </c>
      <c r="Q50" s="55">
        <v>3057.145</v>
      </c>
    </row>
    <row r="51" spans="1:17" x14ac:dyDescent="0.3">
      <c r="A51" s="54" t="s">
        <v>207</v>
      </c>
      <c r="B51" s="54"/>
      <c r="C51" s="55" t="s">
        <v>183</v>
      </c>
      <c r="D51" s="55" t="s">
        <v>183</v>
      </c>
      <c r="E51" s="55" t="s">
        <v>183</v>
      </c>
      <c r="F51" s="55" t="s">
        <v>183</v>
      </c>
      <c r="G51" s="55" t="s">
        <v>183</v>
      </c>
      <c r="H51" s="55" t="s">
        <v>183</v>
      </c>
      <c r="I51" s="55" t="s">
        <v>183</v>
      </c>
      <c r="J51" s="55" t="s">
        <v>183</v>
      </c>
      <c r="K51" s="55">
        <v>1727.8050000000001</v>
      </c>
      <c r="L51" s="55">
        <v>1871.9690000000001</v>
      </c>
      <c r="M51" s="55">
        <v>1959.021</v>
      </c>
      <c r="N51" s="55">
        <v>2145.2469999999998</v>
      </c>
      <c r="O51" s="55">
        <v>696.04</v>
      </c>
      <c r="P51" s="55">
        <v>1391.605</v>
      </c>
      <c r="Q51" s="55">
        <v>2604.2379999999998</v>
      </c>
    </row>
    <row r="52" spans="1:17" x14ac:dyDescent="0.3">
      <c r="A52" s="54" t="s">
        <v>208</v>
      </c>
      <c r="B52" s="54"/>
      <c r="C52" s="55" t="s">
        <v>183</v>
      </c>
      <c r="D52" s="55" t="s">
        <v>183</v>
      </c>
      <c r="E52" s="55" t="s">
        <v>183</v>
      </c>
      <c r="F52" s="55" t="s">
        <v>183</v>
      </c>
      <c r="G52" s="55" t="s">
        <v>183</v>
      </c>
      <c r="H52" s="55" t="s">
        <v>183</v>
      </c>
      <c r="I52" s="55" t="s">
        <v>183</v>
      </c>
      <c r="J52" s="55" t="s">
        <v>183</v>
      </c>
      <c r="K52" s="55">
        <v>1242.1590000000001</v>
      </c>
      <c r="L52" s="55">
        <v>1354.3009999999999</v>
      </c>
      <c r="M52" s="55">
        <v>1412.86</v>
      </c>
      <c r="N52" s="55">
        <v>1477.2</v>
      </c>
      <c r="O52" s="55">
        <v>518.99099999999999</v>
      </c>
      <c r="P52" s="55">
        <v>1009.503</v>
      </c>
      <c r="Q52" s="55">
        <v>1686.2360000000001</v>
      </c>
    </row>
    <row r="53" spans="1:17" x14ac:dyDescent="0.3">
      <c r="A53" s="54" t="s">
        <v>209</v>
      </c>
      <c r="B53" s="54"/>
      <c r="C53" s="55" t="s">
        <v>183</v>
      </c>
      <c r="D53" s="55" t="s">
        <v>183</v>
      </c>
      <c r="E53" s="55" t="s">
        <v>183</v>
      </c>
      <c r="F53" s="55" t="s">
        <v>183</v>
      </c>
      <c r="G53" s="55" t="s">
        <v>183</v>
      </c>
      <c r="H53" s="55" t="s">
        <v>183</v>
      </c>
      <c r="I53" s="55" t="s">
        <v>183</v>
      </c>
      <c r="J53" s="55" t="s">
        <v>183</v>
      </c>
      <c r="K53" s="55">
        <v>397.15199999999999</v>
      </c>
      <c r="L53" s="55">
        <v>402.04199999999997</v>
      </c>
      <c r="M53" s="55">
        <v>425.49200000000002</v>
      </c>
      <c r="N53" s="55">
        <v>436.887</v>
      </c>
      <c r="O53" s="55">
        <v>244.94900000000001</v>
      </c>
      <c r="P53" s="55">
        <v>226.083</v>
      </c>
      <c r="Q53" s="55">
        <v>45.692999999999998</v>
      </c>
    </row>
    <row r="54" spans="1:17" x14ac:dyDescent="0.3">
      <c r="A54" s="52" t="s">
        <v>210</v>
      </c>
      <c r="B54" s="52"/>
      <c r="C54" s="53" t="s">
        <v>183</v>
      </c>
      <c r="D54" s="53" t="s">
        <v>183</v>
      </c>
      <c r="E54" s="53" t="s">
        <v>183</v>
      </c>
      <c r="F54" s="53" t="s">
        <v>183</v>
      </c>
      <c r="G54" s="53" t="s">
        <v>183</v>
      </c>
      <c r="H54" s="53" t="s">
        <v>183</v>
      </c>
      <c r="I54" s="53" t="s">
        <v>183</v>
      </c>
      <c r="J54" s="53" t="s">
        <v>183</v>
      </c>
      <c r="K54" s="53" t="s">
        <v>183</v>
      </c>
      <c r="L54" s="53" t="s">
        <v>183</v>
      </c>
      <c r="M54" s="53" t="s">
        <v>183</v>
      </c>
      <c r="N54" s="53" t="s">
        <v>183</v>
      </c>
      <c r="O54" s="53" t="s">
        <v>183</v>
      </c>
      <c r="P54" s="53" t="s">
        <v>183</v>
      </c>
      <c r="Q54" s="53" t="s">
        <v>183</v>
      </c>
    </row>
    <row r="55" spans="1:17" x14ac:dyDescent="0.3">
      <c r="A55" s="54" t="s">
        <v>182</v>
      </c>
      <c r="B55" s="54"/>
      <c r="C55" s="55" t="s">
        <v>183</v>
      </c>
      <c r="D55" s="55" t="s">
        <v>183</v>
      </c>
      <c r="E55" s="55" t="s">
        <v>183</v>
      </c>
      <c r="F55" s="55" t="s">
        <v>183</v>
      </c>
      <c r="G55" s="55" t="s">
        <v>183</v>
      </c>
      <c r="H55" s="55" t="s">
        <v>183</v>
      </c>
      <c r="I55" s="55" t="s">
        <v>183</v>
      </c>
      <c r="J55" s="55" t="s">
        <v>183</v>
      </c>
      <c r="K55" s="55" t="s">
        <v>183</v>
      </c>
      <c r="L55" s="55">
        <v>3</v>
      </c>
      <c r="M55" s="55">
        <v>2</v>
      </c>
      <c r="N55" s="55">
        <v>-8</v>
      </c>
      <c r="O55" s="55">
        <v>-61</v>
      </c>
      <c r="P55" s="55">
        <v>111</v>
      </c>
      <c r="Q55" s="55">
        <v>77</v>
      </c>
    </row>
    <row r="56" spans="1:17" x14ac:dyDescent="0.3">
      <c r="A56" s="54" t="s">
        <v>211</v>
      </c>
      <c r="B56" s="54"/>
      <c r="C56" s="55" t="s">
        <v>183</v>
      </c>
      <c r="D56" s="55" t="s">
        <v>183</v>
      </c>
      <c r="E56" s="55" t="s">
        <v>183</v>
      </c>
      <c r="F56" s="55" t="s">
        <v>183</v>
      </c>
      <c r="G56" s="55" t="s">
        <v>183</v>
      </c>
      <c r="H56" s="55" t="s">
        <v>183</v>
      </c>
      <c r="I56" s="55" t="s">
        <v>183</v>
      </c>
      <c r="J56" s="55" t="s">
        <v>183</v>
      </c>
      <c r="K56" s="55" t="s">
        <v>183</v>
      </c>
      <c r="L56" s="55">
        <v>4</v>
      </c>
      <c r="M56" s="55">
        <v>1</v>
      </c>
      <c r="N56" s="55">
        <v>2</v>
      </c>
      <c r="O56" s="55">
        <v>-67</v>
      </c>
      <c r="P56" s="55" t="s">
        <v>183</v>
      </c>
      <c r="Q56" s="55" t="s">
        <v>183</v>
      </c>
    </row>
    <row r="57" spans="1:17" x14ac:dyDescent="0.3">
      <c r="A57" s="54" t="s">
        <v>212</v>
      </c>
      <c r="B57" s="54"/>
      <c r="C57" s="55" t="s">
        <v>183</v>
      </c>
      <c r="D57" s="55" t="s">
        <v>183</v>
      </c>
      <c r="E57" s="55" t="s">
        <v>183</v>
      </c>
      <c r="F57" s="55" t="s">
        <v>183</v>
      </c>
      <c r="G57" s="55" t="s">
        <v>183</v>
      </c>
      <c r="H57" s="55" t="s">
        <v>183</v>
      </c>
      <c r="I57" s="55" t="s">
        <v>183</v>
      </c>
      <c r="J57" s="55" t="s">
        <v>183</v>
      </c>
      <c r="K57" s="55" t="s">
        <v>183</v>
      </c>
      <c r="L57" s="55">
        <v>-2</v>
      </c>
      <c r="M57" s="55">
        <v>-1</v>
      </c>
      <c r="N57" s="55">
        <v>8</v>
      </c>
      <c r="O57" s="55">
        <v>-69</v>
      </c>
      <c r="P57" s="55" t="s">
        <v>183</v>
      </c>
      <c r="Q57" s="55" t="s">
        <v>183</v>
      </c>
    </row>
    <row r="58" spans="1:17" x14ac:dyDescent="0.3">
      <c r="A58" s="54" t="s">
        <v>213</v>
      </c>
      <c r="B58" s="54"/>
      <c r="C58" s="55" t="s">
        <v>183</v>
      </c>
      <c r="D58" s="55" t="s">
        <v>183</v>
      </c>
      <c r="E58" s="55" t="s">
        <v>183</v>
      </c>
      <c r="F58" s="55" t="s">
        <v>183</v>
      </c>
      <c r="G58" s="55" t="s">
        <v>183</v>
      </c>
      <c r="H58" s="55" t="s">
        <v>183</v>
      </c>
      <c r="I58" s="55" t="s">
        <v>183</v>
      </c>
      <c r="J58" s="55" t="s">
        <v>183</v>
      </c>
      <c r="K58" s="55" t="s">
        <v>183</v>
      </c>
      <c r="L58" s="55" t="s">
        <v>183</v>
      </c>
      <c r="M58" s="55" t="s">
        <v>183</v>
      </c>
      <c r="N58" s="55" t="s">
        <v>183</v>
      </c>
      <c r="O58" s="55">
        <v>-64</v>
      </c>
      <c r="P58" s="55" t="s">
        <v>183</v>
      </c>
      <c r="Q58" s="55" t="s">
        <v>183</v>
      </c>
    </row>
    <row r="59" spans="1:17" x14ac:dyDescent="0.3">
      <c r="A59" s="54" t="s">
        <v>188</v>
      </c>
      <c r="B59" s="54"/>
      <c r="C59" s="55" t="s">
        <v>183</v>
      </c>
      <c r="D59" s="55" t="s">
        <v>183</v>
      </c>
      <c r="E59" s="55" t="s">
        <v>183</v>
      </c>
      <c r="F59" s="55" t="s">
        <v>183</v>
      </c>
      <c r="G59" s="55" t="s">
        <v>183</v>
      </c>
      <c r="H59" s="55" t="s">
        <v>183</v>
      </c>
      <c r="I59" s="55" t="s">
        <v>183</v>
      </c>
      <c r="J59" s="55" t="s">
        <v>183</v>
      </c>
      <c r="K59" s="55" t="s">
        <v>183</v>
      </c>
      <c r="L59" s="55" t="s">
        <v>183</v>
      </c>
      <c r="M59" s="55" t="s">
        <v>183</v>
      </c>
      <c r="N59" s="55" t="s">
        <v>183</v>
      </c>
      <c r="O59" s="55">
        <v>-44</v>
      </c>
      <c r="P59" s="55" t="s">
        <v>183</v>
      </c>
      <c r="Q59" s="55" t="s">
        <v>183</v>
      </c>
    </row>
    <row r="60" spans="1:17" x14ac:dyDescent="0.3">
      <c r="A60" s="54" t="s">
        <v>191</v>
      </c>
      <c r="B60" s="54"/>
      <c r="C60" s="55" t="s">
        <v>183</v>
      </c>
      <c r="D60" s="55" t="s">
        <v>183</v>
      </c>
      <c r="E60" s="55" t="s">
        <v>183</v>
      </c>
      <c r="F60" s="55" t="s">
        <v>183</v>
      </c>
      <c r="G60" s="55" t="s">
        <v>183</v>
      </c>
      <c r="H60" s="55" t="s">
        <v>183</v>
      </c>
      <c r="I60" s="55" t="s">
        <v>183</v>
      </c>
      <c r="J60" s="55" t="s">
        <v>183</v>
      </c>
      <c r="K60" s="55" t="s">
        <v>183</v>
      </c>
      <c r="L60" s="55" t="s">
        <v>183</v>
      </c>
      <c r="M60" s="55" t="s">
        <v>183</v>
      </c>
      <c r="N60" s="55">
        <v>5</v>
      </c>
      <c r="O60" s="55">
        <v>-46</v>
      </c>
      <c r="P60" s="55" t="s">
        <v>183</v>
      </c>
      <c r="Q60" s="55" t="s">
        <v>183</v>
      </c>
    </row>
    <row r="61" spans="1:17" x14ac:dyDescent="0.3">
      <c r="A61" s="54" t="s">
        <v>192</v>
      </c>
      <c r="B61" s="54"/>
      <c r="C61" s="55" t="s">
        <v>183</v>
      </c>
      <c r="D61" s="55" t="s">
        <v>183</v>
      </c>
      <c r="E61" s="55" t="s">
        <v>183</v>
      </c>
      <c r="F61" s="55" t="s">
        <v>183</v>
      </c>
      <c r="G61" s="55" t="s">
        <v>183</v>
      </c>
      <c r="H61" s="55" t="s">
        <v>183</v>
      </c>
      <c r="I61" s="55" t="s">
        <v>183</v>
      </c>
      <c r="J61" s="55" t="s">
        <v>183</v>
      </c>
      <c r="K61" s="55" t="s">
        <v>183</v>
      </c>
      <c r="L61" s="55">
        <v>2</v>
      </c>
      <c r="M61" s="55" t="s">
        <v>183</v>
      </c>
      <c r="N61" s="55">
        <v>-17</v>
      </c>
      <c r="O61" s="55">
        <v>-40</v>
      </c>
      <c r="P61" s="55" t="s">
        <v>183</v>
      </c>
      <c r="Q61" s="55" t="s">
        <v>183</v>
      </c>
    </row>
    <row r="62" spans="1:17" x14ac:dyDescent="0.3">
      <c r="A62" s="54" t="s">
        <v>193</v>
      </c>
      <c r="B62" s="54"/>
      <c r="C62" s="55" t="s">
        <v>183</v>
      </c>
      <c r="D62" s="55" t="s">
        <v>183</v>
      </c>
      <c r="E62" s="55" t="s">
        <v>183</v>
      </c>
      <c r="F62" s="55" t="s">
        <v>183</v>
      </c>
      <c r="G62" s="55" t="s">
        <v>183</v>
      </c>
      <c r="H62" s="55" t="s">
        <v>183</v>
      </c>
      <c r="I62" s="55" t="s">
        <v>183</v>
      </c>
      <c r="J62" s="55" t="s">
        <v>183</v>
      </c>
      <c r="K62" s="55" t="s">
        <v>183</v>
      </c>
      <c r="L62" s="55">
        <v>80</v>
      </c>
      <c r="M62" s="55">
        <v>10</v>
      </c>
      <c r="N62" s="55" t="s">
        <v>183</v>
      </c>
      <c r="O62" s="55">
        <v>-45</v>
      </c>
      <c r="P62" s="55">
        <v>72</v>
      </c>
      <c r="Q62" s="55">
        <v>12</v>
      </c>
    </row>
    <row r="63" spans="1:17" x14ac:dyDescent="0.3">
      <c r="A63" s="54" t="s">
        <v>211</v>
      </c>
      <c r="B63" s="54"/>
      <c r="C63" s="55" t="s">
        <v>183</v>
      </c>
      <c r="D63" s="55" t="s">
        <v>183</v>
      </c>
      <c r="E63" s="55" t="s">
        <v>183</v>
      </c>
      <c r="F63" s="55" t="s">
        <v>183</v>
      </c>
      <c r="G63" s="55" t="s">
        <v>183</v>
      </c>
      <c r="H63" s="55" t="s">
        <v>183</v>
      </c>
      <c r="I63" s="55" t="s">
        <v>183</v>
      </c>
      <c r="J63" s="55" t="s">
        <v>183</v>
      </c>
      <c r="K63" s="55" t="s">
        <v>183</v>
      </c>
      <c r="L63" s="55">
        <v>73</v>
      </c>
      <c r="M63" s="55">
        <v>10</v>
      </c>
      <c r="N63" s="55">
        <v>25</v>
      </c>
      <c r="O63" s="55">
        <v>-59</v>
      </c>
      <c r="P63" s="55" t="s">
        <v>183</v>
      </c>
      <c r="Q63" s="55" t="s">
        <v>183</v>
      </c>
    </row>
    <row r="64" spans="1:17" x14ac:dyDescent="0.3">
      <c r="A64" s="54" t="s">
        <v>212</v>
      </c>
      <c r="B64" s="54"/>
      <c r="C64" s="55" t="s">
        <v>183</v>
      </c>
      <c r="D64" s="55" t="s">
        <v>183</v>
      </c>
      <c r="E64" s="55" t="s">
        <v>183</v>
      </c>
      <c r="F64" s="55" t="s">
        <v>183</v>
      </c>
      <c r="G64" s="55" t="s">
        <v>183</v>
      </c>
      <c r="H64" s="55" t="s">
        <v>183</v>
      </c>
      <c r="I64" s="55" t="s">
        <v>183</v>
      </c>
      <c r="J64" s="55" t="s">
        <v>183</v>
      </c>
      <c r="K64" s="55" t="s">
        <v>183</v>
      </c>
      <c r="L64" s="55">
        <v>74</v>
      </c>
      <c r="M64" s="55">
        <v>5</v>
      </c>
      <c r="N64" s="55">
        <v>15</v>
      </c>
      <c r="O64" s="55">
        <v>-63</v>
      </c>
      <c r="P64" s="55" t="s">
        <v>183</v>
      </c>
      <c r="Q64" s="55" t="s">
        <v>183</v>
      </c>
    </row>
    <row r="65" spans="1:17" x14ac:dyDescent="0.3">
      <c r="A65" s="54" t="s">
        <v>213</v>
      </c>
      <c r="B65" s="54"/>
      <c r="C65" s="55" t="s">
        <v>183</v>
      </c>
      <c r="D65" s="55" t="s">
        <v>183</v>
      </c>
      <c r="E65" s="55" t="s">
        <v>183</v>
      </c>
      <c r="F65" s="55" t="s">
        <v>183</v>
      </c>
      <c r="G65" s="55" t="s">
        <v>183</v>
      </c>
      <c r="H65" s="55" t="s">
        <v>183</v>
      </c>
      <c r="I65" s="55" t="s">
        <v>183</v>
      </c>
      <c r="J65" s="55" t="s">
        <v>183</v>
      </c>
      <c r="K65" s="55" t="s">
        <v>183</v>
      </c>
      <c r="L65" s="55" t="s">
        <v>183</v>
      </c>
      <c r="M65" s="55" t="s">
        <v>183</v>
      </c>
      <c r="N65" s="55" t="s">
        <v>183</v>
      </c>
      <c r="O65" s="55">
        <v>-59</v>
      </c>
      <c r="P65" s="55" t="s">
        <v>183</v>
      </c>
      <c r="Q65" s="55" t="s">
        <v>183</v>
      </c>
    </row>
    <row r="66" spans="1:17" x14ac:dyDescent="0.3">
      <c r="A66" s="54" t="s">
        <v>188</v>
      </c>
      <c r="B66" s="54"/>
      <c r="C66" s="55" t="s">
        <v>183</v>
      </c>
      <c r="D66" s="55" t="s">
        <v>183</v>
      </c>
      <c r="E66" s="55" t="s">
        <v>183</v>
      </c>
      <c r="F66" s="55" t="s">
        <v>183</v>
      </c>
      <c r="G66" s="55" t="s">
        <v>183</v>
      </c>
      <c r="H66" s="55" t="s">
        <v>183</v>
      </c>
      <c r="I66" s="55" t="s">
        <v>183</v>
      </c>
      <c r="J66" s="55" t="s">
        <v>183</v>
      </c>
      <c r="K66" s="55" t="s">
        <v>183</v>
      </c>
      <c r="L66" s="55" t="s">
        <v>183</v>
      </c>
      <c r="M66" s="55" t="s">
        <v>183</v>
      </c>
      <c r="N66" s="55">
        <v>25</v>
      </c>
      <c r="O66" s="55">
        <v>-38</v>
      </c>
      <c r="P66" s="55" t="s">
        <v>183</v>
      </c>
      <c r="Q66" s="55" t="s">
        <v>183</v>
      </c>
    </row>
    <row r="67" spans="1:17" x14ac:dyDescent="0.3">
      <c r="A67" s="54" t="s">
        <v>191</v>
      </c>
      <c r="B67" s="54"/>
      <c r="C67" s="55" t="s">
        <v>183</v>
      </c>
      <c r="D67" s="55" t="s">
        <v>183</v>
      </c>
      <c r="E67" s="55" t="s">
        <v>183</v>
      </c>
      <c r="F67" s="55" t="s">
        <v>183</v>
      </c>
      <c r="G67" s="55" t="s">
        <v>183</v>
      </c>
      <c r="H67" s="55" t="s">
        <v>183</v>
      </c>
      <c r="I67" s="55" t="s">
        <v>183</v>
      </c>
      <c r="J67" s="55" t="s">
        <v>183</v>
      </c>
      <c r="K67" s="55" t="s">
        <v>183</v>
      </c>
      <c r="L67" s="55" t="s">
        <v>183</v>
      </c>
      <c r="M67" s="55" t="s">
        <v>183</v>
      </c>
      <c r="N67" s="55" t="s">
        <v>183</v>
      </c>
      <c r="O67" s="55">
        <v>-41</v>
      </c>
      <c r="P67" s="55" t="s">
        <v>183</v>
      </c>
      <c r="Q67" s="55" t="s">
        <v>183</v>
      </c>
    </row>
    <row r="68" spans="1:17" x14ac:dyDescent="0.3">
      <c r="A68" s="54" t="s">
        <v>192</v>
      </c>
      <c r="B68" s="54"/>
      <c r="C68" s="55" t="s">
        <v>183</v>
      </c>
      <c r="D68" s="55" t="s">
        <v>183</v>
      </c>
      <c r="E68" s="55" t="s">
        <v>183</v>
      </c>
      <c r="F68" s="55" t="s">
        <v>183</v>
      </c>
      <c r="G68" s="55" t="s">
        <v>183</v>
      </c>
      <c r="H68" s="55" t="s">
        <v>183</v>
      </c>
      <c r="I68" s="55" t="s">
        <v>183</v>
      </c>
      <c r="J68" s="55" t="s">
        <v>183</v>
      </c>
      <c r="K68" s="55" t="s">
        <v>183</v>
      </c>
      <c r="L68" s="55" t="s">
        <v>183</v>
      </c>
      <c r="M68" s="55" t="s">
        <v>183</v>
      </c>
      <c r="N68" s="55" t="s">
        <v>183</v>
      </c>
      <c r="O68" s="55">
        <v>-41</v>
      </c>
      <c r="P68" s="55" t="s">
        <v>183</v>
      </c>
      <c r="Q68" s="55" t="s">
        <v>183</v>
      </c>
    </row>
    <row r="69" spans="1:17" x14ac:dyDescent="0.3">
      <c r="A69" s="54" t="s">
        <v>194</v>
      </c>
      <c r="B69" s="54"/>
      <c r="C69" s="55" t="s">
        <v>183</v>
      </c>
      <c r="D69" s="55" t="s">
        <v>183</v>
      </c>
      <c r="E69" s="55" t="s">
        <v>183</v>
      </c>
      <c r="F69" s="55" t="s">
        <v>183</v>
      </c>
      <c r="G69" s="55">
        <v>8</v>
      </c>
      <c r="H69" s="55">
        <v>-18</v>
      </c>
      <c r="I69" s="55">
        <v>-1</v>
      </c>
      <c r="J69" s="55">
        <v>33</v>
      </c>
      <c r="K69" s="55">
        <v>-13</v>
      </c>
      <c r="L69" s="55">
        <v>3</v>
      </c>
      <c r="M69" s="55">
        <v>32</v>
      </c>
      <c r="N69" s="55">
        <v>19</v>
      </c>
      <c r="O69" s="55">
        <v>-77</v>
      </c>
      <c r="P69" s="55">
        <v>84</v>
      </c>
      <c r="Q69" s="55">
        <v>-44</v>
      </c>
    </row>
    <row r="70" spans="1:17" x14ac:dyDescent="0.3">
      <c r="A70" s="54" t="s">
        <v>214</v>
      </c>
      <c r="B70" s="54"/>
      <c r="C70" s="55" t="s">
        <v>183</v>
      </c>
      <c r="D70" s="55" t="s">
        <v>183</v>
      </c>
      <c r="E70" s="55" t="s">
        <v>183</v>
      </c>
      <c r="F70" s="55" t="s">
        <v>183</v>
      </c>
      <c r="G70" s="55" t="s">
        <v>183</v>
      </c>
      <c r="H70" s="55">
        <v>10</v>
      </c>
      <c r="I70" s="55">
        <v>26.3</v>
      </c>
      <c r="J70" s="55">
        <v>-20</v>
      </c>
      <c r="K70" s="55">
        <v>1</v>
      </c>
      <c r="L70" s="55">
        <v>5</v>
      </c>
      <c r="M70" s="55">
        <v>33</v>
      </c>
      <c r="N70" s="55">
        <v>37</v>
      </c>
      <c r="O70" s="55">
        <v>-75</v>
      </c>
      <c r="P70" s="55" t="s">
        <v>183</v>
      </c>
      <c r="Q70" s="55" t="s">
        <v>183</v>
      </c>
    </row>
    <row r="71" spans="1:17" x14ac:dyDescent="0.3">
      <c r="A71" s="54" t="s">
        <v>215</v>
      </c>
      <c r="B71" s="54"/>
      <c r="C71" s="55" t="s">
        <v>183</v>
      </c>
      <c r="D71" s="55" t="s">
        <v>183</v>
      </c>
      <c r="E71" s="55" t="s">
        <v>183</v>
      </c>
      <c r="F71" s="55" t="s">
        <v>183</v>
      </c>
      <c r="G71" s="55" t="s">
        <v>183</v>
      </c>
      <c r="H71" s="55">
        <v>27</v>
      </c>
      <c r="I71" s="55">
        <v>-16</v>
      </c>
      <c r="J71" s="55">
        <v>44</v>
      </c>
      <c r="K71" s="55">
        <v>-26</v>
      </c>
      <c r="L71" s="55">
        <v>-1</v>
      </c>
      <c r="M71" s="55" t="s">
        <v>183</v>
      </c>
      <c r="N71" s="55" t="s">
        <v>183</v>
      </c>
      <c r="O71" s="55">
        <v>-83</v>
      </c>
      <c r="P71" s="55" t="s">
        <v>183</v>
      </c>
      <c r="Q71" s="55" t="s">
        <v>183</v>
      </c>
    </row>
    <row r="72" spans="1:17" x14ac:dyDescent="0.3">
      <c r="A72" s="54" t="s">
        <v>216</v>
      </c>
      <c r="B72" s="54"/>
      <c r="C72" s="55" t="s">
        <v>183</v>
      </c>
      <c r="D72" s="55" t="s">
        <v>183</v>
      </c>
      <c r="E72" s="55" t="s">
        <v>183</v>
      </c>
      <c r="F72" s="55" t="s">
        <v>183</v>
      </c>
      <c r="G72" s="55" t="s">
        <v>183</v>
      </c>
      <c r="H72" s="55">
        <v>16</v>
      </c>
      <c r="I72" s="55">
        <v>-10</v>
      </c>
      <c r="J72" s="55">
        <v>-20</v>
      </c>
      <c r="K72" s="55">
        <v>23</v>
      </c>
      <c r="L72" s="55" t="s">
        <v>183</v>
      </c>
      <c r="M72" s="55" t="s">
        <v>183</v>
      </c>
      <c r="N72" s="55" t="s">
        <v>183</v>
      </c>
      <c r="O72" s="55" t="s">
        <v>183</v>
      </c>
      <c r="P72" s="55" t="s">
        <v>183</v>
      </c>
      <c r="Q72" s="55" t="s">
        <v>183</v>
      </c>
    </row>
    <row r="73" spans="1:17" x14ac:dyDescent="0.3">
      <c r="A73" s="54" t="s">
        <v>217</v>
      </c>
      <c r="B73" s="54"/>
      <c r="C73" s="55">
        <v>-5</v>
      </c>
      <c r="D73" s="55">
        <v>-18</v>
      </c>
      <c r="E73" s="55">
        <v>-3</v>
      </c>
      <c r="F73" s="55">
        <v>6</v>
      </c>
      <c r="G73" s="55">
        <v>0</v>
      </c>
      <c r="H73" s="55" t="s">
        <v>183</v>
      </c>
      <c r="I73" s="55" t="s">
        <v>183</v>
      </c>
      <c r="J73" s="55" t="s">
        <v>183</v>
      </c>
      <c r="K73" s="55" t="s">
        <v>183</v>
      </c>
      <c r="L73" s="55" t="s">
        <v>183</v>
      </c>
      <c r="M73" s="55" t="s">
        <v>183</v>
      </c>
      <c r="N73" s="55" t="s">
        <v>183</v>
      </c>
      <c r="O73" s="55" t="s">
        <v>183</v>
      </c>
      <c r="P73" s="55" t="s">
        <v>183</v>
      </c>
      <c r="Q73" s="55" t="s">
        <v>183</v>
      </c>
    </row>
    <row r="74" spans="1:17" x14ac:dyDescent="0.3">
      <c r="A74" s="54" t="s">
        <v>206</v>
      </c>
      <c r="B74" s="54"/>
      <c r="C74" s="55">
        <v>-10</v>
      </c>
      <c r="D74" s="55">
        <v>-28</v>
      </c>
      <c r="E74" s="55">
        <v>-1</v>
      </c>
      <c r="F74" s="55">
        <v>10</v>
      </c>
      <c r="G74" s="55">
        <v>1</v>
      </c>
      <c r="H74" s="55">
        <v>4</v>
      </c>
      <c r="I74" s="55">
        <v>7</v>
      </c>
      <c r="J74" s="55">
        <v>6</v>
      </c>
      <c r="K74" s="55">
        <v>8</v>
      </c>
      <c r="L74" s="55" t="s">
        <v>183</v>
      </c>
      <c r="M74" s="55" t="s">
        <v>183</v>
      </c>
      <c r="N74" s="55" t="s">
        <v>183</v>
      </c>
      <c r="O74" s="55" t="s">
        <v>183</v>
      </c>
      <c r="P74" s="55" t="s">
        <v>183</v>
      </c>
      <c r="Q74" s="55" t="s">
        <v>183</v>
      </c>
    </row>
    <row r="75" spans="1:17" x14ac:dyDescent="0.3">
      <c r="A75" s="54" t="s">
        <v>208</v>
      </c>
      <c r="B75" s="54"/>
      <c r="C75" s="55">
        <v>3</v>
      </c>
      <c r="D75" s="55">
        <v>-13</v>
      </c>
      <c r="E75" s="55">
        <v>-5</v>
      </c>
      <c r="F75" s="55">
        <v>5</v>
      </c>
      <c r="G75" s="55">
        <v>-4</v>
      </c>
      <c r="H75" s="55">
        <v>3</v>
      </c>
      <c r="I75" s="55">
        <v>5</v>
      </c>
      <c r="J75" s="55">
        <v>-1</v>
      </c>
      <c r="K75" s="55">
        <v>-1</v>
      </c>
      <c r="L75" s="55" t="s">
        <v>183</v>
      </c>
      <c r="M75" s="55" t="s">
        <v>183</v>
      </c>
      <c r="N75" s="55" t="s">
        <v>183</v>
      </c>
      <c r="O75" s="55" t="s">
        <v>183</v>
      </c>
      <c r="P75" s="55" t="s">
        <v>183</v>
      </c>
      <c r="Q75" s="55" t="s">
        <v>183</v>
      </c>
    </row>
    <row r="76" spans="1:17" x14ac:dyDescent="0.3">
      <c r="A76" s="54" t="s">
        <v>207</v>
      </c>
      <c r="B76" s="54"/>
      <c r="C76" s="55">
        <v>-4</v>
      </c>
      <c r="D76" s="55">
        <v>-14</v>
      </c>
      <c r="E76" s="55">
        <v>-2</v>
      </c>
      <c r="F76" s="55">
        <v>3</v>
      </c>
      <c r="G76" s="55">
        <v>1</v>
      </c>
      <c r="H76" s="55">
        <v>-1</v>
      </c>
      <c r="I76" s="55">
        <v>6</v>
      </c>
      <c r="J76" s="55">
        <v>2</v>
      </c>
      <c r="K76" s="55">
        <v>5</v>
      </c>
      <c r="L76" s="55" t="s">
        <v>183</v>
      </c>
      <c r="M76" s="55" t="s">
        <v>183</v>
      </c>
      <c r="N76" s="55" t="s">
        <v>183</v>
      </c>
      <c r="O76" s="55" t="s">
        <v>183</v>
      </c>
      <c r="P76" s="55" t="s">
        <v>183</v>
      </c>
      <c r="Q76" s="55" t="s">
        <v>183</v>
      </c>
    </row>
    <row r="77" spans="1:17" x14ac:dyDescent="0.3">
      <c r="A77" s="54" t="s">
        <v>218</v>
      </c>
      <c r="B77" s="54"/>
      <c r="C77" s="55">
        <v>-8</v>
      </c>
      <c r="D77" s="55">
        <v>-12</v>
      </c>
      <c r="E77" s="55">
        <v>-6</v>
      </c>
      <c r="F77" s="55">
        <v>1</v>
      </c>
      <c r="G77" s="55">
        <v>2</v>
      </c>
      <c r="H77" s="55" t="s">
        <v>183</v>
      </c>
      <c r="I77" s="55">
        <v>-1</v>
      </c>
      <c r="J77" s="55">
        <v>1</v>
      </c>
      <c r="K77" s="55">
        <v>14</v>
      </c>
      <c r="L77" s="55" t="s">
        <v>183</v>
      </c>
      <c r="M77" s="55" t="s">
        <v>183</v>
      </c>
      <c r="N77" s="55" t="s">
        <v>183</v>
      </c>
      <c r="O77" s="55" t="s">
        <v>183</v>
      </c>
      <c r="P77" s="55" t="s">
        <v>183</v>
      </c>
      <c r="Q77" s="55" t="s">
        <v>183</v>
      </c>
    </row>
    <row r="78" spans="1:17" x14ac:dyDescent="0.3">
      <c r="A78" s="54" t="s">
        <v>219</v>
      </c>
      <c r="B78" s="54"/>
      <c r="C78" s="55">
        <v>-12</v>
      </c>
      <c r="D78" s="55">
        <v>-11</v>
      </c>
      <c r="E78" s="55">
        <v>-13</v>
      </c>
      <c r="F78" s="55">
        <v>-3</v>
      </c>
      <c r="G78" s="55">
        <v>3</v>
      </c>
      <c r="H78" s="55">
        <v>5</v>
      </c>
      <c r="I78" s="55">
        <v>4</v>
      </c>
      <c r="J78" s="55">
        <v>-1</v>
      </c>
      <c r="K78" s="55">
        <v>9</v>
      </c>
      <c r="L78" s="55" t="s">
        <v>183</v>
      </c>
      <c r="M78" s="55" t="s">
        <v>183</v>
      </c>
      <c r="N78" s="55" t="s">
        <v>183</v>
      </c>
      <c r="O78" s="55" t="s">
        <v>183</v>
      </c>
      <c r="P78" s="55" t="s">
        <v>183</v>
      </c>
      <c r="Q78" s="55" t="s">
        <v>183</v>
      </c>
    </row>
    <row r="79" spans="1:17" x14ac:dyDescent="0.3">
      <c r="A79" s="54" t="s">
        <v>220</v>
      </c>
      <c r="B79" s="54"/>
      <c r="C79" s="55">
        <v>-10</v>
      </c>
      <c r="D79" s="55">
        <v>-18</v>
      </c>
      <c r="E79" s="55">
        <v>-11</v>
      </c>
      <c r="F79" s="55">
        <v>-11</v>
      </c>
      <c r="G79" s="55">
        <v>-2</v>
      </c>
      <c r="H79" s="55" t="s">
        <v>183</v>
      </c>
      <c r="I79" s="55" t="s">
        <v>183</v>
      </c>
      <c r="J79" s="55" t="s">
        <v>183</v>
      </c>
      <c r="K79" s="55">
        <v>4</v>
      </c>
      <c r="L79" s="55" t="s">
        <v>183</v>
      </c>
      <c r="M79" s="55" t="s">
        <v>183</v>
      </c>
      <c r="N79" s="55" t="s">
        <v>183</v>
      </c>
      <c r="O79" s="55" t="s">
        <v>183</v>
      </c>
      <c r="P79" s="55" t="s">
        <v>183</v>
      </c>
      <c r="Q79" s="55" t="s">
        <v>183</v>
      </c>
    </row>
    <row r="80" spans="1:17" x14ac:dyDescent="0.3">
      <c r="A80" s="54" t="s">
        <v>216</v>
      </c>
      <c r="B80" s="54"/>
      <c r="C80" s="55">
        <v>-5</v>
      </c>
      <c r="D80" s="55">
        <v>-12</v>
      </c>
      <c r="E80" s="55">
        <v>-2</v>
      </c>
      <c r="F80" s="55">
        <v>3</v>
      </c>
      <c r="G80" s="55">
        <v>3</v>
      </c>
      <c r="H80" s="55">
        <v>4</v>
      </c>
      <c r="I80" s="55" t="s">
        <v>183</v>
      </c>
      <c r="J80" s="55" t="s">
        <v>183</v>
      </c>
      <c r="K80" s="55">
        <v>2</v>
      </c>
      <c r="L80" s="55" t="s">
        <v>183</v>
      </c>
      <c r="M80" s="55" t="s">
        <v>183</v>
      </c>
      <c r="N80" s="55" t="s">
        <v>183</v>
      </c>
      <c r="O80" s="55" t="s">
        <v>183</v>
      </c>
      <c r="P80" s="55" t="s">
        <v>183</v>
      </c>
      <c r="Q80" s="55" t="s">
        <v>183</v>
      </c>
    </row>
    <row r="81" spans="1:17" x14ac:dyDescent="0.3">
      <c r="A81" s="52" t="s">
        <v>221</v>
      </c>
      <c r="B81" s="52"/>
      <c r="C81" s="53">
        <v>4034.3739999999998</v>
      </c>
      <c r="D81" s="53">
        <v>3571.3049999999998</v>
      </c>
      <c r="E81" s="53">
        <v>1658.396</v>
      </c>
      <c r="F81" s="53">
        <v>5026.3609999999999</v>
      </c>
      <c r="G81" s="53">
        <v>5921.2820000000002</v>
      </c>
      <c r="H81" s="53">
        <v>6258.7160000000003</v>
      </c>
      <c r="I81" s="53">
        <v>6368.6980000000003</v>
      </c>
      <c r="J81" s="53">
        <v>5625.3760000000002</v>
      </c>
      <c r="K81" s="53">
        <v>5521.2209999999995</v>
      </c>
      <c r="L81" s="53">
        <v>6193.1220000000003</v>
      </c>
      <c r="M81" s="53">
        <v>6918.875</v>
      </c>
      <c r="N81" s="53">
        <v>7603.4889999999996</v>
      </c>
      <c r="O81" s="53">
        <v>460.1</v>
      </c>
      <c r="P81" s="53">
        <v>5030.6090000000004</v>
      </c>
      <c r="Q81" s="53">
        <v>6652.9830000000002</v>
      </c>
    </row>
    <row r="82" spans="1:17" x14ac:dyDescent="0.3">
      <c r="A82" s="54" t="s">
        <v>205</v>
      </c>
      <c r="B82" s="54"/>
      <c r="C82" s="55">
        <v>1618.914</v>
      </c>
      <c r="D82" s="55">
        <v>1491.943</v>
      </c>
      <c r="E82" s="55">
        <v>1422.5309999999999</v>
      </c>
      <c r="F82" s="55">
        <v>2515.279</v>
      </c>
      <c r="G82" s="55">
        <v>3396.752</v>
      </c>
      <c r="H82" s="55">
        <v>3684.81</v>
      </c>
      <c r="I82" s="55">
        <v>3643.8809999999999</v>
      </c>
      <c r="J82" s="55">
        <v>2882.752</v>
      </c>
      <c r="K82" s="55">
        <v>2213.922</v>
      </c>
      <c r="L82" s="55">
        <v>2673.3969999999999</v>
      </c>
      <c r="M82" s="55">
        <v>3199.7750000000001</v>
      </c>
      <c r="N82" s="55">
        <v>3623.8989999999999</v>
      </c>
      <c r="O82" s="55">
        <v>1701.7829999999999</v>
      </c>
      <c r="P82" s="55">
        <v>2551.1689999999999</v>
      </c>
      <c r="Q82" s="55">
        <v>2746.576</v>
      </c>
    </row>
    <row r="83" spans="1:17" x14ac:dyDescent="0.3">
      <c r="A83" s="54" t="s">
        <v>207</v>
      </c>
      <c r="B83" s="54"/>
      <c r="C83" s="55">
        <v>930.71600000000001</v>
      </c>
      <c r="D83" s="55">
        <v>775.01800000000003</v>
      </c>
      <c r="E83" s="55">
        <v>774.44299999999998</v>
      </c>
      <c r="F83" s="55">
        <v>829.01800000000003</v>
      </c>
      <c r="G83" s="55">
        <v>844.62900000000002</v>
      </c>
      <c r="H83" s="55">
        <v>844.43100000000004</v>
      </c>
      <c r="I83" s="55">
        <v>908.91600000000005</v>
      </c>
      <c r="J83" s="55">
        <v>917.99300000000005</v>
      </c>
      <c r="K83" s="55">
        <v>1310.9690000000001</v>
      </c>
      <c r="L83" s="55">
        <v>1414.6110000000001</v>
      </c>
      <c r="M83" s="55">
        <v>1501.8679999999999</v>
      </c>
      <c r="N83" s="55">
        <v>1661.626</v>
      </c>
      <c r="O83" s="55">
        <v>674.11800000000005</v>
      </c>
      <c r="P83" s="55">
        <v>1034.78</v>
      </c>
      <c r="Q83" s="55">
        <v>1905.625</v>
      </c>
    </row>
    <row r="84" spans="1:17" x14ac:dyDescent="0.3">
      <c r="A84" s="54" t="s">
        <v>208</v>
      </c>
      <c r="B84" s="54"/>
      <c r="C84" s="55" t="s">
        <v>183</v>
      </c>
      <c r="D84" s="55" t="s">
        <v>183</v>
      </c>
      <c r="E84" s="55" t="s">
        <v>183</v>
      </c>
      <c r="F84" s="55" t="s">
        <v>183</v>
      </c>
      <c r="G84" s="55" t="s">
        <v>183</v>
      </c>
      <c r="H84" s="55" t="s">
        <v>183</v>
      </c>
      <c r="I84" s="55" t="s">
        <v>183</v>
      </c>
      <c r="J84" s="55" t="s">
        <v>183</v>
      </c>
      <c r="K84" s="55">
        <v>901.20100000000002</v>
      </c>
      <c r="L84" s="55">
        <v>954.125</v>
      </c>
      <c r="M84" s="55">
        <v>999.97900000000004</v>
      </c>
      <c r="N84" s="55">
        <v>1051.4000000000001</v>
      </c>
      <c r="O84" s="55">
        <v>412.70499999999998</v>
      </c>
      <c r="P84" s="55">
        <v>617.63499999999999</v>
      </c>
      <c r="Q84" s="55">
        <v>1017.817</v>
      </c>
    </row>
    <row r="85" spans="1:17" x14ac:dyDescent="0.3">
      <c r="A85" s="54" t="s">
        <v>206</v>
      </c>
      <c r="B85" s="54"/>
      <c r="C85" s="55">
        <v>533.55899999999997</v>
      </c>
      <c r="D85" s="55">
        <v>427.16899999999998</v>
      </c>
      <c r="E85" s="55">
        <v>423.07299999999998</v>
      </c>
      <c r="F85" s="55">
        <v>485.75099999999998</v>
      </c>
      <c r="G85" s="55">
        <v>507.85599999999999</v>
      </c>
      <c r="H85" s="55">
        <v>516.60500000000002</v>
      </c>
      <c r="I85" s="55">
        <v>548.99300000000005</v>
      </c>
      <c r="J85" s="55">
        <v>564.09400000000005</v>
      </c>
      <c r="K85" s="55">
        <v>697.97699999999998</v>
      </c>
      <c r="L85" s="55">
        <v>748.947</v>
      </c>
      <c r="M85" s="55">
        <v>791.76099999999997</v>
      </c>
      <c r="N85" s="55">
        <v>829.67700000000002</v>
      </c>
      <c r="O85" s="55">
        <v>419.15600000000001</v>
      </c>
      <c r="P85" s="55">
        <v>600.94200000000001</v>
      </c>
      <c r="Q85" s="55">
        <v>937.27200000000005</v>
      </c>
    </row>
    <row r="86" spans="1:17" x14ac:dyDescent="0.3">
      <c r="A86" s="54" t="s">
        <v>209</v>
      </c>
      <c r="B86" s="54"/>
      <c r="C86" s="55" t="s">
        <v>183</v>
      </c>
      <c r="D86" s="55">
        <v>99.379000000000005</v>
      </c>
      <c r="E86" s="55">
        <v>359.47</v>
      </c>
      <c r="F86" s="55">
        <v>351.20699999999999</v>
      </c>
      <c r="G86" s="55">
        <v>357.59699999999998</v>
      </c>
      <c r="H86" s="55">
        <v>364.66399999999999</v>
      </c>
      <c r="I86" s="55">
        <v>383.43400000000003</v>
      </c>
      <c r="J86" s="55">
        <v>398.83600000000001</v>
      </c>
      <c r="K86" s="55">
        <v>397.15199999999999</v>
      </c>
      <c r="L86" s="55">
        <v>402.04199999999997</v>
      </c>
      <c r="M86" s="55">
        <v>425.49200000000002</v>
      </c>
      <c r="N86" s="55">
        <v>436.887</v>
      </c>
      <c r="O86" s="55">
        <v>244.94900000000001</v>
      </c>
      <c r="P86" s="55">
        <v>226.083</v>
      </c>
      <c r="Q86" s="55">
        <v>45.692999999999998</v>
      </c>
    </row>
    <row r="87" spans="1:17" x14ac:dyDescent="0.3">
      <c r="A87" s="54" t="s">
        <v>222</v>
      </c>
      <c r="B87" s="54"/>
      <c r="C87" s="55" t="s">
        <v>183</v>
      </c>
      <c r="D87" s="55" t="s">
        <v>183</v>
      </c>
      <c r="E87" s="55">
        <v>-2135.9140000000002</v>
      </c>
      <c r="F87" s="55" t="s">
        <v>183</v>
      </c>
      <c r="G87" s="55" t="s">
        <v>183</v>
      </c>
      <c r="H87" s="55" t="s">
        <v>183</v>
      </c>
      <c r="I87" s="55" t="s">
        <v>183</v>
      </c>
      <c r="J87" s="55" t="s">
        <v>183</v>
      </c>
      <c r="K87" s="55" t="s">
        <v>183</v>
      </c>
      <c r="L87" s="55" t="s">
        <v>183</v>
      </c>
      <c r="M87" s="55" t="s">
        <v>183</v>
      </c>
      <c r="N87" s="55" t="s">
        <v>183</v>
      </c>
      <c r="O87" s="55" t="s">
        <v>183</v>
      </c>
      <c r="P87" s="55" t="s">
        <v>183</v>
      </c>
      <c r="Q87" s="55" t="s">
        <v>183</v>
      </c>
    </row>
    <row r="88" spans="1:17" x14ac:dyDescent="0.3">
      <c r="A88" s="54" t="s">
        <v>223</v>
      </c>
      <c r="B88" s="54"/>
      <c r="C88" s="55">
        <v>397.50400000000002</v>
      </c>
      <c r="D88" s="55">
        <v>284.91899999999998</v>
      </c>
      <c r="E88" s="55">
        <v>333.81700000000001</v>
      </c>
      <c r="F88" s="55">
        <v>345.48399999999998</v>
      </c>
      <c r="G88" s="55">
        <v>344.78199999999998</v>
      </c>
      <c r="H88" s="55">
        <v>354.70499999999998</v>
      </c>
      <c r="I88" s="55">
        <v>361.904</v>
      </c>
      <c r="J88" s="55">
        <v>348.51299999999998</v>
      </c>
      <c r="K88" s="55" t="s">
        <v>183</v>
      </c>
      <c r="L88" s="55" t="s">
        <v>183</v>
      </c>
      <c r="M88" s="55" t="s">
        <v>183</v>
      </c>
      <c r="N88" s="55" t="s">
        <v>183</v>
      </c>
      <c r="O88" s="55">
        <v>-2992.6109999999999</v>
      </c>
      <c r="P88" s="55" t="s">
        <v>183</v>
      </c>
      <c r="Q88" s="55" t="s">
        <v>183</v>
      </c>
    </row>
    <row r="89" spans="1:17" x14ac:dyDescent="0.3">
      <c r="A89" s="54" t="s">
        <v>224</v>
      </c>
      <c r="B89" s="54"/>
      <c r="C89" s="55">
        <v>168.85900000000001</v>
      </c>
      <c r="D89" s="55">
        <v>134.851</v>
      </c>
      <c r="E89" s="55">
        <v>120.593</v>
      </c>
      <c r="F89" s="55">
        <v>124.063</v>
      </c>
      <c r="G89" s="55">
        <v>112.732</v>
      </c>
      <c r="H89" s="55">
        <v>107.249</v>
      </c>
      <c r="I89" s="55">
        <v>99.454999999999998</v>
      </c>
      <c r="J89" s="55">
        <v>102.904</v>
      </c>
      <c r="K89" s="55" t="s">
        <v>183</v>
      </c>
      <c r="L89" s="55" t="s">
        <v>183</v>
      </c>
      <c r="M89" s="55" t="s">
        <v>183</v>
      </c>
      <c r="N89" s="55" t="s">
        <v>183</v>
      </c>
      <c r="O89" s="55" t="s">
        <v>183</v>
      </c>
      <c r="P89" s="55" t="s">
        <v>183</v>
      </c>
      <c r="Q89" s="55" t="s">
        <v>183</v>
      </c>
    </row>
    <row r="90" spans="1:17" x14ac:dyDescent="0.3">
      <c r="A90" s="54" t="s">
        <v>225</v>
      </c>
      <c r="B90" s="54"/>
      <c r="C90" s="55">
        <v>384.822</v>
      </c>
      <c r="D90" s="55">
        <v>358.02600000000001</v>
      </c>
      <c r="E90" s="55">
        <v>360.38299999999998</v>
      </c>
      <c r="F90" s="55">
        <v>375.55900000000003</v>
      </c>
      <c r="G90" s="55">
        <v>356.93400000000003</v>
      </c>
      <c r="H90" s="55">
        <v>386.25200000000001</v>
      </c>
      <c r="I90" s="55">
        <v>422.11500000000001</v>
      </c>
      <c r="J90" s="55">
        <v>410.28399999999999</v>
      </c>
      <c r="K90" s="55" t="s">
        <v>183</v>
      </c>
      <c r="L90" s="55" t="s">
        <v>183</v>
      </c>
      <c r="M90" s="55" t="s">
        <v>183</v>
      </c>
      <c r="N90" s="55" t="s">
        <v>183</v>
      </c>
      <c r="O90" s="55" t="s">
        <v>183</v>
      </c>
      <c r="P90" s="55" t="s">
        <v>183</v>
      </c>
      <c r="Q90" s="55" t="s">
        <v>183</v>
      </c>
    </row>
    <row r="91" spans="1:17" x14ac:dyDescent="0.3">
      <c r="A91" s="52" t="s">
        <v>35</v>
      </c>
      <c r="B91" s="52"/>
      <c r="C91" s="53" t="s">
        <v>183</v>
      </c>
      <c r="D91" s="53" t="s">
        <v>183</v>
      </c>
      <c r="E91" s="53" t="s">
        <v>183</v>
      </c>
      <c r="F91" s="53">
        <v>27766.276000000002</v>
      </c>
      <c r="G91" s="53">
        <v>26284.738000000001</v>
      </c>
      <c r="H91" s="53">
        <v>26084.61</v>
      </c>
      <c r="I91" s="53">
        <v>26702.510999999999</v>
      </c>
      <c r="J91" s="53">
        <v>25215.178</v>
      </c>
      <c r="K91" s="53">
        <v>28173.300999999999</v>
      </c>
      <c r="L91" s="53">
        <v>29160.042000000001</v>
      </c>
      <c r="M91" s="53">
        <v>30210.705999999998</v>
      </c>
      <c r="N91" s="53" t="s">
        <v>183</v>
      </c>
      <c r="O91" s="53" t="s">
        <v>183</v>
      </c>
      <c r="P91" s="53" t="s">
        <v>183</v>
      </c>
      <c r="Q91" s="53" t="s">
        <v>183</v>
      </c>
    </row>
    <row r="92" spans="1:17" x14ac:dyDescent="0.3">
      <c r="A92" s="54" t="s">
        <v>193</v>
      </c>
      <c r="B92" s="54"/>
      <c r="C92" s="55" t="s">
        <v>183</v>
      </c>
      <c r="D92" s="55" t="s">
        <v>183</v>
      </c>
      <c r="E92" s="55" t="s">
        <v>183</v>
      </c>
      <c r="F92" s="55" t="s">
        <v>183</v>
      </c>
      <c r="G92" s="55" t="s">
        <v>183</v>
      </c>
      <c r="H92" s="55" t="s">
        <v>183</v>
      </c>
      <c r="I92" s="55" t="s">
        <v>183</v>
      </c>
      <c r="J92" s="55" t="s">
        <v>183</v>
      </c>
      <c r="K92" s="55">
        <v>4800.7139999999999</v>
      </c>
      <c r="L92" s="55">
        <v>4780.7169999999996</v>
      </c>
      <c r="M92" s="55">
        <v>5751.826</v>
      </c>
      <c r="N92" s="55" t="s">
        <v>183</v>
      </c>
      <c r="O92" s="55" t="s">
        <v>183</v>
      </c>
      <c r="P92" s="55" t="s">
        <v>183</v>
      </c>
      <c r="Q92" s="55" t="s">
        <v>183</v>
      </c>
    </row>
    <row r="93" spans="1:17" x14ac:dyDescent="0.3">
      <c r="A93" s="54" t="s">
        <v>182</v>
      </c>
      <c r="B93" s="54"/>
      <c r="C93" s="55" t="s">
        <v>183</v>
      </c>
      <c r="D93" s="55" t="s">
        <v>183</v>
      </c>
      <c r="E93" s="55" t="s">
        <v>183</v>
      </c>
      <c r="F93" s="55" t="s">
        <v>183</v>
      </c>
      <c r="G93" s="55" t="s">
        <v>183</v>
      </c>
      <c r="H93" s="55" t="s">
        <v>183</v>
      </c>
      <c r="I93" s="55" t="s">
        <v>183</v>
      </c>
      <c r="J93" s="55" t="s">
        <v>183</v>
      </c>
      <c r="K93" s="55">
        <v>11650.746999999999</v>
      </c>
      <c r="L93" s="55">
        <v>11648.168</v>
      </c>
      <c r="M93" s="55">
        <v>11783.736000000001</v>
      </c>
      <c r="N93" s="55" t="s">
        <v>183</v>
      </c>
      <c r="O93" s="55" t="s">
        <v>183</v>
      </c>
      <c r="P93" s="55" t="s">
        <v>183</v>
      </c>
      <c r="Q93" s="55" t="s">
        <v>183</v>
      </c>
    </row>
    <row r="94" spans="1:17" x14ac:dyDescent="0.3">
      <c r="A94" s="54" t="s">
        <v>194</v>
      </c>
      <c r="B94" s="54"/>
      <c r="C94" s="55" t="s">
        <v>183</v>
      </c>
      <c r="D94" s="55" t="s">
        <v>183</v>
      </c>
      <c r="E94" s="55" t="s">
        <v>183</v>
      </c>
      <c r="F94" s="55">
        <v>9040.3439999999991</v>
      </c>
      <c r="G94" s="55">
        <v>9097.8449999999993</v>
      </c>
      <c r="H94" s="55">
        <v>9203.7420000000002</v>
      </c>
      <c r="I94" s="55">
        <v>8836.8559999999998</v>
      </c>
      <c r="J94" s="55">
        <v>7895.3760000000002</v>
      </c>
      <c r="K94" s="55">
        <v>8443.4110000000001</v>
      </c>
      <c r="L94" s="55">
        <v>9461.5349999999999</v>
      </c>
      <c r="M94" s="55">
        <v>9093.3070000000007</v>
      </c>
      <c r="N94" s="55" t="s">
        <v>183</v>
      </c>
      <c r="O94" s="55" t="s">
        <v>183</v>
      </c>
      <c r="P94" s="55" t="s">
        <v>183</v>
      </c>
      <c r="Q94" s="55" t="s">
        <v>183</v>
      </c>
    </row>
    <row r="95" spans="1:17" x14ac:dyDescent="0.3">
      <c r="A95" s="54" t="s">
        <v>199</v>
      </c>
      <c r="B95" s="54"/>
      <c r="C95" s="55" t="s">
        <v>183</v>
      </c>
      <c r="D95" s="55" t="s">
        <v>183</v>
      </c>
      <c r="E95" s="55" t="s">
        <v>183</v>
      </c>
      <c r="F95" s="55">
        <v>4488.8</v>
      </c>
      <c r="G95" s="55">
        <v>3750.5349999999999</v>
      </c>
      <c r="H95" s="55">
        <v>3776.4140000000002</v>
      </c>
      <c r="I95" s="55">
        <v>4545.4480000000003</v>
      </c>
      <c r="J95" s="55">
        <v>4099.8370000000004</v>
      </c>
      <c r="K95" s="55">
        <v>3334.7240000000002</v>
      </c>
      <c r="L95" s="55">
        <v>3339.7460000000001</v>
      </c>
      <c r="M95" s="55">
        <v>3666.5859999999998</v>
      </c>
      <c r="N95" s="55" t="s">
        <v>183</v>
      </c>
      <c r="O95" s="55" t="s">
        <v>183</v>
      </c>
      <c r="P95" s="55" t="s">
        <v>183</v>
      </c>
      <c r="Q95" s="55" t="s">
        <v>183</v>
      </c>
    </row>
    <row r="96" spans="1:17" x14ac:dyDescent="0.3">
      <c r="A96" s="54" t="s">
        <v>200</v>
      </c>
      <c r="B96" s="54"/>
      <c r="C96" s="55" t="s">
        <v>183</v>
      </c>
      <c r="D96" s="55" t="s">
        <v>183</v>
      </c>
      <c r="E96" s="55" t="s">
        <v>183</v>
      </c>
      <c r="F96" s="55" t="s">
        <v>183</v>
      </c>
      <c r="G96" s="55">
        <v>-5.7089999999999996</v>
      </c>
      <c r="H96" s="55">
        <v>-47.265000000000001</v>
      </c>
      <c r="I96" s="55">
        <v>85.974000000000004</v>
      </c>
      <c r="J96" s="55">
        <v>-41.917000000000002</v>
      </c>
      <c r="K96" s="55">
        <v>-56.295000000000002</v>
      </c>
      <c r="L96" s="55">
        <v>-70.123999999999995</v>
      </c>
      <c r="M96" s="55">
        <v>-84.748999999999995</v>
      </c>
      <c r="N96" s="55" t="s">
        <v>183</v>
      </c>
      <c r="O96" s="55" t="s">
        <v>183</v>
      </c>
      <c r="P96" s="55" t="s">
        <v>183</v>
      </c>
      <c r="Q96" s="55" t="s">
        <v>183</v>
      </c>
    </row>
    <row r="97" spans="1:17" x14ac:dyDescent="0.3">
      <c r="A97" s="54" t="s">
        <v>201</v>
      </c>
      <c r="B97" s="54"/>
      <c r="C97" s="55" t="s">
        <v>183</v>
      </c>
      <c r="D97" s="55" t="s">
        <v>183</v>
      </c>
      <c r="E97" s="55" t="s">
        <v>183</v>
      </c>
      <c r="F97" s="55">
        <v>14237.132</v>
      </c>
      <c r="G97" s="55">
        <v>13442.066999999999</v>
      </c>
      <c r="H97" s="55">
        <v>13151.718999999999</v>
      </c>
      <c r="I97" s="55">
        <v>13234.233</v>
      </c>
      <c r="J97" s="55">
        <v>13261.882</v>
      </c>
      <c r="K97" s="55" t="s">
        <v>183</v>
      </c>
      <c r="L97" s="55" t="s">
        <v>183</v>
      </c>
      <c r="M97" s="55" t="s">
        <v>183</v>
      </c>
      <c r="N97" s="55" t="s">
        <v>183</v>
      </c>
      <c r="O97" s="55" t="s">
        <v>183</v>
      </c>
      <c r="P97" s="55" t="s">
        <v>183</v>
      </c>
      <c r="Q97" s="55" t="s">
        <v>183</v>
      </c>
    </row>
    <row r="98" spans="1:17" x14ac:dyDescent="0.3">
      <c r="A98" s="52" t="s">
        <v>226</v>
      </c>
      <c r="B98" s="52"/>
      <c r="C98" s="53" t="s">
        <v>183</v>
      </c>
      <c r="D98" s="53" t="s">
        <v>183</v>
      </c>
      <c r="E98" s="53" t="s">
        <v>183</v>
      </c>
      <c r="F98" s="53" t="s">
        <v>183</v>
      </c>
      <c r="G98" s="53" t="s">
        <v>183</v>
      </c>
      <c r="H98" s="53" t="s">
        <v>183</v>
      </c>
      <c r="I98" s="53" t="s">
        <v>183</v>
      </c>
      <c r="J98" s="53" t="s">
        <v>183</v>
      </c>
      <c r="K98" s="53" t="s">
        <v>183</v>
      </c>
      <c r="L98" s="53" t="s">
        <v>183</v>
      </c>
      <c r="M98" s="53">
        <v>11763.096</v>
      </c>
      <c r="N98" s="53">
        <v>12899.672</v>
      </c>
      <c r="O98" s="53">
        <v>5162.0820000000003</v>
      </c>
      <c r="P98" s="53">
        <v>9680.14</v>
      </c>
      <c r="Q98" s="53">
        <v>13127.485000000001</v>
      </c>
    </row>
    <row r="99" spans="1:17" x14ac:dyDescent="0.3">
      <c r="A99" s="54" t="s">
        <v>182</v>
      </c>
      <c r="B99" s="54"/>
      <c r="C99" s="55" t="s">
        <v>183</v>
      </c>
      <c r="D99" s="55" t="s">
        <v>183</v>
      </c>
      <c r="E99" s="55" t="s">
        <v>183</v>
      </c>
      <c r="F99" s="55" t="s">
        <v>183</v>
      </c>
      <c r="G99" s="55" t="s">
        <v>183</v>
      </c>
      <c r="H99" s="55" t="s">
        <v>183</v>
      </c>
      <c r="I99" s="55" t="s">
        <v>183</v>
      </c>
      <c r="J99" s="55" t="s">
        <v>183</v>
      </c>
      <c r="K99" s="55" t="s">
        <v>183</v>
      </c>
      <c r="L99" s="55" t="s">
        <v>183</v>
      </c>
      <c r="M99" s="55">
        <v>5716.6719999999996</v>
      </c>
      <c r="N99" s="55">
        <v>5831.0510000000004</v>
      </c>
      <c r="O99" s="55">
        <v>2245.7849999999999</v>
      </c>
      <c r="P99" s="55">
        <v>4737.1850000000004</v>
      </c>
      <c r="Q99" s="55">
        <v>8398.3719999999994</v>
      </c>
    </row>
    <row r="100" spans="1:17" x14ac:dyDescent="0.3">
      <c r="A100" s="54" t="s">
        <v>184</v>
      </c>
      <c r="B100" s="54"/>
      <c r="C100" s="55" t="s">
        <v>183</v>
      </c>
      <c r="D100" s="55" t="s">
        <v>183</v>
      </c>
      <c r="E100" s="55" t="s">
        <v>183</v>
      </c>
      <c r="F100" s="55" t="s">
        <v>183</v>
      </c>
      <c r="G100" s="55" t="s">
        <v>183</v>
      </c>
      <c r="H100" s="55" t="s">
        <v>183</v>
      </c>
      <c r="I100" s="55" t="s">
        <v>183</v>
      </c>
      <c r="J100" s="55" t="s">
        <v>183</v>
      </c>
      <c r="K100" s="55" t="s">
        <v>183</v>
      </c>
      <c r="L100" s="55" t="s">
        <v>183</v>
      </c>
      <c r="M100" s="55">
        <v>4308.9390000000003</v>
      </c>
      <c r="N100" s="55">
        <v>4534.8810000000003</v>
      </c>
      <c r="O100" s="55">
        <v>1517.5309999999999</v>
      </c>
      <c r="P100" s="55">
        <v>3187.7660000000001</v>
      </c>
      <c r="Q100" s="55">
        <v>6294.2759999999998</v>
      </c>
    </row>
    <row r="101" spans="1:17" x14ac:dyDescent="0.3">
      <c r="A101" s="54" t="s">
        <v>185</v>
      </c>
      <c r="B101" s="54"/>
      <c r="C101" s="55" t="s">
        <v>183</v>
      </c>
      <c r="D101" s="55" t="s">
        <v>183</v>
      </c>
      <c r="E101" s="55" t="s">
        <v>183</v>
      </c>
      <c r="F101" s="55" t="s">
        <v>183</v>
      </c>
      <c r="G101" s="55" t="s">
        <v>183</v>
      </c>
      <c r="H101" s="55" t="s">
        <v>183</v>
      </c>
      <c r="I101" s="55" t="s">
        <v>183</v>
      </c>
      <c r="J101" s="55" t="s">
        <v>183</v>
      </c>
      <c r="K101" s="55" t="s">
        <v>183</v>
      </c>
      <c r="L101" s="55" t="s">
        <v>183</v>
      </c>
      <c r="M101" s="55">
        <v>1776.029</v>
      </c>
      <c r="N101" s="55">
        <v>1863.521</v>
      </c>
      <c r="O101" s="55">
        <v>662.81299999999999</v>
      </c>
      <c r="P101" s="55">
        <v>1402.712</v>
      </c>
      <c r="Q101" s="55">
        <v>2729.7150000000001</v>
      </c>
    </row>
    <row r="102" spans="1:17" x14ac:dyDescent="0.3">
      <c r="A102" s="54" t="s">
        <v>186</v>
      </c>
      <c r="B102" s="54"/>
      <c r="C102" s="55" t="s">
        <v>183</v>
      </c>
      <c r="D102" s="55" t="s">
        <v>183</v>
      </c>
      <c r="E102" s="55" t="s">
        <v>183</v>
      </c>
      <c r="F102" s="55" t="s">
        <v>183</v>
      </c>
      <c r="G102" s="55" t="s">
        <v>183</v>
      </c>
      <c r="H102" s="55" t="s">
        <v>183</v>
      </c>
      <c r="I102" s="55" t="s">
        <v>183</v>
      </c>
      <c r="J102" s="55" t="s">
        <v>183</v>
      </c>
      <c r="K102" s="55" t="s">
        <v>183</v>
      </c>
      <c r="L102" s="55" t="s">
        <v>183</v>
      </c>
      <c r="M102" s="55">
        <v>1402.3779999999999</v>
      </c>
      <c r="N102" s="55">
        <v>1517.7449999999999</v>
      </c>
      <c r="O102" s="55">
        <v>471.529</v>
      </c>
      <c r="P102" s="55">
        <v>1015.366</v>
      </c>
      <c r="Q102" s="55">
        <v>2125.7379999999998</v>
      </c>
    </row>
    <row r="103" spans="1:17" x14ac:dyDescent="0.3">
      <c r="A103" s="54" t="s">
        <v>187</v>
      </c>
      <c r="B103" s="54"/>
      <c r="C103" s="55" t="s">
        <v>183</v>
      </c>
      <c r="D103" s="55" t="s">
        <v>183</v>
      </c>
      <c r="E103" s="55" t="s">
        <v>183</v>
      </c>
      <c r="F103" s="55" t="s">
        <v>183</v>
      </c>
      <c r="G103" s="55" t="s">
        <v>183</v>
      </c>
      <c r="H103" s="55" t="s">
        <v>183</v>
      </c>
      <c r="I103" s="55" t="s">
        <v>183</v>
      </c>
      <c r="J103" s="55" t="s">
        <v>183</v>
      </c>
      <c r="K103" s="55" t="s">
        <v>183</v>
      </c>
      <c r="L103" s="55" t="s">
        <v>183</v>
      </c>
      <c r="M103" s="55">
        <v>1130.5319999999999</v>
      </c>
      <c r="N103" s="55">
        <v>1153.615</v>
      </c>
      <c r="O103" s="55">
        <v>383.18900000000002</v>
      </c>
      <c r="P103" s="55">
        <v>769.68799999999999</v>
      </c>
      <c r="Q103" s="55">
        <v>1438.8230000000001</v>
      </c>
    </row>
    <row r="104" spans="1:17" x14ac:dyDescent="0.3">
      <c r="A104" s="54" t="s">
        <v>188</v>
      </c>
      <c r="B104" s="54"/>
      <c r="C104" s="55" t="s">
        <v>183</v>
      </c>
      <c r="D104" s="55" t="s">
        <v>183</v>
      </c>
      <c r="E104" s="55" t="s">
        <v>183</v>
      </c>
      <c r="F104" s="55" t="s">
        <v>183</v>
      </c>
      <c r="G104" s="55" t="s">
        <v>183</v>
      </c>
      <c r="H104" s="55" t="s">
        <v>183</v>
      </c>
      <c r="I104" s="55" t="s">
        <v>183</v>
      </c>
      <c r="J104" s="55" t="s">
        <v>183</v>
      </c>
      <c r="K104" s="55" t="s">
        <v>183</v>
      </c>
      <c r="L104" s="55" t="s">
        <v>183</v>
      </c>
      <c r="M104" s="55">
        <v>1407.7329999999999</v>
      </c>
      <c r="N104" s="55">
        <v>1296.17</v>
      </c>
      <c r="O104" s="55">
        <v>728.25400000000002</v>
      </c>
      <c r="P104" s="55">
        <v>1549.4190000000001</v>
      </c>
      <c r="Q104" s="55">
        <v>2104.096</v>
      </c>
    </row>
    <row r="105" spans="1:17" x14ac:dyDescent="0.3">
      <c r="A105" s="54" t="s">
        <v>189</v>
      </c>
      <c r="B105" s="54"/>
      <c r="C105" s="55" t="s">
        <v>183</v>
      </c>
      <c r="D105" s="55" t="s">
        <v>183</v>
      </c>
      <c r="E105" s="55" t="s">
        <v>183</v>
      </c>
      <c r="F105" s="55" t="s">
        <v>183</v>
      </c>
      <c r="G105" s="55" t="s">
        <v>183</v>
      </c>
      <c r="H105" s="55" t="s">
        <v>183</v>
      </c>
      <c r="I105" s="55" t="s">
        <v>183</v>
      </c>
      <c r="J105" s="55" t="s">
        <v>183</v>
      </c>
      <c r="K105" s="55" t="s">
        <v>183</v>
      </c>
      <c r="L105" s="55" t="s">
        <v>183</v>
      </c>
      <c r="M105" s="55">
        <v>-743.84</v>
      </c>
      <c r="N105" s="55" t="s">
        <v>183</v>
      </c>
      <c r="O105" s="55" t="s">
        <v>183</v>
      </c>
      <c r="P105" s="55" t="s">
        <v>183</v>
      </c>
      <c r="Q105" s="55" t="s">
        <v>183</v>
      </c>
    </row>
    <row r="106" spans="1:17" x14ac:dyDescent="0.3">
      <c r="A106" s="54" t="s">
        <v>190</v>
      </c>
      <c r="B106" s="54"/>
      <c r="C106" s="55" t="s">
        <v>183</v>
      </c>
      <c r="D106" s="55" t="s">
        <v>183</v>
      </c>
      <c r="E106" s="55" t="s">
        <v>183</v>
      </c>
      <c r="F106" s="55" t="s">
        <v>183</v>
      </c>
      <c r="G106" s="55" t="s">
        <v>183</v>
      </c>
      <c r="H106" s="55" t="s">
        <v>183</v>
      </c>
      <c r="I106" s="55" t="s">
        <v>183</v>
      </c>
      <c r="J106" s="55" t="s">
        <v>183</v>
      </c>
      <c r="K106" s="55" t="s">
        <v>183</v>
      </c>
      <c r="L106" s="55" t="s">
        <v>183</v>
      </c>
      <c r="M106" s="55">
        <v>62.249000000000002</v>
      </c>
      <c r="N106" s="55" t="s">
        <v>183</v>
      </c>
      <c r="O106" s="55" t="s">
        <v>183</v>
      </c>
      <c r="P106" s="55" t="s">
        <v>183</v>
      </c>
      <c r="Q106" s="55" t="s">
        <v>183</v>
      </c>
    </row>
    <row r="107" spans="1:17" x14ac:dyDescent="0.3">
      <c r="A107" s="54" t="s">
        <v>191</v>
      </c>
      <c r="B107" s="54"/>
      <c r="C107" s="55" t="s">
        <v>183</v>
      </c>
      <c r="D107" s="55" t="s">
        <v>183</v>
      </c>
      <c r="E107" s="55" t="s">
        <v>183</v>
      </c>
      <c r="F107" s="55" t="s">
        <v>183</v>
      </c>
      <c r="G107" s="55" t="s">
        <v>183</v>
      </c>
      <c r="H107" s="55" t="s">
        <v>183</v>
      </c>
      <c r="I107" s="55" t="s">
        <v>183</v>
      </c>
      <c r="J107" s="55" t="s">
        <v>183</v>
      </c>
      <c r="K107" s="55" t="s">
        <v>183</v>
      </c>
      <c r="L107" s="55" t="s">
        <v>183</v>
      </c>
      <c r="M107" s="55">
        <v>1140.269</v>
      </c>
      <c r="N107" s="55" t="s">
        <v>183</v>
      </c>
      <c r="O107" s="55" t="s">
        <v>183</v>
      </c>
      <c r="P107" s="55" t="s">
        <v>183</v>
      </c>
      <c r="Q107" s="55" t="s">
        <v>183</v>
      </c>
    </row>
    <row r="108" spans="1:17" x14ac:dyDescent="0.3">
      <c r="A108" s="54" t="s">
        <v>192</v>
      </c>
      <c r="B108" s="54"/>
      <c r="C108" s="55" t="s">
        <v>183</v>
      </c>
      <c r="D108" s="55" t="s">
        <v>183</v>
      </c>
      <c r="E108" s="55" t="s">
        <v>183</v>
      </c>
      <c r="F108" s="55" t="s">
        <v>183</v>
      </c>
      <c r="G108" s="55" t="s">
        <v>183</v>
      </c>
      <c r="H108" s="55" t="s">
        <v>183</v>
      </c>
      <c r="I108" s="55" t="s">
        <v>183</v>
      </c>
      <c r="J108" s="55" t="s">
        <v>183</v>
      </c>
      <c r="K108" s="55" t="s">
        <v>183</v>
      </c>
      <c r="L108" s="55" t="s">
        <v>183</v>
      </c>
      <c r="M108" s="55">
        <v>949.05499999999995</v>
      </c>
      <c r="N108" s="55" t="s">
        <v>183</v>
      </c>
      <c r="O108" s="55" t="s">
        <v>183</v>
      </c>
      <c r="P108" s="55" t="s">
        <v>183</v>
      </c>
      <c r="Q108" s="55" t="s">
        <v>183</v>
      </c>
    </row>
    <row r="109" spans="1:17" x14ac:dyDescent="0.3">
      <c r="A109" s="54" t="s">
        <v>193</v>
      </c>
      <c r="B109" s="54"/>
      <c r="C109" s="55" t="s">
        <v>183</v>
      </c>
      <c r="D109" s="55" t="s">
        <v>183</v>
      </c>
      <c r="E109" s="55" t="s">
        <v>183</v>
      </c>
      <c r="F109" s="55" t="s">
        <v>183</v>
      </c>
      <c r="G109" s="55" t="s">
        <v>183</v>
      </c>
      <c r="H109" s="55" t="s">
        <v>183</v>
      </c>
      <c r="I109" s="55" t="s">
        <v>183</v>
      </c>
      <c r="J109" s="55" t="s">
        <v>183</v>
      </c>
      <c r="K109" s="55" t="s">
        <v>183</v>
      </c>
      <c r="L109" s="55" t="s">
        <v>183</v>
      </c>
      <c r="M109" s="55">
        <v>2934.5210000000002</v>
      </c>
      <c r="N109" s="55">
        <v>3549.7840000000001</v>
      </c>
      <c r="O109" s="55">
        <v>1967.171</v>
      </c>
      <c r="P109" s="55">
        <v>3392.3629999999998</v>
      </c>
      <c r="Q109" s="55">
        <v>3815.8850000000002</v>
      </c>
    </row>
    <row r="110" spans="1:17" x14ac:dyDescent="0.3">
      <c r="A110" s="54" t="s">
        <v>188</v>
      </c>
      <c r="B110" s="54"/>
      <c r="C110" s="55" t="s">
        <v>183</v>
      </c>
      <c r="D110" s="55" t="s">
        <v>183</v>
      </c>
      <c r="E110" s="55" t="s">
        <v>183</v>
      </c>
      <c r="F110" s="55" t="s">
        <v>183</v>
      </c>
      <c r="G110" s="55" t="s">
        <v>183</v>
      </c>
      <c r="H110" s="55" t="s">
        <v>183</v>
      </c>
      <c r="I110" s="55" t="s">
        <v>183</v>
      </c>
      <c r="J110" s="55" t="s">
        <v>183</v>
      </c>
      <c r="K110" s="55" t="s">
        <v>183</v>
      </c>
      <c r="L110" s="55" t="s">
        <v>183</v>
      </c>
      <c r="M110" s="55">
        <v>2026.925</v>
      </c>
      <c r="N110" s="55">
        <v>2537.7800000000002</v>
      </c>
      <c r="O110" s="55">
        <v>1569.193</v>
      </c>
      <c r="P110" s="55">
        <v>2721.5149999999999</v>
      </c>
      <c r="Q110" s="55">
        <v>2901.0720000000001</v>
      </c>
    </row>
    <row r="111" spans="1:17" x14ac:dyDescent="0.3">
      <c r="A111" s="54" t="s">
        <v>189</v>
      </c>
      <c r="B111" s="54"/>
      <c r="C111" s="55" t="s">
        <v>183</v>
      </c>
      <c r="D111" s="55" t="s">
        <v>183</v>
      </c>
      <c r="E111" s="55" t="s">
        <v>183</v>
      </c>
      <c r="F111" s="55" t="s">
        <v>183</v>
      </c>
      <c r="G111" s="55" t="s">
        <v>183</v>
      </c>
      <c r="H111" s="55" t="s">
        <v>183</v>
      </c>
      <c r="I111" s="55" t="s">
        <v>183</v>
      </c>
      <c r="J111" s="55" t="s">
        <v>183</v>
      </c>
      <c r="K111" s="55" t="s">
        <v>183</v>
      </c>
      <c r="L111" s="55" t="s">
        <v>183</v>
      </c>
      <c r="M111" s="55">
        <v>-822.84400000000005</v>
      </c>
      <c r="N111" s="55" t="s">
        <v>183</v>
      </c>
      <c r="O111" s="55" t="s">
        <v>183</v>
      </c>
      <c r="P111" s="55" t="s">
        <v>183</v>
      </c>
      <c r="Q111" s="55" t="s">
        <v>183</v>
      </c>
    </row>
    <row r="112" spans="1:17" x14ac:dyDescent="0.3">
      <c r="A112" s="54" t="s">
        <v>190</v>
      </c>
      <c r="B112" s="54"/>
      <c r="C112" s="55" t="s">
        <v>183</v>
      </c>
      <c r="D112" s="55" t="s">
        <v>183</v>
      </c>
      <c r="E112" s="55" t="s">
        <v>183</v>
      </c>
      <c r="F112" s="55" t="s">
        <v>183</v>
      </c>
      <c r="G112" s="55" t="s">
        <v>183</v>
      </c>
      <c r="H112" s="55" t="s">
        <v>183</v>
      </c>
      <c r="I112" s="55" t="s">
        <v>183</v>
      </c>
      <c r="J112" s="55" t="s">
        <v>183</v>
      </c>
      <c r="K112" s="55" t="s">
        <v>183</v>
      </c>
      <c r="L112" s="55" t="s">
        <v>183</v>
      </c>
      <c r="M112" s="55">
        <v>108.69</v>
      </c>
      <c r="N112" s="55" t="s">
        <v>183</v>
      </c>
      <c r="O112" s="55" t="s">
        <v>183</v>
      </c>
      <c r="P112" s="55" t="s">
        <v>183</v>
      </c>
      <c r="Q112" s="55" t="s">
        <v>183</v>
      </c>
    </row>
    <row r="113" spans="1:17" x14ac:dyDescent="0.3">
      <c r="A113" s="54" t="s">
        <v>191</v>
      </c>
      <c r="B113" s="54"/>
      <c r="C113" s="55" t="s">
        <v>183</v>
      </c>
      <c r="D113" s="55" t="s">
        <v>183</v>
      </c>
      <c r="E113" s="55" t="s">
        <v>183</v>
      </c>
      <c r="F113" s="55" t="s">
        <v>183</v>
      </c>
      <c r="G113" s="55" t="s">
        <v>183</v>
      </c>
      <c r="H113" s="55" t="s">
        <v>183</v>
      </c>
      <c r="I113" s="55" t="s">
        <v>183</v>
      </c>
      <c r="J113" s="55" t="s">
        <v>183</v>
      </c>
      <c r="K113" s="55" t="s">
        <v>183</v>
      </c>
      <c r="L113" s="55" t="s">
        <v>183</v>
      </c>
      <c r="M113" s="55">
        <v>1947.325</v>
      </c>
      <c r="N113" s="55" t="s">
        <v>183</v>
      </c>
      <c r="O113" s="55" t="s">
        <v>183</v>
      </c>
      <c r="P113" s="55" t="s">
        <v>183</v>
      </c>
      <c r="Q113" s="55" t="s">
        <v>183</v>
      </c>
    </row>
    <row r="114" spans="1:17" x14ac:dyDescent="0.3">
      <c r="A114" s="54" t="s">
        <v>192</v>
      </c>
      <c r="B114" s="54"/>
      <c r="C114" s="55" t="s">
        <v>183</v>
      </c>
      <c r="D114" s="55" t="s">
        <v>183</v>
      </c>
      <c r="E114" s="55" t="s">
        <v>183</v>
      </c>
      <c r="F114" s="55" t="s">
        <v>183</v>
      </c>
      <c r="G114" s="55" t="s">
        <v>183</v>
      </c>
      <c r="H114" s="55" t="s">
        <v>183</v>
      </c>
      <c r="I114" s="55" t="s">
        <v>183</v>
      </c>
      <c r="J114" s="55" t="s">
        <v>183</v>
      </c>
      <c r="K114" s="55" t="s">
        <v>183</v>
      </c>
      <c r="L114" s="55" t="s">
        <v>183</v>
      </c>
      <c r="M114" s="55">
        <v>793.75400000000002</v>
      </c>
      <c r="N114" s="55" t="s">
        <v>183</v>
      </c>
      <c r="O114" s="55" t="s">
        <v>183</v>
      </c>
      <c r="P114" s="55" t="s">
        <v>183</v>
      </c>
      <c r="Q114" s="55" t="s">
        <v>183</v>
      </c>
    </row>
    <row r="115" spans="1:17" x14ac:dyDescent="0.3">
      <c r="A115" s="54" t="s">
        <v>184</v>
      </c>
      <c r="B115" s="54"/>
      <c r="C115" s="55" t="s">
        <v>183</v>
      </c>
      <c r="D115" s="55" t="s">
        <v>183</v>
      </c>
      <c r="E115" s="55" t="s">
        <v>183</v>
      </c>
      <c r="F115" s="55" t="s">
        <v>183</v>
      </c>
      <c r="G115" s="55" t="s">
        <v>183</v>
      </c>
      <c r="H115" s="55" t="s">
        <v>183</v>
      </c>
      <c r="I115" s="55" t="s">
        <v>183</v>
      </c>
      <c r="J115" s="55" t="s">
        <v>183</v>
      </c>
      <c r="K115" s="55" t="s">
        <v>183</v>
      </c>
      <c r="L115" s="55" t="s">
        <v>183</v>
      </c>
      <c r="M115" s="55">
        <v>907.596</v>
      </c>
      <c r="N115" s="55">
        <v>1012.004</v>
      </c>
      <c r="O115" s="55">
        <v>397.97800000000001</v>
      </c>
      <c r="P115" s="55">
        <v>670.84799999999996</v>
      </c>
      <c r="Q115" s="55">
        <v>914.81299999999999</v>
      </c>
    </row>
    <row r="116" spans="1:17" x14ac:dyDescent="0.3">
      <c r="A116" s="54" t="s">
        <v>186</v>
      </c>
      <c r="B116" s="54"/>
      <c r="C116" s="55" t="s">
        <v>183</v>
      </c>
      <c r="D116" s="55" t="s">
        <v>183</v>
      </c>
      <c r="E116" s="55" t="s">
        <v>183</v>
      </c>
      <c r="F116" s="55" t="s">
        <v>183</v>
      </c>
      <c r="G116" s="55" t="s">
        <v>183</v>
      </c>
      <c r="H116" s="55" t="s">
        <v>183</v>
      </c>
      <c r="I116" s="55" t="s">
        <v>183</v>
      </c>
      <c r="J116" s="55" t="s">
        <v>183</v>
      </c>
      <c r="K116" s="55" t="s">
        <v>183</v>
      </c>
      <c r="L116" s="55" t="s">
        <v>183</v>
      </c>
      <c r="M116" s="55">
        <v>428.93400000000003</v>
      </c>
      <c r="N116" s="55">
        <v>494.24299999999999</v>
      </c>
      <c r="O116" s="55">
        <v>184.15299999999999</v>
      </c>
      <c r="P116" s="55">
        <v>307.75</v>
      </c>
      <c r="Q116" s="55">
        <v>429.18799999999999</v>
      </c>
    </row>
    <row r="117" spans="1:17" x14ac:dyDescent="0.3">
      <c r="A117" s="54" t="s">
        <v>185</v>
      </c>
      <c r="B117" s="54"/>
      <c r="C117" s="55" t="s">
        <v>183</v>
      </c>
      <c r="D117" s="55" t="s">
        <v>183</v>
      </c>
      <c r="E117" s="55" t="s">
        <v>183</v>
      </c>
      <c r="F117" s="55" t="s">
        <v>183</v>
      </c>
      <c r="G117" s="55" t="s">
        <v>183</v>
      </c>
      <c r="H117" s="55" t="s">
        <v>183</v>
      </c>
      <c r="I117" s="55" t="s">
        <v>183</v>
      </c>
      <c r="J117" s="55" t="s">
        <v>183</v>
      </c>
      <c r="K117" s="55" t="s">
        <v>183</v>
      </c>
      <c r="L117" s="55" t="s">
        <v>183</v>
      </c>
      <c r="M117" s="55">
        <v>318.017</v>
      </c>
      <c r="N117" s="55">
        <v>316.75299999999999</v>
      </c>
      <c r="O117" s="55">
        <v>130.94499999999999</v>
      </c>
      <c r="P117" s="55">
        <v>220.828</v>
      </c>
      <c r="Q117" s="55">
        <v>284.21300000000002</v>
      </c>
    </row>
    <row r="118" spans="1:17" x14ac:dyDescent="0.3">
      <c r="A118" s="54" t="s">
        <v>187</v>
      </c>
      <c r="B118" s="54"/>
      <c r="C118" s="55" t="s">
        <v>183</v>
      </c>
      <c r="D118" s="55" t="s">
        <v>183</v>
      </c>
      <c r="E118" s="55" t="s">
        <v>183</v>
      </c>
      <c r="F118" s="55" t="s">
        <v>183</v>
      </c>
      <c r="G118" s="55" t="s">
        <v>183</v>
      </c>
      <c r="H118" s="55" t="s">
        <v>183</v>
      </c>
      <c r="I118" s="55" t="s">
        <v>183</v>
      </c>
      <c r="J118" s="55" t="s">
        <v>183</v>
      </c>
      <c r="K118" s="55" t="s">
        <v>183</v>
      </c>
      <c r="L118" s="55" t="s">
        <v>183</v>
      </c>
      <c r="M118" s="55">
        <v>160.64500000000001</v>
      </c>
      <c r="N118" s="55">
        <v>201.00800000000001</v>
      </c>
      <c r="O118" s="55">
        <v>82.88</v>
      </c>
      <c r="P118" s="55">
        <v>142.27000000000001</v>
      </c>
      <c r="Q118" s="55">
        <v>201.41200000000001</v>
      </c>
    </row>
    <row r="119" spans="1:17" x14ac:dyDescent="0.3">
      <c r="A119" s="54" t="s">
        <v>194</v>
      </c>
      <c r="B119" s="54"/>
      <c r="C119" s="55" t="s">
        <v>183</v>
      </c>
      <c r="D119" s="55" t="s">
        <v>183</v>
      </c>
      <c r="E119" s="55" t="s">
        <v>183</v>
      </c>
      <c r="F119" s="55" t="s">
        <v>183</v>
      </c>
      <c r="G119" s="55" t="s">
        <v>183</v>
      </c>
      <c r="H119" s="55" t="s">
        <v>183</v>
      </c>
      <c r="I119" s="55" t="s">
        <v>183</v>
      </c>
      <c r="J119" s="55" t="s">
        <v>183</v>
      </c>
      <c r="K119" s="55" t="s">
        <v>183</v>
      </c>
      <c r="L119" s="55" t="s">
        <v>183</v>
      </c>
      <c r="M119" s="55">
        <v>2449.9569999999999</v>
      </c>
      <c r="N119" s="55">
        <v>2905.422</v>
      </c>
      <c r="O119" s="55">
        <v>656.70299999999997</v>
      </c>
      <c r="P119" s="55">
        <v>1210.761</v>
      </c>
      <c r="Q119" s="55">
        <v>673.59299999999996</v>
      </c>
    </row>
    <row r="120" spans="1:17" x14ac:dyDescent="0.3">
      <c r="A120" s="54" t="s">
        <v>188</v>
      </c>
      <c r="B120" s="54"/>
      <c r="C120" s="55" t="s">
        <v>183</v>
      </c>
      <c r="D120" s="55" t="s">
        <v>183</v>
      </c>
      <c r="E120" s="55" t="s">
        <v>183</v>
      </c>
      <c r="F120" s="55" t="s">
        <v>183</v>
      </c>
      <c r="G120" s="55" t="s">
        <v>183</v>
      </c>
      <c r="H120" s="55" t="s">
        <v>183</v>
      </c>
      <c r="I120" s="55" t="s">
        <v>183</v>
      </c>
      <c r="J120" s="55" t="s">
        <v>183</v>
      </c>
      <c r="K120" s="55" t="s">
        <v>183</v>
      </c>
      <c r="L120" s="55" t="s">
        <v>183</v>
      </c>
      <c r="M120" s="55">
        <v>2195.1439999999998</v>
      </c>
      <c r="N120" s="55">
        <v>2609.806</v>
      </c>
      <c r="O120" s="55">
        <v>565.67100000000005</v>
      </c>
      <c r="P120" s="55">
        <v>1057.962</v>
      </c>
      <c r="Q120" s="55">
        <v>567.57299999999998</v>
      </c>
    </row>
    <row r="121" spans="1:17" x14ac:dyDescent="0.3">
      <c r="A121" s="54" t="s">
        <v>195</v>
      </c>
      <c r="B121" s="54"/>
      <c r="C121" s="55" t="s">
        <v>183</v>
      </c>
      <c r="D121" s="55" t="s">
        <v>183</v>
      </c>
      <c r="E121" s="55" t="s">
        <v>183</v>
      </c>
      <c r="F121" s="55" t="s">
        <v>183</v>
      </c>
      <c r="G121" s="55" t="s">
        <v>183</v>
      </c>
      <c r="H121" s="55" t="s">
        <v>183</v>
      </c>
      <c r="I121" s="55" t="s">
        <v>183</v>
      </c>
      <c r="J121" s="55" t="s">
        <v>183</v>
      </c>
      <c r="K121" s="55" t="s">
        <v>183</v>
      </c>
      <c r="L121" s="55" t="s">
        <v>183</v>
      </c>
      <c r="M121" s="55">
        <v>-716.61599999999999</v>
      </c>
      <c r="N121" s="55" t="s">
        <v>183</v>
      </c>
      <c r="O121" s="55" t="s">
        <v>183</v>
      </c>
      <c r="P121" s="55" t="s">
        <v>183</v>
      </c>
      <c r="Q121" s="55" t="s">
        <v>183</v>
      </c>
    </row>
    <row r="122" spans="1:17" x14ac:dyDescent="0.3">
      <c r="A122" s="54" t="s">
        <v>196</v>
      </c>
      <c r="B122" s="54"/>
      <c r="C122" s="55" t="s">
        <v>183</v>
      </c>
      <c r="D122" s="55" t="s">
        <v>183</v>
      </c>
      <c r="E122" s="55" t="s">
        <v>183</v>
      </c>
      <c r="F122" s="55" t="s">
        <v>183</v>
      </c>
      <c r="G122" s="55" t="s">
        <v>183</v>
      </c>
      <c r="H122" s="55" t="s">
        <v>183</v>
      </c>
      <c r="I122" s="55" t="s">
        <v>183</v>
      </c>
      <c r="J122" s="55" t="s">
        <v>183</v>
      </c>
      <c r="K122" s="55" t="s">
        <v>183</v>
      </c>
      <c r="L122" s="55" t="s">
        <v>183</v>
      </c>
      <c r="M122" s="55">
        <v>1391.454</v>
      </c>
      <c r="N122" s="55" t="s">
        <v>183</v>
      </c>
      <c r="O122" s="55" t="s">
        <v>183</v>
      </c>
      <c r="P122" s="55" t="s">
        <v>183</v>
      </c>
      <c r="Q122" s="55" t="s">
        <v>183</v>
      </c>
    </row>
    <row r="123" spans="1:17" x14ac:dyDescent="0.3">
      <c r="A123" s="54" t="s">
        <v>197</v>
      </c>
      <c r="B123" s="54"/>
      <c r="C123" s="55" t="s">
        <v>183</v>
      </c>
      <c r="D123" s="55" t="s">
        <v>183</v>
      </c>
      <c r="E123" s="55" t="s">
        <v>183</v>
      </c>
      <c r="F123" s="55" t="s">
        <v>183</v>
      </c>
      <c r="G123" s="55" t="s">
        <v>183</v>
      </c>
      <c r="H123" s="55" t="s">
        <v>183</v>
      </c>
      <c r="I123" s="55" t="s">
        <v>183</v>
      </c>
      <c r="J123" s="55" t="s">
        <v>183</v>
      </c>
      <c r="K123" s="55" t="s">
        <v>183</v>
      </c>
      <c r="L123" s="55" t="s">
        <v>183</v>
      </c>
      <c r="M123" s="55">
        <v>1235.3869999999999</v>
      </c>
      <c r="N123" s="55" t="s">
        <v>183</v>
      </c>
      <c r="O123" s="55" t="s">
        <v>183</v>
      </c>
      <c r="P123" s="55" t="s">
        <v>183</v>
      </c>
      <c r="Q123" s="55" t="s">
        <v>183</v>
      </c>
    </row>
    <row r="124" spans="1:17" x14ac:dyDescent="0.3">
      <c r="A124" s="54" t="s">
        <v>191</v>
      </c>
      <c r="B124" s="54"/>
      <c r="C124" s="55" t="s">
        <v>183</v>
      </c>
      <c r="D124" s="55" t="s">
        <v>183</v>
      </c>
      <c r="E124" s="55" t="s">
        <v>183</v>
      </c>
      <c r="F124" s="55" t="s">
        <v>183</v>
      </c>
      <c r="G124" s="55" t="s">
        <v>183</v>
      </c>
      <c r="H124" s="55" t="s">
        <v>183</v>
      </c>
      <c r="I124" s="55" t="s">
        <v>183</v>
      </c>
      <c r="J124" s="55" t="s">
        <v>183</v>
      </c>
      <c r="K124" s="55" t="s">
        <v>183</v>
      </c>
      <c r="L124" s="55" t="s">
        <v>183</v>
      </c>
      <c r="M124" s="55">
        <v>284.91899999999998</v>
      </c>
      <c r="N124" s="55" t="s">
        <v>183</v>
      </c>
      <c r="O124" s="55" t="s">
        <v>183</v>
      </c>
      <c r="P124" s="55" t="s">
        <v>183</v>
      </c>
      <c r="Q124" s="55" t="s">
        <v>183</v>
      </c>
    </row>
    <row r="125" spans="1:17" x14ac:dyDescent="0.3">
      <c r="A125" s="54" t="s">
        <v>198</v>
      </c>
      <c r="B125" s="54"/>
      <c r="C125" s="55" t="s">
        <v>183</v>
      </c>
      <c r="D125" s="55" t="s">
        <v>183</v>
      </c>
      <c r="E125" s="55" t="s">
        <v>183</v>
      </c>
      <c r="F125" s="55" t="s">
        <v>183</v>
      </c>
      <c r="G125" s="55" t="s">
        <v>183</v>
      </c>
      <c r="H125" s="55" t="s">
        <v>183</v>
      </c>
      <c r="I125" s="55" t="s">
        <v>183</v>
      </c>
      <c r="J125" s="55" t="s">
        <v>183</v>
      </c>
      <c r="K125" s="55" t="s">
        <v>183</v>
      </c>
      <c r="L125" s="55" t="s">
        <v>183</v>
      </c>
      <c r="M125" s="55">
        <v>254.81299999999999</v>
      </c>
      <c r="N125" s="55">
        <v>295.61599999999999</v>
      </c>
      <c r="O125" s="55">
        <v>91.031999999999996</v>
      </c>
      <c r="P125" s="55">
        <v>152.79900000000001</v>
      </c>
      <c r="Q125" s="55">
        <v>106.02</v>
      </c>
    </row>
    <row r="126" spans="1:17" x14ac:dyDescent="0.3">
      <c r="A126" s="54" t="s">
        <v>186</v>
      </c>
      <c r="B126" s="54"/>
      <c r="C126" s="55" t="s">
        <v>183</v>
      </c>
      <c r="D126" s="55" t="s">
        <v>183</v>
      </c>
      <c r="E126" s="55" t="s">
        <v>183</v>
      </c>
      <c r="F126" s="55" t="s">
        <v>183</v>
      </c>
      <c r="G126" s="55" t="s">
        <v>183</v>
      </c>
      <c r="H126" s="55" t="s">
        <v>183</v>
      </c>
      <c r="I126" s="55" t="s">
        <v>183</v>
      </c>
      <c r="J126" s="55" t="s">
        <v>183</v>
      </c>
      <c r="K126" s="55" t="s">
        <v>183</v>
      </c>
      <c r="L126" s="55" t="s">
        <v>183</v>
      </c>
      <c r="M126" s="55">
        <v>114.86199999999999</v>
      </c>
      <c r="N126" s="55">
        <v>127.152</v>
      </c>
      <c r="O126" s="55">
        <v>40.283999999999999</v>
      </c>
      <c r="P126" s="55">
        <v>68.489000000000004</v>
      </c>
      <c r="Q126" s="55">
        <v>49.311999999999998</v>
      </c>
    </row>
    <row r="127" spans="1:17" x14ac:dyDescent="0.3">
      <c r="A127" s="54" t="s">
        <v>185</v>
      </c>
      <c r="B127" s="54"/>
      <c r="C127" s="55" t="s">
        <v>183</v>
      </c>
      <c r="D127" s="55" t="s">
        <v>183</v>
      </c>
      <c r="E127" s="55" t="s">
        <v>183</v>
      </c>
      <c r="F127" s="55" t="s">
        <v>183</v>
      </c>
      <c r="G127" s="55" t="s">
        <v>183</v>
      </c>
      <c r="H127" s="55" t="s">
        <v>183</v>
      </c>
      <c r="I127" s="55" t="s">
        <v>183</v>
      </c>
      <c r="J127" s="55" t="s">
        <v>183</v>
      </c>
      <c r="K127" s="55" t="s">
        <v>183</v>
      </c>
      <c r="L127" s="55" t="s">
        <v>183</v>
      </c>
      <c r="M127" s="55">
        <v>118.527</v>
      </c>
      <c r="N127" s="55">
        <v>142.30600000000001</v>
      </c>
      <c r="O127" s="55">
        <v>36.624000000000002</v>
      </c>
      <c r="P127" s="55">
        <v>66.498000000000005</v>
      </c>
      <c r="Q127" s="55">
        <v>43.216000000000001</v>
      </c>
    </row>
    <row r="128" spans="1:17" x14ac:dyDescent="0.3">
      <c r="A128" s="54" t="s">
        <v>187</v>
      </c>
      <c r="B128" s="54"/>
      <c r="C128" s="55" t="s">
        <v>183</v>
      </c>
      <c r="D128" s="55" t="s">
        <v>183</v>
      </c>
      <c r="E128" s="55" t="s">
        <v>183</v>
      </c>
      <c r="F128" s="55" t="s">
        <v>183</v>
      </c>
      <c r="G128" s="55" t="s">
        <v>183</v>
      </c>
      <c r="H128" s="55" t="s">
        <v>183</v>
      </c>
      <c r="I128" s="55" t="s">
        <v>183</v>
      </c>
      <c r="J128" s="55" t="s">
        <v>183</v>
      </c>
      <c r="K128" s="55" t="s">
        <v>183</v>
      </c>
      <c r="L128" s="55" t="s">
        <v>183</v>
      </c>
      <c r="M128" s="55">
        <v>21.423999999999999</v>
      </c>
      <c r="N128" s="55">
        <v>26.158000000000001</v>
      </c>
      <c r="O128" s="55">
        <v>14.124000000000001</v>
      </c>
      <c r="P128" s="55">
        <v>17.812000000000001</v>
      </c>
      <c r="Q128" s="55">
        <v>13.492000000000001</v>
      </c>
    </row>
    <row r="129" spans="1:17" x14ac:dyDescent="0.3">
      <c r="A129" s="54" t="s">
        <v>199</v>
      </c>
      <c r="B129" s="54"/>
      <c r="C129" s="55" t="s">
        <v>183</v>
      </c>
      <c r="D129" s="55" t="s">
        <v>183</v>
      </c>
      <c r="E129" s="55" t="s">
        <v>183</v>
      </c>
      <c r="F129" s="55" t="s">
        <v>183</v>
      </c>
      <c r="G129" s="55" t="s">
        <v>183</v>
      </c>
      <c r="H129" s="55" t="s">
        <v>183</v>
      </c>
      <c r="I129" s="55" t="s">
        <v>183</v>
      </c>
      <c r="J129" s="55" t="s">
        <v>183</v>
      </c>
      <c r="K129" s="55" t="s">
        <v>183</v>
      </c>
      <c r="L129" s="55" t="s">
        <v>183</v>
      </c>
      <c r="M129" s="55">
        <v>661.94600000000003</v>
      </c>
      <c r="N129" s="55">
        <v>613.41499999999996</v>
      </c>
      <c r="O129" s="55">
        <v>292.423</v>
      </c>
      <c r="P129" s="55">
        <v>339.83100000000002</v>
      </c>
      <c r="Q129" s="55">
        <v>239.63499999999999</v>
      </c>
    </row>
    <row r="130" spans="1:17" x14ac:dyDescent="0.3">
      <c r="A130" s="52" t="s">
        <v>227</v>
      </c>
      <c r="B130" s="52"/>
      <c r="C130" s="53" t="s">
        <v>183</v>
      </c>
      <c r="D130" s="53" t="s">
        <v>183</v>
      </c>
      <c r="E130" s="53" t="s">
        <v>183</v>
      </c>
      <c r="F130" s="53" t="s">
        <v>183</v>
      </c>
      <c r="G130" s="53" t="s">
        <v>183</v>
      </c>
      <c r="H130" s="53" t="s">
        <v>183</v>
      </c>
      <c r="I130" s="53" t="s">
        <v>183</v>
      </c>
      <c r="J130" s="53" t="s">
        <v>183</v>
      </c>
      <c r="K130" s="53" t="s">
        <v>183</v>
      </c>
      <c r="L130" s="53" t="s">
        <v>183</v>
      </c>
      <c r="M130" s="53" t="s">
        <v>183</v>
      </c>
      <c r="N130" s="53" t="s">
        <v>183</v>
      </c>
      <c r="O130" s="53" t="s">
        <v>183</v>
      </c>
      <c r="P130" s="53">
        <v>2911</v>
      </c>
      <c r="Q130" s="53">
        <v>2970</v>
      </c>
    </row>
    <row r="131" spans="1:17" x14ac:dyDescent="0.3">
      <c r="A131" s="54" t="s">
        <v>182</v>
      </c>
      <c r="B131" s="54"/>
      <c r="C131" s="55" t="s">
        <v>183</v>
      </c>
      <c r="D131" s="55" t="s">
        <v>183</v>
      </c>
      <c r="E131" s="55" t="s">
        <v>183</v>
      </c>
      <c r="F131" s="55" t="s">
        <v>183</v>
      </c>
      <c r="G131" s="55" t="s">
        <v>183</v>
      </c>
      <c r="H131" s="55" t="s">
        <v>183</v>
      </c>
      <c r="I131" s="55" t="s">
        <v>183</v>
      </c>
      <c r="J131" s="55" t="s">
        <v>183</v>
      </c>
      <c r="K131" s="55" t="s">
        <v>183</v>
      </c>
      <c r="L131" s="55" t="s">
        <v>183</v>
      </c>
      <c r="M131" s="55" t="s">
        <v>183</v>
      </c>
      <c r="N131" s="55" t="s">
        <v>183</v>
      </c>
      <c r="O131" s="55" t="s">
        <v>183</v>
      </c>
      <c r="P131" s="55">
        <v>885</v>
      </c>
      <c r="Q131" s="55">
        <v>1391</v>
      </c>
    </row>
    <row r="132" spans="1:17" x14ac:dyDescent="0.3">
      <c r="A132" s="54" t="s">
        <v>188</v>
      </c>
      <c r="B132" s="54"/>
      <c r="C132" s="55" t="s">
        <v>183</v>
      </c>
      <c r="D132" s="55" t="s">
        <v>183</v>
      </c>
      <c r="E132" s="55" t="s">
        <v>183</v>
      </c>
      <c r="F132" s="55" t="s">
        <v>183</v>
      </c>
      <c r="G132" s="55" t="s">
        <v>183</v>
      </c>
      <c r="H132" s="55" t="s">
        <v>183</v>
      </c>
      <c r="I132" s="55" t="s">
        <v>183</v>
      </c>
      <c r="J132" s="55" t="s">
        <v>183</v>
      </c>
      <c r="K132" s="55" t="s">
        <v>183</v>
      </c>
      <c r="L132" s="55" t="s">
        <v>183</v>
      </c>
      <c r="M132" s="55" t="s">
        <v>183</v>
      </c>
      <c r="N132" s="55" t="s">
        <v>183</v>
      </c>
      <c r="O132" s="55" t="s">
        <v>183</v>
      </c>
      <c r="P132" s="55">
        <v>885</v>
      </c>
      <c r="Q132" s="55">
        <v>1391</v>
      </c>
    </row>
    <row r="133" spans="1:17" x14ac:dyDescent="0.3">
      <c r="A133" s="54" t="s">
        <v>192</v>
      </c>
      <c r="B133" s="54"/>
      <c r="C133" s="55" t="s">
        <v>183</v>
      </c>
      <c r="D133" s="55" t="s">
        <v>183</v>
      </c>
      <c r="E133" s="55" t="s">
        <v>183</v>
      </c>
      <c r="F133" s="55" t="s">
        <v>183</v>
      </c>
      <c r="G133" s="55" t="s">
        <v>183</v>
      </c>
      <c r="H133" s="55" t="s">
        <v>183</v>
      </c>
      <c r="I133" s="55" t="s">
        <v>183</v>
      </c>
      <c r="J133" s="55" t="s">
        <v>183</v>
      </c>
      <c r="K133" s="55" t="s">
        <v>183</v>
      </c>
      <c r="L133" s="55" t="s">
        <v>183</v>
      </c>
      <c r="M133" s="55" t="s">
        <v>183</v>
      </c>
      <c r="N133" s="55" t="s">
        <v>183</v>
      </c>
      <c r="O133" s="55" t="s">
        <v>183</v>
      </c>
      <c r="P133" s="55">
        <v>885</v>
      </c>
      <c r="Q133" s="55">
        <v>1391</v>
      </c>
    </row>
    <row r="134" spans="1:17" x14ac:dyDescent="0.3">
      <c r="A134" s="54" t="s">
        <v>193</v>
      </c>
      <c r="B134" s="54"/>
      <c r="C134" s="55" t="s">
        <v>183</v>
      </c>
      <c r="D134" s="55" t="s">
        <v>183</v>
      </c>
      <c r="E134" s="55" t="s">
        <v>183</v>
      </c>
      <c r="F134" s="55" t="s">
        <v>183</v>
      </c>
      <c r="G134" s="55" t="s">
        <v>183</v>
      </c>
      <c r="H134" s="55" t="s">
        <v>183</v>
      </c>
      <c r="I134" s="55" t="s">
        <v>183</v>
      </c>
      <c r="J134" s="55" t="s">
        <v>183</v>
      </c>
      <c r="K134" s="55" t="s">
        <v>183</v>
      </c>
      <c r="L134" s="55" t="s">
        <v>183</v>
      </c>
      <c r="M134" s="55" t="s">
        <v>183</v>
      </c>
      <c r="N134" s="55" t="s">
        <v>183</v>
      </c>
      <c r="O134" s="55" t="s">
        <v>183</v>
      </c>
      <c r="P134" s="55">
        <v>788</v>
      </c>
      <c r="Q134" s="55">
        <v>933</v>
      </c>
    </row>
    <row r="135" spans="1:17" x14ac:dyDescent="0.3">
      <c r="A135" s="54" t="s">
        <v>188</v>
      </c>
      <c r="B135" s="54"/>
      <c r="C135" s="55" t="s">
        <v>183</v>
      </c>
      <c r="D135" s="55" t="s">
        <v>183</v>
      </c>
      <c r="E135" s="55" t="s">
        <v>183</v>
      </c>
      <c r="F135" s="55" t="s">
        <v>183</v>
      </c>
      <c r="G135" s="55" t="s">
        <v>183</v>
      </c>
      <c r="H135" s="55" t="s">
        <v>183</v>
      </c>
      <c r="I135" s="55" t="s">
        <v>183</v>
      </c>
      <c r="J135" s="55" t="s">
        <v>183</v>
      </c>
      <c r="K135" s="55" t="s">
        <v>183</v>
      </c>
      <c r="L135" s="55" t="s">
        <v>183</v>
      </c>
      <c r="M135" s="55" t="s">
        <v>183</v>
      </c>
      <c r="N135" s="55" t="s">
        <v>183</v>
      </c>
      <c r="O135" s="55" t="s">
        <v>183</v>
      </c>
      <c r="P135" s="55">
        <v>788</v>
      </c>
      <c r="Q135" s="55">
        <v>933</v>
      </c>
    </row>
    <row r="136" spans="1:17" x14ac:dyDescent="0.3">
      <c r="A136" s="54" t="s">
        <v>192</v>
      </c>
      <c r="B136" s="54"/>
      <c r="C136" s="55" t="s">
        <v>183</v>
      </c>
      <c r="D136" s="55" t="s">
        <v>183</v>
      </c>
      <c r="E136" s="55" t="s">
        <v>183</v>
      </c>
      <c r="F136" s="55" t="s">
        <v>183</v>
      </c>
      <c r="G136" s="55" t="s">
        <v>183</v>
      </c>
      <c r="H136" s="55" t="s">
        <v>183</v>
      </c>
      <c r="I136" s="55" t="s">
        <v>183</v>
      </c>
      <c r="J136" s="55" t="s">
        <v>183</v>
      </c>
      <c r="K136" s="55" t="s">
        <v>183</v>
      </c>
      <c r="L136" s="55" t="s">
        <v>183</v>
      </c>
      <c r="M136" s="55" t="s">
        <v>183</v>
      </c>
      <c r="N136" s="55" t="s">
        <v>183</v>
      </c>
      <c r="O136" s="55" t="s">
        <v>183</v>
      </c>
      <c r="P136" s="55">
        <v>788</v>
      </c>
      <c r="Q136" s="55">
        <v>933</v>
      </c>
    </row>
    <row r="137" spans="1:17" x14ac:dyDescent="0.3">
      <c r="A137" s="54" t="s">
        <v>194</v>
      </c>
      <c r="B137" s="54"/>
      <c r="C137" s="55" t="s">
        <v>183</v>
      </c>
      <c r="D137" s="55" t="s">
        <v>183</v>
      </c>
      <c r="E137" s="55" t="s">
        <v>183</v>
      </c>
      <c r="F137" s="55" t="s">
        <v>183</v>
      </c>
      <c r="G137" s="55" t="s">
        <v>183</v>
      </c>
      <c r="H137" s="55" t="s">
        <v>183</v>
      </c>
      <c r="I137" s="55" t="s">
        <v>183</v>
      </c>
      <c r="J137" s="55" t="s">
        <v>183</v>
      </c>
      <c r="K137" s="55" t="s">
        <v>183</v>
      </c>
      <c r="L137" s="55" t="s">
        <v>183</v>
      </c>
      <c r="M137" s="55" t="s">
        <v>183</v>
      </c>
      <c r="N137" s="55" t="s">
        <v>183</v>
      </c>
      <c r="O137" s="55" t="s">
        <v>183</v>
      </c>
      <c r="P137" s="55">
        <v>1238</v>
      </c>
      <c r="Q137" s="55">
        <v>646</v>
      </c>
    </row>
    <row r="138" spans="1:17" x14ac:dyDescent="0.3">
      <c r="A138" s="54" t="s">
        <v>188</v>
      </c>
      <c r="B138" s="54"/>
      <c r="C138" s="55" t="s">
        <v>183</v>
      </c>
      <c r="D138" s="55" t="s">
        <v>183</v>
      </c>
      <c r="E138" s="55" t="s">
        <v>183</v>
      </c>
      <c r="F138" s="55" t="s">
        <v>183</v>
      </c>
      <c r="G138" s="55" t="s">
        <v>183</v>
      </c>
      <c r="H138" s="55" t="s">
        <v>183</v>
      </c>
      <c r="I138" s="55" t="s">
        <v>183</v>
      </c>
      <c r="J138" s="55" t="s">
        <v>183</v>
      </c>
      <c r="K138" s="55" t="s">
        <v>183</v>
      </c>
      <c r="L138" s="55" t="s">
        <v>183</v>
      </c>
      <c r="M138" s="55" t="s">
        <v>183</v>
      </c>
      <c r="N138" s="55" t="s">
        <v>183</v>
      </c>
      <c r="O138" s="55" t="s">
        <v>183</v>
      </c>
      <c r="P138" s="55">
        <v>1238</v>
      </c>
      <c r="Q138" s="55">
        <v>646</v>
      </c>
    </row>
    <row r="139" spans="1:17" x14ac:dyDescent="0.3">
      <c r="A139" s="54" t="s">
        <v>196</v>
      </c>
      <c r="B139" s="54"/>
      <c r="C139" s="55" t="s">
        <v>183</v>
      </c>
      <c r="D139" s="55" t="s">
        <v>183</v>
      </c>
      <c r="E139" s="55" t="s">
        <v>183</v>
      </c>
      <c r="F139" s="55" t="s">
        <v>183</v>
      </c>
      <c r="G139" s="55" t="s">
        <v>183</v>
      </c>
      <c r="H139" s="55" t="s">
        <v>183</v>
      </c>
      <c r="I139" s="55" t="s">
        <v>183</v>
      </c>
      <c r="J139" s="55" t="s">
        <v>183</v>
      </c>
      <c r="K139" s="55" t="s">
        <v>183</v>
      </c>
      <c r="L139" s="55" t="s">
        <v>183</v>
      </c>
      <c r="M139" s="55" t="s">
        <v>183</v>
      </c>
      <c r="N139" s="55" t="s">
        <v>183</v>
      </c>
      <c r="O139" s="55" t="s">
        <v>183</v>
      </c>
      <c r="P139" s="55">
        <v>966</v>
      </c>
      <c r="Q139" s="55">
        <v>572</v>
      </c>
    </row>
    <row r="140" spans="1:17" x14ac:dyDescent="0.3">
      <c r="A140" s="54" t="s">
        <v>197</v>
      </c>
      <c r="B140" s="54"/>
      <c r="C140" s="55" t="s">
        <v>183</v>
      </c>
      <c r="D140" s="55" t="s">
        <v>183</v>
      </c>
      <c r="E140" s="55" t="s">
        <v>183</v>
      </c>
      <c r="F140" s="55" t="s">
        <v>183</v>
      </c>
      <c r="G140" s="55" t="s">
        <v>183</v>
      </c>
      <c r="H140" s="55" t="s">
        <v>183</v>
      </c>
      <c r="I140" s="55" t="s">
        <v>183</v>
      </c>
      <c r="J140" s="55" t="s">
        <v>183</v>
      </c>
      <c r="K140" s="55" t="s">
        <v>183</v>
      </c>
      <c r="L140" s="55" t="s">
        <v>183</v>
      </c>
      <c r="M140" s="55" t="s">
        <v>183</v>
      </c>
      <c r="N140" s="55" t="s">
        <v>183</v>
      </c>
      <c r="O140" s="55" t="s">
        <v>183</v>
      </c>
      <c r="P140" s="55">
        <v>272</v>
      </c>
      <c r="Q140" s="55">
        <v>74</v>
      </c>
    </row>
    <row r="141" spans="1:17" x14ac:dyDescent="0.3">
      <c r="A141" s="52" t="s">
        <v>228</v>
      </c>
      <c r="B141" s="52"/>
      <c r="C141" s="53" t="s">
        <v>183</v>
      </c>
      <c r="D141" s="53" t="s">
        <v>183</v>
      </c>
      <c r="E141" s="53" t="s">
        <v>183</v>
      </c>
      <c r="F141" s="53" t="s">
        <v>183</v>
      </c>
      <c r="G141" s="53" t="s">
        <v>183</v>
      </c>
      <c r="H141" s="53" t="s">
        <v>183</v>
      </c>
      <c r="I141" s="53" t="s">
        <v>183</v>
      </c>
      <c r="J141" s="53" t="s">
        <v>183</v>
      </c>
      <c r="K141" s="53" t="s">
        <v>183</v>
      </c>
      <c r="L141" s="53" t="s">
        <v>183</v>
      </c>
      <c r="M141" s="53" t="s">
        <v>183</v>
      </c>
      <c r="N141" s="53" t="s">
        <v>183</v>
      </c>
      <c r="O141" s="53" t="s">
        <v>183</v>
      </c>
      <c r="P141" s="53" t="s">
        <v>183</v>
      </c>
      <c r="Q141" s="53" t="s">
        <v>183</v>
      </c>
    </row>
    <row r="142" spans="1:17" x14ac:dyDescent="0.3">
      <c r="A142" s="54" t="s">
        <v>182</v>
      </c>
      <c r="B142" s="54"/>
      <c r="C142" s="55" t="s">
        <v>183</v>
      </c>
      <c r="D142" s="55" t="s">
        <v>183</v>
      </c>
      <c r="E142" s="55" t="s">
        <v>183</v>
      </c>
      <c r="F142" s="55" t="s">
        <v>183</v>
      </c>
      <c r="G142" s="55" t="s">
        <v>183</v>
      </c>
      <c r="H142" s="55" t="s">
        <v>183</v>
      </c>
      <c r="I142" s="55" t="s">
        <v>183</v>
      </c>
      <c r="J142" s="55" t="s">
        <v>183</v>
      </c>
      <c r="K142" s="55">
        <v>24.4</v>
      </c>
      <c r="L142" s="55">
        <v>24.7</v>
      </c>
      <c r="M142" s="55">
        <v>24.6</v>
      </c>
      <c r="N142" s="55">
        <v>22.4</v>
      </c>
      <c r="O142" s="55">
        <v>23.5</v>
      </c>
      <c r="P142" s="55">
        <v>24.6</v>
      </c>
      <c r="Q142" s="55">
        <v>24</v>
      </c>
    </row>
    <row r="143" spans="1:17" x14ac:dyDescent="0.3">
      <c r="A143" s="54" t="s">
        <v>194</v>
      </c>
      <c r="B143" s="54"/>
      <c r="C143" s="55" t="s">
        <v>183</v>
      </c>
      <c r="D143" s="55" t="s">
        <v>183</v>
      </c>
      <c r="E143" s="55" t="s">
        <v>183</v>
      </c>
      <c r="F143" s="55" t="s">
        <v>183</v>
      </c>
      <c r="G143" s="55" t="s">
        <v>183</v>
      </c>
      <c r="H143" s="55" t="s">
        <v>183</v>
      </c>
      <c r="I143" s="55" t="s">
        <v>183</v>
      </c>
      <c r="J143" s="55" t="s">
        <v>183</v>
      </c>
      <c r="K143" s="55">
        <v>18.8</v>
      </c>
      <c r="L143" s="55">
        <v>20.2</v>
      </c>
      <c r="M143" s="55">
        <v>18.399999999999999</v>
      </c>
      <c r="N143" s="55">
        <v>23.1</v>
      </c>
      <c r="O143" s="55">
        <v>22.9</v>
      </c>
      <c r="P143" s="55">
        <v>21.4</v>
      </c>
      <c r="Q143" s="55">
        <v>22.8</v>
      </c>
    </row>
    <row r="144" spans="1:17" x14ac:dyDescent="0.3">
      <c r="A144" s="54" t="s">
        <v>215</v>
      </c>
      <c r="B144" s="54"/>
      <c r="C144" s="55" t="s">
        <v>183</v>
      </c>
      <c r="D144" s="55" t="s">
        <v>183</v>
      </c>
      <c r="E144" s="55" t="s">
        <v>183</v>
      </c>
      <c r="F144" s="55" t="s">
        <v>183</v>
      </c>
      <c r="G144" s="55" t="s">
        <v>183</v>
      </c>
      <c r="H144" s="55" t="s">
        <v>183</v>
      </c>
      <c r="I144" s="55" t="s">
        <v>183</v>
      </c>
      <c r="J144" s="55" t="s">
        <v>183</v>
      </c>
      <c r="K144" s="55">
        <v>3.2</v>
      </c>
      <c r="L144" s="55">
        <v>3.2</v>
      </c>
      <c r="M144" s="55">
        <v>3</v>
      </c>
      <c r="N144" s="55">
        <v>3.2</v>
      </c>
      <c r="O144" s="55">
        <v>3</v>
      </c>
      <c r="P144" s="55">
        <v>3.2</v>
      </c>
      <c r="Q144" s="55">
        <v>2.5</v>
      </c>
    </row>
    <row r="145" spans="1:17" x14ac:dyDescent="0.3">
      <c r="A145" s="54" t="s">
        <v>193</v>
      </c>
      <c r="B145" s="54"/>
      <c r="C145" s="55" t="s">
        <v>183</v>
      </c>
      <c r="D145" s="55" t="s">
        <v>183</v>
      </c>
      <c r="E145" s="55" t="s">
        <v>183</v>
      </c>
      <c r="F145" s="55" t="s">
        <v>183</v>
      </c>
      <c r="G145" s="55" t="s">
        <v>183</v>
      </c>
      <c r="H145" s="55" t="s">
        <v>183</v>
      </c>
      <c r="I145" s="55" t="s">
        <v>183</v>
      </c>
      <c r="J145" s="55" t="s">
        <v>183</v>
      </c>
      <c r="K145" s="55">
        <v>18.2</v>
      </c>
      <c r="L145" s="55">
        <v>18.7</v>
      </c>
      <c r="M145" s="55">
        <v>19.7</v>
      </c>
      <c r="N145" s="55">
        <v>19.600000000000001</v>
      </c>
      <c r="O145" s="55">
        <v>20.100000000000001</v>
      </c>
      <c r="P145" s="55">
        <v>19.8</v>
      </c>
      <c r="Q145" s="55">
        <v>20.9</v>
      </c>
    </row>
    <row r="146" spans="1:17" x14ac:dyDescent="0.3">
      <c r="A146" s="54" t="s">
        <v>218</v>
      </c>
      <c r="B146" s="54"/>
      <c r="C146" s="55" t="s">
        <v>183</v>
      </c>
      <c r="D146" s="55" t="s">
        <v>183</v>
      </c>
      <c r="E146" s="55" t="s">
        <v>183</v>
      </c>
      <c r="F146" s="55" t="s">
        <v>183</v>
      </c>
      <c r="G146" s="55" t="s">
        <v>183</v>
      </c>
      <c r="H146" s="55" t="s">
        <v>183</v>
      </c>
      <c r="I146" s="55" t="s">
        <v>183</v>
      </c>
      <c r="J146" s="55">
        <v>21.2</v>
      </c>
      <c r="K146" s="55" t="s">
        <v>183</v>
      </c>
      <c r="L146" s="55" t="s">
        <v>183</v>
      </c>
      <c r="M146" s="55" t="s">
        <v>183</v>
      </c>
      <c r="N146" s="55" t="s">
        <v>183</v>
      </c>
      <c r="O146" s="55" t="s">
        <v>183</v>
      </c>
      <c r="P146" s="55" t="s">
        <v>183</v>
      </c>
      <c r="Q146" s="55" t="s">
        <v>183</v>
      </c>
    </row>
    <row r="147" spans="1:17" x14ac:dyDescent="0.3">
      <c r="A147" s="52" t="s">
        <v>229</v>
      </c>
      <c r="B147" s="52"/>
      <c r="C147" s="53" t="s">
        <v>183</v>
      </c>
      <c r="D147" s="53" t="s">
        <v>183</v>
      </c>
      <c r="E147" s="53" t="s">
        <v>183</v>
      </c>
      <c r="F147" s="53" t="s">
        <v>183</v>
      </c>
      <c r="G147" s="53" t="s">
        <v>183</v>
      </c>
      <c r="H147" s="53" t="s">
        <v>183</v>
      </c>
      <c r="I147" s="53" t="s">
        <v>183</v>
      </c>
      <c r="J147" s="53" t="s">
        <v>183</v>
      </c>
      <c r="K147" s="53" t="s">
        <v>183</v>
      </c>
      <c r="L147" s="53" t="s">
        <v>183</v>
      </c>
      <c r="M147" s="53" t="s">
        <v>183</v>
      </c>
      <c r="N147" s="53" t="s">
        <v>183</v>
      </c>
      <c r="O147" s="53" t="s">
        <v>183</v>
      </c>
      <c r="P147" s="53" t="s">
        <v>183</v>
      </c>
      <c r="Q147" s="53" t="s">
        <v>183</v>
      </c>
    </row>
    <row r="148" spans="1:17" x14ac:dyDescent="0.3">
      <c r="A148" s="54" t="s">
        <v>182</v>
      </c>
      <c r="B148" s="54"/>
      <c r="C148" s="55" t="s">
        <v>183</v>
      </c>
      <c r="D148" s="55" t="s">
        <v>183</v>
      </c>
      <c r="E148" s="55" t="s">
        <v>183</v>
      </c>
      <c r="F148" s="55" t="s">
        <v>183</v>
      </c>
      <c r="G148" s="55" t="s">
        <v>183</v>
      </c>
      <c r="H148" s="55" t="s">
        <v>183</v>
      </c>
      <c r="I148" s="55" t="s">
        <v>183</v>
      </c>
      <c r="J148" s="55" t="s">
        <v>183</v>
      </c>
      <c r="K148" s="55">
        <v>3723</v>
      </c>
      <c r="L148" s="55">
        <v>3777</v>
      </c>
      <c r="M148" s="55">
        <v>3857</v>
      </c>
      <c r="N148" s="55">
        <v>3526</v>
      </c>
      <c r="O148" s="55">
        <v>2001</v>
      </c>
      <c r="P148" s="55">
        <v>3597</v>
      </c>
      <c r="Q148" s="55">
        <v>5804</v>
      </c>
    </row>
    <row r="149" spans="1:17" x14ac:dyDescent="0.3">
      <c r="A149" s="54" t="s">
        <v>193</v>
      </c>
      <c r="B149" s="54"/>
      <c r="C149" s="55" t="s">
        <v>183</v>
      </c>
      <c r="D149" s="55" t="s">
        <v>183</v>
      </c>
      <c r="E149" s="55" t="s">
        <v>183</v>
      </c>
      <c r="F149" s="55" t="s">
        <v>183</v>
      </c>
      <c r="G149" s="55" t="s">
        <v>183</v>
      </c>
      <c r="H149" s="55" t="s">
        <v>183</v>
      </c>
      <c r="I149" s="55" t="s">
        <v>183</v>
      </c>
      <c r="J149" s="55" t="s">
        <v>183</v>
      </c>
      <c r="K149" s="55">
        <v>1877</v>
      </c>
      <c r="L149" s="55">
        <v>3872</v>
      </c>
      <c r="M149" s="55">
        <v>4038</v>
      </c>
      <c r="N149" s="55">
        <v>4226</v>
      </c>
      <c r="O149" s="55">
        <v>2422</v>
      </c>
      <c r="P149" s="55">
        <v>3980</v>
      </c>
      <c r="Q149" s="55">
        <v>4469</v>
      </c>
    </row>
    <row r="150" spans="1:17" x14ac:dyDescent="0.3">
      <c r="A150" s="54" t="s">
        <v>194</v>
      </c>
      <c r="B150" s="54"/>
      <c r="C150" s="55" t="s">
        <v>183</v>
      </c>
      <c r="D150" s="55" t="s">
        <v>183</v>
      </c>
      <c r="E150" s="55" t="s">
        <v>183</v>
      </c>
      <c r="F150" s="55" t="s">
        <v>183</v>
      </c>
      <c r="G150" s="55" t="s">
        <v>183</v>
      </c>
      <c r="H150" s="55" t="s">
        <v>183</v>
      </c>
      <c r="I150" s="55" t="s">
        <v>183</v>
      </c>
      <c r="J150" s="55" t="s">
        <v>183</v>
      </c>
      <c r="K150" s="55">
        <v>5256</v>
      </c>
      <c r="L150" s="55">
        <v>5159</v>
      </c>
      <c r="M150" s="55">
        <v>7566</v>
      </c>
      <c r="N150" s="55">
        <v>8252</v>
      </c>
      <c r="O150" s="55">
        <v>2037</v>
      </c>
      <c r="P150" s="55">
        <v>4509</v>
      </c>
      <c r="Q150" s="55">
        <v>2512</v>
      </c>
    </row>
    <row r="151" spans="1:17" x14ac:dyDescent="0.3">
      <c r="A151" s="54" t="s">
        <v>215</v>
      </c>
      <c r="B151" s="54"/>
      <c r="C151" s="55" t="s">
        <v>183</v>
      </c>
      <c r="D151" s="55" t="s">
        <v>183</v>
      </c>
      <c r="E151" s="55" t="s">
        <v>183</v>
      </c>
      <c r="F151" s="55" t="s">
        <v>183</v>
      </c>
      <c r="G151" s="55" t="s">
        <v>183</v>
      </c>
      <c r="H151" s="55" t="s">
        <v>183</v>
      </c>
      <c r="I151" s="55" t="s">
        <v>183</v>
      </c>
      <c r="J151" s="55" t="s">
        <v>183</v>
      </c>
      <c r="K151" s="55">
        <v>34613</v>
      </c>
      <c r="L151" s="55">
        <v>34533</v>
      </c>
      <c r="M151" s="55">
        <v>40599</v>
      </c>
      <c r="N151" s="55">
        <v>38071</v>
      </c>
      <c r="O151" s="55">
        <v>7015</v>
      </c>
      <c r="P151" s="55">
        <v>8499</v>
      </c>
      <c r="Q151" s="55">
        <v>2954</v>
      </c>
    </row>
    <row r="152" spans="1:17" x14ac:dyDescent="0.3">
      <c r="A152" s="54" t="s">
        <v>218</v>
      </c>
      <c r="B152" s="54"/>
      <c r="C152" s="55" t="s">
        <v>183</v>
      </c>
      <c r="D152" s="55" t="s">
        <v>183</v>
      </c>
      <c r="E152" s="55" t="s">
        <v>183</v>
      </c>
      <c r="F152" s="55" t="s">
        <v>183</v>
      </c>
      <c r="G152" s="55" t="s">
        <v>183</v>
      </c>
      <c r="H152" s="55" t="s">
        <v>183</v>
      </c>
      <c r="I152" s="55" t="s">
        <v>183</v>
      </c>
      <c r="J152" s="55">
        <v>4029</v>
      </c>
      <c r="K152" s="55" t="s">
        <v>183</v>
      </c>
      <c r="L152" s="55" t="s">
        <v>183</v>
      </c>
      <c r="M152" s="55" t="s">
        <v>183</v>
      </c>
      <c r="N152" s="55" t="s">
        <v>183</v>
      </c>
      <c r="O152" s="55" t="s">
        <v>183</v>
      </c>
      <c r="P152" s="55" t="s">
        <v>183</v>
      </c>
      <c r="Q152" s="55" t="s">
        <v>183</v>
      </c>
    </row>
    <row r="153" spans="1:17" x14ac:dyDescent="0.3">
      <c r="A153" s="52" t="s">
        <v>230</v>
      </c>
      <c r="B153" s="52"/>
      <c r="C153" s="53" t="s">
        <v>183</v>
      </c>
      <c r="D153" s="53" t="s">
        <v>183</v>
      </c>
      <c r="E153" s="53" t="s">
        <v>183</v>
      </c>
      <c r="F153" s="53" t="s">
        <v>183</v>
      </c>
      <c r="G153" s="53" t="s">
        <v>183</v>
      </c>
      <c r="H153" s="53" t="s">
        <v>183</v>
      </c>
      <c r="I153" s="53" t="s">
        <v>183</v>
      </c>
      <c r="J153" s="53" t="s">
        <v>183</v>
      </c>
      <c r="K153" s="53" t="s">
        <v>183</v>
      </c>
      <c r="L153" s="53" t="s">
        <v>183</v>
      </c>
      <c r="M153" s="53" t="s">
        <v>183</v>
      </c>
      <c r="N153" s="53" t="s">
        <v>183</v>
      </c>
      <c r="O153" s="53" t="s">
        <v>183</v>
      </c>
      <c r="P153" s="53">
        <v>3879</v>
      </c>
      <c r="Q153" s="53">
        <v>4819</v>
      </c>
    </row>
    <row r="154" spans="1:17" x14ac:dyDescent="0.3">
      <c r="A154" s="54" t="s">
        <v>193</v>
      </c>
      <c r="B154" s="54"/>
      <c r="C154" s="55" t="s">
        <v>183</v>
      </c>
      <c r="D154" s="55" t="s">
        <v>183</v>
      </c>
      <c r="E154" s="55" t="s">
        <v>183</v>
      </c>
      <c r="F154" s="55" t="s">
        <v>183</v>
      </c>
      <c r="G154" s="55" t="s">
        <v>183</v>
      </c>
      <c r="H154" s="55" t="s">
        <v>183</v>
      </c>
      <c r="I154" s="55" t="s">
        <v>183</v>
      </c>
      <c r="J154" s="55" t="s">
        <v>183</v>
      </c>
      <c r="K154" s="55" t="s">
        <v>183</v>
      </c>
      <c r="L154" s="55" t="s">
        <v>183</v>
      </c>
      <c r="M154" s="55" t="s">
        <v>183</v>
      </c>
      <c r="N154" s="55" t="s">
        <v>183</v>
      </c>
      <c r="O154" s="55" t="s">
        <v>183</v>
      </c>
      <c r="P154" s="55">
        <v>2462</v>
      </c>
      <c r="Q154" s="55">
        <v>2692</v>
      </c>
    </row>
    <row r="155" spans="1:17" x14ac:dyDescent="0.3">
      <c r="A155" s="54" t="s">
        <v>188</v>
      </c>
      <c r="B155" s="54"/>
      <c r="C155" s="55" t="s">
        <v>183</v>
      </c>
      <c r="D155" s="55" t="s">
        <v>183</v>
      </c>
      <c r="E155" s="55" t="s">
        <v>183</v>
      </c>
      <c r="F155" s="55" t="s">
        <v>183</v>
      </c>
      <c r="G155" s="55" t="s">
        <v>183</v>
      </c>
      <c r="H155" s="55" t="s">
        <v>183</v>
      </c>
      <c r="I155" s="55" t="s">
        <v>183</v>
      </c>
      <c r="J155" s="55" t="s">
        <v>183</v>
      </c>
      <c r="K155" s="55" t="s">
        <v>183</v>
      </c>
      <c r="L155" s="55" t="s">
        <v>183</v>
      </c>
      <c r="M155" s="55" t="s">
        <v>183</v>
      </c>
      <c r="N155" s="55" t="s">
        <v>183</v>
      </c>
      <c r="O155" s="55" t="s">
        <v>183</v>
      </c>
      <c r="P155" s="55">
        <v>2462</v>
      </c>
      <c r="Q155" s="55">
        <v>2692</v>
      </c>
    </row>
    <row r="156" spans="1:17" x14ac:dyDescent="0.3">
      <c r="A156" s="54" t="s">
        <v>191</v>
      </c>
      <c r="B156" s="54"/>
      <c r="C156" s="55" t="s">
        <v>183</v>
      </c>
      <c r="D156" s="55" t="s">
        <v>183</v>
      </c>
      <c r="E156" s="55" t="s">
        <v>183</v>
      </c>
      <c r="F156" s="55" t="s">
        <v>183</v>
      </c>
      <c r="G156" s="55" t="s">
        <v>183</v>
      </c>
      <c r="H156" s="55" t="s">
        <v>183</v>
      </c>
      <c r="I156" s="55" t="s">
        <v>183</v>
      </c>
      <c r="J156" s="55" t="s">
        <v>183</v>
      </c>
      <c r="K156" s="55" t="s">
        <v>183</v>
      </c>
      <c r="L156" s="55" t="s">
        <v>183</v>
      </c>
      <c r="M156" s="55" t="s">
        <v>183</v>
      </c>
      <c r="N156" s="55" t="s">
        <v>183</v>
      </c>
      <c r="O156" s="55" t="s">
        <v>183</v>
      </c>
      <c r="P156" s="55">
        <v>2462</v>
      </c>
      <c r="Q156" s="55">
        <v>2692</v>
      </c>
    </row>
    <row r="157" spans="1:17" x14ac:dyDescent="0.3">
      <c r="A157" s="54" t="s">
        <v>182</v>
      </c>
      <c r="B157" s="54"/>
      <c r="C157" s="55" t="s">
        <v>183</v>
      </c>
      <c r="D157" s="55" t="s">
        <v>183</v>
      </c>
      <c r="E157" s="55" t="s">
        <v>183</v>
      </c>
      <c r="F157" s="55" t="s">
        <v>183</v>
      </c>
      <c r="G157" s="55" t="s">
        <v>183</v>
      </c>
      <c r="H157" s="55" t="s">
        <v>183</v>
      </c>
      <c r="I157" s="55" t="s">
        <v>183</v>
      </c>
      <c r="J157" s="55" t="s">
        <v>183</v>
      </c>
      <c r="K157" s="55" t="s">
        <v>183</v>
      </c>
      <c r="L157" s="55" t="s">
        <v>183</v>
      </c>
      <c r="M157" s="55" t="s">
        <v>183</v>
      </c>
      <c r="N157" s="55" t="s">
        <v>183</v>
      </c>
      <c r="O157" s="55" t="s">
        <v>183</v>
      </c>
      <c r="P157" s="55">
        <v>1417</v>
      </c>
      <c r="Q157" s="55">
        <v>2127</v>
      </c>
    </row>
    <row r="158" spans="1:17" x14ac:dyDescent="0.3">
      <c r="A158" s="54" t="s">
        <v>188</v>
      </c>
      <c r="B158" s="54"/>
      <c r="C158" s="55" t="s">
        <v>183</v>
      </c>
      <c r="D158" s="55" t="s">
        <v>183</v>
      </c>
      <c r="E158" s="55" t="s">
        <v>183</v>
      </c>
      <c r="F158" s="55" t="s">
        <v>183</v>
      </c>
      <c r="G158" s="55" t="s">
        <v>183</v>
      </c>
      <c r="H158" s="55" t="s">
        <v>183</v>
      </c>
      <c r="I158" s="55" t="s">
        <v>183</v>
      </c>
      <c r="J158" s="55" t="s">
        <v>183</v>
      </c>
      <c r="K158" s="55" t="s">
        <v>183</v>
      </c>
      <c r="L158" s="55" t="s">
        <v>183</v>
      </c>
      <c r="M158" s="55" t="s">
        <v>183</v>
      </c>
      <c r="N158" s="55" t="s">
        <v>183</v>
      </c>
      <c r="O158" s="55" t="s">
        <v>183</v>
      </c>
      <c r="P158" s="55">
        <v>1417</v>
      </c>
      <c r="Q158" s="55">
        <v>2127</v>
      </c>
    </row>
    <row r="159" spans="1:17" x14ac:dyDescent="0.3">
      <c r="A159" s="54" t="s">
        <v>191</v>
      </c>
      <c r="B159" s="54"/>
      <c r="C159" s="55" t="s">
        <v>183</v>
      </c>
      <c r="D159" s="55" t="s">
        <v>183</v>
      </c>
      <c r="E159" s="55" t="s">
        <v>183</v>
      </c>
      <c r="F159" s="55" t="s">
        <v>183</v>
      </c>
      <c r="G159" s="55" t="s">
        <v>183</v>
      </c>
      <c r="H159" s="55" t="s">
        <v>183</v>
      </c>
      <c r="I159" s="55" t="s">
        <v>183</v>
      </c>
      <c r="J159" s="55" t="s">
        <v>183</v>
      </c>
      <c r="K159" s="55" t="s">
        <v>183</v>
      </c>
      <c r="L159" s="55" t="s">
        <v>183</v>
      </c>
      <c r="M159" s="55" t="s">
        <v>183</v>
      </c>
      <c r="N159" s="55" t="s">
        <v>183</v>
      </c>
      <c r="O159" s="55" t="s">
        <v>183</v>
      </c>
      <c r="P159" s="55">
        <v>1417</v>
      </c>
      <c r="Q159" s="55">
        <v>2127</v>
      </c>
    </row>
    <row r="160" spans="1:17" x14ac:dyDescent="0.3">
      <c r="A160" s="56" t="s">
        <v>231</v>
      </c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</row>
  </sheetData>
  <pageMargins left="0.7" right="0.7" top="0.75" bottom="0.75" header="0.3" footer="0.3"/>
  <pageSetup scale="70" orientation="portrait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E061-EDAD-45EC-A90A-F742EBAC6BCF}">
  <dimension ref="A1:Q457"/>
  <sheetViews>
    <sheetView view="pageBreakPreview" zoomScaleNormal="100" zoomScaleSheetLayoutView="100" workbookViewId="0">
      <pane xSplit="2" ySplit="5" topLeftCell="K6" activePane="bottomRight" state="frozen"/>
      <selection activeCell="Q15" sqref="Q15"/>
      <selection pane="topRight" activeCell="Q15" sqref="Q15"/>
      <selection pane="bottomLeft" activeCell="Q15" sqref="Q15"/>
      <selection pane="bottomRight" activeCell="Q15" sqref="Q15"/>
    </sheetView>
  </sheetViews>
  <sheetFormatPr defaultRowHeight="14.4" outlineLevelCol="1" x14ac:dyDescent="0.3"/>
  <cols>
    <col min="1" max="1" width="31.59765625" style="45" customWidth="1"/>
    <col min="2" max="2" width="0" style="45" hidden="1" customWidth="1"/>
    <col min="3" max="10" width="11.69921875" style="45" hidden="1" customWidth="1" outlineLevel="1"/>
    <col min="11" max="11" width="11.69921875" style="45" customWidth="1" collapsed="1"/>
    <col min="12" max="17" width="11.69921875" style="45" customWidth="1"/>
    <col min="18" max="16384" width="8.796875" style="45"/>
  </cols>
  <sheetData>
    <row r="1" spans="1:17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21" x14ac:dyDescent="0.3">
      <c r="A2" s="46" t="s">
        <v>232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x14ac:dyDescent="0.3">
      <c r="A4" s="48" t="s">
        <v>150</v>
      </c>
      <c r="B4" s="48"/>
      <c r="C4" s="49" t="s">
        <v>151</v>
      </c>
      <c r="D4" s="49" t="s">
        <v>152</v>
      </c>
      <c r="E4" s="49" t="s">
        <v>153</v>
      </c>
      <c r="F4" s="49" t="s">
        <v>154</v>
      </c>
      <c r="G4" s="49" t="s">
        <v>155</v>
      </c>
      <c r="H4" s="49" t="s">
        <v>156</v>
      </c>
      <c r="I4" s="49" t="s">
        <v>157</v>
      </c>
      <c r="J4" s="49" t="s">
        <v>158</v>
      </c>
      <c r="K4" s="49" t="s">
        <v>159</v>
      </c>
      <c r="L4" s="49" t="s">
        <v>160</v>
      </c>
      <c r="M4" s="49" t="s">
        <v>161</v>
      </c>
      <c r="N4" s="49" t="s">
        <v>162</v>
      </c>
      <c r="O4" s="49" t="s">
        <v>163</v>
      </c>
      <c r="P4" s="49" t="s">
        <v>164</v>
      </c>
      <c r="Q4" s="49" t="s">
        <v>165</v>
      </c>
    </row>
    <row r="5" spans="1:17" x14ac:dyDescent="0.3">
      <c r="A5" s="50" t="s">
        <v>166</v>
      </c>
      <c r="B5" s="50"/>
      <c r="C5" s="51" t="s">
        <v>167</v>
      </c>
      <c r="D5" s="51" t="s">
        <v>168</v>
      </c>
      <c r="E5" s="51" t="s">
        <v>169</v>
      </c>
      <c r="F5" s="51" t="s">
        <v>170</v>
      </c>
      <c r="G5" s="51" t="s">
        <v>171</v>
      </c>
      <c r="H5" s="51" t="s">
        <v>172</v>
      </c>
      <c r="I5" s="51" t="s">
        <v>173</v>
      </c>
      <c r="J5" s="51" t="s">
        <v>174</v>
      </c>
      <c r="K5" s="51" t="s">
        <v>175</v>
      </c>
      <c r="L5" s="51" t="s">
        <v>176</v>
      </c>
      <c r="M5" s="51" t="s">
        <v>177</v>
      </c>
      <c r="N5" s="51" t="s">
        <v>178</v>
      </c>
      <c r="O5" s="51" t="s">
        <v>179</v>
      </c>
      <c r="P5" s="51" t="s">
        <v>180</v>
      </c>
      <c r="Q5" s="51" t="s">
        <v>181</v>
      </c>
    </row>
    <row r="6" spans="1:17" x14ac:dyDescent="0.3">
      <c r="A6" s="52" t="s">
        <v>15</v>
      </c>
      <c r="B6" s="52"/>
      <c r="C6" s="53">
        <v>7208.7669999999998</v>
      </c>
      <c r="D6" s="53">
        <v>5978.5889999999999</v>
      </c>
      <c r="E6" s="53">
        <v>6006.2479999999996</v>
      </c>
      <c r="F6" s="53">
        <v>4404.3010000000004</v>
      </c>
      <c r="G6" s="53">
        <v>9160.8439999999991</v>
      </c>
      <c r="H6" s="53">
        <v>9809.6630000000005</v>
      </c>
      <c r="I6" s="53">
        <v>10081.984</v>
      </c>
      <c r="J6" s="53">
        <v>9190.0679999999993</v>
      </c>
      <c r="K6" s="53">
        <v>9478.2690000000002</v>
      </c>
      <c r="L6" s="53">
        <v>10797.478999999999</v>
      </c>
      <c r="M6" s="53">
        <v>11763.096</v>
      </c>
      <c r="N6" s="53">
        <v>12899.672</v>
      </c>
      <c r="O6" s="53">
        <v>5162.0820000000003</v>
      </c>
      <c r="P6" s="53">
        <v>9680.14</v>
      </c>
      <c r="Q6" s="53">
        <v>13127.485000000001</v>
      </c>
    </row>
    <row r="7" spans="1:17" x14ac:dyDescent="0.3">
      <c r="A7" s="54" t="s">
        <v>182</v>
      </c>
      <c r="B7" s="54"/>
      <c r="C7" s="55">
        <v>5889.0829999999996</v>
      </c>
      <c r="D7" s="55">
        <v>4723.1949999999997</v>
      </c>
      <c r="E7" s="55">
        <v>4479.866</v>
      </c>
      <c r="F7" s="55">
        <v>531.15700000000004</v>
      </c>
      <c r="G7" s="55">
        <v>4744.3220000000001</v>
      </c>
      <c r="H7" s="55">
        <v>4903.0010000000002</v>
      </c>
      <c r="I7" s="55">
        <v>5191.7020000000002</v>
      </c>
      <c r="J7" s="55">
        <v>5342.72</v>
      </c>
      <c r="K7" s="55">
        <v>5571.49</v>
      </c>
      <c r="L7" s="55">
        <v>5746.1229999999996</v>
      </c>
      <c r="M7" s="55">
        <v>5716.6719999999996</v>
      </c>
      <c r="N7" s="55">
        <v>5831.0510000000004</v>
      </c>
      <c r="O7" s="55">
        <v>2245.7849999999999</v>
      </c>
      <c r="P7" s="55">
        <v>4737.1850000000004</v>
      </c>
      <c r="Q7" s="55">
        <v>8398.3719999999994</v>
      </c>
    </row>
    <row r="8" spans="1:17" x14ac:dyDescent="0.3">
      <c r="A8" s="54" t="s">
        <v>233</v>
      </c>
      <c r="B8" s="54"/>
      <c r="C8" s="55" t="s">
        <v>183</v>
      </c>
      <c r="D8" s="55" t="s">
        <v>183</v>
      </c>
      <c r="E8" s="55" t="s">
        <v>183</v>
      </c>
      <c r="F8" s="55">
        <v>-56.290999999999997</v>
      </c>
      <c r="G8" s="55" t="s">
        <v>183</v>
      </c>
      <c r="H8" s="55" t="s">
        <v>183</v>
      </c>
      <c r="I8" s="55" t="s">
        <v>183</v>
      </c>
      <c r="J8" s="55" t="s">
        <v>183</v>
      </c>
      <c r="K8" s="55" t="s">
        <v>183</v>
      </c>
      <c r="L8" s="55" t="s">
        <v>183</v>
      </c>
      <c r="M8" s="55" t="s">
        <v>183</v>
      </c>
      <c r="N8" s="55" t="s">
        <v>183</v>
      </c>
      <c r="O8" s="55" t="s">
        <v>183</v>
      </c>
      <c r="P8" s="55" t="s">
        <v>183</v>
      </c>
      <c r="Q8" s="55" t="s">
        <v>183</v>
      </c>
    </row>
    <row r="9" spans="1:17" x14ac:dyDescent="0.3">
      <c r="A9" s="54" t="s">
        <v>234</v>
      </c>
      <c r="B9" s="54"/>
      <c r="C9" s="55" t="s">
        <v>183</v>
      </c>
      <c r="D9" s="55">
        <v>206.37700000000001</v>
      </c>
      <c r="E9" s="55">
        <v>226.20400000000001</v>
      </c>
      <c r="F9" s="55">
        <v>35.058999999999997</v>
      </c>
      <c r="G9" s="55">
        <v>259.00400000000002</v>
      </c>
      <c r="H9" s="55">
        <v>262.90100000000001</v>
      </c>
      <c r="I9" s="55">
        <v>277.84500000000003</v>
      </c>
      <c r="J9" s="55">
        <v>290.24</v>
      </c>
      <c r="K9" s="55">
        <v>280.83499999999998</v>
      </c>
      <c r="L9" s="55" t="s">
        <v>183</v>
      </c>
      <c r="M9" s="55" t="s">
        <v>183</v>
      </c>
      <c r="N9" s="55" t="s">
        <v>183</v>
      </c>
      <c r="O9" s="55" t="s">
        <v>183</v>
      </c>
      <c r="P9" s="55" t="s">
        <v>183</v>
      </c>
      <c r="Q9" s="55" t="s">
        <v>183</v>
      </c>
    </row>
    <row r="10" spans="1:17" x14ac:dyDescent="0.3">
      <c r="A10" s="54" t="s">
        <v>235</v>
      </c>
      <c r="B10" s="54"/>
      <c r="C10" s="55" t="s">
        <v>183</v>
      </c>
      <c r="D10" s="55">
        <v>250.05500000000001</v>
      </c>
      <c r="E10" s="55">
        <v>248.11500000000001</v>
      </c>
      <c r="F10" s="55">
        <v>63.823999999999998</v>
      </c>
      <c r="G10" s="55">
        <v>274.64499999999998</v>
      </c>
      <c r="H10" s="55">
        <v>271.572</v>
      </c>
      <c r="I10" s="55">
        <v>286.99799999999999</v>
      </c>
      <c r="J10" s="55">
        <v>308.31900000000002</v>
      </c>
      <c r="K10" s="55">
        <v>336.15</v>
      </c>
      <c r="L10" s="55">
        <v>362.964</v>
      </c>
      <c r="M10" s="55">
        <v>373.26600000000002</v>
      </c>
      <c r="N10" s="55">
        <v>380.202</v>
      </c>
      <c r="O10" s="55" t="s">
        <v>183</v>
      </c>
      <c r="P10" s="55" t="s">
        <v>183</v>
      </c>
      <c r="Q10" s="55" t="s">
        <v>183</v>
      </c>
    </row>
    <row r="11" spans="1:17" x14ac:dyDescent="0.3">
      <c r="A11" s="54" t="s">
        <v>236</v>
      </c>
      <c r="B11" s="54"/>
      <c r="C11" s="55" t="s">
        <v>183</v>
      </c>
      <c r="D11" s="55" t="s">
        <v>183</v>
      </c>
      <c r="E11" s="55" t="s">
        <v>183</v>
      </c>
      <c r="F11" s="55" t="s">
        <v>183</v>
      </c>
      <c r="G11" s="55" t="s">
        <v>183</v>
      </c>
      <c r="H11" s="55" t="s">
        <v>183</v>
      </c>
      <c r="I11" s="55" t="s">
        <v>183</v>
      </c>
      <c r="J11" s="55" t="s">
        <v>183</v>
      </c>
      <c r="K11" s="55">
        <v>23.146000000000001</v>
      </c>
      <c r="L11" s="55">
        <v>241.578</v>
      </c>
      <c r="M11" s="55">
        <v>213.20500000000001</v>
      </c>
      <c r="N11" s="55">
        <v>407.53699999999998</v>
      </c>
      <c r="O11" s="55" t="s">
        <v>183</v>
      </c>
      <c r="P11" s="55" t="s">
        <v>183</v>
      </c>
      <c r="Q11" s="55" t="s">
        <v>183</v>
      </c>
    </row>
    <row r="12" spans="1:17" x14ac:dyDescent="0.3">
      <c r="A12" s="54" t="s">
        <v>237</v>
      </c>
      <c r="B12" s="54"/>
      <c r="C12" s="55" t="s">
        <v>183</v>
      </c>
      <c r="D12" s="55">
        <v>200.38499999999999</v>
      </c>
      <c r="E12" s="55">
        <v>185.41200000000001</v>
      </c>
      <c r="F12" s="55">
        <v>4.04</v>
      </c>
      <c r="G12" s="55">
        <v>203.76400000000001</v>
      </c>
      <c r="H12" s="55">
        <v>197.88499999999999</v>
      </c>
      <c r="I12" s="55">
        <v>209.66200000000001</v>
      </c>
      <c r="J12" s="55">
        <v>232.84399999999999</v>
      </c>
      <c r="K12" s="55">
        <v>248.31299999999999</v>
      </c>
      <c r="L12" s="55">
        <v>253.84100000000001</v>
      </c>
      <c r="M12" s="55">
        <v>251.816</v>
      </c>
      <c r="N12" s="55">
        <v>247.86699999999999</v>
      </c>
      <c r="O12" s="55" t="s">
        <v>183</v>
      </c>
      <c r="P12" s="55" t="s">
        <v>183</v>
      </c>
      <c r="Q12" s="55" t="s">
        <v>183</v>
      </c>
    </row>
    <row r="13" spans="1:17" x14ac:dyDescent="0.3">
      <c r="A13" s="54" t="s">
        <v>238</v>
      </c>
      <c r="B13" s="54"/>
      <c r="C13" s="55" t="s">
        <v>183</v>
      </c>
      <c r="D13" s="55">
        <v>265.07600000000002</v>
      </c>
      <c r="E13" s="55">
        <v>250.768</v>
      </c>
      <c r="F13" s="55">
        <v>44.427999999999997</v>
      </c>
      <c r="G13" s="55">
        <v>258.14100000000002</v>
      </c>
      <c r="H13" s="55">
        <v>260.46199999999999</v>
      </c>
      <c r="I13" s="55">
        <v>269.48599999999999</v>
      </c>
      <c r="J13" s="55">
        <v>289.32400000000001</v>
      </c>
      <c r="K13" s="55">
        <v>309.55099999999999</v>
      </c>
      <c r="L13" s="55">
        <v>325.654</v>
      </c>
      <c r="M13" s="55">
        <v>327.572</v>
      </c>
      <c r="N13" s="55">
        <v>337.81700000000001</v>
      </c>
      <c r="O13" s="55" t="s">
        <v>183</v>
      </c>
      <c r="P13" s="55" t="s">
        <v>183</v>
      </c>
      <c r="Q13" s="55" t="s">
        <v>183</v>
      </c>
    </row>
    <row r="14" spans="1:17" x14ac:dyDescent="0.3">
      <c r="A14" s="54" t="s">
        <v>239</v>
      </c>
      <c r="B14" s="54"/>
      <c r="C14" s="55" t="s">
        <v>183</v>
      </c>
      <c r="D14" s="55">
        <v>344.72199999999998</v>
      </c>
      <c r="E14" s="55">
        <v>317.37</v>
      </c>
      <c r="F14" s="55">
        <v>39.866</v>
      </c>
      <c r="G14" s="55">
        <v>322.34199999999998</v>
      </c>
      <c r="H14" s="55">
        <v>325.57799999999997</v>
      </c>
      <c r="I14" s="55">
        <v>354.041</v>
      </c>
      <c r="J14" s="55">
        <v>372.42599999999999</v>
      </c>
      <c r="K14" s="55">
        <v>391.63400000000001</v>
      </c>
      <c r="L14" s="55">
        <v>405.05700000000002</v>
      </c>
      <c r="M14" s="55">
        <v>394.03399999999999</v>
      </c>
      <c r="N14" s="55">
        <v>391.51600000000002</v>
      </c>
      <c r="O14" s="55" t="s">
        <v>183</v>
      </c>
      <c r="P14" s="55" t="s">
        <v>183</v>
      </c>
      <c r="Q14" s="55" t="s">
        <v>183</v>
      </c>
    </row>
    <row r="15" spans="1:17" x14ac:dyDescent="0.3">
      <c r="A15" s="54" t="s">
        <v>240</v>
      </c>
      <c r="B15" s="54"/>
      <c r="C15" s="55" t="s">
        <v>183</v>
      </c>
      <c r="D15" s="55">
        <v>624.13199999999995</v>
      </c>
      <c r="E15" s="55">
        <v>560.91800000000001</v>
      </c>
      <c r="F15" s="55">
        <v>41.338000000000001</v>
      </c>
      <c r="G15" s="55">
        <v>600.19399999999996</v>
      </c>
      <c r="H15" s="55">
        <v>576.57299999999998</v>
      </c>
      <c r="I15" s="55">
        <v>572.69899999999996</v>
      </c>
      <c r="J15" s="55">
        <v>568.60699999999997</v>
      </c>
      <c r="K15" s="55">
        <v>586.745</v>
      </c>
      <c r="L15" s="55">
        <v>629.49699999999996</v>
      </c>
      <c r="M15" s="55">
        <v>597.404</v>
      </c>
      <c r="N15" s="55">
        <v>615.17100000000005</v>
      </c>
      <c r="O15" s="55" t="s">
        <v>183</v>
      </c>
      <c r="P15" s="55" t="s">
        <v>183</v>
      </c>
      <c r="Q15" s="55" t="s">
        <v>183</v>
      </c>
    </row>
    <row r="16" spans="1:17" x14ac:dyDescent="0.3">
      <c r="A16" s="54" t="s">
        <v>241</v>
      </c>
      <c r="B16" s="54"/>
      <c r="C16" s="55" t="s">
        <v>183</v>
      </c>
      <c r="D16" s="55">
        <v>725.12900000000002</v>
      </c>
      <c r="E16" s="55">
        <v>721.94500000000005</v>
      </c>
      <c r="F16" s="55">
        <v>84.105000000000004</v>
      </c>
      <c r="G16" s="55">
        <v>717.49900000000002</v>
      </c>
      <c r="H16" s="55">
        <v>792.28200000000004</v>
      </c>
      <c r="I16" s="55">
        <v>874.12599999999998</v>
      </c>
      <c r="J16" s="55">
        <v>906.24300000000005</v>
      </c>
      <c r="K16" s="55">
        <v>934.11</v>
      </c>
      <c r="L16" s="55">
        <v>982.28</v>
      </c>
      <c r="M16" s="55">
        <v>965.43499999999995</v>
      </c>
      <c r="N16" s="55">
        <v>944.44500000000005</v>
      </c>
      <c r="O16" s="55" t="s">
        <v>183</v>
      </c>
      <c r="P16" s="55" t="s">
        <v>183</v>
      </c>
      <c r="Q16" s="55" t="s">
        <v>183</v>
      </c>
    </row>
    <row r="17" spans="1:17" x14ac:dyDescent="0.3">
      <c r="A17" s="54" t="s">
        <v>242</v>
      </c>
      <c r="B17" s="54"/>
      <c r="C17" s="55" t="s">
        <v>183</v>
      </c>
      <c r="D17" s="55">
        <v>976.26099999999997</v>
      </c>
      <c r="E17" s="55">
        <v>930.54100000000005</v>
      </c>
      <c r="F17" s="55">
        <v>71.762</v>
      </c>
      <c r="G17" s="55">
        <v>961.24599999999998</v>
      </c>
      <c r="H17" s="55">
        <v>1038.346</v>
      </c>
      <c r="I17" s="55">
        <v>1098.6420000000001</v>
      </c>
      <c r="J17" s="55">
        <v>1138.4690000000001</v>
      </c>
      <c r="K17" s="55">
        <v>1122.3800000000001</v>
      </c>
      <c r="L17" s="55">
        <v>1179.681</v>
      </c>
      <c r="M17" s="55">
        <v>1226.105</v>
      </c>
      <c r="N17" s="55">
        <v>1161.8510000000001</v>
      </c>
      <c r="O17" s="55" t="s">
        <v>183</v>
      </c>
      <c r="P17" s="55" t="s">
        <v>183</v>
      </c>
      <c r="Q17" s="55" t="s">
        <v>183</v>
      </c>
    </row>
    <row r="18" spans="1:17" x14ac:dyDescent="0.3">
      <c r="A18" s="54" t="s">
        <v>243</v>
      </c>
      <c r="B18" s="54"/>
      <c r="C18" s="55" t="s">
        <v>183</v>
      </c>
      <c r="D18" s="55">
        <v>1064.729</v>
      </c>
      <c r="E18" s="55">
        <v>1038.5930000000001</v>
      </c>
      <c r="F18" s="55">
        <v>203.02600000000001</v>
      </c>
      <c r="G18" s="55">
        <v>1147.4870000000001</v>
      </c>
      <c r="H18" s="55">
        <v>1177.402</v>
      </c>
      <c r="I18" s="55">
        <v>1248.203</v>
      </c>
      <c r="J18" s="55">
        <v>1236.248</v>
      </c>
      <c r="K18" s="55">
        <v>1338.626</v>
      </c>
      <c r="L18" s="55">
        <v>1365.5709999999999</v>
      </c>
      <c r="M18" s="55">
        <v>1367.835</v>
      </c>
      <c r="N18" s="55">
        <v>1344.645</v>
      </c>
      <c r="O18" s="55" t="s">
        <v>183</v>
      </c>
      <c r="P18" s="55" t="s">
        <v>183</v>
      </c>
      <c r="Q18" s="55" t="s">
        <v>183</v>
      </c>
    </row>
    <row r="19" spans="1:17" x14ac:dyDescent="0.3">
      <c r="A19" s="54" t="s">
        <v>244</v>
      </c>
      <c r="B19" s="54"/>
      <c r="C19" s="55" t="s">
        <v>183</v>
      </c>
      <c r="D19" s="55" t="s">
        <v>183</v>
      </c>
      <c r="E19" s="55" t="s">
        <v>183</v>
      </c>
      <c r="F19" s="55" t="s">
        <v>183</v>
      </c>
      <c r="G19" s="55" t="s">
        <v>183</v>
      </c>
      <c r="H19" s="55" t="s">
        <v>183</v>
      </c>
      <c r="I19" s="55" t="s">
        <v>183</v>
      </c>
      <c r="J19" s="55" t="s">
        <v>183</v>
      </c>
      <c r="K19" s="55">
        <v>1507.374</v>
      </c>
      <c r="L19" s="55">
        <v>2709.72</v>
      </c>
      <c r="M19" s="55">
        <v>2934.5210000000002</v>
      </c>
      <c r="N19" s="55">
        <v>3549.7840000000001</v>
      </c>
      <c r="O19" s="55">
        <v>1967.171</v>
      </c>
      <c r="P19" s="55">
        <v>3392.3629999999998</v>
      </c>
      <c r="Q19" s="55">
        <v>3815.8850000000002</v>
      </c>
    </row>
    <row r="20" spans="1:17" x14ac:dyDescent="0.3">
      <c r="A20" s="54" t="s">
        <v>245</v>
      </c>
      <c r="B20" s="54"/>
      <c r="C20" s="55" t="s">
        <v>183</v>
      </c>
      <c r="D20" s="55" t="s">
        <v>183</v>
      </c>
      <c r="E20" s="55" t="s">
        <v>183</v>
      </c>
      <c r="F20" s="55" t="s">
        <v>183</v>
      </c>
      <c r="G20" s="55" t="s">
        <v>183</v>
      </c>
      <c r="H20" s="55" t="s">
        <v>183</v>
      </c>
      <c r="I20" s="55" t="s">
        <v>183</v>
      </c>
      <c r="J20" s="55" t="s">
        <v>183</v>
      </c>
      <c r="K20" s="55" t="s">
        <v>183</v>
      </c>
      <c r="L20" s="55" t="s">
        <v>183</v>
      </c>
      <c r="M20" s="55">
        <v>0</v>
      </c>
      <c r="N20" s="55">
        <v>200.42099999999999</v>
      </c>
      <c r="O20" s="55" t="s">
        <v>183</v>
      </c>
      <c r="P20" s="55" t="s">
        <v>183</v>
      </c>
      <c r="Q20" s="55" t="s">
        <v>183</v>
      </c>
    </row>
    <row r="21" spans="1:17" x14ac:dyDescent="0.3">
      <c r="A21" s="54" t="s">
        <v>246</v>
      </c>
      <c r="B21" s="54"/>
      <c r="C21" s="55" t="s">
        <v>183</v>
      </c>
      <c r="D21" s="55" t="s">
        <v>183</v>
      </c>
      <c r="E21" s="55" t="s">
        <v>183</v>
      </c>
      <c r="F21" s="55" t="s">
        <v>183</v>
      </c>
      <c r="G21" s="55" t="s">
        <v>183</v>
      </c>
      <c r="H21" s="55" t="s">
        <v>183</v>
      </c>
      <c r="I21" s="55" t="s">
        <v>183</v>
      </c>
      <c r="J21" s="55" t="s">
        <v>183</v>
      </c>
      <c r="K21" s="55" t="s">
        <v>183</v>
      </c>
      <c r="L21" s="55" t="s">
        <v>183</v>
      </c>
      <c r="M21" s="55">
        <v>0</v>
      </c>
      <c r="N21" s="55">
        <v>192.89699999999999</v>
      </c>
      <c r="O21" s="55" t="s">
        <v>183</v>
      </c>
      <c r="P21" s="55" t="s">
        <v>183</v>
      </c>
      <c r="Q21" s="55" t="s">
        <v>183</v>
      </c>
    </row>
    <row r="22" spans="1:17" x14ac:dyDescent="0.3">
      <c r="A22" s="54" t="s">
        <v>247</v>
      </c>
      <c r="B22" s="54"/>
      <c r="C22" s="55" t="s">
        <v>183</v>
      </c>
      <c r="D22" s="55">
        <v>153.108</v>
      </c>
      <c r="E22" s="55">
        <v>154.68799999999999</v>
      </c>
      <c r="F22" s="55">
        <v>15.991</v>
      </c>
      <c r="G22" s="55">
        <v>150.56100000000001</v>
      </c>
      <c r="H22" s="55">
        <v>149.18600000000001</v>
      </c>
      <c r="I22" s="55">
        <v>157.733</v>
      </c>
      <c r="J22" s="55">
        <v>160.863</v>
      </c>
      <c r="K22" s="55">
        <v>163.535</v>
      </c>
      <c r="L22" s="55">
        <v>173.05099999999999</v>
      </c>
      <c r="M22" s="55">
        <v>173.953</v>
      </c>
      <c r="N22" s="55">
        <v>194.32599999999999</v>
      </c>
      <c r="O22" s="55" t="s">
        <v>183</v>
      </c>
      <c r="P22" s="55" t="s">
        <v>183</v>
      </c>
      <c r="Q22" s="55" t="s">
        <v>183</v>
      </c>
    </row>
    <row r="23" spans="1:17" x14ac:dyDescent="0.3">
      <c r="A23" s="54" t="s">
        <v>248</v>
      </c>
      <c r="B23" s="54"/>
      <c r="C23" s="55">
        <v>562.26300000000003</v>
      </c>
      <c r="D23" s="55">
        <v>514.11599999999999</v>
      </c>
      <c r="E23" s="55">
        <v>541.49400000000003</v>
      </c>
      <c r="F23" s="55">
        <v>125.235</v>
      </c>
      <c r="G23" s="55">
        <v>568.721</v>
      </c>
      <c r="H23" s="55">
        <v>537.99400000000003</v>
      </c>
      <c r="I23" s="55">
        <v>530.43600000000004</v>
      </c>
      <c r="J23" s="55">
        <v>547.399</v>
      </c>
      <c r="K23" s="55">
        <v>564.976</v>
      </c>
      <c r="L23" s="55">
        <v>570.32899999999995</v>
      </c>
      <c r="M23" s="55">
        <v>601.49900000000002</v>
      </c>
      <c r="N23" s="55">
        <v>606.50599999999997</v>
      </c>
      <c r="O23" s="55" t="s">
        <v>183</v>
      </c>
      <c r="P23" s="55" t="s">
        <v>183</v>
      </c>
      <c r="Q23" s="55" t="s">
        <v>183</v>
      </c>
    </row>
    <row r="24" spans="1:17" x14ac:dyDescent="0.3">
      <c r="A24" s="54" t="s">
        <v>249</v>
      </c>
      <c r="B24" s="54"/>
      <c r="C24" s="55" t="s">
        <v>183</v>
      </c>
      <c r="D24" s="55" t="s">
        <v>183</v>
      </c>
      <c r="E24" s="55" t="s">
        <v>183</v>
      </c>
      <c r="F24" s="55" t="s">
        <v>183</v>
      </c>
      <c r="G24" s="55" t="s">
        <v>183</v>
      </c>
      <c r="H24" s="55" t="s">
        <v>183</v>
      </c>
      <c r="I24" s="55" t="s">
        <v>183</v>
      </c>
      <c r="J24" s="55" t="s">
        <v>183</v>
      </c>
      <c r="K24" s="55" t="s">
        <v>183</v>
      </c>
      <c r="L24" s="55">
        <v>0</v>
      </c>
      <c r="M24" s="55">
        <v>120.43899999999999</v>
      </c>
      <c r="N24" s="55">
        <v>301.12700000000001</v>
      </c>
      <c r="O24" s="55" t="s">
        <v>183</v>
      </c>
      <c r="P24" s="55" t="s">
        <v>183</v>
      </c>
      <c r="Q24" s="55" t="s">
        <v>183</v>
      </c>
    </row>
    <row r="25" spans="1:17" x14ac:dyDescent="0.3">
      <c r="A25" s="54" t="s">
        <v>250</v>
      </c>
      <c r="B25" s="54"/>
      <c r="C25" s="55" t="s">
        <v>183</v>
      </c>
      <c r="D25" s="55" t="s">
        <v>183</v>
      </c>
      <c r="E25" s="55" t="s">
        <v>183</v>
      </c>
      <c r="F25" s="55" t="s">
        <v>183</v>
      </c>
      <c r="G25" s="55" t="s">
        <v>183</v>
      </c>
      <c r="H25" s="55" t="s">
        <v>183</v>
      </c>
      <c r="I25" s="55" t="s">
        <v>183</v>
      </c>
      <c r="J25" s="55">
        <v>0</v>
      </c>
      <c r="K25" s="55">
        <v>53.005000000000003</v>
      </c>
      <c r="L25" s="55">
        <v>720.07</v>
      </c>
      <c r="M25" s="55">
        <v>800.77700000000004</v>
      </c>
      <c r="N25" s="55">
        <v>811.65899999999999</v>
      </c>
      <c r="O25" s="55" t="s">
        <v>183</v>
      </c>
      <c r="P25" s="55" t="s">
        <v>183</v>
      </c>
      <c r="Q25" s="55" t="s">
        <v>183</v>
      </c>
    </row>
    <row r="26" spans="1:17" x14ac:dyDescent="0.3">
      <c r="A26" s="54" t="s">
        <v>251</v>
      </c>
      <c r="B26" s="54"/>
      <c r="C26" s="55" t="s">
        <v>183</v>
      </c>
      <c r="D26" s="55" t="s">
        <v>183</v>
      </c>
      <c r="E26" s="55" t="s">
        <v>183</v>
      </c>
      <c r="F26" s="55" t="s">
        <v>183</v>
      </c>
      <c r="G26" s="55" t="s">
        <v>183</v>
      </c>
      <c r="H26" s="55" t="s">
        <v>183</v>
      </c>
      <c r="I26" s="55" t="s">
        <v>183</v>
      </c>
      <c r="J26" s="55">
        <v>0</v>
      </c>
      <c r="K26" s="55">
        <v>348.46199999999999</v>
      </c>
      <c r="L26" s="55">
        <v>864.99599999999998</v>
      </c>
      <c r="M26" s="55">
        <v>827.61599999999999</v>
      </c>
      <c r="N26" s="55">
        <v>817.00400000000002</v>
      </c>
      <c r="O26" s="55" t="s">
        <v>183</v>
      </c>
      <c r="P26" s="55" t="s">
        <v>183</v>
      </c>
      <c r="Q26" s="55" t="s">
        <v>183</v>
      </c>
    </row>
    <row r="27" spans="1:17" x14ac:dyDescent="0.3">
      <c r="A27" s="54" t="s">
        <v>252</v>
      </c>
      <c r="B27" s="54"/>
      <c r="C27" s="55">
        <v>531.11699999999996</v>
      </c>
      <c r="D27" s="55">
        <v>329.613</v>
      </c>
      <c r="E27" s="55">
        <v>333.63400000000001</v>
      </c>
      <c r="F27" s="55">
        <v>340.94</v>
      </c>
      <c r="G27" s="55">
        <v>346.33</v>
      </c>
      <c r="H27" s="55">
        <v>340.81400000000002</v>
      </c>
      <c r="I27" s="55">
        <v>344.178</v>
      </c>
      <c r="J27" s="55">
        <v>367.58699999999999</v>
      </c>
      <c r="K27" s="55">
        <v>377.39600000000002</v>
      </c>
      <c r="L27" s="55">
        <v>381.274</v>
      </c>
      <c r="M27" s="55">
        <v>410.23700000000002</v>
      </c>
      <c r="N27" s="55">
        <v>425.84399999999999</v>
      </c>
      <c r="O27" s="55" t="s">
        <v>183</v>
      </c>
      <c r="P27" s="55" t="s">
        <v>183</v>
      </c>
      <c r="Q27" s="55" t="s">
        <v>183</v>
      </c>
    </row>
    <row r="28" spans="1:17" x14ac:dyDescent="0.3">
      <c r="A28" s="54" t="s">
        <v>194</v>
      </c>
      <c r="B28" s="54"/>
      <c r="C28" s="55" t="s">
        <v>183</v>
      </c>
      <c r="D28" s="55" t="s">
        <v>183</v>
      </c>
      <c r="E28" s="55">
        <v>0</v>
      </c>
      <c r="F28" s="55">
        <v>137.44</v>
      </c>
      <c r="G28" s="55">
        <v>2807.6759999999999</v>
      </c>
      <c r="H28" s="55">
        <v>3316.9279999999999</v>
      </c>
      <c r="I28" s="55">
        <v>3282.3290000000002</v>
      </c>
      <c r="J28" s="55">
        <v>2214.7669999999998</v>
      </c>
      <c r="K28" s="55">
        <v>1920.4870000000001</v>
      </c>
      <c r="L28" s="55">
        <v>1858.16</v>
      </c>
      <c r="M28" s="55">
        <v>2449.9569999999999</v>
      </c>
      <c r="N28" s="55">
        <v>2905.422</v>
      </c>
      <c r="O28" s="55">
        <v>656.70299999999997</v>
      </c>
      <c r="P28" s="55">
        <v>1210.761</v>
      </c>
      <c r="Q28" s="55">
        <v>673.59299999999996</v>
      </c>
    </row>
    <row r="29" spans="1:17" x14ac:dyDescent="0.3">
      <c r="A29" s="54" t="s">
        <v>253</v>
      </c>
      <c r="B29" s="54"/>
      <c r="C29" s="55" t="s">
        <v>183</v>
      </c>
      <c r="D29" s="55" t="s">
        <v>183</v>
      </c>
      <c r="E29" s="55" t="s">
        <v>183</v>
      </c>
      <c r="F29" s="55" t="s">
        <v>183</v>
      </c>
      <c r="G29" s="55" t="s">
        <v>183</v>
      </c>
      <c r="H29" s="55" t="s">
        <v>183</v>
      </c>
      <c r="I29" s="55" t="s">
        <v>183</v>
      </c>
      <c r="J29" s="55" t="s">
        <v>183</v>
      </c>
      <c r="K29" s="55" t="s">
        <v>183</v>
      </c>
      <c r="L29" s="55">
        <v>1858.16</v>
      </c>
      <c r="M29" s="55">
        <v>1721.1990000000001</v>
      </c>
      <c r="N29" s="55">
        <v>1578.798</v>
      </c>
      <c r="O29" s="55" t="s">
        <v>183</v>
      </c>
      <c r="P29" s="55" t="s">
        <v>183</v>
      </c>
      <c r="Q29" s="55" t="s">
        <v>183</v>
      </c>
    </row>
    <row r="30" spans="1:17" x14ac:dyDescent="0.3">
      <c r="A30" s="54" t="s">
        <v>254</v>
      </c>
      <c r="B30" s="54"/>
      <c r="C30" s="55" t="s">
        <v>183</v>
      </c>
      <c r="D30" s="55" t="s">
        <v>183</v>
      </c>
      <c r="E30" s="55" t="s">
        <v>183</v>
      </c>
      <c r="F30" s="55" t="s">
        <v>183</v>
      </c>
      <c r="G30" s="55" t="s">
        <v>183</v>
      </c>
      <c r="H30" s="55" t="s">
        <v>183</v>
      </c>
      <c r="I30" s="55" t="s">
        <v>183</v>
      </c>
      <c r="J30" s="55" t="s">
        <v>183</v>
      </c>
      <c r="K30" s="55" t="s">
        <v>183</v>
      </c>
      <c r="L30" s="55">
        <v>0</v>
      </c>
      <c r="M30" s="55">
        <v>728.75800000000004</v>
      </c>
      <c r="N30" s="55">
        <v>1326.624</v>
      </c>
      <c r="O30" s="55" t="s">
        <v>183</v>
      </c>
      <c r="P30" s="55" t="s">
        <v>183</v>
      </c>
      <c r="Q30" s="55" t="s">
        <v>183</v>
      </c>
    </row>
    <row r="31" spans="1:17" x14ac:dyDescent="0.3">
      <c r="A31" s="54" t="s">
        <v>255</v>
      </c>
      <c r="B31" s="54"/>
      <c r="C31" s="55" t="s">
        <v>183</v>
      </c>
      <c r="D31" s="55">
        <v>135.49799999999999</v>
      </c>
      <c r="E31" s="55">
        <v>421.65100000000001</v>
      </c>
      <c r="F31" s="55">
        <v>-13.813000000000001</v>
      </c>
      <c r="G31" s="55">
        <v>420.37700000000001</v>
      </c>
      <c r="H31" s="55">
        <v>440.09100000000001</v>
      </c>
      <c r="I31" s="55">
        <v>457.57100000000003</v>
      </c>
      <c r="J31" s="55">
        <v>477.94</v>
      </c>
      <c r="K31" s="55">
        <v>478.91800000000001</v>
      </c>
      <c r="L31" s="55">
        <v>483.476</v>
      </c>
      <c r="M31" s="55">
        <v>661.94600000000003</v>
      </c>
      <c r="N31" s="55">
        <v>613.41499999999996</v>
      </c>
      <c r="O31" s="55">
        <v>292.423</v>
      </c>
      <c r="P31" s="55">
        <v>339.83100000000002</v>
      </c>
      <c r="Q31" s="55">
        <v>239.63499999999999</v>
      </c>
    </row>
    <row r="32" spans="1:17" x14ac:dyDescent="0.3">
      <c r="A32" s="54" t="s">
        <v>256</v>
      </c>
      <c r="B32" s="54"/>
      <c r="C32" s="55" t="s">
        <v>183</v>
      </c>
      <c r="D32" s="55">
        <v>4846.2539999999999</v>
      </c>
      <c r="E32" s="55">
        <v>4554.7809999999999</v>
      </c>
      <c r="F32" s="55">
        <v>445.14499999999998</v>
      </c>
      <c r="G32" s="55">
        <v>5932.7910000000002</v>
      </c>
      <c r="H32" s="55">
        <v>6052.6440000000002</v>
      </c>
      <c r="I32" s="55">
        <v>6342.0839999999998</v>
      </c>
      <c r="J32" s="55">
        <v>6497.3609999999999</v>
      </c>
      <c r="K32" s="55" t="s">
        <v>183</v>
      </c>
      <c r="L32" s="55" t="s">
        <v>183</v>
      </c>
      <c r="M32" s="55" t="s">
        <v>183</v>
      </c>
      <c r="N32" s="55" t="s">
        <v>183</v>
      </c>
      <c r="O32" s="55" t="s">
        <v>183</v>
      </c>
      <c r="P32" s="55" t="s">
        <v>183</v>
      </c>
      <c r="Q32" s="55" t="s">
        <v>183</v>
      </c>
    </row>
    <row r="33" spans="1:17" x14ac:dyDescent="0.3">
      <c r="A33" s="54" t="s">
        <v>257</v>
      </c>
      <c r="B33" s="54"/>
      <c r="C33" s="55" t="s">
        <v>183</v>
      </c>
      <c r="D33" s="55">
        <v>83.784000000000006</v>
      </c>
      <c r="E33" s="55">
        <v>74.915000000000006</v>
      </c>
      <c r="F33" s="55">
        <v>-86.012</v>
      </c>
      <c r="G33" s="55">
        <v>122.857</v>
      </c>
      <c r="H33" s="55">
        <v>121.649</v>
      </c>
      <c r="I33" s="55">
        <v>118.035</v>
      </c>
      <c r="J33" s="55">
        <v>78.792000000000002</v>
      </c>
      <c r="K33" s="55" t="s">
        <v>183</v>
      </c>
      <c r="L33" s="55" t="s">
        <v>183</v>
      </c>
      <c r="M33" s="55" t="s">
        <v>183</v>
      </c>
      <c r="N33" s="55" t="s">
        <v>183</v>
      </c>
      <c r="O33" s="55" t="s">
        <v>183</v>
      </c>
      <c r="P33" s="55" t="s">
        <v>183</v>
      </c>
      <c r="Q33" s="55" t="s">
        <v>183</v>
      </c>
    </row>
    <row r="34" spans="1:17" x14ac:dyDescent="0.3">
      <c r="A34" s="54" t="s">
        <v>258</v>
      </c>
      <c r="B34" s="54"/>
      <c r="C34" s="55" t="s">
        <v>183</v>
      </c>
      <c r="D34" s="55" t="s">
        <v>183</v>
      </c>
      <c r="E34" s="55" t="s">
        <v>183</v>
      </c>
      <c r="F34" s="55" t="s">
        <v>183</v>
      </c>
      <c r="G34" s="55">
        <v>1065.6120000000001</v>
      </c>
      <c r="H34" s="55">
        <v>1027.9939999999999</v>
      </c>
      <c r="I34" s="55">
        <v>1032.347</v>
      </c>
      <c r="J34" s="55">
        <v>1075.8489999999999</v>
      </c>
      <c r="K34" s="55" t="s">
        <v>183</v>
      </c>
      <c r="L34" s="55" t="s">
        <v>183</v>
      </c>
      <c r="M34" s="55" t="s">
        <v>183</v>
      </c>
      <c r="N34" s="55" t="s">
        <v>183</v>
      </c>
      <c r="O34" s="55" t="s">
        <v>183</v>
      </c>
      <c r="P34" s="55" t="s">
        <v>183</v>
      </c>
      <c r="Q34" s="55" t="s">
        <v>183</v>
      </c>
    </row>
    <row r="35" spans="1:17" x14ac:dyDescent="0.3">
      <c r="A35" s="54" t="s">
        <v>259</v>
      </c>
      <c r="B35" s="54"/>
      <c r="C35" s="55" t="s">
        <v>183</v>
      </c>
      <c r="D35" s="55" t="s">
        <v>183</v>
      </c>
      <c r="E35" s="55" t="s">
        <v>183</v>
      </c>
      <c r="F35" s="55">
        <v>3205.9780000000001</v>
      </c>
      <c r="G35" s="55" t="s">
        <v>183</v>
      </c>
      <c r="H35" s="55" t="s">
        <v>183</v>
      </c>
      <c r="I35" s="55" t="s">
        <v>183</v>
      </c>
      <c r="J35" s="55" t="s">
        <v>183</v>
      </c>
      <c r="K35" s="55" t="s">
        <v>183</v>
      </c>
      <c r="L35" s="55" t="s">
        <v>183</v>
      </c>
      <c r="M35" s="55" t="s">
        <v>183</v>
      </c>
      <c r="N35" s="55" t="s">
        <v>183</v>
      </c>
      <c r="O35" s="55" t="s">
        <v>183</v>
      </c>
      <c r="P35" s="55" t="s">
        <v>183</v>
      </c>
      <c r="Q35" s="55" t="s">
        <v>183</v>
      </c>
    </row>
    <row r="36" spans="1:17" x14ac:dyDescent="0.3">
      <c r="A36" s="54" t="s">
        <v>260</v>
      </c>
      <c r="B36" s="54"/>
      <c r="C36" s="55">
        <v>78.236999999999995</v>
      </c>
      <c r="D36" s="55" t="s">
        <v>183</v>
      </c>
      <c r="E36" s="55" t="s">
        <v>183</v>
      </c>
      <c r="F36" s="55" t="s">
        <v>183</v>
      </c>
      <c r="G36" s="55" t="s">
        <v>183</v>
      </c>
      <c r="H36" s="55" t="s">
        <v>183</v>
      </c>
      <c r="I36" s="55" t="s">
        <v>183</v>
      </c>
      <c r="J36" s="55" t="s">
        <v>183</v>
      </c>
      <c r="K36" s="55" t="s">
        <v>183</v>
      </c>
      <c r="L36" s="55" t="s">
        <v>183</v>
      </c>
      <c r="M36" s="55" t="s">
        <v>183</v>
      </c>
      <c r="N36" s="55" t="s">
        <v>183</v>
      </c>
      <c r="O36" s="55" t="s">
        <v>183</v>
      </c>
      <c r="P36" s="55" t="s">
        <v>183</v>
      </c>
      <c r="Q36" s="55" t="s">
        <v>183</v>
      </c>
    </row>
    <row r="37" spans="1:17" x14ac:dyDescent="0.3">
      <c r="A37" s="54" t="s">
        <v>261</v>
      </c>
      <c r="B37" s="54"/>
      <c r="C37" s="55" t="s">
        <v>183</v>
      </c>
      <c r="D37" s="55" t="s">
        <v>183</v>
      </c>
      <c r="E37" s="55" t="s">
        <v>183</v>
      </c>
      <c r="F37" s="55">
        <v>32.165999999999997</v>
      </c>
      <c r="G37" s="55" t="s">
        <v>183</v>
      </c>
      <c r="H37" s="55" t="s">
        <v>183</v>
      </c>
      <c r="I37" s="55" t="s">
        <v>183</v>
      </c>
      <c r="J37" s="55" t="s">
        <v>183</v>
      </c>
      <c r="K37" s="55" t="s">
        <v>183</v>
      </c>
      <c r="L37" s="55" t="s">
        <v>183</v>
      </c>
      <c r="M37" s="55" t="s">
        <v>183</v>
      </c>
      <c r="N37" s="55" t="s">
        <v>183</v>
      </c>
      <c r="O37" s="55" t="s">
        <v>183</v>
      </c>
      <c r="P37" s="55" t="s">
        <v>183</v>
      </c>
      <c r="Q37" s="55" t="s">
        <v>183</v>
      </c>
    </row>
    <row r="38" spans="1:17" x14ac:dyDescent="0.3">
      <c r="A38" s="54" t="s">
        <v>262</v>
      </c>
      <c r="B38" s="54"/>
      <c r="C38" s="55">
        <v>148.06700000000001</v>
      </c>
      <c r="D38" s="55" t="s">
        <v>183</v>
      </c>
      <c r="E38" s="55" t="s">
        <v>183</v>
      </c>
      <c r="F38" s="55" t="s">
        <v>183</v>
      </c>
      <c r="G38" s="55" t="s">
        <v>183</v>
      </c>
      <c r="H38" s="55" t="s">
        <v>183</v>
      </c>
      <c r="I38" s="55" t="s">
        <v>183</v>
      </c>
      <c r="J38" s="55" t="s">
        <v>183</v>
      </c>
      <c r="K38" s="55" t="s">
        <v>183</v>
      </c>
      <c r="L38" s="55" t="s">
        <v>183</v>
      </c>
      <c r="M38" s="55" t="s">
        <v>183</v>
      </c>
      <c r="N38" s="55" t="s">
        <v>183</v>
      </c>
      <c r="O38" s="55" t="s">
        <v>183</v>
      </c>
      <c r="P38" s="55" t="s">
        <v>183</v>
      </c>
      <c r="Q38" s="55" t="s">
        <v>183</v>
      </c>
    </row>
    <row r="39" spans="1:17" x14ac:dyDescent="0.3">
      <c r="A39" s="54" t="s">
        <v>263</v>
      </c>
      <c r="B39" s="54"/>
      <c r="C39" s="55">
        <v>1093.3800000000001</v>
      </c>
      <c r="D39" s="55">
        <v>996.83699999999999</v>
      </c>
      <c r="E39" s="55">
        <v>1029.816</v>
      </c>
      <c r="F39" s="55">
        <v>597.38499999999999</v>
      </c>
      <c r="G39" s="55" t="s">
        <v>183</v>
      </c>
      <c r="H39" s="55" t="s">
        <v>183</v>
      </c>
      <c r="I39" s="55" t="s">
        <v>183</v>
      </c>
      <c r="J39" s="55" t="s">
        <v>183</v>
      </c>
      <c r="K39" s="55" t="s">
        <v>183</v>
      </c>
      <c r="L39" s="55" t="s">
        <v>183</v>
      </c>
      <c r="M39" s="55" t="s">
        <v>183</v>
      </c>
      <c r="N39" s="55" t="s">
        <v>183</v>
      </c>
      <c r="O39" s="55" t="s">
        <v>183</v>
      </c>
      <c r="P39" s="55" t="s">
        <v>183</v>
      </c>
      <c r="Q39" s="55" t="s">
        <v>183</v>
      </c>
    </row>
    <row r="40" spans="1:17" x14ac:dyDescent="0.3">
      <c r="A40" s="54" t="s">
        <v>264</v>
      </c>
      <c r="B40" s="54"/>
      <c r="C40" s="55" t="s">
        <v>183</v>
      </c>
      <c r="D40" s="55" t="s">
        <v>183</v>
      </c>
      <c r="E40" s="55" t="s">
        <v>183</v>
      </c>
      <c r="F40" s="55">
        <v>115.21899999999999</v>
      </c>
      <c r="G40" s="55" t="s">
        <v>183</v>
      </c>
      <c r="H40" s="55" t="s">
        <v>183</v>
      </c>
      <c r="I40" s="55" t="s">
        <v>183</v>
      </c>
      <c r="J40" s="55" t="s">
        <v>183</v>
      </c>
      <c r="K40" s="55" t="s">
        <v>183</v>
      </c>
      <c r="L40" s="55" t="s">
        <v>183</v>
      </c>
      <c r="M40" s="55" t="s">
        <v>183</v>
      </c>
      <c r="N40" s="55" t="s">
        <v>183</v>
      </c>
      <c r="O40" s="55" t="s">
        <v>183</v>
      </c>
      <c r="P40" s="55" t="s">
        <v>183</v>
      </c>
      <c r="Q40" s="55" t="s">
        <v>183</v>
      </c>
    </row>
    <row r="41" spans="1:17" x14ac:dyDescent="0.3">
      <c r="A41" s="52" t="s">
        <v>265</v>
      </c>
      <c r="B41" s="52"/>
      <c r="C41" s="53" t="s">
        <v>183</v>
      </c>
      <c r="D41" s="53" t="s">
        <v>183</v>
      </c>
      <c r="E41" s="53" t="s">
        <v>183</v>
      </c>
      <c r="F41" s="53" t="s">
        <v>183</v>
      </c>
      <c r="G41" s="53" t="s">
        <v>183</v>
      </c>
      <c r="H41" s="53" t="s">
        <v>183</v>
      </c>
      <c r="I41" s="53" t="s">
        <v>183</v>
      </c>
      <c r="J41" s="53" t="s">
        <v>183</v>
      </c>
      <c r="K41" s="53" t="s">
        <v>183</v>
      </c>
      <c r="L41" s="53" t="s">
        <v>183</v>
      </c>
      <c r="M41" s="53" t="s">
        <v>183</v>
      </c>
      <c r="N41" s="53" t="s">
        <v>183</v>
      </c>
      <c r="O41" s="53" t="s">
        <v>183</v>
      </c>
      <c r="P41" s="53" t="s">
        <v>183</v>
      </c>
      <c r="Q41" s="53" t="s">
        <v>183</v>
      </c>
    </row>
    <row r="42" spans="1:17" x14ac:dyDescent="0.3">
      <c r="A42" s="54" t="s">
        <v>256</v>
      </c>
      <c r="B42" s="54"/>
      <c r="C42" s="55" t="s">
        <v>183</v>
      </c>
      <c r="D42" s="55" t="s">
        <v>183</v>
      </c>
      <c r="E42" s="55" t="s">
        <v>183</v>
      </c>
      <c r="F42" s="55" t="s">
        <v>183</v>
      </c>
      <c r="G42" s="55" t="s">
        <v>183</v>
      </c>
      <c r="H42" s="55" t="s">
        <v>183</v>
      </c>
      <c r="I42" s="55" t="s">
        <v>183</v>
      </c>
      <c r="J42" s="55" t="s">
        <v>183</v>
      </c>
      <c r="K42" s="55" t="s">
        <v>183</v>
      </c>
      <c r="L42" s="55">
        <v>74</v>
      </c>
      <c r="M42" s="55" t="s">
        <v>183</v>
      </c>
      <c r="N42" s="55" t="s">
        <v>183</v>
      </c>
      <c r="O42" s="55" t="s">
        <v>183</v>
      </c>
      <c r="P42" s="55" t="s">
        <v>183</v>
      </c>
      <c r="Q42" s="55" t="s">
        <v>183</v>
      </c>
    </row>
    <row r="43" spans="1:17" x14ac:dyDescent="0.3">
      <c r="A43" s="54" t="s">
        <v>258</v>
      </c>
      <c r="B43" s="54"/>
      <c r="C43" s="55" t="s">
        <v>183</v>
      </c>
      <c r="D43" s="55" t="s">
        <v>183</v>
      </c>
      <c r="E43" s="55" t="s">
        <v>183</v>
      </c>
      <c r="F43" s="55" t="s">
        <v>183</v>
      </c>
      <c r="G43" s="55" t="s">
        <v>183</v>
      </c>
      <c r="H43" s="55" t="s">
        <v>183</v>
      </c>
      <c r="I43" s="55" t="s">
        <v>183</v>
      </c>
      <c r="J43" s="55" t="s">
        <v>183</v>
      </c>
      <c r="K43" s="55" t="s">
        <v>183</v>
      </c>
      <c r="L43" s="55">
        <v>12</v>
      </c>
      <c r="M43" s="55" t="s">
        <v>183</v>
      </c>
      <c r="N43" s="55" t="s">
        <v>183</v>
      </c>
      <c r="O43" s="55" t="s">
        <v>183</v>
      </c>
      <c r="P43" s="55" t="s">
        <v>183</v>
      </c>
      <c r="Q43" s="55" t="s">
        <v>183</v>
      </c>
    </row>
    <row r="44" spans="1:17" x14ac:dyDescent="0.3">
      <c r="A44" s="54" t="s">
        <v>182</v>
      </c>
      <c r="B44" s="54"/>
      <c r="C44" s="55" t="s">
        <v>183</v>
      </c>
      <c r="D44" s="55" t="s">
        <v>183</v>
      </c>
      <c r="E44" s="55" t="s">
        <v>183</v>
      </c>
      <c r="F44" s="55" t="s">
        <v>183</v>
      </c>
      <c r="G44" s="55" t="s">
        <v>183</v>
      </c>
      <c r="H44" s="55" t="s">
        <v>183</v>
      </c>
      <c r="I44" s="55" t="s">
        <v>183</v>
      </c>
      <c r="J44" s="55" t="s">
        <v>183</v>
      </c>
      <c r="K44" s="55" t="s">
        <v>183</v>
      </c>
      <c r="L44" s="55">
        <v>62</v>
      </c>
      <c r="M44" s="55" t="s">
        <v>183</v>
      </c>
      <c r="N44" s="55">
        <v>47</v>
      </c>
      <c r="O44" s="55" t="s">
        <v>183</v>
      </c>
      <c r="P44" s="55" t="s">
        <v>183</v>
      </c>
      <c r="Q44" s="55" t="s">
        <v>183</v>
      </c>
    </row>
    <row r="45" spans="1:17" x14ac:dyDescent="0.3">
      <c r="A45" s="54" t="s">
        <v>244</v>
      </c>
      <c r="B45" s="54"/>
      <c r="C45" s="55" t="s">
        <v>183</v>
      </c>
      <c r="D45" s="55" t="s">
        <v>183</v>
      </c>
      <c r="E45" s="55" t="s">
        <v>183</v>
      </c>
      <c r="F45" s="55" t="s">
        <v>183</v>
      </c>
      <c r="G45" s="55" t="s">
        <v>183</v>
      </c>
      <c r="H45" s="55" t="s">
        <v>183</v>
      </c>
      <c r="I45" s="55" t="s">
        <v>183</v>
      </c>
      <c r="J45" s="55" t="s">
        <v>183</v>
      </c>
      <c r="K45" s="55" t="s">
        <v>183</v>
      </c>
      <c r="L45" s="55" t="s">
        <v>183</v>
      </c>
      <c r="M45" s="55" t="s">
        <v>183</v>
      </c>
      <c r="N45" s="55">
        <v>29</v>
      </c>
      <c r="O45" s="55" t="s">
        <v>183</v>
      </c>
      <c r="P45" s="55" t="s">
        <v>183</v>
      </c>
      <c r="Q45" s="55" t="s">
        <v>183</v>
      </c>
    </row>
    <row r="46" spans="1:17" x14ac:dyDescent="0.3">
      <c r="A46" s="54" t="s">
        <v>194</v>
      </c>
      <c r="B46" s="54"/>
      <c r="C46" s="55" t="s">
        <v>183</v>
      </c>
      <c r="D46" s="55" t="s">
        <v>183</v>
      </c>
      <c r="E46" s="55" t="s">
        <v>183</v>
      </c>
      <c r="F46" s="55" t="s">
        <v>183</v>
      </c>
      <c r="G46" s="55" t="s">
        <v>183</v>
      </c>
      <c r="H46" s="55" t="s">
        <v>183</v>
      </c>
      <c r="I46" s="55" t="s">
        <v>183</v>
      </c>
      <c r="J46" s="55" t="s">
        <v>183</v>
      </c>
      <c r="K46" s="55" t="s">
        <v>183</v>
      </c>
      <c r="L46" s="55" t="s">
        <v>183</v>
      </c>
      <c r="M46" s="55" t="s">
        <v>183</v>
      </c>
      <c r="N46" s="55">
        <v>24</v>
      </c>
      <c r="O46" s="55" t="s">
        <v>183</v>
      </c>
      <c r="P46" s="55" t="s">
        <v>183</v>
      </c>
      <c r="Q46" s="55" t="s">
        <v>183</v>
      </c>
    </row>
    <row r="47" spans="1:17" x14ac:dyDescent="0.3">
      <c r="A47" s="54" t="s">
        <v>266</v>
      </c>
      <c r="B47" s="54"/>
      <c r="C47" s="55" t="s">
        <v>183</v>
      </c>
      <c r="D47" s="55" t="s">
        <v>183</v>
      </c>
      <c r="E47" s="55" t="s">
        <v>183</v>
      </c>
      <c r="F47" s="55" t="s">
        <v>183</v>
      </c>
      <c r="G47" s="55" t="s">
        <v>183</v>
      </c>
      <c r="H47" s="55" t="s">
        <v>183</v>
      </c>
      <c r="I47" s="55" t="s">
        <v>183</v>
      </c>
      <c r="J47" s="55" t="s">
        <v>183</v>
      </c>
      <c r="K47" s="55" t="s">
        <v>183</v>
      </c>
      <c r="L47" s="55">
        <v>26</v>
      </c>
      <c r="M47" s="55" t="s">
        <v>183</v>
      </c>
      <c r="N47" s="55" t="s">
        <v>183</v>
      </c>
      <c r="O47" s="55" t="s">
        <v>183</v>
      </c>
      <c r="P47" s="55" t="s">
        <v>183</v>
      </c>
      <c r="Q47" s="55" t="s">
        <v>183</v>
      </c>
    </row>
    <row r="48" spans="1:17" x14ac:dyDescent="0.3">
      <c r="A48" s="52" t="s">
        <v>267</v>
      </c>
      <c r="B48" s="52"/>
      <c r="C48" s="53" t="s">
        <v>183</v>
      </c>
      <c r="D48" s="53" t="s">
        <v>183</v>
      </c>
      <c r="E48" s="53">
        <v>1077.1949999999999</v>
      </c>
      <c r="F48" s="53" t="s">
        <v>183</v>
      </c>
      <c r="G48" s="53" t="s">
        <v>183</v>
      </c>
      <c r="H48" s="53" t="s">
        <v>183</v>
      </c>
      <c r="I48" s="53" t="s">
        <v>183</v>
      </c>
      <c r="J48" s="53" t="s">
        <v>183</v>
      </c>
      <c r="K48" s="53" t="s">
        <v>183</v>
      </c>
      <c r="L48" s="53" t="s">
        <v>183</v>
      </c>
      <c r="M48" s="53">
        <v>2837.7020000000002</v>
      </c>
      <c r="N48" s="53">
        <v>3016.096</v>
      </c>
      <c r="O48" s="53" t="s">
        <v>183</v>
      </c>
      <c r="P48" s="53" t="s">
        <v>183</v>
      </c>
      <c r="Q48" s="53" t="s">
        <v>183</v>
      </c>
    </row>
    <row r="49" spans="1:17" x14ac:dyDescent="0.3">
      <c r="A49" s="54" t="s">
        <v>201</v>
      </c>
      <c r="B49" s="54"/>
      <c r="C49" s="55" t="s">
        <v>183</v>
      </c>
      <c r="D49" s="55" t="s">
        <v>183</v>
      </c>
      <c r="E49" s="55">
        <v>660.70100000000002</v>
      </c>
      <c r="F49" s="55" t="s">
        <v>183</v>
      </c>
      <c r="G49" s="55" t="s">
        <v>183</v>
      </c>
      <c r="H49" s="55" t="s">
        <v>183</v>
      </c>
      <c r="I49" s="55" t="s">
        <v>183</v>
      </c>
      <c r="J49" s="55" t="s">
        <v>183</v>
      </c>
      <c r="K49" s="55" t="s">
        <v>183</v>
      </c>
      <c r="L49" s="55" t="s">
        <v>183</v>
      </c>
      <c r="M49" s="55" t="s">
        <v>183</v>
      </c>
      <c r="N49" s="55" t="s">
        <v>183</v>
      </c>
      <c r="O49" s="55" t="s">
        <v>183</v>
      </c>
      <c r="P49" s="55" t="s">
        <v>183</v>
      </c>
      <c r="Q49" s="55" t="s">
        <v>183</v>
      </c>
    </row>
    <row r="50" spans="1:17" x14ac:dyDescent="0.3">
      <c r="A50" s="54" t="s">
        <v>257</v>
      </c>
      <c r="B50" s="54"/>
      <c r="C50" s="55" t="s">
        <v>183</v>
      </c>
      <c r="D50" s="55" t="s">
        <v>183</v>
      </c>
      <c r="E50" s="55">
        <v>1.125</v>
      </c>
      <c r="F50" s="55" t="s">
        <v>183</v>
      </c>
      <c r="G50" s="55" t="s">
        <v>183</v>
      </c>
      <c r="H50" s="55" t="s">
        <v>183</v>
      </c>
      <c r="I50" s="55" t="s">
        <v>183</v>
      </c>
      <c r="J50" s="55" t="s">
        <v>183</v>
      </c>
      <c r="K50" s="55" t="s">
        <v>183</v>
      </c>
      <c r="L50" s="55" t="s">
        <v>183</v>
      </c>
      <c r="M50" s="55" t="s">
        <v>183</v>
      </c>
      <c r="N50" s="55" t="s">
        <v>183</v>
      </c>
      <c r="O50" s="55" t="s">
        <v>183</v>
      </c>
      <c r="P50" s="55" t="s">
        <v>183</v>
      </c>
      <c r="Q50" s="55" t="s">
        <v>183</v>
      </c>
    </row>
    <row r="51" spans="1:17" x14ac:dyDescent="0.3">
      <c r="A51" s="54" t="s">
        <v>268</v>
      </c>
      <c r="B51" s="54"/>
      <c r="C51" s="55" t="s">
        <v>183</v>
      </c>
      <c r="D51" s="55" t="s">
        <v>183</v>
      </c>
      <c r="E51" s="55" t="s">
        <v>183</v>
      </c>
      <c r="F51" s="55" t="s">
        <v>183</v>
      </c>
      <c r="G51" s="55" t="s">
        <v>183</v>
      </c>
      <c r="H51" s="55" t="s">
        <v>183</v>
      </c>
      <c r="I51" s="55" t="s">
        <v>183</v>
      </c>
      <c r="J51" s="55" t="s">
        <v>183</v>
      </c>
      <c r="K51" s="55" t="s">
        <v>183</v>
      </c>
      <c r="L51" s="55" t="s">
        <v>183</v>
      </c>
      <c r="M51" s="55">
        <v>-224.8</v>
      </c>
      <c r="N51" s="55">
        <v>-331.62099999999998</v>
      </c>
      <c r="O51" s="55" t="s">
        <v>183</v>
      </c>
      <c r="P51" s="55" t="s">
        <v>183</v>
      </c>
      <c r="Q51" s="55" t="s">
        <v>183</v>
      </c>
    </row>
    <row r="52" spans="1:17" x14ac:dyDescent="0.3">
      <c r="A52" s="54" t="s">
        <v>182</v>
      </c>
      <c r="B52" s="54"/>
      <c r="C52" s="55" t="s">
        <v>183</v>
      </c>
      <c r="D52" s="55" t="s">
        <v>183</v>
      </c>
      <c r="E52" s="55">
        <v>659.57600000000002</v>
      </c>
      <c r="F52" s="55" t="s">
        <v>183</v>
      </c>
      <c r="G52" s="55" t="s">
        <v>183</v>
      </c>
      <c r="H52" s="55" t="s">
        <v>183</v>
      </c>
      <c r="I52" s="55" t="s">
        <v>183</v>
      </c>
      <c r="J52" s="55" t="s">
        <v>183</v>
      </c>
      <c r="K52" s="55" t="s">
        <v>183</v>
      </c>
      <c r="L52" s="55" t="s">
        <v>183</v>
      </c>
      <c r="M52" s="55">
        <v>1706.3150000000001</v>
      </c>
      <c r="N52" s="55">
        <v>1643.1220000000001</v>
      </c>
      <c r="O52" s="55" t="s">
        <v>183</v>
      </c>
      <c r="P52" s="55" t="s">
        <v>183</v>
      </c>
      <c r="Q52" s="55" t="s">
        <v>183</v>
      </c>
    </row>
    <row r="53" spans="1:17" x14ac:dyDescent="0.3">
      <c r="A53" s="54" t="s">
        <v>233</v>
      </c>
      <c r="B53" s="54"/>
      <c r="C53" s="55" t="s">
        <v>183</v>
      </c>
      <c r="D53" s="55" t="s">
        <v>183</v>
      </c>
      <c r="E53" s="55">
        <v>-250.482</v>
      </c>
      <c r="F53" s="55" t="s">
        <v>183</v>
      </c>
      <c r="G53" s="55" t="s">
        <v>183</v>
      </c>
      <c r="H53" s="55" t="s">
        <v>183</v>
      </c>
      <c r="I53" s="55" t="s">
        <v>183</v>
      </c>
      <c r="J53" s="55" t="s">
        <v>183</v>
      </c>
      <c r="K53" s="55" t="s">
        <v>183</v>
      </c>
      <c r="L53" s="55" t="s">
        <v>183</v>
      </c>
      <c r="M53" s="55" t="s">
        <v>183</v>
      </c>
      <c r="N53" s="55" t="s">
        <v>183</v>
      </c>
      <c r="O53" s="55" t="s">
        <v>183</v>
      </c>
      <c r="P53" s="55" t="s">
        <v>183</v>
      </c>
      <c r="Q53" s="55" t="s">
        <v>183</v>
      </c>
    </row>
    <row r="54" spans="1:17" x14ac:dyDescent="0.3">
      <c r="A54" s="54" t="s">
        <v>234</v>
      </c>
      <c r="B54" s="54"/>
      <c r="C54" s="55" t="s">
        <v>183</v>
      </c>
      <c r="D54" s="55" t="s">
        <v>183</v>
      </c>
      <c r="E54" s="55">
        <v>33.555</v>
      </c>
      <c r="F54" s="55" t="s">
        <v>183</v>
      </c>
      <c r="G54" s="55" t="s">
        <v>183</v>
      </c>
      <c r="H54" s="55" t="s">
        <v>183</v>
      </c>
      <c r="I54" s="55" t="s">
        <v>183</v>
      </c>
      <c r="J54" s="55" t="s">
        <v>183</v>
      </c>
      <c r="K54" s="55" t="s">
        <v>183</v>
      </c>
      <c r="L54" s="55" t="s">
        <v>183</v>
      </c>
      <c r="M54" s="55" t="s">
        <v>183</v>
      </c>
      <c r="N54" s="55" t="s">
        <v>183</v>
      </c>
      <c r="O54" s="55" t="s">
        <v>183</v>
      </c>
      <c r="P54" s="55" t="s">
        <v>183</v>
      </c>
      <c r="Q54" s="55" t="s">
        <v>183</v>
      </c>
    </row>
    <row r="55" spans="1:17" x14ac:dyDescent="0.3">
      <c r="A55" s="54" t="s">
        <v>235</v>
      </c>
      <c r="B55" s="54"/>
      <c r="C55" s="55" t="s">
        <v>183</v>
      </c>
      <c r="D55" s="55" t="s">
        <v>183</v>
      </c>
      <c r="E55" s="55">
        <v>76.254000000000005</v>
      </c>
      <c r="F55" s="55" t="s">
        <v>183</v>
      </c>
      <c r="G55" s="55" t="s">
        <v>183</v>
      </c>
      <c r="H55" s="55" t="s">
        <v>183</v>
      </c>
      <c r="I55" s="55" t="s">
        <v>183</v>
      </c>
      <c r="J55" s="55" t="s">
        <v>183</v>
      </c>
      <c r="K55" s="55" t="s">
        <v>183</v>
      </c>
      <c r="L55" s="55" t="s">
        <v>183</v>
      </c>
      <c r="M55" s="55">
        <v>137.62200000000001</v>
      </c>
      <c r="N55" s="55">
        <v>147.179</v>
      </c>
      <c r="O55" s="55" t="s">
        <v>183</v>
      </c>
      <c r="P55" s="55" t="s">
        <v>183</v>
      </c>
      <c r="Q55" s="55" t="s">
        <v>183</v>
      </c>
    </row>
    <row r="56" spans="1:17" x14ac:dyDescent="0.3">
      <c r="A56" s="54" t="s">
        <v>236</v>
      </c>
      <c r="B56" s="54"/>
      <c r="C56" s="55" t="s">
        <v>183</v>
      </c>
      <c r="D56" s="55" t="s">
        <v>183</v>
      </c>
      <c r="E56" s="55" t="s">
        <v>183</v>
      </c>
      <c r="F56" s="55" t="s">
        <v>183</v>
      </c>
      <c r="G56" s="55" t="s">
        <v>183</v>
      </c>
      <c r="H56" s="55" t="s">
        <v>183</v>
      </c>
      <c r="I56" s="55" t="s">
        <v>183</v>
      </c>
      <c r="J56" s="55" t="s">
        <v>183</v>
      </c>
      <c r="K56" s="55" t="s">
        <v>183</v>
      </c>
      <c r="L56" s="55" t="s">
        <v>183</v>
      </c>
      <c r="M56" s="55">
        <v>14.29</v>
      </c>
      <c r="N56" s="55">
        <v>65.983000000000004</v>
      </c>
      <c r="O56" s="55" t="s">
        <v>183</v>
      </c>
      <c r="P56" s="55" t="s">
        <v>183</v>
      </c>
      <c r="Q56" s="55" t="s">
        <v>183</v>
      </c>
    </row>
    <row r="57" spans="1:17" x14ac:dyDescent="0.3">
      <c r="A57" s="54" t="s">
        <v>237</v>
      </c>
      <c r="B57" s="54"/>
      <c r="C57" s="55" t="s">
        <v>183</v>
      </c>
      <c r="D57" s="55" t="s">
        <v>183</v>
      </c>
      <c r="E57" s="55">
        <v>15.605</v>
      </c>
      <c r="F57" s="55" t="s">
        <v>183</v>
      </c>
      <c r="G57" s="55" t="s">
        <v>183</v>
      </c>
      <c r="H57" s="55" t="s">
        <v>183</v>
      </c>
      <c r="I57" s="55" t="s">
        <v>183</v>
      </c>
      <c r="J57" s="55" t="s">
        <v>183</v>
      </c>
      <c r="K57" s="55" t="s">
        <v>183</v>
      </c>
      <c r="L57" s="55" t="s">
        <v>183</v>
      </c>
      <c r="M57" s="55">
        <v>62.526000000000003</v>
      </c>
      <c r="N57" s="55">
        <v>47.314999999999998</v>
      </c>
      <c r="O57" s="55" t="s">
        <v>183</v>
      </c>
      <c r="P57" s="55" t="s">
        <v>183</v>
      </c>
      <c r="Q57" s="55" t="s">
        <v>183</v>
      </c>
    </row>
    <row r="58" spans="1:17" x14ac:dyDescent="0.3">
      <c r="A58" s="54" t="s">
        <v>238</v>
      </c>
      <c r="B58" s="54"/>
      <c r="C58" s="55" t="s">
        <v>183</v>
      </c>
      <c r="D58" s="55" t="s">
        <v>183</v>
      </c>
      <c r="E58" s="55">
        <v>63.235999999999997</v>
      </c>
      <c r="F58" s="55" t="s">
        <v>183</v>
      </c>
      <c r="G58" s="55" t="s">
        <v>183</v>
      </c>
      <c r="H58" s="55" t="s">
        <v>183</v>
      </c>
      <c r="I58" s="55" t="s">
        <v>183</v>
      </c>
      <c r="J58" s="55" t="s">
        <v>183</v>
      </c>
      <c r="K58" s="55" t="s">
        <v>183</v>
      </c>
      <c r="L58" s="55" t="s">
        <v>183</v>
      </c>
      <c r="M58" s="55">
        <v>111.255</v>
      </c>
      <c r="N58" s="55">
        <v>117.774</v>
      </c>
      <c r="O58" s="55" t="s">
        <v>183</v>
      </c>
      <c r="P58" s="55" t="s">
        <v>183</v>
      </c>
      <c r="Q58" s="55" t="s">
        <v>183</v>
      </c>
    </row>
    <row r="59" spans="1:17" x14ac:dyDescent="0.3">
      <c r="A59" s="54" t="s">
        <v>239</v>
      </c>
      <c r="B59" s="54"/>
      <c r="C59" s="55" t="s">
        <v>183</v>
      </c>
      <c r="D59" s="55" t="s">
        <v>183</v>
      </c>
      <c r="E59" s="55">
        <v>61.195999999999998</v>
      </c>
      <c r="F59" s="55" t="s">
        <v>183</v>
      </c>
      <c r="G59" s="55" t="s">
        <v>183</v>
      </c>
      <c r="H59" s="55" t="s">
        <v>183</v>
      </c>
      <c r="I59" s="55" t="s">
        <v>183</v>
      </c>
      <c r="J59" s="55" t="s">
        <v>183</v>
      </c>
      <c r="K59" s="55" t="s">
        <v>183</v>
      </c>
      <c r="L59" s="55" t="s">
        <v>183</v>
      </c>
      <c r="M59" s="55">
        <v>120.749</v>
      </c>
      <c r="N59" s="55">
        <v>125.758</v>
      </c>
      <c r="O59" s="55" t="s">
        <v>183</v>
      </c>
      <c r="P59" s="55" t="s">
        <v>183</v>
      </c>
      <c r="Q59" s="55" t="s">
        <v>183</v>
      </c>
    </row>
    <row r="60" spans="1:17" x14ac:dyDescent="0.3">
      <c r="A60" s="54" t="s">
        <v>240</v>
      </c>
      <c r="B60" s="54"/>
      <c r="C60" s="55" t="s">
        <v>183</v>
      </c>
      <c r="D60" s="55" t="s">
        <v>183</v>
      </c>
      <c r="E60" s="55">
        <v>102.10599999999999</v>
      </c>
      <c r="F60" s="55" t="s">
        <v>183</v>
      </c>
      <c r="G60" s="55" t="s">
        <v>183</v>
      </c>
      <c r="H60" s="55" t="s">
        <v>183</v>
      </c>
      <c r="I60" s="55" t="s">
        <v>183</v>
      </c>
      <c r="J60" s="55" t="s">
        <v>183</v>
      </c>
      <c r="K60" s="55" t="s">
        <v>183</v>
      </c>
      <c r="L60" s="55" t="s">
        <v>183</v>
      </c>
      <c r="M60" s="55">
        <v>131.864</v>
      </c>
      <c r="N60" s="55">
        <v>153.83799999999999</v>
      </c>
      <c r="O60" s="55" t="s">
        <v>183</v>
      </c>
      <c r="P60" s="55" t="s">
        <v>183</v>
      </c>
      <c r="Q60" s="55" t="s">
        <v>183</v>
      </c>
    </row>
    <row r="61" spans="1:17" x14ac:dyDescent="0.3">
      <c r="A61" s="54" t="s">
        <v>241</v>
      </c>
      <c r="B61" s="54"/>
      <c r="C61" s="55" t="s">
        <v>183</v>
      </c>
      <c r="D61" s="55" t="s">
        <v>183</v>
      </c>
      <c r="E61" s="55">
        <v>124.38500000000001</v>
      </c>
      <c r="F61" s="55" t="s">
        <v>183</v>
      </c>
      <c r="G61" s="55" t="s">
        <v>183</v>
      </c>
      <c r="H61" s="55" t="s">
        <v>183</v>
      </c>
      <c r="I61" s="55" t="s">
        <v>183</v>
      </c>
      <c r="J61" s="55" t="s">
        <v>183</v>
      </c>
      <c r="K61" s="55" t="s">
        <v>183</v>
      </c>
      <c r="L61" s="55" t="s">
        <v>183</v>
      </c>
      <c r="M61" s="55">
        <v>265.74099999999999</v>
      </c>
      <c r="N61" s="55">
        <v>237.47200000000001</v>
      </c>
      <c r="O61" s="55" t="s">
        <v>183</v>
      </c>
      <c r="P61" s="55" t="s">
        <v>183</v>
      </c>
      <c r="Q61" s="55" t="s">
        <v>183</v>
      </c>
    </row>
    <row r="62" spans="1:17" x14ac:dyDescent="0.3">
      <c r="A62" s="54" t="s">
        <v>242</v>
      </c>
      <c r="B62" s="54"/>
      <c r="C62" s="55" t="s">
        <v>183</v>
      </c>
      <c r="D62" s="55" t="s">
        <v>183</v>
      </c>
      <c r="E62" s="55">
        <v>163.09299999999999</v>
      </c>
      <c r="F62" s="55" t="s">
        <v>183</v>
      </c>
      <c r="G62" s="55" t="s">
        <v>183</v>
      </c>
      <c r="H62" s="55" t="s">
        <v>183</v>
      </c>
      <c r="I62" s="55" t="s">
        <v>183</v>
      </c>
      <c r="J62" s="55" t="s">
        <v>183</v>
      </c>
      <c r="K62" s="55" t="s">
        <v>183</v>
      </c>
      <c r="L62" s="55" t="s">
        <v>183</v>
      </c>
      <c r="M62" s="55">
        <v>371.56599999999997</v>
      </c>
      <c r="N62" s="55">
        <v>282.60899999999998</v>
      </c>
      <c r="O62" s="55" t="s">
        <v>183</v>
      </c>
      <c r="P62" s="55" t="s">
        <v>183</v>
      </c>
      <c r="Q62" s="55" t="s">
        <v>183</v>
      </c>
    </row>
    <row r="63" spans="1:17" x14ac:dyDescent="0.3">
      <c r="A63" s="54" t="s">
        <v>243</v>
      </c>
      <c r="B63" s="54"/>
      <c r="C63" s="55" t="s">
        <v>183</v>
      </c>
      <c r="D63" s="55" t="s">
        <v>183</v>
      </c>
      <c r="E63" s="55">
        <v>270.62799999999999</v>
      </c>
      <c r="F63" s="55" t="s">
        <v>183</v>
      </c>
      <c r="G63" s="55" t="s">
        <v>183</v>
      </c>
      <c r="H63" s="55" t="s">
        <v>183</v>
      </c>
      <c r="I63" s="55" t="s">
        <v>183</v>
      </c>
      <c r="J63" s="55" t="s">
        <v>183</v>
      </c>
      <c r="K63" s="55" t="s">
        <v>183</v>
      </c>
      <c r="L63" s="55" t="s">
        <v>183</v>
      </c>
      <c r="M63" s="55">
        <v>490.702</v>
      </c>
      <c r="N63" s="55">
        <v>465.19400000000002</v>
      </c>
      <c r="O63" s="55" t="s">
        <v>183</v>
      </c>
      <c r="P63" s="55" t="s">
        <v>183</v>
      </c>
      <c r="Q63" s="55" t="s">
        <v>183</v>
      </c>
    </row>
    <row r="64" spans="1:17" x14ac:dyDescent="0.3">
      <c r="A64" s="54" t="s">
        <v>244</v>
      </c>
      <c r="B64" s="54"/>
      <c r="C64" s="55" t="s">
        <v>183</v>
      </c>
      <c r="D64" s="55" t="s">
        <v>183</v>
      </c>
      <c r="E64" s="55" t="s">
        <v>183</v>
      </c>
      <c r="F64" s="55" t="s">
        <v>183</v>
      </c>
      <c r="G64" s="55" t="s">
        <v>183</v>
      </c>
      <c r="H64" s="55" t="s">
        <v>183</v>
      </c>
      <c r="I64" s="55" t="s">
        <v>183</v>
      </c>
      <c r="J64" s="55" t="s">
        <v>183</v>
      </c>
      <c r="K64" s="55" t="s">
        <v>183</v>
      </c>
      <c r="L64" s="55" t="s">
        <v>183</v>
      </c>
      <c r="M64" s="55">
        <v>781.85400000000004</v>
      </c>
      <c r="N64" s="55">
        <v>969.86599999999999</v>
      </c>
      <c r="O64" s="55" t="s">
        <v>183</v>
      </c>
      <c r="P64" s="55" t="s">
        <v>183</v>
      </c>
      <c r="Q64" s="55" t="s">
        <v>183</v>
      </c>
    </row>
    <row r="65" spans="1:17" x14ac:dyDescent="0.3">
      <c r="A65" s="54" t="s">
        <v>245</v>
      </c>
      <c r="B65" s="54"/>
      <c r="C65" s="55" t="s">
        <v>183</v>
      </c>
      <c r="D65" s="55" t="s">
        <v>183</v>
      </c>
      <c r="E65" s="55" t="s">
        <v>183</v>
      </c>
      <c r="F65" s="55" t="s">
        <v>183</v>
      </c>
      <c r="G65" s="55" t="s">
        <v>183</v>
      </c>
      <c r="H65" s="55" t="s">
        <v>183</v>
      </c>
      <c r="I65" s="55" t="s">
        <v>183</v>
      </c>
      <c r="J65" s="55" t="s">
        <v>183</v>
      </c>
      <c r="K65" s="55" t="s">
        <v>183</v>
      </c>
      <c r="L65" s="55" t="s">
        <v>183</v>
      </c>
      <c r="M65" s="55">
        <v>0</v>
      </c>
      <c r="N65" s="55">
        <v>69.945999999999998</v>
      </c>
      <c r="O65" s="55" t="s">
        <v>183</v>
      </c>
      <c r="P65" s="55" t="s">
        <v>183</v>
      </c>
      <c r="Q65" s="55" t="s">
        <v>183</v>
      </c>
    </row>
    <row r="66" spans="1:17" x14ac:dyDescent="0.3">
      <c r="A66" s="54" t="s">
        <v>246</v>
      </c>
      <c r="B66" s="54"/>
      <c r="C66" s="55" t="s">
        <v>183</v>
      </c>
      <c r="D66" s="55" t="s">
        <v>183</v>
      </c>
      <c r="E66" s="55" t="s">
        <v>183</v>
      </c>
      <c r="F66" s="55" t="s">
        <v>183</v>
      </c>
      <c r="G66" s="55" t="s">
        <v>183</v>
      </c>
      <c r="H66" s="55" t="s">
        <v>183</v>
      </c>
      <c r="I66" s="55" t="s">
        <v>183</v>
      </c>
      <c r="J66" s="55" t="s">
        <v>183</v>
      </c>
      <c r="K66" s="55" t="s">
        <v>183</v>
      </c>
      <c r="L66" s="55" t="s">
        <v>183</v>
      </c>
      <c r="M66" s="55">
        <v>0</v>
      </c>
      <c r="N66" s="55">
        <v>71.013000000000005</v>
      </c>
      <c r="O66" s="55" t="s">
        <v>183</v>
      </c>
      <c r="P66" s="55" t="s">
        <v>183</v>
      </c>
      <c r="Q66" s="55" t="s">
        <v>183</v>
      </c>
    </row>
    <row r="67" spans="1:17" x14ac:dyDescent="0.3">
      <c r="A67" s="54" t="s">
        <v>247</v>
      </c>
      <c r="B67" s="54"/>
      <c r="C67" s="55" t="s">
        <v>183</v>
      </c>
      <c r="D67" s="55" t="s">
        <v>183</v>
      </c>
      <c r="E67" s="55">
        <v>39.853000000000002</v>
      </c>
      <c r="F67" s="55" t="s">
        <v>183</v>
      </c>
      <c r="G67" s="55" t="s">
        <v>183</v>
      </c>
      <c r="H67" s="55" t="s">
        <v>183</v>
      </c>
      <c r="I67" s="55" t="s">
        <v>183</v>
      </c>
      <c r="J67" s="55" t="s">
        <v>183</v>
      </c>
      <c r="K67" s="55" t="s">
        <v>183</v>
      </c>
      <c r="L67" s="55" t="s">
        <v>183</v>
      </c>
      <c r="M67" s="55">
        <v>52.081000000000003</v>
      </c>
      <c r="N67" s="55">
        <v>66.712000000000003</v>
      </c>
      <c r="O67" s="55" t="s">
        <v>183</v>
      </c>
      <c r="P67" s="55" t="s">
        <v>183</v>
      </c>
      <c r="Q67" s="55" t="s">
        <v>183</v>
      </c>
    </row>
    <row r="68" spans="1:17" x14ac:dyDescent="0.3">
      <c r="A68" s="54" t="s">
        <v>248</v>
      </c>
      <c r="B68" s="54"/>
      <c r="C68" s="55" t="s">
        <v>183</v>
      </c>
      <c r="D68" s="55" t="s">
        <v>183</v>
      </c>
      <c r="E68" s="55">
        <v>155.173</v>
      </c>
      <c r="F68" s="55" t="s">
        <v>183</v>
      </c>
      <c r="G68" s="55" t="s">
        <v>183</v>
      </c>
      <c r="H68" s="55" t="s">
        <v>183</v>
      </c>
      <c r="I68" s="55" t="s">
        <v>183</v>
      </c>
      <c r="J68" s="55" t="s">
        <v>183</v>
      </c>
      <c r="K68" s="55" t="s">
        <v>183</v>
      </c>
      <c r="L68" s="55" t="s">
        <v>183</v>
      </c>
      <c r="M68" s="55">
        <v>195.81700000000001</v>
      </c>
      <c r="N68" s="55">
        <v>193.971</v>
      </c>
      <c r="O68" s="55" t="s">
        <v>183</v>
      </c>
      <c r="P68" s="55" t="s">
        <v>183</v>
      </c>
      <c r="Q68" s="55" t="s">
        <v>183</v>
      </c>
    </row>
    <row r="69" spans="1:17" x14ac:dyDescent="0.3">
      <c r="A69" s="54" t="s">
        <v>249</v>
      </c>
      <c r="B69" s="54"/>
      <c r="C69" s="55" t="s">
        <v>183</v>
      </c>
      <c r="D69" s="55" t="s">
        <v>183</v>
      </c>
      <c r="E69" s="55" t="s">
        <v>183</v>
      </c>
      <c r="F69" s="55" t="s">
        <v>183</v>
      </c>
      <c r="G69" s="55" t="s">
        <v>183</v>
      </c>
      <c r="H69" s="55" t="s">
        <v>183</v>
      </c>
      <c r="I69" s="55" t="s">
        <v>183</v>
      </c>
      <c r="J69" s="55" t="s">
        <v>183</v>
      </c>
      <c r="K69" s="55" t="s">
        <v>183</v>
      </c>
      <c r="L69" s="55" t="s">
        <v>183</v>
      </c>
      <c r="M69" s="55">
        <v>13.789</v>
      </c>
      <c r="N69" s="55">
        <v>34.348999999999997</v>
      </c>
      <c r="O69" s="55" t="s">
        <v>183</v>
      </c>
      <c r="P69" s="55" t="s">
        <v>183</v>
      </c>
      <c r="Q69" s="55" t="s">
        <v>183</v>
      </c>
    </row>
    <row r="70" spans="1:17" x14ac:dyDescent="0.3">
      <c r="A70" s="54" t="s">
        <v>250</v>
      </c>
      <c r="B70" s="54"/>
      <c r="C70" s="55" t="s">
        <v>183</v>
      </c>
      <c r="D70" s="55" t="s">
        <v>183</v>
      </c>
      <c r="E70" s="55" t="s">
        <v>183</v>
      </c>
      <c r="F70" s="55" t="s">
        <v>183</v>
      </c>
      <c r="G70" s="55" t="s">
        <v>183</v>
      </c>
      <c r="H70" s="55" t="s">
        <v>183</v>
      </c>
      <c r="I70" s="55" t="s">
        <v>183</v>
      </c>
      <c r="J70" s="55" t="s">
        <v>183</v>
      </c>
      <c r="K70" s="55" t="s">
        <v>183</v>
      </c>
      <c r="L70" s="55" t="s">
        <v>183</v>
      </c>
      <c r="M70" s="55">
        <v>210.72900000000001</v>
      </c>
      <c r="N70" s="55">
        <v>215.96199999999999</v>
      </c>
      <c r="O70" s="55" t="s">
        <v>183</v>
      </c>
      <c r="P70" s="55" t="s">
        <v>183</v>
      </c>
      <c r="Q70" s="55" t="s">
        <v>183</v>
      </c>
    </row>
    <row r="71" spans="1:17" x14ac:dyDescent="0.3">
      <c r="A71" s="54" t="s">
        <v>251</v>
      </c>
      <c r="B71" s="54"/>
      <c r="C71" s="55" t="s">
        <v>183</v>
      </c>
      <c r="D71" s="55" t="s">
        <v>183</v>
      </c>
      <c r="E71" s="55" t="s">
        <v>183</v>
      </c>
      <c r="F71" s="55" t="s">
        <v>183</v>
      </c>
      <c r="G71" s="55" t="s">
        <v>183</v>
      </c>
      <c r="H71" s="55" t="s">
        <v>183</v>
      </c>
      <c r="I71" s="55" t="s">
        <v>183</v>
      </c>
      <c r="J71" s="55" t="s">
        <v>183</v>
      </c>
      <c r="K71" s="55" t="s">
        <v>183</v>
      </c>
      <c r="L71" s="55" t="s">
        <v>183</v>
      </c>
      <c r="M71" s="55">
        <v>203.94499999999999</v>
      </c>
      <c r="N71" s="55">
        <v>206.81200000000001</v>
      </c>
      <c r="O71" s="55" t="s">
        <v>183</v>
      </c>
      <c r="P71" s="55" t="s">
        <v>183</v>
      </c>
      <c r="Q71" s="55" t="s">
        <v>183</v>
      </c>
    </row>
    <row r="72" spans="1:17" x14ac:dyDescent="0.3">
      <c r="A72" s="54" t="s">
        <v>252</v>
      </c>
      <c r="B72" s="54"/>
      <c r="C72" s="55" t="s">
        <v>183</v>
      </c>
      <c r="D72" s="55" t="s">
        <v>183</v>
      </c>
      <c r="E72" s="55">
        <v>61.286999999999999</v>
      </c>
      <c r="F72" s="55" t="s">
        <v>183</v>
      </c>
      <c r="G72" s="55" t="s">
        <v>183</v>
      </c>
      <c r="H72" s="55" t="s">
        <v>183</v>
      </c>
      <c r="I72" s="55" t="s">
        <v>183</v>
      </c>
      <c r="J72" s="55" t="s">
        <v>183</v>
      </c>
      <c r="K72" s="55" t="s">
        <v>183</v>
      </c>
      <c r="L72" s="55" t="s">
        <v>183</v>
      </c>
      <c r="M72" s="55">
        <v>105.49299999999999</v>
      </c>
      <c r="N72" s="55">
        <v>111.101</v>
      </c>
      <c r="O72" s="55" t="s">
        <v>183</v>
      </c>
      <c r="P72" s="55" t="s">
        <v>183</v>
      </c>
      <c r="Q72" s="55" t="s">
        <v>183</v>
      </c>
    </row>
    <row r="73" spans="1:17" x14ac:dyDescent="0.3">
      <c r="A73" s="54" t="s">
        <v>194</v>
      </c>
      <c r="B73" s="54"/>
      <c r="C73" s="55" t="s">
        <v>183</v>
      </c>
      <c r="D73" s="55" t="s">
        <v>183</v>
      </c>
      <c r="E73" s="55" t="s">
        <v>183</v>
      </c>
      <c r="F73" s="55" t="s">
        <v>183</v>
      </c>
      <c r="G73" s="55" t="s">
        <v>183</v>
      </c>
      <c r="H73" s="55" t="s">
        <v>183</v>
      </c>
      <c r="I73" s="55" t="s">
        <v>183</v>
      </c>
      <c r="J73" s="55" t="s">
        <v>183</v>
      </c>
      <c r="K73" s="55" t="s">
        <v>183</v>
      </c>
      <c r="L73" s="55" t="s">
        <v>183</v>
      </c>
      <c r="M73" s="55">
        <v>574.33299999999997</v>
      </c>
      <c r="N73" s="55">
        <v>734.72900000000004</v>
      </c>
      <c r="O73" s="55" t="s">
        <v>183</v>
      </c>
      <c r="P73" s="55" t="s">
        <v>183</v>
      </c>
      <c r="Q73" s="55" t="s">
        <v>183</v>
      </c>
    </row>
    <row r="74" spans="1:17" x14ac:dyDescent="0.3">
      <c r="A74" s="54" t="s">
        <v>253</v>
      </c>
      <c r="B74" s="54"/>
      <c r="C74" s="55" t="s">
        <v>183</v>
      </c>
      <c r="D74" s="55" t="s">
        <v>183</v>
      </c>
      <c r="E74" s="55" t="s">
        <v>183</v>
      </c>
      <c r="F74" s="55" t="s">
        <v>183</v>
      </c>
      <c r="G74" s="55" t="s">
        <v>183</v>
      </c>
      <c r="H74" s="55" t="s">
        <v>183</v>
      </c>
      <c r="I74" s="55" t="s">
        <v>183</v>
      </c>
      <c r="J74" s="55" t="s">
        <v>183</v>
      </c>
      <c r="K74" s="55" t="s">
        <v>183</v>
      </c>
      <c r="L74" s="55" t="s">
        <v>183</v>
      </c>
      <c r="M74" s="55">
        <v>478.12099999999998</v>
      </c>
      <c r="N74" s="55">
        <v>458.09899999999999</v>
      </c>
      <c r="O74" s="55" t="s">
        <v>183</v>
      </c>
      <c r="P74" s="55" t="s">
        <v>183</v>
      </c>
      <c r="Q74" s="55" t="s">
        <v>183</v>
      </c>
    </row>
    <row r="75" spans="1:17" x14ac:dyDescent="0.3">
      <c r="A75" s="54" t="s">
        <v>254</v>
      </c>
      <c r="B75" s="54"/>
      <c r="C75" s="55" t="s">
        <v>183</v>
      </c>
      <c r="D75" s="55" t="s">
        <v>183</v>
      </c>
      <c r="E75" s="55" t="s">
        <v>183</v>
      </c>
      <c r="F75" s="55" t="s">
        <v>183</v>
      </c>
      <c r="G75" s="55" t="s">
        <v>183</v>
      </c>
      <c r="H75" s="55" t="s">
        <v>183</v>
      </c>
      <c r="I75" s="55" t="s">
        <v>183</v>
      </c>
      <c r="J75" s="55" t="s">
        <v>183</v>
      </c>
      <c r="K75" s="55" t="s">
        <v>183</v>
      </c>
      <c r="L75" s="55" t="s">
        <v>183</v>
      </c>
      <c r="M75" s="55">
        <v>96.212000000000003</v>
      </c>
      <c r="N75" s="55">
        <v>276.63</v>
      </c>
      <c r="O75" s="55" t="s">
        <v>183</v>
      </c>
      <c r="P75" s="55" t="s">
        <v>183</v>
      </c>
      <c r="Q75" s="55" t="s">
        <v>183</v>
      </c>
    </row>
    <row r="76" spans="1:17" x14ac:dyDescent="0.3">
      <c r="A76" s="54" t="s">
        <v>261</v>
      </c>
      <c r="B76" s="54"/>
      <c r="C76" s="55" t="s">
        <v>183</v>
      </c>
      <c r="D76" s="55" t="s">
        <v>183</v>
      </c>
      <c r="E76" s="55">
        <v>42.764000000000003</v>
      </c>
      <c r="F76" s="55" t="s">
        <v>183</v>
      </c>
      <c r="G76" s="55" t="s">
        <v>183</v>
      </c>
      <c r="H76" s="55" t="s">
        <v>183</v>
      </c>
      <c r="I76" s="55" t="s">
        <v>183</v>
      </c>
      <c r="J76" s="55" t="s">
        <v>183</v>
      </c>
      <c r="K76" s="55" t="s">
        <v>183</v>
      </c>
      <c r="L76" s="55" t="s">
        <v>183</v>
      </c>
      <c r="M76" s="55" t="s">
        <v>183</v>
      </c>
      <c r="N76" s="55" t="s">
        <v>183</v>
      </c>
      <c r="O76" s="55" t="s">
        <v>183</v>
      </c>
      <c r="P76" s="55" t="s">
        <v>183</v>
      </c>
      <c r="Q76" s="55" t="s">
        <v>183</v>
      </c>
    </row>
    <row r="77" spans="1:17" x14ac:dyDescent="0.3">
      <c r="A77" s="54" t="s">
        <v>269</v>
      </c>
      <c r="B77" s="54"/>
      <c r="C77" s="55" t="s">
        <v>183</v>
      </c>
      <c r="D77" s="55" t="s">
        <v>183</v>
      </c>
      <c r="E77" s="55">
        <v>-12.157999999999999</v>
      </c>
      <c r="F77" s="55" t="s">
        <v>183</v>
      </c>
      <c r="G77" s="55" t="s">
        <v>183</v>
      </c>
      <c r="H77" s="55" t="s">
        <v>183</v>
      </c>
      <c r="I77" s="55" t="s">
        <v>183</v>
      </c>
      <c r="J77" s="55" t="s">
        <v>183</v>
      </c>
      <c r="K77" s="55" t="s">
        <v>183</v>
      </c>
      <c r="L77" s="55" t="s">
        <v>183</v>
      </c>
      <c r="M77" s="55" t="s">
        <v>183</v>
      </c>
      <c r="N77" s="55" t="s">
        <v>183</v>
      </c>
      <c r="O77" s="55" t="s">
        <v>183</v>
      </c>
      <c r="P77" s="55" t="s">
        <v>183</v>
      </c>
      <c r="Q77" s="55" t="s">
        <v>183</v>
      </c>
    </row>
    <row r="78" spans="1:17" x14ac:dyDescent="0.3">
      <c r="A78" s="54" t="s">
        <v>263</v>
      </c>
      <c r="B78" s="54"/>
      <c r="C78" s="55" t="s">
        <v>183</v>
      </c>
      <c r="D78" s="55" t="s">
        <v>183</v>
      </c>
      <c r="E78" s="55">
        <v>385.88799999999998</v>
      </c>
      <c r="F78" s="55" t="s">
        <v>183</v>
      </c>
      <c r="G78" s="55" t="s">
        <v>183</v>
      </c>
      <c r="H78" s="55" t="s">
        <v>183</v>
      </c>
      <c r="I78" s="55" t="s">
        <v>183</v>
      </c>
      <c r="J78" s="55" t="s">
        <v>183</v>
      </c>
      <c r="K78" s="55" t="s">
        <v>183</v>
      </c>
      <c r="L78" s="55" t="s">
        <v>183</v>
      </c>
      <c r="M78" s="55" t="s">
        <v>183</v>
      </c>
      <c r="N78" s="55" t="s">
        <v>183</v>
      </c>
      <c r="O78" s="55" t="s">
        <v>183</v>
      </c>
      <c r="P78" s="55" t="s">
        <v>183</v>
      </c>
      <c r="Q78" s="55" t="s">
        <v>183</v>
      </c>
    </row>
    <row r="79" spans="1:17" x14ac:dyDescent="0.3">
      <c r="A79" s="54" t="s">
        <v>264</v>
      </c>
      <c r="B79" s="54"/>
      <c r="C79" s="55" t="s">
        <v>183</v>
      </c>
      <c r="D79" s="55" t="s">
        <v>183</v>
      </c>
      <c r="E79" s="55">
        <v>129.57499999999999</v>
      </c>
      <c r="F79" s="55" t="s">
        <v>183</v>
      </c>
      <c r="G79" s="55" t="s">
        <v>183</v>
      </c>
      <c r="H79" s="55" t="s">
        <v>183</v>
      </c>
      <c r="I79" s="55" t="s">
        <v>183</v>
      </c>
      <c r="J79" s="55" t="s">
        <v>183</v>
      </c>
      <c r="K79" s="55" t="s">
        <v>183</v>
      </c>
      <c r="L79" s="55" t="s">
        <v>183</v>
      </c>
      <c r="M79" s="55" t="s">
        <v>183</v>
      </c>
      <c r="N79" s="55" t="s">
        <v>183</v>
      </c>
      <c r="O79" s="55" t="s">
        <v>183</v>
      </c>
      <c r="P79" s="55" t="s">
        <v>183</v>
      </c>
      <c r="Q79" s="55" t="s">
        <v>183</v>
      </c>
    </row>
    <row r="80" spans="1:17" x14ac:dyDescent="0.3">
      <c r="A80" s="52" t="s">
        <v>270</v>
      </c>
      <c r="B80" s="52"/>
      <c r="C80" s="53">
        <v>985.31799999999998</v>
      </c>
      <c r="D80" s="53" t="s">
        <v>183</v>
      </c>
      <c r="E80" s="53" t="s">
        <v>183</v>
      </c>
      <c r="F80" s="53">
        <v>4057.1460000000002</v>
      </c>
      <c r="G80" s="53">
        <v>80.525999999999996</v>
      </c>
      <c r="H80" s="53">
        <v>1137.2809999999999</v>
      </c>
      <c r="I80" s="53">
        <v>1259.702</v>
      </c>
      <c r="J80" s="53">
        <v>-156.232</v>
      </c>
      <c r="K80" s="53">
        <v>2078.1990000000001</v>
      </c>
      <c r="L80" s="53">
        <v>1712.527</v>
      </c>
      <c r="M80" s="53" t="s">
        <v>183</v>
      </c>
      <c r="N80" s="53" t="s">
        <v>183</v>
      </c>
      <c r="O80" s="53" t="s">
        <v>183</v>
      </c>
      <c r="P80" s="53" t="s">
        <v>183</v>
      </c>
      <c r="Q80" s="53" t="s">
        <v>183</v>
      </c>
    </row>
    <row r="81" spans="1:17" x14ac:dyDescent="0.3">
      <c r="A81" s="54" t="s">
        <v>256</v>
      </c>
      <c r="B81" s="54"/>
      <c r="C81" s="55" t="s">
        <v>183</v>
      </c>
      <c r="D81" s="55" t="s">
        <v>183</v>
      </c>
      <c r="E81" s="55" t="s">
        <v>183</v>
      </c>
      <c r="F81" s="55">
        <v>445.14499999999998</v>
      </c>
      <c r="G81" s="55">
        <v>736.50099999999998</v>
      </c>
      <c r="H81" s="55">
        <v>927.59400000000005</v>
      </c>
      <c r="I81" s="55">
        <v>1035.425</v>
      </c>
      <c r="J81" s="55">
        <v>1209.3620000000001</v>
      </c>
      <c r="K81" s="55" t="s">
        <v>183</v>
      </c>
      <c r="L81" s="55" t="s">
        <v>183</v>
      </c>
      <c r="M81" s="55" t="s">
        <v>183</v>
      </c>
      <c r="N81" s="55" t="s">
        <v>183</v>
      </c>
      <c r="O81" s="55" t="s">
        <v>183</v>
      </c>
      <c r="P81" s="55" t="s">
        <v>183</v>
      </c>
      <c r="Q81" s="55" t="s">
        <v>183</v>
      </c>
    </row>
    <row r="82" spans="1:17" x14ac:dyDescent="0.3">
      <c r="A82" s="54" t="s">
        <v>257</v>
      </c>
      <c r="B82" s="54"/>
      <c r="C82" s="55" t="s">
        <v>183</v>
      </c>
      <c r="D82" s="55" t="s">
        <v>183</v>
      </c>
      <c r="E82" s="55" t="s">
        <v>183</v>
      </c>
      <c r="F82" s="55">
        <v>-86.012</v>
      </c>
      <c r="G82" s="55">
        <v>-0.90400000000000003</v>
      </c>
      <c r="H82" s="55">
        <v>-21.951000000000001</v>
      </c>
      <c r="I82" s="55">
        <v>-2.3180000000000001</v>
      </c>
      <c r="J82" s="55">
        <v>2.9750000000000001</v>
      </c>
      <c r="K82" s="55" t="s">
        <v>183</v>
      </c>
      <c r="L82" s="55" t="s">
        <v>183</v>
      </c>
      <c r="M82" s="55" t="s">
        <v>183</v>
      </c>
      <c r="N82" s="55" t="s">
        <v>183</v>
      </c>
      <c r="O82" s="55" t="s">
        <v>183</v>
      </c>
      <c r="P82" s="55" t="s">
        <v>183</v>
      </c>
      <c r="Q82" s="55" t="s">
        <v>183</v>
      </c>
    </row>
    <row r="83" spans="1:17" x14ac:dyDescent="0.3">
      <c r="A83" s="54" t="s">
        <v>258</v>
      </c>
      <c r="B83" s="54"/>
      <c r="C83" s="55" t="s">
        <v>183</v>
      </c>
      <c r="D83" s="55" t="s">
        <v>183</v>
      </c>
      <c r="E83" s="55" t="s">
        <v>183</v>
      </c>
      <c r="F83" s="55" t="s">
        <v>183</v>
      </c>
      <c r="G83" s="55">
        <v>198.697</v>
      </c>
      <c r="H83" s="55">
        <v>196.298</v>
      </c>
      <c r="I83" s="55">
        <v>189.36699999999999</v>
      </c>
      <c r="J83" s="55">
        <v>227.99100000000001</v>
      </c>
      <c r="K83" s="55" t="s">
        <v>183</v>
      </c>
      <c r="L83" s="55" t="s">
        <v>183</v>
      </c>
      <c r="M83" s="55" t="s">
        <v>183</v>
      </c>
      <c r="N83" s="55" t="s">
        <v>183</v>
      </c>
      <c r="O83" s="55" t="s">
        <v>183</v>
      </c>
      <c r="P83" s="55" t="s">
        <v>183</v>
      </c>
      <c r="Q83" s="55" t="s">
        <v>183</v>
      </c>
    </row>
    <row r="84" spans="1:17" x14ac:dyDescent="0.3">
      <c r="A84" s="54" t="s">
        <v>268</v>
      </c>
      <c r="B84" s="54"/>
      <c r="C84" s="55" t="s">
        <v>183</v>
      </c>
      <c r="D84" s="55" t="s">
        <v>183</v>
      </c>
      <c r="E84" s="55" t="s">
        <v>183</v>
      </c>
      <c r="F84" s="55">
        <v>3205.9780000000001</v>
      </c>
      <c r="G84" s="55">
        <v>-941.65899999999999</v>
      </c>
      <c r="H84" s="55">
        <v>-326.07600000000002</v>
      </c>
      <c r="I84" s="55">
        <v>-320.56299999999999</v>
      </c>
      <c r="J84" s="55">
        <v>-402.89499999999998</v>
      </c>
      <c r="K84" s="55">
        <v>-26.91</v>
      </c>
      <c r="L84" s="55">
        <v>-441.87200000000001</v>
      </c>
      <c r="M84" s="55" t="s">
        <v>183</v>
      </c>
      <c r="N84" s="55" t="s">
        <v>183</v>
      </c>
      <c r="O84" s="55" t="s">
        <v>183</v>
      </c>
      <c r="P84" s="55" t="s">
        <v>183</v>
      </c>
      <c r="Q84" s="55" t="s">
        <v>183</v>
      </c>
    </row>
    <row r="85" spans="1:17" x14ac:dyDescent="0.3">
      <c r="A85" s="54" t="s">
        <v>260</v>
      </c>
      <c r="B85" s="54"/>
      <c r="C85" s="55">
        <v>6.609</v>
      </c>
      <c r="D85" s="55" t="s">
        <v>183</v>
      </c>
      <c r="E85" s="55" t="s">
        <v>183</v>
      </c>
      <c r="F85" s="55" t="s">
        <v>183</v>
      </c>
      <c r="G85" s="55" t="s">
        <v>183</v>
      </c>
      <c r="H85" s="55" t="s">
        <v>183</v>
      </c>
      <c r="I85" s="55" t="s">
        <v>183</v>
      </c>
      <c r="J85" s="55" t="s">
        <v>183</v>
      </c>
      <c r="K85" s="55" t="s">
        <v>183</v>
      </c>
      <c r="L85" s="55" t="s">
        <v>183</v>
      </c>
      <c r="M85" s="55" t="s">
        <v>183</v>
      </c>
      <c r="N85" s="55" t="s">
        <v>183</v>
      </c>
      <c r="O85" s="55" t="s">
        <v>183</v>
      </c>
      <c r="P85" s="55" t="s">
        <v>183</v>
      </c>
      <c r="Q85" s="55" t="s">
        <v>183</v>
      </c>
    </row>
    <row r="86" spans="1:17" x14ac:dyDescent="0.3">
      <c r="A86" s="54" t="s">
        <v>182</v>
      </c>
      <c r="B86" s="54"/>
      <c r="C86" s="55">
        <v>1058.694</v>
      </c>
      <c r="D86" s="55" t="s">
        <v>183</v>
      </c>
      <c r="E86" s="55" t="s">
        <v>183</v>
      </c>
      <c r="F86" s="55">
        <v>531.15700000000004</v>
      </c>
      <c r="G86" s="55">
        <v>538.70799999999997</v>
      </c>
      <c r="H86" s="55">
        <v>732.03</v>
      </c>
      <c r="I86" s="55">
        <v>848.37599999999998</v>
      </c>
      <c r="J86" s="55">
        <v>978.39599999999996</v>
      </c>
      <c r="K86" s="55">
        <v>1086.886</v>
      </c>
      <c r="L86" s="55">
        <v>1329.0709999999999</v>
      </c>
      <c r="M86" s="55" t="s">
        <v>183</v>
      </c>
      <c r="N86" s="55" t="s">
        <v>183</v>
      </c>
      <c r="O86" s="55" t="s">
        <v>183</v>
      </c>
      <c r="P86" s="55" t="s">
        <v>183</v>
      </c>
      <c r="Q86" s="55" t="s">
        <v>183</v>
      </c>
    </row>
    <row r="87" spans="1:17" x14ac:dyDescent="0.3">
      <c r="A87" s="54" t="s">
        <v>233</v>
      </c>
      <c r="B87" s="54"/>
      <c r="C87" s="55" t="s">
        <v>183</v>
      </c>
      <c r="D87" s="55" t="s">
        <v>183</v>
      </c>
      <c r="E87" s="55" t="s">
        <v>183</v>
      </c>
      <c r="F87" s="55">
        <v>-56.290999999999997</v>
      </c>
      <c r="G87" s="55">
        <v>-68.861999999999995</v>
      </c>
      <c r="H87" s="55">
        <v>21.335999999999999</v>
      </c>
      <c r="I87" s="55" t="s">
        <v>183</v>
      </c>
      <c r="J87" s="55" t="s">
        <v>183</v>
      </c>
      <c r="K87" s="55" t="s">
        <v>183</v>
      </c>
      <c r="L87" s="55" t="s">
        <v>183</v>
      </c>
      <c r="M87" s="55" t="s">
        <v>183</v>
      </c>
      <c r="N87" s="55" t="s">
        <v>183</v>
      </c>
      <c r="O87" s="55" t="s">
        <v>183</v>
      </c>
      <c r="P87" s="55" t="s">
        <v>183</v>
      </c>
      <c r="Q87" s="55" t="s">
        <v>183</v>
      </c>
    </row>
    <row r="88" spans="1:17" x14ac:dyDescent="0.3">
      <c r="A88" s="54" t="s">
        <v>234</v>
      </c>
      <c r="B88" s="54"/>
      <c r="C88" s="55" t="s">
        <v>183</v>
      </c>
      <c r="D88" s="55" t="s">
        <v>183</v>
      </c>
      <c r="E88" s="55" t="s">
        <v>183</v>
      </c>
      <c r="F88" s="55">
        <v>35.058999999999997</v>
      </c>
      <c r="G88" s="55">
        <v>38.417999999999999</v>
      </c>
      <c r="H88" s="55">
        <v>45.597000000000001</v>
      </c>
      <c r="I88" s="55">
        <v>48.936999999999998</v>
      </c>
      <c r="J88" s="55">
        <v>55.594000000000001</v>
      </c>
      <c r="K88" s="55">
        <v>33.290999999999997</v>
      </c>
      <c r="L88" s="55" t="s">
        <v>183</v>
      </c>
      <c r="M88" s="55" t="s">
        <v>183</v>
      </c>
      <c r="N88" s="55" t="s">
        <v>183</v>
      </c>
      <c r="O88" s="55" t="s">
        <v>183</v>
      </c>
      <c r="P88" s="55" t="s">
        <v>183</v>
      </c>
      <c r="Q88" s="55" t="s">
        <v>183</v>
      </c>
    </row>
    <row r="89" spans="1:17" x14ac:dyDescent="0.3">
      <c r="A89" s="54" t="s">
        <v>235</v>
      </c>
      <c r="B89" s="54"/>
      <c r="C89" s="55" t="s">
        <v>183</v>
      </c>
      <c r="D89" s="55" t="s">
        <v>183</v>
      </c>
      <c r="E89" s="55" t="s">
        <v>183</v>
      </c>
      <c r="F89" s="55">
        <v>63.823999999999998</v>
      </c>
      <c r="G89" s="55">
        <v>68.590999999999994</v>
      </c>
      <c r="H89" s="55">
        <v>65.006</v>
      </c>
      <c r="I89" s="55">
        <v>75.36</v>
      </c>
      <c r="J89" s="55">
        <v>81.617999999999995</v>
      </c>
      <c r="K89" s="55">
        <v>93.168999999999997</v>
      </c>
      <c r="L89" s="55">
        <v>107.953</v>
      </c>
      <c r="M89" s="55" t="s">
        <v>183</v>
      </c>
      <c r="N89" s="55" t="s">
        <v>183</v>
      </c>
      <c r="O89" s="55" t="s">
        <v>183</v>
      </c>
      <c r="P89" s="55" t="s">
        <v>183</v>
      </c>
      <c r="Q89" s="55" t="s">
        <v>183</v>
      </c>
    </row>
    <row r="90" spans="1:17" x14ac:dyDescent="0.3">
      <c r="A90" s="54" t="s">
        <v>236</v>
      </c>
      <c r="B90" s="54"/>
      <c r="C90" s="55" t="s">
        <v>183</v>
      </c>
      <c r="D90" s="55" t="s">
        <v>183</v>
      </c>
      <c r="E90" s="55" t="s">
        <v>183</v>
      </c>
      <c r="F90" s="55" t="s">
        <v>183</v>
      </c>
      <c r="G90" s="55" t="s">
        <v>183</v>
      </c>
      <c r="H90" s="55" t="s">
        <v>183</v>
      </c>
      <c r="I90" s="55" t="s">
        <v>183</v>
      </c>
      <c r="J90" s="55" t="s">
        <v>183</v>
      </c>
      <c r="K90" s="55" t="s">
        <v>183</v>
      </c>
      <c r="L90" s="55">
        <v>-30.658999999999999</v>
      </c>
      <c r="M90" s="55" t="s">
        <v>183</v>
      </c>
      <c r="N90" s="55" t="s">
        <v>183</v>
      </c>
      <c r="O90" s="55" t="s">
        <v>183</v>
      </c>
      <c r="P90" s="55" t="s">
        <v>183</v>
      </c>
      <c r="Q90" s="55" t="s">
        <v>183</v>
      </c>
    </row>
    <row r="91" spans="1:17" x14ac:dyDescent="0.3">
      <c r="A91" s="54" t="s">
        <v>237</v>
      </c>
      <c r="B91" s="54"/>
      <c r="C91" s="55" t="s">
        <v>183</v>
      </c>
      <c r="D91" s="55" t="s">
        <v>183</v>
      </c>
      <c r="E91" s="55" t="s">
        <v>183</v>
      </c>
      <c r="F91" s="55">
        <v>4.04</v>
      </c>
      <c r="G91" s="55">
        <v>4.5140000000000002</v>
      </c>
      <c r="H91" s="55">
        <v>-1.5960000000000001</v>
      </c>
      <c r="I91" s="55">
        <v>8.1349999999999998</v>
      </c>
      <c r="J91" s="55">
        <v>27.305</v>
      </c>
      <c r="K91" s="55">
        <v>33.515999999999998</v>
      </c>
      <c r="L91" s="55">
        <v>55.256</v>
      </c>
      <c r="M91" s="55" t="s">
        <v>183</v>
      </c>
      <c r="N91" s="55" t="s">
        <v>183</v>
      </c>
      <c r="O91" s="55" t="s">
        <v>183</v>
      </c>
      <c r="P91" s="55" t="s">
        <v>183</v>
      </c>
      <c r="Q91" s="55" t="s">
        <v>183</v>
      </c>
    </row>
    <row r="92" spans="1:17" x14ac:dyDescent="0.3">
      <c r="A92" s="54" t="s">
        <v>238</v>
      </c>
      <c r="B92" s="54"/>
      <c r="C92" s="55" t="s">
        <v>183</v>
      </c>
      <c r="D92" s="55" t="s">
        <v>183</v>
      </c>
      <c r="E92" s="55" t="s">
        <v>183</v>
      </c>
      <c r="F92" s="55">
        <v>44.427999999999997</v>
      </c>
      <c r="G92" s="55">
        <v>43.978000000000002</v>
      </c>
      <c r="H92" s="55">
        <v>49.183999999999997</v>
      </c>
      <c r="I92" s="55">
        <v>52.914999999999999</v>
      </c>
      <c r="J92" s="55">
        <v>67.545000000000002</v>
      </c>
      <c r="K92" s="55">
        <v>71.885000000000005</v>
      </c>
      <c r="L92" s="55">
        <v>97.382000000000005</v>
      </c>
      <c r="M92" s="55" t="s">
        <v>183</v>
      </c>
      <c r="N92" s="55" t="s">
        <v>183</v>
      </c>
      <c r="O92" s="55" t="s">
        <v>183</v>
      </c>
      <c r="P92" s="55" t="s">
        <v>183</v>
      </c>
      <c r="Q92" s="55" t="s">
        <v>183</v>
      </c>
    </row>
    <row r="93" spans="1:17" x14ac:dyDescent="0.3">
      <c r="A93" s="54" t="s">
        <v>239</v>
      </c>
      <c r="B93" s="54"/>
      <c r="C93" s="55" t="s">
        <v>183</v>
      </c>
      <c r="D93" s="55" t="s">
        <v>183</v>
      </c>
      <c r="E93" s="55" t="s">
        <v>183</v>
      </c>
      <c r="F93" s="55">
        <v>39.866</v>
      </c>
      <c r="G93" s="55">
        <v>20.777000000000001</v>
      </c>
      <c r="H93" s="55">
        <v>21.73</v>
      </c>
      <c r="I93" s="55">
        <v>31.800999999999998</v>
      </c>
      <c r="J93" s="55">
        <v>49.369</v>
      </c>
      <c r="K93" s="55">
        <v>57.652999999999999</v>
      </c>
      <c r="L93" s="55">
        <v>89.126999999999995</v>
      </c>
      <c r="M93" s="55" t="s">
        <v>183</v>
      </c>
      <c r="N93" s="55" t="s">
        <v>183</v>
      </c>
      <c r="O93" s="55" t="s">
        <v>183</v>
      </c>
      <c r="P93" s="55" t="s">
        <v>183</v>
      </c>
      <c r="Q93" s="55" t="s">
        <v>183</v>
      </c>
    </row>
    <row r="94" spans="1:17" x14ac:dyDescent="0.3">
      <c r="A94" s="54" t="s">
        <v>240</v>
      </c>
      <c r="B94" s="54"/>
      <c r="C94" s="55" t="s">
        <v>183</v>
      </c>
      <c r="D94" s="55" t="s">
        <v>183</v>
      </c>
      <c r="E94" s="55" t="s">
        <v>183</v>
      </c>
      <c r="F94" s="55">
        <v>41.338000000000001</v>
      </c>
      <c r="G94" s="55">
        <v>65.266000000000005</v>
      </c>
      <c r="H94" s="55">
        <v>63.09</v>
      </c>
      <c r="I94" s="55">
        <v>57.338000000000001</v>
      </c>
      <c r="J94" s="55">
        <v>66.069000000000003</v>
      </c>
      <c r="K94" s="55">
        <v>85.3</v>
      </c>
      <c r="L94" s="55">
        <v>140.881</v>
      </c>
      <c r="M94" s="55" t="s">
        <v>183</v>
      </c>
      <c r="N94" s="55" t="s">
        <v>183</v>
      </c>
      <c r="O94" s="55" t="s">
        <v>183</v>
      </c>
      <c r="P94" s="55" t="s">
        <v>183</v>
      </c>
      <c r="Q94" s="55" t="s">
        <v>183</v>
      </c>
    </row>
    <row r="95" spans="1:17" x14ac:dyDescent="0.3">
      <c r="A95" s="54" t="s">
        <v>241</v>
      </c>
      <c r="B95" s="54"/>
      <c r="C95" s="55" t="s">
        <v>183</v>
      </c>
      <c r="D95" s="55" t="s">
        <v>183</v>
      </c>
      <c r="E95" s="55" t="s">
        <v>183</v>
      </c>
      <c r="F95" s="55">
        <v>84.105000000000004</v>
      </c>
      <c r="G95" s="55">
        <v>64.817999999999998</v>
      </c>
      <c r="H95" s="55">
        <v>78.096000000000004</v>
      </c>
      <c r="I95" s="55">
        <v>95.448999999999998</v>
      </c>
      <c r="J95" s="55">
        <v>120.142</v>
      </c>
      <c r="K95" s="55">
        <v>114.202</v>
      </c>
      <c r="L95" s="55">
        <v>169.828</v>
      </c>
      <c r="M95" s="55" t="s">
        <v>183</v>
      </c>
      <c r="N95" s="55" t="s">
        <v>183</v>
      </c>
      <c r="O95" s="55" t="s">
        <v>183</v>
      </c>
      <c r="P95" s="55" t="s">
        <v>183</v>
      </c>
      <c r="Q95" s="55" t="s">
        <v>183</v>
      </c>
    </row>
    <row r="96" spans="1:17" x14ac:dyDescent="0.3">
      <c r="A96" s="54" t="s">
        <v>242</v>
      </c>
      <c r="B96" s="54"/>
      <c r="C96" s="55" t="s">
        <v>183</v>
      </c>
      <c r="D96" s="55" t="s">
        <v>183</v>
      </c>
      <c r="E96" s="55" t="s">
        <v>183</v>
      </c>
      <c r="F96" s="55">
        <v>71.762</v>
      </c>
      <c r="G96" s="55">
        <v>94.528999999999996</v>
      </c>
      <c r="H96" s="55">
        <v>149.602</v>
      </c>
      <c r="I96" s="55">
        <v>174.297</v>
      </c>
      <c r="J96" s="55">
        <v>206.89599999999999</v>
      </c>
      <c r="K96" s="55">
        <v>231.327</v>
      </c>
      <c r="L96" s="55">
        <v>279.84100000000001</v>
      </c>
      <c r="M96" s="55" t="s">
        <v>183</v>
      </c>
      <c r="N96" s="55" t="s">
        <v>183</v>
      </c>
      <c r="O96" s="55" t="s">
        <v>183</v>
      </c>
      <c r="P96" s="55" t="s">
        <v>183</v>
      </c>
      <c r="Q96" s="55" t="s">
        <v>183</v>
      </c>
    </row>
    <row r="97" spans="1:17" x14ac:dyDescent="0.3">
      <c r="A97" s="54" t="s">
        <v>243</v>
      </c>
      <c r="B97" s="54"/>
      <c r="C97" s="55" t="s">
        <v>183</v>
      </c>
      <c r="D97" s="55" t="s">
        <v>183</v>
      </c>
      <c r="E97" s="55" t="s">
        <v>183</v>
      </c>
      <c r="F97" s="55">
        <v>203.02600000000001</v>
      </c>
      <c r="G97" s="55">
        <v>206.679</v>
      </c>
      <c r="H97" s="55">
        <v>261.32100000000003</v>
      </c>
      <c r="I97" s="55">
        <v>304.14400000000001</v>
      </c>
      <c r="J97" s="55">
        <v>303.858</v>
      </c>
      <c r="K97" s="55">
        <v>366.54300000000001</v>
      </c>
      <c r="L97" s="55">
        <v>419.46199999999999</v>
      </c>
      <c r="M97" s="55" t="s">
        <v>183</v>
      </c>
      <c r="N97" s="55" t="s">
        <v>183</v>
      </c>
      <c r="O97" s="55" t="s">
        <v>183</v>
      </c>
      <c r="P97" s="55" t="s">
        <v>183</v>
      </c>
      <c r="Q97" s="55" t="s">
        <v>183</v>
      </c>
    </row>
    <row r="98" spans="1:17" x14ac:dyDescent="0.3">
      <c r="A98" s="54" t="s">
        <v>244</v>
      </c>
      <c r="B98" s="54"/>
      <c r="C98" s="55" t="s">
        <v>183</v>
      </c>
      <c r="D98" s="55" t="s">
        <v>183</v>
      </c>
      <c r="E98" s="55" t="s">
        <v>183</v>
      </c>
      <c r="F98" s="55" t="s">
        <v>183</v>
      </c>
      <c r="G98" s="55" t="s">
        <v>183</v>
      </c>
      <c r="H98" s="55" t="s">
        <v>183</v>
      </c>
      <c r="I98" s="55" t="s">
        <v>183</v>
      </c>
      <c r="J98" s="55" t="s">
        <v>183</v>
      </c>
      <c r="K98" s="55">
        <v>280.74</v>
      </c>
      <c r="L98" s="55">
        <v>516.93899999999996</v>
      </c>
      <c r="M98" s="55" t="s">
        <v>183</v>
      </c>
      <c r="N98" s="55" t="s">
        <v>183</v>
      </c>
      <c r="O98" s="55" t="s">
        <v>183</v>
      </c>
      <c r="P98" s="55" t="s">
        <v>183</v>
      </c>
      <c r="Q98" s="55" t="s">
        <v>183</v>
      </c>
    </row>
    <row r="99" spans="1:17" x14ac:dyDescent="0.3">
      <c r="A99" s="54" t="s">
        <v>247</v>
      </c>
      <c r="B99" s="54"/>
      <c r="C99" s="55" t="s">
        <v>183</v>
      </c>
      <c r="D99" s="55" t="s">
        <v>183</v>
      </c>
      <c r="E99" s="55" t="s">
        <v>183</v>
      </c>
      <c r="F99" s="55">
        <v>15.991</v>
      </c>
      <c r="G99" s="55">
        <v>27.42</v>
      </c>
      <c r="H99" s="55">
        <v>22.766999999999999</v>
      </c>
      <c r="I99" s="55">
        <v>27.46</v>
      </c>
      <c r="J99" s="55">
        <v>34.362000000000002</v>
      </c>
      <c r="K99" s="55">
        <v>39.831000000000003</v>
      </c>
      <c r="L99" s="55">
        <v>43.722000000000001</v>
      </c>
      <c r="M99" s="55" t="s">
        <v>183</v>
      </c>
      <c r="N99" s="55" t="s">
        <v>183</v>
      </c>
      <c r="O99" s="55" t="s">
        <v>183</v>
      </c>
      <c r="P99" s="55" t="s">
        <v>183</v>
      </c>
      <c r="Q99" s="55" t="s">
        <v>183</v>
      </c>
    </row>
    <row r="100" spans="1:17" x14ac:dyDescent="0.3">
      <c r="A100" s="54" t="s">
        <v>248</v>
      </c>
      <c r="B100" s="54"/>
      <c r="C100" s="55">
        <v>77.671000000000006</v>
      </c>
      <c r="D100" s="55" t="s">
        <v>183</v>
      </c>
      <c r="E100" s="55" t="s">
        <v>183</v>
      </c>
      <c r="F100" s="55">
        <v>125.235</v>
      </c>
      <c r="G100" s="55">
        <v>130.56399999999999</v>
      </c>
      <c r="H100" s="55">
        <v>135.51599999999999</v>
      </c>
      <c r="I100" s="55">
        <v>118.755</v>
      </c>
      <c r="J100" s="55">
        <v>131.01599999999999</v>
      </c>
      <c r="K100" s="55">
        <v>147.86500000000001</v>
      </c>
      <c r="L100" s="55">
        <v>153.53299999999999</v>
      </c>
      <c r="M100" s="55" t="s">
        <v>183</v>
      </c>
      <c r="N100" s="55" t="s">
        <v>183</v>
      </c>
      <c r="O100" s="55" t="s">
        <v>183</v>
      </c>
      <c r="P100" s="55" t="s">
        <v>183</v>
      </c>
      <c r="Q100" s="55" t="s">
        <v>183</v>
      </c>
    </row>
    <row r="101" spans="1:17" x14ac:dyDescent="0.3">
      <c r="A101" s="54" t="s">
        <v>250</v>
      </c>
      <c r="B101" s="54"/>
      <c r="C101" s="55" t="s">
        <v>183</v>
      </c>
      <c r="D101" s="55" t="s">
        <v>183</v>
      </c>
      <c r="E101" s="55" t="s">
        <v>183</v>
      </c>
      <c r="F101" s="55" t="s">
        <v>183</v>
      </c>
      <c r="G101" s="55" t="s">
        <v>183</v>
      </c>
      <c r="H101" s="55" t="s">
        <v>183</v>
      </c>
      <c r="I101" s="55" t="s">
        <v>183</v>
      </c>
      <c r="J101" s="55" t="s">
        <v>183</v>
      </c>
      <c r="K101" s="55">
        <v>-13.625999999999999</v>
      </c>
      <c r="L101" s="55">
        <v>50.695999999999998</v>
      </c>
      <c r="M101" s="55" t="s">
        <v>183</v>
      </c>
      <c r="N101" s="55" t="s">
        <v>183</v>
      </c>
      <c r="O101" s="55" t="s">
        <v>183</v>
      </c>
      <c r="P101" s="55" t="s">
        <v>183</v>
      </c>
      <c r="Q101" s="55" t="s">
        <v>183</v>
      </c>
    </row>
    <row r="102" spans="1:17" x14ac:dyDescent="0.3">
      <c r="A102" s="54" t="s">
        <v>251</v>
      </c>
      <c r="B102" s="54"/>
      <c r="C102" s="55" t="s">
        <v>183</v>
      </c>
      <c r="D102" s="55" t="s">
        <v>183</v>
      </c>
      <c r="E102" s="55" t="s">
        <v>183</v>
      </c>
      <c r="F102" s="55" t="s">
        <v>183</v>
      </c>
      <c r="G102" s="55" t="s">
        <v>183</v>
      </c>
      <c r="H102" s="55" t="s">
        <v>183</v>
      </c>
      <c r="I102" s="55" t="s">
        <v>183</v>
      </c>
      <c r="J102" s="55" t="s">
        <v>183</v>
      </c>
      <c r="K102" s="55">
        <v>38.616</v>
      </c>
      <c r="L102" s="55">
        <v>206.44499999999999</v>
      </c>
      <c r="M102" s="55" t="s">
        <v>183</v>
      </c>
      <c r="N102" s="55" t="s">
        <v>183</v>
      </c>
      <c r="O102" s="55" t="s">
        <v>183</v>
      </c>
      <c r="P102" s="55" t="s">
        <v>183</v>
      </c>
      <c r="Q102" s="55" t="s">
        <v>183</v>
      </c>
    </row>
    <row r="103" spans="1:17" x14ac:dyDescent="0.3">
      <c r="A103" s="54" t="s">
        <v>252</v>
      </c>
      <c r="B103" s="54"/>
      <c r="C103" s="55">
        <v>37.89</v>
      </c>
      <c r="D103" s="55" t="s">
        <v>183</v>
      </c>
      <c r="E103" s="55" t="s">
        <v>183</v>
      </c>
      <c r="F103" s="55">
        <v>30.312999999999999</v>
      </c>
      <c r="G103" s="55">
        <v>40.713000000000001</v>
      </c>
      <c r="H103" s="55">
        <v>38.015000000000001</v>
      </c>
      <c r="I103" s="55">
        <v>43.152000000000001</v>
      </c>
      <c r="J103" s="55">
        <v>62.613</v>
      </c>
      <c r="K103" s="55">
        <v>68.054000000000002</v>
      </c>
      <c r="L103" s="55">
        <v>62.542999999999999</v>
      </c>
      <c r="M103" s="55" t="s">
        <v>183</v>
      </c>
      <c r="N103" s="55" t="s">
        <v>183</v>
      </c>
      <c r="O103" s="55" t="s">
        <v>183</v>
      </c>
      <c r="P103" s="55" t="s">
        <v>183</v>
      </c>
      <c r="Q103" s="55" t="s">
        <v>183</v>
      </c>
    </row>
    <row r="104" spans="1:17" x14ac:dyDescent="0.3">
      <c r="A104" s="54" t="s">
        <v>194</v>
      </c>
      <c r="B104" s="54"/>
      <c r="C104" s="55" t="s">
        <v>183</v>
      </c>
      <c r="D104" s="55" t="s">
        <v>183</v>
      </c>
      <c r="E104" s="55" t="s">
        <v>183</v>
      </c>
      <c r="F104" s="55">
        <v>137.44</v>
      </c>
      <c r="G104" s="55">
        <v>302.09199999999998</v>
      </c>
      <c r="H104" s="55">
        <v>501.02100000000002</v>
      </c>
      <c r="I104" s="55">
        <v>547.97699999999998</v>
      </c>
      <c r="J104" s="55">
        <v>-1212.377</v>
      </c>
      <c r="K104" s="55">
        <v>255.26400000000001</v>
      </c>
      <c r="L104" s="55">
        <v>204.19</v>
      </c>
      <c r="M104" s="55" t="s">
        <v>183</v>
      </c>
      <c r="N104" s="55" t="s">
        <v>183</v>
      </c>
      <c r="O104" s="55" t="s">
        <v>183</v>
      </c>
      <c r="P104" s="55" t="s">
        <v>183</v>
      </c>
      <c r="Q104" s="55" t="s">
        <v>183</v>
      </c>
    </row>
    <row r="105" spans="1:17" x14ac:dyDescent="0.3">
      <c r="A105" s="54" t="s">
        <v>261</v>
      </c>
      <c r="B105" s="54"/>
      <c r="C105" s="55">
        <v>76.373999999999995</v>
      </c>
      <c r="D105" s="55" t="s">
        <v>183</v>
      </c>
      <c r="E105" s="55" t="s">
        <v>183</v>
      </c>
      <c r="F105" s="55">
        <v>32.165999999999997</v>
      </c>
      <c r="G105" s="55">
        <v>21.824000000000002</v>
      </c>
      <c r="H105" s="55">
        <v>21.216999999999999</v>
      </c>
      <c r="I105" s="55">
        <v>62.918999999999997</v>
      </c>
      <c r="J105" s="55">
        <v>254.40799999999999</v>
      </c>
      <c r="K105" s="55">
        <v>524.44799999999998</v>
      </c>
      <c r="L105" s="55">
        <v>146.22200000000001</v>
      </c>
      <c r="M105" s="55" t="s">
        <v>183</v>
      </c>
      <c r="N105" s="55" t="s">
        <v>183</v>
      </c>
      <c r="O105" s="55" t="s">
        <v>183</v>
      </c>
      <c r="P105" s="55" t="s">
        <v>183</v>
      </c>
      <c r="Q105" s="55" t="s">
        <v>183</v>
      </c>
    </row>
    <row r="106" spans="1:17" x14ac:dyDescent="0.3">
      <c r="A106" s="54" t="s">
        <v>255</v>
      </c>
      <c r="B106" s="54"/>
      <c r="C106" s="55" t="s">
        <v>183</v>
      </c>
      <c r="D106" s="55" t="s">
        <v>183</v>
      </c>
      <c r="E106" s="55" t="s">
        <v>183</v>
      </c>
      <c r="F106" s="55">
        <v>-13.813000000000001</v>
      </c>
      <c r="G106" s="55">
        <v>-4.258</v>
      </c>
      <c r="H106" s="55">
        <v>13.749000000000001</v>
      </c>
      <c r="I106" s="55">
        <v>26.152000000000001</v>
      </c>
      <c r="J106" s="55">
        <v>27.395</v>
      </c>
      <c r="K106" s="55">
        <v>4.3159999999999998</v>
      </c>
      <c r="L106" s="55">
        <v>18.913</v>
      </c>
      <c r="M106" s="55" t="s">
        <v>183</v>
      </c>
      <c r="N106" s="55" t="s">
        <v>183</v>
      </c>
      <c r="O106" s="55" t="s">
        <v>183</v>
      </c>
      <c r="P106" s="55" t="s">
        <v>183</v>
      </c>
      <c r="Q106" s="55" t="s">
        <v>183</v>
      </c>
    </row>
    <row r="107" spans="1:17" x14ac:dyDescent="0.3">
      <c r="A107" s="54" t="s">
        <v>262</v>
      </c>
      <c r="B107" s="54"/>
      <c r="C107" s="55">
        <v>-5.367</v>
      </c>
      <c r="D107" s="55" t="s">
        <v>183</v>
      </c>
      <c r="E107" s="55" t="s">
        <v>183</v>
      </c>
      <c r="F107" s="55" t="s">
        <v>183</v>
      </c>
      <c r="G107" s="55" t="s">
        <v>183</v>
      </c>
      <c r="H107" s="55" t="s">
        <v>183</v>
      </c>
      <c r="I107" s="55" t="s">
        <v>183</v>
      </c>
      <c r="J107" s="55" t="s">
        <v>183</v>
      </c>
      <c r="K107" s="55" t="s">
        <v>183</v>
      </c>
      <c r="L107" s="55" t="s">
        <v>183</v>
      </c>
      <c r="M107" s="55" t="s">
        <v>183</v>
      </c>
      <c r="N107" s="55" t="s">
        <v>183</v>
      </c>
      <c r="O107" s="55" t="s">
        <v>183</v>
      </c>
      <c r="P107" s="55" t="s">
        <v>183</v>
      </c>
      <c r="Q107" s="55" t="s">
        <v>183</v>
      </c>
    </row>
    <row r="108" spans="1:17" x14ac:dyDescent="0.3">
      <c r="A108" s="54" t="s">
        <v>200</v>
      </c>
      <c r="B108" s="54"/>
      <c r="C108" s="55">
        <v>-266.553</v>
      </c>
      <c r="D108" s="55" t="s">
        <v>183</v>
      </c>
      <c r="E108" s="55" t="s">
        <v>183</v>
      </c>
      <c r="F108" s="55">
        <v>-36.527999999999999</v>
      </c>
      <c r="G108" s="55">
        <v>34.887999999999998</v>
      </c>
      <c r="H108" s="55">
        <v>-0.34300000000000003</v>
      </c>
      <c r="I108" s="55">
        <v>-92.207999999999998</v>
      </c>
      <c r="J108" s="55">
        <v>-35.1</v>
      </c>
      <c r="K108" s="55">
        <v>-46.545000000000002</v>
      </c>
      <c r="L108" s="55">
        <v>-60.936</v>
      </c>
      <c r="M108" s="55" t="s">
        <v>183</v>
      </c>
      <c r="N108" s="55" t="s">
        <v>183</v>
      </c>
      <c r="O108" s="55" t="s">
        <v>183</v>
      </c>
      <c r="P108" s="55" t="s">
        <v>183</v>
      </c>
      <c r="Q108" s="55" t="s">
        <v>183</v>
      </c>
    </row>
    <row r="109" spans="1:17" x14ac:dyDescent="0.3">
      <c r="A109" s="54" t="s">
        <v>263</v>
      </c>
      <c r="B109" s="54"/>
      <c r="C109" s="55">
        <v>115.56100000000001</v>
      </c>
      <c r="D109" s="55" t="s">
        <v>183</v>
      </c>
      <c r="E109" s="55" t="s">
        <v>183</v>
      </c>
      <c r="F109" s="55">
        <v>286.75799999999998</v>
      </c>
      <c r="G109" s="55">
        <v>-68.861999999999995</v>
      </c>
      <c r="H109" s="55">
        <v>21.335999999999999</v>
      </c>
      <c r="I109" s="55" t="s">
        <v>183</v>
      </c>
      <c r="J109" s="55">
        <v>2.9750000000000001</v>
      </c>
      <c r="K109" s="55" t="s">
        <v>183</v>
      </c>
      <c r="L109" s="55" t="s">
        <v>183</v>
      </c>
      <c r="M109" s="55" t="s">
        <v>183</v>
      </c>
      <c r="N109" s="55" t="s">
        <v>183</v>
      </c>
      <c r="O109" s="55" t="s">
        <v>183</v>
      </c>
      <c r="P109" s="55" t="s">
        <v>183</v>
      </c>
      <c r="Q109" s="55" t="s">
        <v>183</v>
      </c>
    </row>
    <row r="110" spans="1:17" x14ac:dyDescent="0.3">
      <c r="A110" s="54" t="s">
        <v>264</v>
      </c>
      <c r="B110" s="54"/>
      <c r="C110" s="55" t="s">
        <v>183</v>
      </c>
      <c r="D110" s="55" t="s">
        <v>183</v>
      </c>
      <c r="E110" s="55" t="s">
        <v>183</v>
      </c>
      <c r="F110" s="55">
        <v>115.21899999999999</v>
      </c>
      <c r="G110" s="55" t="s">
        <v>183</v>
      </c>
      <c r="H110" s="55" t="s">
        <v>183</v>
      </c>
      <c r="I110" s="55" t="s">
        <v>183</v>
      </c>
      <c r="J110" s="55" t="s">
        <v>183</v>
      </c>
      <c r="K110" s="55" t="s">
        <v>183</v>
      </c>
      <c r="L110" s="55" t="s">
        <v>183</v>
      </c>
      <c r="M110" s="55" t="s">
        <v>183</v>
      </c>
      <c r="N110" s="55" t="s">
        <v>183</v>
      </c>
      <c r="O110" s="55" t="s">
        <v>183</v>
      </c>
      <c r="P110" s="55" t="s">
        <v>183</v>
      </c>
      <c r="Q110" s="55" t="s">
        <v>183</v>
      </c>
    </row>
    <row r="111" spans="1:17" x14ac:dyDescent="0.3">
      <c r="A111" s="52" t="s">
        <v>30</v>
      </c>
      <c r="B111" s="52"/>
      <c r="C111" s="53" t="s">
        <v>183</v>
      </c>
      <c r="D111" s="53">
        <v>-2012.5930000000001</v>
      </c>
      <c r="E111" s="53">
        <v>-2216.0250000000001</v>
      </c>
      <c r="F111" s="53">
        <v>2831.6309999999999</v>
      </c>
      <c r="G111" s="53">
        <v>-1734.213</v>
      </c>
      <c r="H111" s="53">
        <v>62.19</v>
      </c>
      <c r="I111" s="53">
        <v>410.88600000000002</v>
      </c>
      <c r="J111" s="53">
        <v>-1046.2429999999999</v>
      </c>
      <c r="K111" s="53">
        <v>1257.5889999999999</v>
      </c>
      <c r="L111" s="53">
        <v>960.79</v>
      </c>
      <c r="M111" s="53">
        <v>634.00599999999997</v>
      </c>
      <c r="N111" s="53">
        <v>2846.7249999999999</v>
      </c>
      <c r="O111" s="53">
        <v>-1511.479</v>
      </c>
      <c r="P111" s="53">
        <v>1461.8040000000001</v>
      </c>
      <c r="Q111" s="53">
        <v>903.79899999999998</v>
      </c>
    </row>
    <row r="112" spans="1:17" x14ac:dyDescent="0.3">
      <c r="A112" s="54" t="s">
        <v>271</v>
      </c>
      <c r="B112" s="54"/>
      <c r="C112" s="55" t="s">
        <v>183</v>
      </c>
      <c r="D112" s="55">
        <v>-2003.5840000000001</v>
      </c>
      <c r="E112" s="55">
        <v>-2309.317</v>
      </c>
      <c r="F112" s="55">
        <v>-902.61300000000006</v>
      </c>
      <c r="G112" s="55">
        <v>-2048.8679999999999</v>
      </c>
      <c r="H112" s="55">
        <v>-444.89100000000002</v>
      </c>
      <c r="I112" s="55">
        <v>-168.13499999999999</v>
      </c>
      <c r="J112" s="55">
        <v>155.29599999999999</v>
      </c>
      <c r="K112" s="55">
        <v>984.09500000000003</v>
      </c>
      <c r="L112" s="55">
        <v>747.09</v>
      </c>
      <c r="M112" s="55">
        <v>660.83199999999999</v>
      </c>
      <c r="N112" s="55">
        <v>2717.7559999999999</v>
      </c>
      <c r="O112" s="55">
        <v>-665.37599999999998</v>
      </c>
      <c r="P112" s="55">
        <v>2094.3240000000001</v>
      </c>
      <c r="Q112" s="55">
        <v>4251.4179999999997</v>
      </c>
    </row>
    <row r="113" spans="1:17" x14ac:dyDescent="0.3">
      <c r="A113" s="54" t="s">
        <v>272</v>
      </c>
      <c r="B113" s="54"/>
      <c r="C113" s="55" t="s">
        <v>183</v>
      </c>
      <c r="D113" s="55">
        <v>-9.0090000000000003</v>
      </c>
      <c r="E113" s="55">
        <v>93.292000000000002</v>
      </c>
      <c r="F113" s="55">
        <v>3734.2440000000001</v>
      </c>
      <c r="G113" s="55">
        <v>314.65499999999997</v>
      </c>
      <c r="H113" s="55">
        <v>507.08100000000002</v>
      </c>
      <c r="I113" s="55">
        <v>579.02099999999996</v>
      </c>
      <c r="J113" s="55">
        <v>-1201.539</v>
      </c>
      <c r="K113" s="55">
        <v>273.49400000000003</v>
      </c>
      <c r="L113" s="55">
        <v>213.7</v>
      </c>
      <c r="M113" s="55">
        <v>-26.826000000000001</v>
      </c>
      <c r="N113" s="55">
        <v>128.96899999999999</v>
      </c>
      <c r="O113" s="55">
        <v>-846.10299999999995</v>
      </c>
      <c r="P113" s="55">
        <v>-632.52</v>
      </c>
      <c r="Q113" s="55">
        <v>-3347.6190000000001</v>
      </c>
    </row>
    <row r="114" spans="1:17" x14ac:dyDescent="0.3">
      <c r="A114" s="52" t="s">
        <v>210</v>
      </c>
      <c r="B114" s="52"/>
      <c r="C114" s="53" t="s">
        <v>183</v>
      </c>
      <c r="D114" s="53" t="s">
        <v>183</v>
      </c>
      <c r="E114" s="53" t="s">
        <v>183</v>
      </c>
      <c r="F114" s="53" t="s">
        <v>183</v>
      </c>
      <c r="G114" s="53" t="s">
        <v>183</v>
      </c>
      <c r="H114" s="53" t="s">
        <v>183</v>
      </c>
      <c r="I114" s="53" t="s">
        <v>183</v>
      </c>
      <c r="J114" s="53" t="s">
        <v>183</v>
      </c>
      <c r="K114" s="53" t="s">
        <v>183</v>
      </c>
      <c r="L114" s="53" t="s">
        <v>183</v>
      </c>
      <c r="M114" s="53" t="s">
        <v>183</v>
      </c>
      <c r="N114" s="53" t="s">
        <v>183</v>
      </c>
      <c r="O114" s="53" t="s">
        <v>183</v>
      </c>
      <c r="P114" s="53" t="s">
        <v>183</v>
      </c>
      <c r="Q114" s="53" t="s">
        <v>183</v>
      </c>
    </row>
    <row r="115" spans="1:17" x14ac:dyDescent="0.3">
      <c r="A115" s="54" t="s">
        <v>182</v>
      </c>
      <c r="B115" s="54"/>
      <c r="C115" s="55" t="s">
        <v>183</v>
      </c>
      <c r="D115" s="55" t="s">
        <v>183</v>
      </c>
      <c r="E115" s="55" t="s">
        <v>183</v>
      </c>
      <c r="F115" s="55" t="s">
        <v>183</v>
      </c>
      <c r="G115" s="55" t="s">
        <v>183</v>
      </c>
      <c r="H115" s="55" t="s">
        <v>183</v>
      </c>
      <c r="I115" s="55" t="s">
        <v>183</v>
      </c>
      <c r="J115" s="55" t="s">
        <v>183</v>
      </c>
      <c r="K115" s="55" t="s">
        <v>183</v>
      </c>
      <c r="L115" s="55">
        <v>3</v>
      </c>
      <c r="M115" s="55">
        <v>-2</v>
      </c>
      <c r="N115" s="55">
        <v>2</v>
      </c>
      <c r="O115" s="55">
        <v>-61</v>
      </c>
      <c r="P115" s="55">
        <v>111</v>
      </c>
      <c r="Q115" s="55">
        <v>77</v>
      </c>
    </row>
    <row r="116" spans="1:17" x14ac:dyDescent="0.3">
      <c r="A116" s="54" t="s">
        <v>244</v>
      </c>
      <c r="B116" s="54"/>
      <c r="C116" s="55" t="s">
        <v>183</v>
      </c>
      <c r="D116" s="55" t="s">
        <v>183</v>
      </c>
      <c r="E116" s="55" t="s">
        <v>183</v>
      </c>
      <c r="F116" s="55" t="s">
        <v>183</v>
      </c>
      <c r="G116" s="55" t="s">
        <v>183</v>
      </c>
      <c r="H116" s="55" t="s">
        <v>183</v>
      </c>
      <c r="I116" s="55" t="s">
        <v>183</v>
      </c>
      <c r="J116" s="55" t="s">
        <v>183</v>
      </c>
      <c r="K116" s="55" t="s">
        <v>183</v>
      </c>
      <c r="L116" s="55">
        <v>80</v>
      </c>
      <c r="M116" s="55">
        <v>10</v>
      </c>
      <c r="N116" s="55">
        <v>21</v>
      </c>
      <c r="O116" s="55">
        <v>-45</v>
      </c>
      <c r="P116" s="55">
        <v>72</v>
      </c>
      <c r="Q116" s="55">
        <v>12</v>
      </c>
    </row>
    <row r="117" spans="1:17" x14ac:dyDescent="0.3">
      <c r="A117" s="54" t="s">
        <v>194</v>
      </c>
      <c r="B117" s="54"/>
      <c r="C117" s="55" t="s">
        <v>183</v>
      </c>
      <c r="D117" s="55" t="s">
        <v>183</v>
      </c>
      <c r="E117" s="55" t="s">
        <v>183</v>
      </c>
      <c r="F117" s="55" t="s">
        <v>183</v>
      </c>
      <c r="G117" s="55" t="s">
        <v>183</v>
      </c>
      <c r="H117" s="55" t="s">
        <v>183</v>
      </c>
      <c r="I117" s="55">
        <v>1</v>
      </c>
      <c r="J117" s="55">
        <v>-33</v>
      </c>
      <c r="K117" s="55">
        <v>-13</v>
      </c>
      <c r="L117" s="55">
        <v>3</v>
      </c>
      <c r="M117" s="55">
        <v>32</v>
      </c>
      <c r="N117" s="55">
        <v>19</v>
      </c>
      <c r="O117" s="55">
        <v>-77</v>
      </c>
      <c r="P117" s="55">
        <v>84</v>
      </c>
      <c r="Q117" s="55">
        <v>-44</v>
      </c>
    </row>
    <row r="118" spans="1:17" x14ac:dyDescent="0.3">
      <c r="A118" s="52" t="s">
        <v>273</v>
      </c>
      <c r="B118" s="52"/>
      <c r="C118" s="53">
        <v>684.91</v>
      </c>
      <c r="D118" s="53">
        <v>1130.941</v>
      </c>
      <c r="E118" s="53">
        <v>930.21299999999997</v>
      </c>
      <c r="F118" s="53">
        <v>1593.097</v>
      </c>
      <c r="G118" s="53">
        <v>1820.579</v>
      </c>
      <c r="H118" s="53">
        <v>2150.6930000000002</v>
      </c>
      <c r="I118" s="53">
        <v>2247.7109999999998</v>
      </c>
      <c r="J118" s="53">
        <v>2271.0450000000001</v>
      </c>
      <c r="K118" s="53">
        <v>2840.6410000000001</v>
      </c>
      <c r="L118" s="53">
        <v>2895.0680000000002</v>
      </c>
      <c r="M118" s="53">
        <v>2905.913</v>
      </c>
      <c r="N118" s="53">
        <v>3084.3850000000002</v>
      </c>
      <c r="O118" s="53">
        <v>-376.16899999999998</v>
      </c>
      <c r="P118" s="53">
        <v>2241.2750000000001</v>
      </c>
      <c r="Q118" s="53">
        <v>3191.944</v>
      </c>
    </row>
    <row r="119" spans="1:17" x14ac:dyDescent="0.3">
      <c r="A119" s="54" t="s">
        <v>182</v>
      </c>
      <c r="B119" s="54"/>
      <c r="C119" s="55">
        <v>1641.6880000000001</v>
      </c>
      <c r="D119" s="55">
        <v>871.95699999999999</v>
      </c>
      <c r="E119" s="55">
        <v>659.57600000000002</v>
      </c>
      <c r="F119" s="55">
        <v>977.87900000000002</v>
      </c>
      <c r="G119" s="55">
        <v>1046.2650000000001</v>
      </c>
      <c r="H119" s="55">
        <v>1179.2629999999999</v>
      </c>
      <c r="I119" s="55">
        <v>1263.1389999999999</v>
      </c>
      <c r="J119" s="55">
        <v>1396.68</v>
      </c>
      <c r="K119" s="55">
        <v>1657.2729999999999</v>
      </c>
      <c r="L119" s="55">
        <v>1780.6</v>
      </c>
      <c r="M119" s="55">
        <v>1706.3150000000001</v>
      </c>
      <c r="N119" s="55">
        <v>1643.1220000000001</v>
      </c>
      <c r="O119" s="55">
        <v>232.18799999999999</v>
      </c>
      <c r="P119" s="55">
        <v>1738.211</v>
      </c>
      <c r="Q119" s="55">
        <v>3142.308</v>
      </c>
    </row>
    <row r="120" spans="1:17" x14ac:dyDescent="0.3">
      <c r="A120" s="54" t="s">
        <v>234</v>
      </c>
      <c r="B120" s="54"/>
      <c r="C120" s="55" t="s">
        <v>183</v>
      </c>
      <c r="D120" s="55">
        <v>36.594000000000001</v>
      </c>
      <c r="E120" s="55">
        <v>33.555</v>
      </c>
      <c r="F120" s="55">
        <v>57.404000000000003</v>
      </c>
      <c r="G120" s="55">
        <v>58.680999999999997</v>
      </c>
      <c r="H120" s="55">
        <v>68.941000000000003</v>
      </c>
      <c r="I120" s="55">
        <v>71.78</v>
      </c>
      <c r="J120" s="55">
        <v>85.962000000000003</v>
      </c>
      <c r="K120" s="55">
        <v>78.861999999999995</v>
      </c>
      <c r="L120" s="55">
        <v>49.253</v>
      </c>
      <c r="M120" s="55" t="s">
        <v>183</v>
      </c>
      <c r="N120" s="55" t="s">
        <v>183</v>
      </c>
      <c r="O120" s="55" t="s">
        <v>183</v>
      </c>
      <c r="P120" s="55" t="s">
        <v>183</v>
      </c>
      <c r="Q120" s="55" t="s">
        <v>183</v>
      </c>
    </row>
    <row r="121" spans="1:17" x14ac:dyDescent="0.3">
      <c r="A121" s="54" t="s">
        <v>235</v>
      </c>
      <c r="B121" s="54"/>
      <c r="C121" s="55" t="s">
        <v>183</v>
      </c>
      <c r="D121" s="55">
        <v>78.555000000000007</v>
      </c>
      <c r="E121" s="55">
        <v>76.254000000000005</v>
      </c>
      <c r="F121" s="55">
        <v>87.284000000000006</v>
      </c>
      <c r="G121" s="55">
        <v>90.504999999999995</v>
      </c>
      <c r="H121" s="55">
        <v>89.180999999999997</v>
      </c>
      <c r="I121" s="55">
        <v>95.105000000000004</v>
      </c>
      <c r="J121" s="55">
        <v>106.45699999999999</v>
      </c>
      <c r="K121" s="55">
        <v>121.729</v>
      </c>
      <c r="L121" s="55">
        <v>135.036</v>
      </c>
      <c r="M121" s="55">
        <v>137.62200000000001</v>
      </c>
      <c r="N121" s="55">
        <v>147.179</v>
      </c>
      <c r="O121" s="55" t="s">
        <v>183</v>
      </c>
      <c r="P121" s="55" t="s">
        <v>183</v>
      </c>
      <c r="Q121" s="55" t="s">
        <v>183</v>
      </c>
    </row>
    <row r="122" spans="1:17" x14ac:dyDescent="0.3">
      <c r="A122" s="54" t="s">
        <v>236</v>
      </c>
      <c r="B122" s="54"/>
      <c r="C122" s="55" t="s">
        <v>183</v>
      </c>
      <c r="D122" s="55" t="s">
        <v>183</v>
      </c>
      <c r="E122" s="55" t="s">
        <v>183</v>
      </c>
      <c r="F122" s="55" t="s">
        <v>183</v>
      </c>
      <c r="G122" s="55" t="s">
        <v>183</v>
      </c>
      <c r="H122" s="55" t="s">
        <v>183</v>
      </c>
      <c r="I122" s="55" t="s">
        <v>183</v>
      </c>
      <c r="J122" s="55" t="s">
        <v>183</v>
      </c>
      <c r="K122" s="55" t="s">
        <v>183</v>
      </c>
      <c r="L122" s="55">
        <v>49.191000000000003</v>
      </c>
      <c r="M122" s="55">
        <v>14.29</v>
      </c>
      <c r="N122" s="55">
        <v>65.983000000000004</v>
      </c>
      <c r="O122" s="55" t="s">
        <v>183</v>
      </c>
      <c r="P122" s="55" t="s">
        <v>183</v>
      </c>
      <c r="Q122" s="55" t="s">
        <v>183</v>
      </c>
    </row>
    <row r="123" spans="1:17" x14ac:dyDescent="0.3">
      <c r="A123" s="54" t="s">
        <v>237</v>
      </c>
      <c r="B123" s="54"/>
      <c r="C123" s="55" t="s">
        <v>183</v>
      </c>
      <c r="D123" s="55">
        <v>27.122</v>
      </c>
      <c r="E123" s="55">
        <v>15.605</v>
      </c>
      <c r="F123" s="55">
        <v>22.943999999999999</v>
      </c>
      <c r="G123" s="55">
        <v>24.071999999999999</v>
      </c>
      <c r="H123" s="55">
        <v>16.609000000000002</v>
      </c>
      <c r="I123" s="55">
        <v>23.614999999999998</v>
      </c>
      <c r="J123" s="55">
        <v>43.244999999999997</v>
      </c>
      <c r="K123" s="55">
        <v>61.988999999999997</v>
      </c>
      <c r="L123" s="55">
        <v>70.274000000000001</v>
      </c>
      <c r="M123" s="55">
        <v>62.526000000000003</v>
      </c>
      <c r="N123" s="55">
        <v>47.314999999999998</v>
      </c>
      <c r="O123" s="55" t="s">
        <v>183</v>
      </c>
      <c r="P123" s="55" t="s">
        <v>183</v>
      </c>
      <c r="Q123" s="55" t="s">
        <v>183</v>
      </c>
    </row>
    <row r="124" spans="1:17" x14ac:dyDescent="0.3">
      <c r="A124" s="54" t="s">
        <v>238</v>
      </c>
      <c r="B124" s="54"/>
      <c r="C124" s="55" t="s">
        <v>183</v>
      </c>
      <c r="D124" s="55">
        <v>72.13</v>
      </c>
      <c r="E124" s="55">
        <v>63.235999999999997</v>
      </c>
      <c r="F124" s="55">
        <v>65.257000000000005</v>
      </c>
      <c r="G124" s="55">
        <v>61.787999999999997</v>
      </c>
      <c r="H124" s="55">
        <v>63.502000000000002</v>
      </c>
      <c r="I124" s="55">
        <v>68.218999999999994</v>
      </c>
      <c r="J124" s="55">
        <v>82.247</v>
      </c>
      <c r="K124" s="55">
        <v>101.52500000000001</v>
      </c>
      <c r="L124" s="55">
        <v>113.56100000000001</v>
      </c>
      <c r="M124" s="55">
        <v>111.255</v>
      </c>
      <c r="N124" s="55">
        <v>117.774</v>
      </c>
      <c r="O124" s="55" t="s">
        <v>183</v>
      </c>
      <c r="P124" s="55" t="s">
        <v>183</v>
      </c>
      <c r="Q124" s="55" t="s">
        <v>183</v>
      </c>
    </row>
    <row r="125" spans="1:17" x14ac:dyDescent="0.3">
      <c r="A125" s="54" t="s">
        <v>239</v>
      </c>
      <c r="B125" s="54"/>
      <c r="C125" s="55" t="s">
        <v>183</v>
      </c>
      <c r="D125" s="55">
        <v>76.167000000000002</v>
      </c>
      <c r="E125" s="55">
        <v>61.195999999999998</v>
      </c>
      <c r="F125" s="55">
        <v>78.081000000000003</v>
      </c>
      <c r="G125" s="55">
        <v>63.26</v>
      </c>
      <c r="H125" s="55">
        <v>61.561</v>
      </c>
      <c r="I125" s="55">
        <v>70.084000000000003</v>
      </c>
      <c r="J125" s="55">
        <v>87.168999999999997</v>
      </c>
      <c r="K125" s="55">
        <v>108.19199999999999</v>
      </c>
      <c r="L125" s="55">
        <v>126.65</v>
      </c>
      <c r="M125" s="55">
        <v>120.749</v>
      </c>
      <c r="N125" s="55">
        <v>125.758</v>
      </c>
      <c r="O125" s="55" t="s">
        <v>183</v>
      </c>
      <c r="P125" s="55" t="s">
        <v>183</v>
      </c>
      <c r="Q125" s="55" t="s">
        <v>183</v>
      </c>
    </row>
    <row r="126" spans="1:17" x14ac:dyDescent="0.3">
      <c r="A126" s="54" t="s">
        <v>240</v>
      </c>
      <c r="B126" s="54"/>
      <c r="C126" s="55" t="s">
        <v>183</v>
      </c>
      <c r="D126" s="55">
        <v>141.11799999999999</v>
      </c>
      <c r="E126" s="55">
        <v>102.10599999999999</v>
      </c>
      <c r="F126" s="55">
        <v>102.443</v>
      </c>
      <c r="G126" s="55">
        <v>117.61799999999999</v>
      </c>
      <c r="H126" s="55">
        <v>117.42400000000001</v>
      </c>
      <c r="I126" s="55">
        <v>110.154</v>
      </c>
      <c r="J126" s="55">
        <v>112.47499999999999</v>
      </c>
      <c r="K126" s="55">
        <v>139.42699999999999</v>
      </c>
      <c r="L126" s="55">
        <v>176.99600000000001</v>
      </c>
      <c r="M126" s="55">
        <v>131.864</v>
      </c>
      <c r="N126" s="55">
        <v>153.83799999999999</v>
      </c>
      <c r="O126" s="55" t="s">
        <v>183</v>
      </c>
      <c r="P126" s="55" t="s">
        <v>183</v>
      </c>
      <c r="Q126" s="55" t="s">
        <v>183</v>
      </c>
    </row>
    <row r="127" spans="1:17" x14ac:dyDescent="0.3">
      <c r="A127" s="54" t="s">
        <v>241</v>
      </c>
      <c r="B127" s="54"/>
      <c r="C127" s="55" t="s">
        <v>183</v>
      </c>
      <c r="D127" s="55">
        <v>159.864</v>
      </c>
      <c r="E127" s="55">
        <v>124.38500000000001</v>
      </c>
      <c r="F127" s="55">
        <v>169.124</v>
      </c>
      <c r="G127" s="55">
        <v>146.761</v>
      </c>
      <c r="H127" s="55">
        <v>167.154</v>
      </c>
      <c r="I127" s="55">
        <v>175.626</v>
      </c>
      <c r="J127" s="55">
        <v>203.47399999999999</v>
      </c>
      <c r="K127" s="55">
        <v>235.60900000000001</v>
      </c>
      <c r="L127" s="55">
        <v>258.471</v>
      </c>
      <c r="M127" s="55">
        <v>265.74099999999999</v>
      </c>
      <c r="N127" s="55">
        <v>237.47200000000001</v>
      </c>
      <c r="O127" s="55" t="s">
        <v>183</v>
      </c>
      <c r="P127" s="55" t="s">
        <v>183</v>
      </c>
      <c r="Q127" s="55" t="s">
        <v>183</v>
      </c>
    </row>
    <row r="128" spans="1:17" x14ac:dyDescent="0.3">
      <c r="A128" s="54" t="s">
        <v>242</v>
      </c>
      <c r="B128" s="54"/>
      <c r="C128" s="55" t="s">
        <v>183</v>
      </c>
      <c r="D128" s="55">
        <v>214.369</v>
      </c>
      <c r="E128" s="55">
        <v>163.09299999999999</v>
      </c>
      <c r="F128" s="55">
        <v>149.136</v>
      </c>
      <c r="G128" s="55">
        <v>180.726</v>
      </c>
      <c r="H128" s="55">
        <v>236.13200000000001</v>
      </c>
      <c r="I128" s="55">
        <v>254.85400000000001</v>
      </c>
      <c r="J128" s="55">
        <v>280.26600000000002</v>
      </c>
      <c r="K128" s="55">
        <v>330.68099999999998</v>
      </c>
      <c r="L128" s="55">
        <v>344.685</v>
      </c>
      <c r="M128" s="55">
        <v>371.56599999999997</v>
      </c>
      <c r="N128" s="55">
        <v>282.60899999999998</v>
      </c>
      <c r="O128" s="55" t="s">
        <v>183</v>
      </c>
      <c r="P128" s="55" t="s">
        <v>183</v>
      </c>
      <c r="Q128" s="55" t="s">
        <v>183</v>
      </c>
    </row>
    <row r="129" spans="1:17" x14ac:dyDescent="0.3">
      <c r="A129" s="54" t="s">
        <v>243</v>
      </c>
      <c r="B129" s="54"/>
      <c r="C129" s="55" t="s">
        <v>183</v>
      </c>
      <c r="D129" s="55">
        <v>274.67200000000003</v>
      </c>
      <c r="E129" s="55">
        <v>270.62799999999999</v>
      </c>
      <c r="F129" s="55">
        <v>302.49700000000001</v>
      </c>
      <c r="G129" s="55">
        <v>302.85399999999998</v>
      </c>
      <c r="H129" s="55">
        <v>358.75900000000001</v>
      </c>
      <c r="I129" s="55">
        <v>393.702</v>
      </c>
      <c r="J129" s="55">
        <v>395.38499999999999</v>
      </c>
      <c r="K129" s="55">
        <v>479.25900000000001</v>
      </c>
      <c r="L129" s="55">
        <v>505.73599999999999</v>
      </c>
      <c r="M129" s="55">
        <v>490.702</v>
      </c>
      <c r="N129" s="55">
        <v>465.19400000000002</v>
      </c>
      <c r="O129" s="55" t="s">
        <v>183</v>
      </c>
      <c r="P129" s="55" t="s">
        <v>183</v>
      </c>
      <c r="Q129" s="55" t="s">
        <v>183</v>
      </c>
    </row>
    <row r="130" spans="1:17" x14ac:dyDescent="0.3">
      <c r="A130" s="54" t="s">
        <v>244</v>
      </c>
      <c r="B130" s="54"/>
      <c r="C130" s="55" t="s">
        <v>183</v>
      </c>
      <c r="D130" s="55" t="s">
        <v>183</v>
      </c>
      <c r="E130" s="55" t="s">
        <v>183</v>
      </c>
      <c r="F130" s="55" t="s">
        <v>183</v>
      </c>
      <c r="G130" s="55" t="s">
        <v>183</v>
      </c>
      <c r="H130" s="55" t="s">
        <v>183</v>
      </c>
      <c r="I130" s="55" t="s">
        <v>183</v>
      </c>
      <c r="J130" s="55" t="s">
        <v>183</v>
      </c>
      <c r="K130" s="55">
        <v>405.74299999999999</v>
      </c>
      <c r="L130" s="55">
        <v>731.91600000000005</v>
      </c>
      <c r="M130" s="55">
        <v>781.85400000000004</v>
      </c>
      <c r="N130" s="55">
        <v>969.86599999999999</v>
      </c>
      <c r="O130" s="55">
        <v>343.99</v>
      </c>
      <c r="P130" s="55">
        <v>1217.8140000000001</v>
      </c>
      <c r="Q130" s="55">
        <v>1294.6300000000001</v>
      </c>
    </row>
    <row r="131" spans="1:17" x14ac:dyDescent="0.3">
      <c r="A131" s="54" t="s">
        <v>245</v>
      </c>
      <c r="B131" s="54"/>
      <c r="C131" s="55" t="s">
        <v>183</v>
      </c>
      <c r="D131" s="55" t="s">
        <v>183</v>
      </c>
      <c r="E131" s="55" t="s">
        <v>183</v>
      </c>
      <c r="F131" s="55" t="s">
        <v>183</v>
      </c>
      <c r="G131" s="55" t="s">
        <v>183</v>
      </c>
      <c r="H131" s="55" t="s">
        <v>183</v>
      </c>
      <c r="I131" s="55" t="s">
        <v>183</v>
      </c>
      <c r="J131" s="55" t="s">
        <v>183</v>
      </c>
      <c r="K131" s="55" t="s">
        <v>183</v>
      </c>
      <c r="L131" s="55" t="s">
        <v>183</v>
      </c>
      <c r="M131" s="55">
        <v>0</v>
      </c>
      <c r="N131" s="55">
        <v>69.945999999999998</v>
      </c>
      <c r="O131" s="55" t="s">
        <v>183</v>
      </c>
      <c r="P131" s="55" t="s">
        <v>183</v>
      </c>
      <c r="Q131" s="55" t="s">
        <v>183</v>
      </c>
    </row>
    <row r="132" spans="1:17" x14ac:dyDescent="0.3">
      <c r="A132" s="54" t="s">
        <v>246</v>
      </c>
      <c r="B132" s="54"/>
      <c r="C132" s="55" t="s">
        <v>183</v>
      </c>
      <c r="D132" s="55" t="s">
        <v>183</v>
      </c>
      <c r="E132" s="55" t="s">
        <v>183</v>
      </c>
      <c r="F132" s="55" t="s">
        <v>183</v>
      </c>
      <c r="G132" s="55" t="s">
        <v>183</v>
      </c>
      <c r="H132" s="55" t="s">
        <v>183</v>
      </c>
      <c r="I132" s="55" t="s">
        <v>183</v>
      </c>
      <c r="J132" s="55" t="s">
        <v>183</v>
      </c>
      <c r="K132" s="55" t="s">
        <v>183</v>
      </c>
      <c r="L132" s="55" t="s">
        <v>183</v>
      </c>
      <c r="M132" s="55">
        <v>0</v>
      </c>
      <c r="N132" s="55">
        <v>71.013000000000005</v>
      </c>
      <c r="O132" s="55" t="s">
        <v>183</v>
      </c>
      <c r="P132" s="55" t="s">
        <v>183</v>
      </c>
      <c r="Q132" s="55" t="s">
        <v>183</v>
      </c>
    </row>
    <row r="133" spans="1:17" x14ac:dyDescent="0.3">
      <c r="A133" s="54" t="s">
        <v>247</v>
      </c>
      <c r="B133" s="54"/>
      <c r="C133" s="55" t="s">
        <v>183</v>
      </c>
      <c r="D133" s="55">
        <v>45.051000000000002</v>
      </c>
      <c r="E133" s="55">
        <v>39.853000000000002</v>
      </c>
      <c r="F133" s="55">
        <v>29.666</v>
      </c>
      <c r="G133" s="55">
        <v>40.469000000000001</v>
      </c>
      <c r="H133" s="55">
        <v>37.487000000000002</v>
      </c>
      <c r="I133" s="55">
        <v>40.332000000000001</v>
      </c>
      <c r="J133" s="55">
        <v>46.023000000000003</v>
      </c>
      <c r="K133" s="55">
        <v>49.69</v>
      </c>
      <c r="L133" s="55">
        <v>52.881999999999998</v>
      </c>
      <c r="M133" s="55">
        <v>52.081000000000003</v>
      </c>
      <c r="N133" s="55">
        <v>66.712000000000003</v>
      </c>
      <c r="O133" s="55" t="s">
        <v>183</v>
      </c>
      <c r="P133" s="55" t="s">
        <v>183</v>
      </c>
      <c r="Q133" s="55" t="s">
        <v>183</v>
      </c>
    </row>
    <row r="134" spans="1:17" x14ac:dyDescent="0.3">
      <c r="A134" s="54" t="s">
        <v>248</v>
      </c>
      <c r="B134" s="54"/>
      <c r="C134" s="55">
        <v>131.345</v>
      </c>
      <c r="D134" s="55">
        <v>138.01</v>
      </c>
      <c r="E134" s="55">
        <v>155.173</v>
      </c>
      <c r="F134" s="55">
        <v>166.01900000000001</v>
      </c>
      <c r="G134" s="55">
        <v>165.67</v>
      </c>
      <c r="H134" s="55">
        <v>155.68899999999999</v>
      </c>
      <c r="I134" s="55">
        <v>144.798</v>
      </c>
      <c r="J134" s="55">
        <v>154.97900000000001</v>
      </c>
      <c r="K134" s="55">
        <v>171.41399999999999</v>
      </c>
      <c r="L134" s="55">
        <v>176.28</v>
      </c>
      <c r="M134" s="55">
        <v>195.81700000000001</v>
      </c>
      <c r="N134" s="55">
        <v>193.971</v>
      </c>
      <c r="O134" s="55" t="s">
        <v>183</v>
      </c>
      <c r="P134" s="55" t="s">
        <v>183</v>
      </c>
      <c r="Q134" s="55" t="s">
        <v>183</v>
      </c>
    </row>
    <row r="135" spans="1:17" x14ac:dyDescent="0.3">
      <c r="A135" s="54" t="s">
        <v>249</v>
      </c>
      <c r="B135" s="54"/>
      <c r="C135" s="55" t="s">
        <v>183</v>
      </c>
      <c r="D135" s="55" t="s">
        <v>183</v>
      </c>
      <c r="E135" s="55" t="s">
        <v>183</v>
      </c>
      <c r="F135" s="55" t="s">
        <v>183</v>
      </c>
      <c r="G135" s="55" t="s">
        <v>183</v>
      </c>
      <c r="H135" s="55" t="s">
        <v>183</v>
      </c>
      <c r="I135" s="55" t="s">
        <v>183</v>
      </c>
      <c r="J135" s="55" t="s">
        <v>183</v>
      </c>
      <c r="K135" s="55" t="s">
        <v>183</v>
      </c>
      <c r="L135" s="55" t="s">
        <v>183</v>
      </c>
      <c r="M135" s="55">
        <v>13.789</v>
      </c>
      <c r="N135" s="55">
        <v>34.348999999999997</v>
      </c>
      <c r="O135" s="55" t="s">
        <v>183</v>
      </c>
      <c r="P135" s="55" t="s">
        <v>183</v>
      </c>
      <c r="Q135" s="55" t="s">
        <v>183</v>
      </c>
    </row>
    <row r="136" spans="1:17" x14ac:dyDescent="0.3">
      <c r="A136" s="54" t="s">
        <v>250</v>
      </c>
      <c r="B136" s="54"/>
      <c r="C136" s="55" t="s">
        <v>183</v>
      </c>
      <c r="D136" s="55" t="s">
        <v>183</v>
      </c>
      <c r="E136" s="55" t="s">
        <v>183</v>
      </c>
      <c r="F136" s="55" t="s">
        <v>183</v>
      </c>
      <c r="G136" s="55" t="s">
        <v>183</v>
      </c>
      <c r="H136" s="55" t="s">
        <v>183</v>
      </c>
      <c r="I136" s="55" t="s">
        <v>183</v>
      </c>
      <c r="J136" s="55" t="s">
        <v>183</v>
      </c>
      <c r="K136" s="55">
        <v>9.5960000000000001</v>
      </c>
      <c r="L136" s="55">
        <v>133.80600000000001</v>
      </c>
      <c r="M136" s="55">
        <v>210.72900000000001</v>
      </c>
      <c r="N136" s="55">
        <v>215.96199999999999</v>
      </c>
      <c r="O136" s="55" t="s">
        <v>183</v>
      </c>
      <c r="P136" s="55" t="s">
        <v>183</v>
      </c>
      <c r="Q136" s="55" t="s">
        <v>183</v>
      </c>
    </row>
    <row r="137" spans="1:17" x14ac:dyDescent="0.3">
      <c r="A137" s="54" t="s">
        <v>251</v>
      </c>
      <c r="B137" s="54"/>
      <c r="C137" s="55" t="s">
        <v>183</v>
      </c>
      <c r="D137" s="55" t="s">
        <v>183</v>
      </c>
      <c r="E137" s="55" t="s">
        <v>183</v>
      </c>
      <c r="F137" s="55" t="s">
        <v>183</v>
      </c>
      <c r="G137" s="55" t="s">
        <v>183</v>
      </c>
      <c r="H137" s="55" t="s">
        <v>183</v>
      </c>
      <c r="I137" s="55" t="s">
        <v>183</v>
      </c>
      <c r="J137" s="55" t="s">
        <v>183</v>
      </c>
      <c r="K137" s="55">
        <v>81.281000000000006</v>
      </c>
      <c r="L137" s="55">
        <v>281.17</v>
      </c>
      <c r="M137" s="55">
        <v>203.94499999999999</v>
      </c>
      <c r="N137" s="55">
        <v>206.81200000000001</v>
      </c>
      <c r="O137" s="55" t="s">
        <v>183</v>
      </c>
      <c r="P137" s="55" t="s">
        <v>183</v>
      </c>
      <c r="Q137" s="55" t="s">
        <v>183</v>
      </c>
    </row>
    <row r="138" spans="1:17" x14ac:dyDescent="0.3">
      <c r="A138" s="54" t="s">
        <v>252</v>
      </c>
      <c r="B138" s="54"/>
      <c r="C138" s="55">
        <v>100.021</v>
      </c>
      <c r="D138" s="55">
        <v>65.421999999999997</v>
      </c>
      <c r="E138" s="55">
        <v>61.286999999999999</v>
      </c>
      <c r="F138" s="55">
        <v>70.02</v>
      </c>
      <c r="G138" s="55">
        <v>71.361000000000004</v>
      </c>
      <c r="H138" s="55">
        <v>66.936999999999998</v>
      </c>
      <c r="I138" s="55">
        <v>70.260999999999996</v>
      </c>
      <c r="J138" s="55">
        <v>88.843000000000004</v>
      </c>
      <c r="K138" s="55">
        <v>93.762</v>
      </c>
      <c r="L138" s="55">
        <v>87.778000000000006</v>
      </c>
      <c r="M138" s="55">
        <v>105.49299999999999</v>
      </c>
      <c r="N138" s="55">
        <v>111.101</v>
      </c>
      <c r="O138" s="55" t="s">
        <v>183</v>
      </c>
      <c r="P138" s="55" t="s">
        <v>183</v>
      </c>
      <c r="Q138" s="55" t="s">
        <v>183</v>
      </c>
    </row>
    <row r="139" spans="1:17" x14ac:dyDescent="0.3">
      <c r="A139" s="54" t="s">
        <v>255</v>
      </c>
      <c r="B139" s="54"/>
      <c r="C139" s="55" t="s">
        <v>183</v>
      </c>
      <c r="D139" s="55">
        <v>18.321999999999999</v>
      </c>
      <c r="E139" s="55">
        <v>-12.157999999999999</v>
      </c>
      <c r="F139" s="55">
        <v>0.28699999999999998</v>
      </c>
      <c r="G139" s="55">
        <v>9.9469999999999992</v>
      </c>
      <c r="H139" s="55">
        <v>25.777000000000001</v>
      </c>
      <c r="I139" s="55">
        <v>35.984000000000002</v>
      </c>
      <c r="J139" s="55">
        <v>37.418999999999997</v>
      </c>
      <c r="K139" s="55">
        <v>13</v>
      </c>
      <c r="L139" s="55">
        <v>26.838000000000001</v>
      </c>
      <c r="M139" s="55">
        <v>74.790000000000006</v>
      </c>
      <c r="N139" s="55">
        <v>24.773</v>
      </c>
      <c r="O139" s="55">
        <v>-42.828000000000003</v>
      </c>
      <c r="P139" s="55">
        <v>15.766</v>
      </c>
      <c r="Q139" s="55">
        <v>-11.933999999999999</v>
      </c>
    </row>
    <row r="140" spans="1:17" x14ac:dyDescent="0.3">
      <c r="A140" s="54" t="s">
        <v>263</v>
      </c>
      <c r="B140" s="54"/>
      <c r="C140" s="55">
        <v>231.36600000000001</v>
      </c>
      <c r="D140" s="55">
        <v>273.09800000000001</v>
      </c>
      <c r="E140" s="55">
        <v>385.88799999999998</v>
      </c>
      <c r="F140" s="55">
        <v>380.92399999999998</v>
      </c>
      <c r="G140" s="55" t="s">
        <v>183</v>
      </c>
      <c r="H140" s="55" t="s">
        <v>183</v>
      </c>
      <c r="I140" s="55">
        <v>-0.223</v>
      </c>
      <c r="J140" s="55" t="s">
        <v>183</v>
      </c>
      <c r="K140" s="55" t="s">
        <v>183</v>
      </c>
      <c r="L140" s="55" t="s">
        <v>183</v>
      </c>
      <c r="M140" s="55" t="s">
        <v>183</v>
      </c>
      <c r="N140" s="55" t="s">
        <v>183</v>
      </c>
      <c r="O140" s="55">
        <v>-79.953999999999994</v>
      </c>
      <c r="P140" s="55">
        <v>-63.984000000000002</v>
      </c>
      <c r="Q140" s="55">
        <v>-71.296999999999997</v>
      </c>
    </row>
    <row r="141" spans="1:17" x14ac:dyDescent="0.3">
      <c r="A141" s="54" t="s">
        <v>233</v>
      </c>
      <c r="B141" s="54"/>
      <c r="C141" s="55" t="s">
        <v>183</v>
      </c>
      <c r="D141" s="55">
        <v>-208.63399999999999</v>
      </c>
      <c r="E141" s="55">
        <v>-250.482</v>
      </c>
      <c r="F141" s="55">
        <v>-56.290999999999997</v>
      </c>
      <c r="G141" s="55" t="s">
        <v>183</v>
      </c>
      <c r="H141" s="55" t="s">
        <v>183</v>
      </c>
      <c r="I141" s="55" t="s">
        <v>183</v>
      </c>
      <c r="J141" s="55" t="s">
        <v>183</v>
      </c>
      <c r="K141" s="55" t="s">
        <v>183</v>
      </c>
      <c r="L141" s="55" t="s">
        <v>183</v>
      </c>
      <c r="M141" s="55" t="s">
        <v>183</v>
      </c>
      <c r="N141" s="55" t="s">
        <v>183</v>
      </c>
      <c r="O141" s="55">
        <v>-79.953999999999994</v>
      </c>
      <c r="P141" s="55">
        <v>-63.984000000000002</v>
      </c>
      <c r="Q141" s="55">
        <v>-71.296999999999997</v>
      </c>
    </row>
    <row r="142" spans="1:17" x14ac:dyDescent="0.3">
      <c r="A142" s="54" t="s">
        <v>264</v>
      </c>
      <c r="B142" s="54"/>
      <c r="C142" s="55" t="s">
        <v>183</v>
      </c>
      <c r="D142" s="55">
        <v>24.614999999999998</v>
      </c>
      <c r="E142" s="55">
        <v>129.57499999999999</v>
      </c>
      <c r="F142" s="55">
        <v>115.21899999999999</v>
      </c>
      <c r="G142" s="55" t="s">
        <v>183</v>
      </c>
      <c r="H142" s="55" t="s">
        <v>183</v>
      </c>
      <c r="I142" s="55" t="s">
        <v>183</v>
      </c>
      <c r="J142" s="55" t="s">
        <v>183</v>
      </c>
      <c r="K142" s="55" t="s">
        <v>183</v>
      </c>
      <c r="L142" s="55" t="s">
        <v>183</v>
      </c>
      <c r="M142" s="55" t="s">
        <v>183</v>
      </c>
      <c r="N142" s="55" t="s">
        <v>183</v>
      </c>
      <c r="O142" s="55" t="s">
        <v>183</v>
      </c>
      <c r="P142" s="55" t="s">
        <v>183</v>
      </c>
      <c r="Q142" s="55" t="s">
        <v>183</v>
      </c>
    </row>
    <row r="143" spans="1:17" x14ac:dyDescent="0.3">
      <c r="A143" s="54" t="s">
        <v>194</v>
      </c>
      <c r="B143" s="54"/>
      <c r="C143" s="55" t="s">
        <v>183</v>
      </c>
      <c r="D143" s="55" t="s">
        <v>183</v>
      </c>
      <c r="E143" s="55">
        <v>-34.988</v>
      </c>
      <c r="F143" s="55">
        <v>359.68599999999998</v>
      </c>
      <c r="G143" s="55">
        <v>679.34500000000003</v>
      </c>
      <c r="H143" s="55">
        <v>814.10900000000004</v>
      </c>
      <c r="I143" s="55">
        <v>850.471</v>
      </c>
      <c r="J143" s="55">
        <v>539.88099999999997</v>
      </c>
      <c r="K143" s="55">
        <v>520.73599999999999</v>
      </c>
      <c r="L143" s="55">
        <v>535.524</v>
      </c>
      <c r="M143" s="55">
        <v>574.33299999999997</v>
      </c>
      <c r="N143" s="55">
        <v>734.72900000000004</v>
      </c>
      <c r="O143" s="55">
        <v>-193.83199999999999</v>
      </c>
      <c r="P143" s="55">
        <v>25.367000000000001</v>
      </c>
      <c r="Q143" s="55">
        <v>-203.136</v>
      </c>
    </row>
    <row r="144" spans="1:17" x14ac:dyDescent="0.3">
      <c r="A144" s="54" t="s">
        <v>253</v>
      </c>
      <c r="B144" s="54"/>
      <c r="C144" s="55" t="s">
        <v>183</v>
      </c>
      <c r="D144" s="55" t="s">
        <v>183</v>
      </c>
      <c r="E144" s="55" t="s">
        <v>183</v>
      </c>
      <c r="F144" s="55" t="s">
        <v>183</v>
      </c>
      <c r="G144" s="55" t="s">
        <v>183</v>
      </c>
      <c r="H144" s="55" t="s">
        <v>183</v>
      </c>
      <c r="I144" s="55" t="s">
        <v>183</v>
      </c>
      <c r="J144" s="55" t="s">
        <v>183</v>
      </c>
      <c r="K144" s="55" t="s">
        <v>183</v>
      </c>
      <c r="L144" s="55" t="s">
        <v>183</v>
      </c>
      <c r="M144" s="55">
        <v>478.12099999999998</v>
      </c>
      <c r="N144" s="55">
        <v>458.09899999999999</v>
      </c>
      <c r="O144" s="55" t="s">
        <v>183</v>
      </c>
      <c r="P144" s="55" t="s">
        <v>183</v>
      </c>
      <c r="Q144" s="55" t="s">
        <v>183</v>
      </c>
    </row>
    <row r="145" spans="1:17" x14ac:dyDescent="0.3">
      <c r="A145" s="54" t="s">
        <v>254</v>
      </c>
      <c r="B145" s="54"/>
      <c r="C145" s="55" t="s">
        <v>183</v>
      </c>
      <c r="D145" s="55" t="s">
        <v>183</v>
      </c>
      <c r="E145" s="55" t="s">
        <v>183</v>
      </c>
      <c r="F145" s="55" t="s">
        <v>183</v>
      </c>
      <c r="G145" s="55" t="s">
        <v>183</v>
      </c>
      <c r="H145" s="55" t="s">
        <v>183</v>
      </c>
      <c r="I145" s="55" t="s">
        <v>183</v>
      </c>
      <c r="J145" s="55" t="s">
        <v>183</v>
      </c>
      <c r="K145" s="55" t="s">
        <v>183</v>
      </c>
      <c r="L145" s="55" t="s">
        <v>183</v>
      </c>
      <c r="M145" s="55">
        <v>96.212000000000003</v>
      </c>
      <c r="N145" s="55">
        <v>276.63</v>
      </c>
      <c r="O145" s="55" t="s">
        <v>183</v>
      </c>
      <c r="P145" s="55" t="s">
        <v>183</v>
      </c>
      <c r="Q145" s="55" t="s">
        <v>183</v>
      </c>
    </row>
    <row r="146" spans="1:17" x14ac:dyDescent="0.3">
      <c r="A146" s="54" t="s">
        <v>261</v>
      </c>
      <c r="B146" s="54"/>
      <c r="C146" s="55">
        <v>76.373999999999995</v>
      </c>
      <c r="D146" s="55">
        <v>96.947000000000003</v>
      </c>
      <c r="E146" s="55">
        <v>42.764000000000003</v>
      </c>
      <c r="F146" s="55">
        <v>32.165999999999997</v>
      </c>
      <c r="G146" s="55">
        <v>21.824000000000002</v>
      </c>
      <c r="H146" s="55">
        <v>68.828999999999994</v>
      </c>
      <c r="I146" s="55">
        <v>63.835999999999999</v>
      </c>
      <c r="J146" s="55">
        <v>257.88299999999998</v>
      </c>
      <c r="K146" s="55">
        <v>527.61599999999999</v>
      </c>
      <c r="L146" s="55">
        <v>146.22200000000001</v>
      </c>
      <c r="M146" s="55">
        <v>147.69</v>
      </c>
      <c r="N146" s="55">
        <v>122.598</v>
      </c>
      <c r="O146" s="55">
        <v>-104.89</v>
      </c>
      <c r="P146" s="55">
        <v>-131.59</v>
      </c>
      <c r="Q146" s="55">
        <v>-222.07900000000001</v>
      </c>
    </row>
    <row r="147" spans="1:17" x14ac:dyDescent="0.3">
      <c r="A147" s="54" t="s">
        <v>268</v>
      </c>
      <c r="B147" s="54"/>
      <c r="C147" s="55">
        <v>-1282.289</v>
      </c>
      <c r="D147" s="55">
        <v>-131.142</v>
      </c>
      <c r="E147" s="55">
        <v>-109.911</v>
      </c>
      <c r="F147" s="55">
        <v>-156.08600000000001</v>
      </c>
      <c r="G147" s="55">
        <v>-215.75700000000001</v>
      </c>
      <c r="H147" s="55">
        <v>-200.708</v>
      </c>
      <c r="I147" s="55">
        <v>-220.66399999999999</v>
      </c>
      <c r="J147" s="55">
        <v>-254.10400000000001</v>
      </c>
      <c r="K147" s="55">
        <v>-283.72699999999998</v>
      </c>
      <c r="L147" s="55">
        <v>-326.03199999999998</v>
      </c>
      <c r="M147" s="55">
        <v>-379.06900000000002</v>
      </c>
      <c r="N147" s="55">
        <v>-410.70299999999997</v>
      </c>
      <c r="O147" s="55">
        <v>-530.84299999999996</v>
      </c>
      <c r="P147" s="55">
        <v>-560.30899999999997</v>
      </c>
      <c r="Q147" s="55">
        <v>-736.548</v>
      </c>
    </row>
    <row r="148" spans="1:17" x14ac:dyDescent="0.3">
      <c r="A148" s="54" t="s">
        <v>256</v>
      </c>
      <c r="B148" s="54"/>
      <c r="C148" s="55" t="s">
        <v>183</v>
      </c>
      <c r="D148" s="55">
        <v>873.71600000000001</v>
      </c>
      <c r="E148" s="55">
        <v>658.61800000000005</v>
      </c>
      <c r="F148" s="55">
        <v>976.12</v>
      </c>
      <c r="G148" s="55">
        <v>1325.22</v>
      </c>
      <c r="H148" s="55">
        <v>1511.5150000000001</v>
      </c>
      <c r="I148" s="55">
        <v>1518.307</v>
      </c>
      <c r="J148" s="55">
        <v>1689.9659999999999</v>
      </c>
      <c r="K148" s="55" t="s">
        <v>183</v>
      </c>
      <c r="L148" s="55" t="s">
        <v>183</v>
      </c>
      <c r="M148" s="55" t="s">
        <v>183</v>
      </c>
      <c r="N148" s="55" t="s">
        <v>183</v>
      </c>
      <c r="O148" s="55" t="s">
        <v>183</v>
      </c>
      <c r="P148" s="55" t="s">
        <v>183</v>
      </c>
      <c r="Q148" s="55" t="s">
        <v>183</v>
      </c>
    </row>
    <row r="149" spans="1:17" x14ac:dyDescent="0.3">
      <c r="A149" s="54" t="s">
        <v>257</v>
      </c>
      <c r="B149" s="54"/>
      <c r="C149" s="55" t="s">
        <v>183</v>
      </c>
      <c r="D149" s="55">
        <v>1.7589999999999999</v>
      </c>
      <c r="E149" s="55">
        <v>-0.95799999999999996</v>
      </c>
      <c r="F149" s="55">
        <v>-1.7589999999999999</v>
      </c>
      <c r="G149" s="55">
        <v>1.4550000000000001</v>
      </c>
      <c r="H149" s="55">
        <v>3.31</v>
      </c>
      <c r="I149" s="55">
        <v>-0.223</v>
      </c>
      <c r="J149" s="55">
        <v>3.4409999999999998</v>
      </c>
      <c r="K149" s="55" t="s">
        <v>183</v>
      </c>
      <c r="L149" s="55" t="s">
        <v>183</v>
      </c>
      <c r="M149" s="55" t="s">
        <v>183</v>
      </c>
      <c r="N149" s="55" t="s">
        <v>183</v>
      </c>
      <c r="O149" s="55" t="s">
        <v>183</v>
      </c>
      <c r="P149" s="55" t="s">
        <v>183</v>
      </c>
      <c r="Q149" s="55" t="s">
        <v>183</v>
      </c>
    </row>
    <row r="150" spans="1:17" x14ac:dyDescent="0.3">
      <c r="A150" s="54" t="s">
        <v>258</v>
      </c>
      <c r="B150" s="54"/>
      <c r="C150" s="55" t="s">
        <v>183</v>
      </c>
      <c r="D150" s="55" t="s">
        <v>183</v>
      </c>
      <c r="E150" s="55" t="s">
        <v>183</v>
      </c>
      <c r="F150" s="55" t="s">
        <v>183</v>
      </c>
      <c r="G150" s="55">
        <v>277.5</v>
      </c>
      <c r="H150" s="55">
        <v>260.113</v>
      </c>
      <c r="I150" s="55">
        <v>255.39099999999999</v>
      </c>
      <c r="J150" s="55">
        <v>289.84500000000003</v>
      </c>
      <c r="K150" s="55" t="s">
        <v>183</v>
      </c>
      <c r="L150" s="55" t="s">
        <v>183</v>
      </c>
      <c r="M150" s="55" t="s">
        <v>183</v>
      </c>
      <c r="N150" s="55" t="s">
        <v>183</v>
      </c>
      <c r="O150" s="55" t="s">
        <v>183</v>
      </c>
      <c r="P150" s="55" t="s">
        <v>183</v>
      </c>
      <c r="Q150" s="55" t="s">
        <v>183</v>
      </c>
    </row>
    <row r="151" spans="1:17" x14ac:dyDescent="0.3">
      <c r="A151" s="54" t="s">
        <v>260</v>
      </c>
      <c r="B151" s="54"/>
      <c r="C151" s="55">
        <v>16.893999999999998</v>
      </c>
      <c r="D151" s="55" t="s">
        <v>183</v>
      </c>
      <c r="E151" s="55" t="s">
        <v>183</v>
      </c>
      <c r="F151" s="55" t="s">
        <v>183</v>
      </c>
      <c r="G151" s="55" t="s">
        <v>183</v>
      </c>
      <c r="H151" s="55" t="s">
        <v>183</v>
      </c>
      <c r="I151" s="55" t="s">
        <v>183</v>
      </c>
      <c r="J151" s="55" t="s">
        <v>183</v>
      </c>
      <c r="K151" s="55" t="s">
        <v>183</v>
      </c>
      <c r="L151" s="55" t="s">
        <v>183</v>
      </c>
      <c r="M151" s="55" t="s">
        <v>183</v>
      </c>
      <c r="N151" s="55" t="s">
        <v>183</v>
      </c>
      <c r="O151" s="55" t="s">
        <v>183</v>
      </c>
      <c r="P151" s="55" t="s">
        <v>183</v>
      </c>
      <c r="Q151" s="55" t="s">
        <v>183</v>
      </c>
    </row>
    <row r="152" spans="1:17" x14ac:dyDescent="0.3">
      <c r="A152" s="54" t="s">
        <v>262</v>
      </c>
      <c r="B152" s="54"/>
      <c r="C152" s="55">
        <v>0.877</v>
      </c>
      <c r="D152" s="55" t="s">
        <v>183</v>
      </c>
      <c r="E152" s="55" t="s">
        <v>183</v>
      </c>
      <c r="F152" s="55" t="s">
        <v>183</v>
      </c>
      <c r="G152" s="55" t="s">
        <v>183</v>
      </c>
      <c r="H152" s="55" t="s">
        <v>183</v>
      </c>
      <c r="I152" s="55" t="s">
        <v>183</v>
      </c>
      <c r="J152" s="55" t="s">
        <v>183</v>
      </c>
      <c r="K152" s="55" t="s">
        <v>183</v>
      </c>
      <c r="L152" s="55" t="s">
        <v>183</v>
      </c>
      <c r="M152" s="55" t="s">
        <v>183</v>
      </c>
      <c r="N152" s="55" t="s">
        <v>183</v>
      </c>
      <c r="O152" s="55" t="s">
        <v>183</v>
      </c>
      <c r="P152" s="55" t="s">
        <v>183</v>
      </c>
      <c r="Q152" s="55" t="s">
        <v>183</v>
      </c>
    </row>
    <row r="153" spans="1:17" x14ac:dyDescent="0.3">
      <c r="A153" s="52" t="s">
        <v>274</v>
      </c>
      <c r="B153" s="52"/>
      <c r="C153" s="53">
        <v>778.23599999999999</v>
      </c>
      <c r="D153" s="53">
        <v>689.27300000000002</v>
      </c>
      <c r="E153" s="53">
        <v>633.423</v>
      </c>
      <c r="F153" s="53">
        <v>817.14599999999996</v>
      </c>
      <c r="G153" s="53">
        <v>927.697</v>
      </c>
      <c r="H153" s="53">
        <v>846.98199999999997</v>
      </c>
      <c r="I153" s="53">
        <v>817.524</v>
      </c>
      <c r="J153" s="53">
        <v>820.34900000000005</v>
      </c>
      <c r="K153" s="53">
        <v>849.52700000000004</v>
      </c>
      <c r="L153" s="53">
        <v>993.48</v>
      </c>
      <c r="M153" s="53">
        <v>1178.0440000000001</v>
      </c>
      <c r="N153" s="53" t="s">
        <v>183</v>
      </c>
      <c r="O153" s="53" t="s">
        <v>183</v>
      </c>
      <c r="P153" s="53" t="s">
        <v>183</v>
      </c>
      <c r="Q153" s="53" t="s">
        <v>183</v>
      </c>
    </row>
    <row r="154" spans="1:17" x14ac:dyDescent="0.3">
      <c r="A154" s="54" t="s">
        <v>256</v>
      </c>
      <c r="B154" s="54"/>
      <c r="C154" s="55" t="s">
        <v>183</v>
      </c>
      <c r="D154" s="55">
        <v>514.29399999999998</v>
      </c>
      <c r="E154" s="55">
        <v>475.78100000000001</v>
      </c>
      <c r="F154" s="55">
        <v>444.94900000000001</v>
      </c>
      <c r="G154" s="55">
        <v>497.68</v>
      </c>
      <c r="H154" s="55">
        <v>488.01900000000001</v>
      </c>
      <c r="I154" s="55">
        <v>467.60399999999998</v>
      </c>
      <c r="J154" s="55">
        <v>465.20600000000002</v>
      </c>
      <c r="K154" s="55" t="s">
        <v>183</v>
      </c>
      <c r="L154" s="55" t="s">
        <v>183</v>
      </c>
      <c r="M154" s="55" t="s">
        <v>183</v>
      </c>
      <c r="N154" s="55" t="s">
        <v>183</v>
      </c>
      <c r="O154" s="55" t="s">
        <v>183</v>
      </c>
      <c r="P154" s="55" t="s">
        <v>183</v>
      </c>
      <c r="Q154" s="55" t="s">
        <v>183</v>
      </c>
    </row>
    <row r="155" spans="1:17" x14ac:dyDescent="0.3">
      <c r="A155" s="54" t="s">
        <v>257</v>
      </c>
      <c r="B155" s="54"/>
      <c r="C155" s="55" t="s">
        <v>183</v>
      </c>
      <c r="D155" s="55">
        <v>5.9880000000000004</v>
      </c>
      <c r="E155" s="55">
        <v>5.4130000000000003</v>
      </c>
      <c r="F155" s="55">
        <v>4.133</v>
      </c>
      <c r="G155" s="55">
        <v>2.3730000000000002</v>
      </c>
      <c r="H155" s="55">
        <v>2.2429999999999999</v>
      </c>
      <c r="I155" s="55">
        <v>1.7589999999999999</v>
      </c>
      <c r="J155" s="55">
        <v>0.46600000000000003</v>
      </c>
      <c r="K155" s="55" t="s">
        <v>183</v>
      </c>
      <c r="L155" s="55" t="s">
        <v>183</v>
      </c>
      <c r="M155" s="55" t="s">
        <v>183</v>
      </c>
      <c r="N155" s="55" t="s">
        <v>183</v>
      </c>
      <c r="O155" s="55" t="s">
        <v>183</v>
      </c>
      <c r="P155" s="55" t="s">
        <v>183</v>
      </c>
      <c r="Q155" s="55" t="s">
        <v>183</v>
      </c>
    </row>
    <row r="156" spans="1:17" x14ac:dyDescent="0.3">
      <c r="A156" s="54" t="s">
        <v>258</v>
      </c>
      <c r="B156" s="54"/>
      <c r="C156" s="55" t="s">
        <v>183</v>
      </c>
      <c r="D156" s="55" t="s">
        <v>183</v>
      </c>
      <c r="E156" s="55" t="s">
        <v>183</v>
      </c>
      <c r="F156" s="55" t="s">
        <v>183</v>
      </c>
      <c r="G156" s="55">
        <v>77.343000000000004</v>
      </c>
      <c r="H156" s="55">
        <v>65.147000000000006</v>
      </c>
      <c r="I156" s="55">
        <v>61.904000000000003</v>
      </c>
      <c r="J156" s="55">
        <v>61.673999999999999</v>
      </c>
      <c r="K156" s="55" t="s">
        <v>183</v>
      </c>
      <c r="L156" s="55" t="s">
        <v>183</v>
      </c>
      <c r="M156" s="55" t="s">
        <v>183</v>
      </c>
      <c r="N156" s="55" t="s">
        <v>183</v>
      </c>
      <c r="O156" s="55" t="s">
        <v>183</v>
      </c>
      <c r="P156" s="55" t="s">
        <v>183</v>
      </c>
      <c r="Q156" s="55" t="s">
        <v>183</v>
      </c>
    </row>
    <row r="157" spans="1:17" x14ac:dyDescent="0.3">
      <c r="A157" s="54" t="s">
        <v>268</v>
      </c>
      <c r="B157" s="54"/>
      <c r="C157" s="55" t="s">
        <v>183</v>
      </c>
      <c r="D157" s="55">
        <v>60.643000000000001</v>
      </c>
      <c r="E157" s="55">
        <v>49.171999999999997</v>
      </c>
      <c r="F157" s="55">
        <v>43.997999999999998</v>
      </c>
      <c r="G157" s="55">
        <v>40.866</v>
      </c>
      <c r="H157" s="55">
        <v>43.539000000000001</v>
      </c>
      <c r="I157" s="55">
        <v>47.192999999999998</v>
      </c>
      <c r="J157" s="55">
        <v>80.644999999999996</v>
      </c>
      <c r="K157" s="55">
        <v>90.585999999999999</v>
      </c>
      <c r="L157" s="55">
        <v>92.497</v>
      </c>
      <c r="M157" s="55">
        <v>264.14999999999998</v>
      </c>
      <c r="N157" s="55" t="s">
        <v>183</v>
      </c>
      <c r="O157" s="55" t="s">
        <v>183</v>
      </c>
      <c r="P157" s="55" t="s">
        <v>183</v>
      </c>
      <c r="Q157" s="55" t="s">
        <v>183</v>
      </c>
    </row>
    <row r="158" spans="1:17" x14ac:dyDescent="0.3">
      <c r="A158" s="54" t="s">
        <v>260</v>
      </c>
      <c r="B158" s="54"/>
      <c r="C158" s="55">
        <v>10.285</v>
      </c>
      <c r="D158" s="55" t="s">
        <v>183</v>
      </c>
      <c r="E158" s="55" t="s">
        <v>183</v>
      </c>
      <c r="F158" s="55" t="s">
        <v>183</v>
      </c>
      <c r="G158" s="55" t="s">
        <v>183</v>
      </c>
      <c r="H158" s="55" t="s">
        <v>183</v>
      </c>
      <c r="I158" s="55" t="s">
        <v>183</v>
      </c>
      <c r="J158" s="55" t="s">
        <v>183</v>
      </c>
      <c r="K158" s="55" t="s">
        <v>183</v>
      </c>
      <c r="L158" s="55" t="s">
        <v>183</v>
      </c>
      <c r="M158" s="55" t="s">
        <v>183</v>
      </c>
      <c r="N158" s="55" t="s">
        <v>183</v>
      </c>
      <c r="O158" s="55" t="s">
        <v>183</v>
      </c>
      <c r="P158" s="55" t="s">
        <v>183</v>
      </c>
      <c r="Q158" s="55" t="s">
        <v>183</v>
      </c>
    </row>
    <row r="159" spans="1:17" x14ac:dyDescent="0.3">
      <c r="A159" s="54" t="s">
        <v>182</v>
      </c>
      <c r="B159" s="54"/>
      <c r="C159" s="55">
        <v>582.99400000000003</v>
      </c>
      <c r="D159" s="55">
        <v>508.30599999999998</v>
      </c>
      <c r="E159" s="55">
        <v>470.36799999999999</v>
      </c>
      <c r="F159" s="55">
        <v>440.81599999999997</v>
      </c>
      <c r="G159" s="55">
        <v>417.964</v>
      </c>
      <c r="H159" s="55">
        <v>422.87200000000001</v>
      </c>
      <c r="I159" s="55">
        <v>403.94099999999997</v>
      </c>
      <c r="J159" s="55">
        <v>403.06599999999997</v>
      </c>
      <c r="K159" s="55">
        <v>415.15699999999998</v>
      </c>
      <c r="L159" s="55">
        <v>443.67700000000002</v>
      </c>
      <c r="M159" s="55">
        <v>424.74</v>
      </c>
      <c r="N159" s="55" t="s">
        <v>183</v>
      </c>
      <c r="O159" s="55" t="s">
        <v>183</v>
      </c>
      <c r="P159" s="55" t="s">
        <v>183</v>
      </c>
      <c r="Q159" s="55" t="s">
        <v>183</v>
      </c>
    </row>
    <row r="160" spans="1:17" x14ac:dyDescent="0.3">
      <c r="A160" s="54" t="s">
        <v>233</v>
      </c>
      <c r="B160" s="54"/>
      <c r="C160" s="55" t="s">
        <v>183</v>
      </c>
      <c r="D160" s="55">
        <v>0</v>
      </c>
      <c r="E160" s="55">
        <v>0</v>
      </c>
      <c r="F160" s="55">
        <v>0</v>
      </c>
      <c r="G160" s="55" t="s">
        <v>183</v>
      </c>
      <c r="H160" s="55" t="s">
        <v>183</v>
      </c>
      <c r="I160" s="55" t="s">
        <v>183</v>
      </c>
      <c r="J160" s="55" t="s">
        <v>183</v>
      </c>
      <c r="K160" s="55" t="s">
        <v>183</v>
      </c>
      <c r="L160" s="55" t="s">
        <v>183</v>
      </c>
      <c r="M160" s="55" t="s">
        <v>183</v>
      </c>
      <c r="N160" s="55" t="s">
        <v>183</v>
      </c>
      <c r="O160" s="55" t="s">
        <v>183</v>
      </c>
      <c r="P160" s="55" t="s">
        <v>183</v>
      </c>
      <c r="Q160" s="55" t="s">
        <v>183</v>
      </c>
    </row>
    <row r="161" spans="1:17" x14ac:dyDescent="0.3">
      <c r="A161" s="54" t="s">
        <v>234</v>
      </c>
      <c r="B161" s="54"/>
      <c r="C161" s="55" t="s">
        <v>183</v>
      </c>
      <c r="D161" s="55">
        <v>24.895</v>
      </c>
      <c r="E161" s="55">
        <v>24.427</v>
      </c>
      <c r="F161" s="55">
        <v>22.213999999999999</v>
      </c>
      <c r="G161" s="55">
        <v>18.934999999999999</v>
      </c>
      <c r="H161" s="55">
        <v>18.78</v>
      </c>
      <c r="I161" s="55">
        <v>21.045999999999999</v>
      </c>
      <c r="J161" s="55">
        <v>27.149000000000001</v>
      </c>
      <c r="K161" s="55">
        <v>34.101999999999997</v>
      </c>
      <c r="L161" s="55" t="s">
        <v>183</v>
      </c>
      <c r="M161" s="55" t="s">
        <v>183</v>
      </c>
      <c r="N161" s="55" t="s">
        <v>183</v>
      </c>
      <c r="O161" s="55" t="s">
        <v>183</v>
      </c>
      <c r="P161" s="55" t="s">
        <v>183</v>
      </c>
      <c r="Q161" s="55" t="s">
        <v>183</v>
      </c>
    </row>
    <row r="162" spans="1:17" x14ac:dyDescent="0.3">
      <c r="A162" s="54" t="s">
        <v>235</v>
      </c>
      <c r="B162" s="54"/>
      <c r="C162" s="55" t="s">
        <v>183</v>
      </c>
      <c r="D162" s="55">
        <v>31.478999999999999</v>
      </c>
      <c r="E162" s="55">
        <v>27.529</v>
      </c>
      <c r="F162" s="55">
        <v>23.536000000000001</v>
      </c>
      <c r="G162" s="55">
        <v>21.332999999999998</v>
      </c>
      <c r="H162" s="55">
        <v>20.641999999999999</v>
      </c>
      <c r="I162" s="55">
        <v>18.585999999999999</v>
      </c>
      <c r="J162" s="55">
        <v>19.981999999999999</v>
      </c>
      <c r="K162" s="55">
        <v>20.431999999999999</v>
      </c>
      <c r="L162" s="55">
        <v>28.55</v>
      </c>
      <c r="M162" s="55">
        <v>24.802</v>
      </c>
      <c r="N162" s="55" t="s">
        <v>183</v>
      </c>
      <c r="O162" s="55" t="s">
        <v>183</v>
      </c>
      <c r="P162" s="55" t="s">
        <v>183</v>
      </c>
      <c r="Q162" s="55" t="s">
        <v>183</v>
      </c>
    </row>
    <row r="163" spans="1:17" x14ac:dyDescent="0.3">
      <c r="A163" s="54" t="s">
        <v>236</v>
      </c>
      <c r="B163" s="54"/>
      <c r="C163" s="55" t="s">
        <v>183</v>
      </c>
      <c r="D163" s="55" t="s">
        <v>183</v>
      </c>
      <c r="E163" s="55" t="s">
        <v>183</v>
      </c>
      <c r="F163" s="55" t="s">
        <v>183</v>
      </c>
      <c r="G163" s="55" t="s">
        <v>183</v>
      </c>
      <c r="H163" s="55" t="s">
        <v>183</v>
      </c>
      <c r="I163" s="55" t="s">
        <v>183</v>
      </c>
      <c r="J163" s="55" t="s">
        <v>183</v>
      </c>
      <c r="K163" s="55" t="s">
        <v>183</v>
      </c>
      <c r="L163" s="55">
        <v>42.268999999999998</v>
      </c>
      <c r="M163" s="55">
        <v>46.88</v>
      </c>
      <c r="N163" s="55" t="s">
        <v>183</v>
      </c>
      <c r="O163" s="55" t="s">
        <v>183</v>
      </c>
      <c r="P163" s="55" t="s">
        <v>183</v>
      </c>
      <c r="Q163" s="55" t="s">
        <v>183</v>
      </c>
    </row>
    <row r="164" spans="1:17" x14ac:dyDescent="0.3">
      <c r="A164" s="54" t="s">
        <v>237</v>
      </c>
      <c r="B164" s="54"/>
      <c r="C164" s="55" t="s">
        <v>183</v>
      </c>
      <c r="D164" s="55">
        <v>23.116</v>
      </c>
      <c r="E164" s="55">
        <v>20.741</v>
      </c>
      <c r="F164" s="55">
        <v>18.905000000000001</v>
      </c>
      <c r="G164" s="55">
        <v>19.452000000000002</v>
      </c>
      <c r="H164" s="55">
        <v>17.126999999999999</v>
      </c>
      <c r="I164" s="55">
        <v>15.334</v>
      </c>
      <c r="J164" s="55">
        <v>15.638999999999999</v>
      </c>
      <c r="K164" s="55">
        <v>16.963000000000001</v>
      </c>
      <c r="L164" s="55">
        <v>16.756</v>
      </c>
      <c r="M164" s="55">
        <v>18.532</v>
      </c>
      <c r="N164" s="55" t="s">
        <v>183</v>
      </c>
      <c r="O164" s="55" t="s">
        <v>183</v>
      </c>
      <c r="P164" s="55" t="s">
        <v>183</v>
      </c>
      <c r="Q164" s="55" t="s">
        <v>183</v>
      </c>
    </row>
    <row r="165" spans="1:17" x14ac:dyDescent="0.3">
      <c r="A165" s="54" t="s">
        <v>238</v>
      </c>
      <c r="B165" s="54"/>
      <c r="C165" s="55" t="s">
        <v>183</v>
      </c>
      <c r="D165" s="55">
        <v>24.172999999999998</v>
      </c>
      <c r="E165" s="55">
        <v>22.899000000000001</v>
      </c>
      <c r="F165" s="55">
        <v>20.183</v>
      </c>
      <c r="G165" s="55">
        <v>17.805</v>
      </c>
      <c r="H165" s="55">
        <v>14.249000000000001</v>
      </c>
      <c r="I165" s="55">
        <v>14.804</v>
      </c>
      <c r="J165" s="55">
        <v>14.590999999999999</v>
      </c>
      <c r="K165" s="55">
        <v>16.152000000000001</v>
      </c>
      <c r="L165" s="55">
        <v>18.352</v>
      </c>
      <c r="M165" s="55">
        <v>19.792999999999999</v>
      </c>
      <c r="N165" s="55" t="s">
        <v>183</v>
      </c>
      <c r="O165" s="55" t="s">
        <v>183</v>
      </c>
      <c r="P165" s="55" t="s">
        <v>183</v>
      </c>
      <c r="Q165" s="55" t="s">
        <v>183</v>
      </c>
    </row>
    <row r="166" spans="1:17" x14ac:dyDescent="0.3">
      <c r="A166" s="54" t="s">
        <v>239</v>
      </c>
      <c r="B166" s="54"/>
      <c r="C166" s="55" t="s">
        <v>183</v>
      </c>
      <c r="D166" s="55">
        <v>39.218000000000004</v>
      </c>
      <c r="E166" s="55">
        <v>42.116999999999997</v>
      </c>
      <c r="F166" s="55">
        <v>38.103000000000002</v>
      </c>
      <c r="G166" s="55">
        <v>37.689</v>
      </c>
      <c r="H166" s="55">
        <v>36.851999999999997</v>
      </c>
      <c r="I166" s="55">
        <v>37.848999999999997</v>
      </c>
      <c r="J166" s="55">
        <v>37.707999999999998</v>
      </c>
      <c r="K166" s="55">
        <v>36.612000000000002</v>
      </c>
      <c r="L166" s="55">
        <v>38.488999999999997</v>
      </c>
      <c r="M166" s="55">
        <v>38.875999999999998</v>
      </c>
      <c r="N166" s="55" t="s">
        <v>183</v>
      </c>
      <c r="O166" s="55" t="s">
        <v>183</v>
      </c>
      <c r="P166" s="55" t="s">
        <v>183</v>
      </c>
      <c r="Q166" s="55" t="s">
        <v>183</v>
      </c>
    </row>
    <row r="167" spans="1:17" x14ac:dyDescent="0.3">
      <c r="A167" s="54" t="s">
        <v>240</v>
      </c>
      <c r="B167" s="54"/>
      <c r="C167" s="55" t="s">
        <v>183</v>
      </c>
      <c r="D167" s="55">
        <v>66.049000000000007</v>
      </c>
      <c r="E167" s="55">
        <v>66.123999999999995</v>
      </c>
      <c r="F167" s="55">
        <v>59.545999999999999</v>
      </c>
      <c r="G167" s="55">
        <v>51.423000000000002</v>
      </c>
      <c r="H167" s="55">
        <v>49.612000000000002</v>
      </c>
      <c r="I167" s="55">
        <v>49.9</v>
      </c>
      <c r="J167" s="55">
        <v>44.561999999999998</v>
      </c>
      <c r="K167" s="55">
        <v>40.270000000000003</v>
      </c>
      <c r="L167" s="55">
        <v>39.853999999999999</v>
      </c>
      <c r="M167" s="55">
        <v>35.960999999999999</v>
      </c>
      <c r="N167" s="55" t="s">
        <v>183</v>
      </c>
      <c r="O167" s="55" t="s">
        <v>183</v>
      </c>
      <c r="P167" s="55" t="s">
        <v>183</v>
      </c>
      <c r="Q167" s="55" t="s">
        <v>183</v>
      </c>
    </row>
    <row r="168" spans="1:17" x14ac:dyDescent="0.3">
      <c r="A168" s="54" t="s">
        <v>241</v>
      </c>
      <c r="B168" s="54"/>
      <c r="C168" s="55" t="s">
        <v>183</v>
      </c>
      <c r="D168" s="55">
        <v>93.147999999999996</v>
      </c>
      <c r="E168" s="55">
        <v>91.634</v>
      </c>
      <c r="F168" s="55">
        <v>84.488</v>
      </c>
      <c r="G168" s="55">
        <v>77.326999999999998</v>
      </c>
      <c r="H168" s="55">
        <v>84.331999999999994</v>
      </c>
      <c r="I168" s="55">
        <v>76.736999999999995</v>
      </c>
      <c r="J168" s="55">
        <v>79.733000000000004</v>
      </c>
      <c r="K168" s="55">
        <v>89.655000000000001</v>
      </c>
      <c r="L168" s="55">
        <v>96.576999999999998</v>
      </c>
      <c r="M168" s="55">
        <v>90.686000000000007</v>
      </c>
      <c r="N168" s="55" t="s">
        <v>183</v>
      </c>
      <c r="O168" s="55" t="s">
        <v>183</v>
      </c>
      <c r="P168" s="55" t="s">
        <v>183</v>
      </c>
      <c r="Q168" s="55" t="s">
        <v>183</v>
      </c>
    </row>
    <row r="169" spans="1:17" x14ac:dyDescent="0.3">
      <c r="A169" s="54" t="s">
        <v>242</v>
      </c>
      <c r="B169" s="54"/>
      <c r="C169" s="55" t="s">
        <v>183</v>
      </c>
      <c r="D169" s="55">
        <v>90.960999999999999</v>
      </c>
      <c r="E169" s="55">
        <v>78.606999999999999</v>
      </c>
      <c r="F169" s="55">
        <v>77.141999999999996</v>
      </c>
      <c r="G169" s="55">
        <v>79.926000000000002</v>
      </c>
      <c r="H169" s="55">
        <v>84.31</v>
      </c>
      <c r="I169" s="55">
        <v>81.027000000000001</v>
      </c>
      <c r="J169" s="55">
        <v>73.260000000000005</v>
      </c>
      <c r="K169" s="55">
        <v>72.188000000000002</v>
      </c>
      <c r="L169" s="55">
        <v>70.510000000000005</v>
      </c>
      <c r="M169" s="55">
        <v>66.225999999999999</v>
      </c>
      <c r="N169" s="55" t="s">
        <v>183</v>
      </c>
      <c r="O169" s="55" t="s">
        <v>183</v>
      </c>
      <c r="P169" s="55" t="s">
        <v>183</v>
      </c>
      <c r="Q169" s="55" t="s">
        <v>183</v>
      </c>
    </row>
    <row r="170" spans="1:17" x14ac:dyDescent="0.3">
      <c r="A170" s="54" t="s">
        <v>243</v>
      </c>
      <c r="B170" s="54"/>
      <c r="C170" s="55" t="s">
        <v>183</v>
      </c>
      <c r="D170" s="55">
        <v>115.267</v>
      </c>
      <c r="E170" s="55">
        <v>96.29</v>
      </c>
      <c r="F170" s="55">
        <v>96.698999999999998</v>
      </c>
      <c r="G170" s="55">
        <v>94.073999999999998</v>
      </c>
      <c r="H170" s="55">
        <v>96.968000000000004</v>
      </c>
      <c r="I170" s="55">
        <v>88.658000000000001</v>
      </c>
      <c r="J170" s="55">
        <v>90.441999999999993</v>
      </c>
      <c r="K170" s="55">
        <v>88.783000000000001</v>
      </c>
      <c r="L170" s="55">
        <v>92.32</v>
      </c>
      <c r="M170" s="55">
        <v>82.983999999999995</v>
      </c>
      <c r="N170" s="55" t="s">
        <v>183</v>
      </c>
      <c r="O170" s="55" t="s">
        <v>183</v>
      </c>
      <c r="P170" s="55" t="s">
        <v>183</v>
      </c>
      <c r="Q170" s="55" t="s">
        <v>183</v>
      </c>
    </row>
    <row r="171" spans="1:17" x14ac:dyDescent="0.3">
      <c r="A171" s="54" t="s">
        <v>244</v>
      </c>
      <c r="B171" s="54"/>
      <c r="C171" s="55" t="s">
        <v>183</v>
      </c>
      <c r="D171" s="55" t="s">
        <v>183</v>
      </c>
      <c r="E171" s="55" t="s">
        <v>183</v>
      </c>
      <c r="F171" s="55" t="s">
        <v>183</v>
      </c>
      <c r="G171" s="55" t="s">
        <v>183</v>
      </c>
      <c r="H171" s="55" t="s">
        <v>183</v>
      </c>
      <c r="I171" s="55" t="s">
        <v>183</v>
      </c>
      <c r="J171" s="55" t="s">
        <v>183</v>
      </c>
      <c r="K171" s="55">
        <v>98.438999999999993</v>
      </c>
      <c r="L171" s="55">
        <v>211.303</v>
      </c>
      <c r="M171" s="55">
        <v>206.71199999999999</v>
      </c>
      <c r="N171" s="55" t="s">
        <v>183</v>
      </c>
      <c r="O171" s="55" t="s">
        <v>183</v>
      </c>
      <c r="P171" s="55" t="s">
        <v>183</v>
      </c>
      <c r="Q171" s="55" t="s">
        <v>183</v>
      </c>
    </row>
    <row r="172" spans="1:17" x14ac:dyDescent="0.3">
      <c r="A172" s="54" t="s">
        <v>247</v>
      </c>
      <c r="B172" s="54"/>
      <c r="C172" s="55" t="s">
        <v>183</v>
      </c>
      <c r="D172" s="55">
        <v>16.25</v>
      </c>
      <c r="E172" s="55">
        <v>14.278</v>
      </c>
      <c r="F172" s="55">
        <v>13.638999999999999</v>
      </c>
      <c r="G172" s="55">
        <v>13.102</v>
      </c>
      <c r="H172" s="55">
        <v>13.39</v>
      </c>
      <c r="I172" s="55">
        <v>12.48</v>
      </c>
      <c r="J172" s="55">
        <v>11.44</v>
      </c>
      <c r="K172" s="55">
        <v>9.7919999999999998</v>
      </c>
      <c r="L172" s="55">
        <v>9.0690000000000008</v>
      </c>
      <c r="M172" s="55">
        <v>8.8989999999999991</v>
      </c>
      <c r="N172" s="55" t="s">
        <v>183</v>
      </c>
      <c r="O172" s="55" t="s">
        <v>183</v>
      </c>
      <c r="P172" s="55" t="s">
        <v>183</v>
      </c>
      <c r="Q172" s="55" t="s">
        <v>183</v>
      </c>
    </row>
    <row r="173" spans="1:17" x14ac:dyDescent="0.3">
      <c r="A173" s="54" t="s">
        <v>248</v>
      </c>
      <c r="B173" s="54"/>
      <c r="C173" s="55">
        <v>53.673999999999999</v>
      </c>
      <c r="D173" s="55">
        <v>40.491</v>
      </c>
      <c r="E173" s="55">
        <v>40.46</v>
      </c>
      <c r="F173" s="55">
        <v>39.369</v>
      </c>
      <c r="G173" s="55">
        <v>33.542999999999999</v>
      </c>
      <c r="H173" s="55">
        <v>22.574999999999999</v>
      </c>
      <c r="I173" s="55">
        <v>23.315000000000001</v>
      </c>
      <c r="J173" s="55">
        <v>23.998999999999999</v>
      </c>
      <c r="K173" s="55">
        <v>23.608000000000001</v>
      </c>
      <c r="L173" s="55">
        <v>22.747</v>
      </c>
      <c r="M173" s="55">
        <v>22.396999999999998</v>
      </c>
      <c r="N173" s="55" t="s">
        <v>183</v>
      </c>
      <c r="O173" s="55" t="s">
        <v>183</v>
      </c>
      <c r="P173" s="55" t="s">
        <v>183</v>
      </c>
      <c r="Q173" s="55" t="s">
        <v>183</v>
      </c>
    </row>
    <row r="174" spans="1:17" x14ac:dyDescent="0.3">
      <c r="A174" s="54" t="s">
        <v>249</v>
      </c>
      <c r="B174" s="54"/>
      <c r="C174" s="55" t="s">
        <v>183</v>
      </c>
      <c r="D174" s="55" t="s">
        <v>183</v>
      </c>
      <c r="E174" s="55" t="s">
        <v>183</v>
      </c>
      <c r="F174" s="55" t="s">
        <v>183</v>
      </c>
      <c r="G174" s="55" t="s">
        <v>183</v>
      </c>
      <c r="H174" s="55" t="s">
        <v>183</v>
      </c>
      <c r="I174" s="55" t="s">
        <v>183</v>
      </c>
      <c r="J174" s="55" t="s">
        <v>183</v>
      </c>
      <c r="K174" s="55" t="s">
        <v>183</v>
      </c>
      <c r="L174" s="55" t="s">
        <v>183</v>
      </c>
      <c r="M174" s="55">
        <v>16.111000000000001</v>
      </c>
      <c r="N174" s="55" t="s">
        <v>183</v>
      </c>
      <c r="O174" s="55" t="s">
        <v>183</v>
      </c>
      <c r="P174" s="55" t="s">
        <v>183</v>
      </c>
      <c r="Q174" s="55" t="s">
        <v>183</v>
      </c>
    </row>
    <row r="175" spans="1:17" x14ac:dyDescent="0.3">
      <c r="A175" s="54" t="s">
        <v>250</v>
      </c>
      <c r="B175" s="54"/>
      <c r="C175" s="55" t="s">
        <v>183</v>
      </c>
      <c r="D175" s="55" t="s">
        <v>183</v>
      </c>
      <c r="E175" s="55" t="s">
        <v>183</v>
      </c>
      <c r="F175" s="55" t="s">
        <v>183</v>
      </c>
      <c r="G175" s="55" t="s">
        <v>183</v>
      </c>
      <c r="H175" s="55" t="s">
        <v>183</v>
      </c>
      <c r="I175" s="55" t="s">
        <v>183</v>
      </c>
      <c r="J175" s="55" t="s">
        <v>183</v>
      </c>
      <c r="K175" s="55">
        <v>5.2359999999999998</v>
      </c>
      <c r="L175" s="55">
        <v>82.744</v>
      </c>
      <c r="M175" s="55">
        <v>75.292000000000002</v>
      </c>
      <c r="N175" s="55" t="s">
        <v>183</v>
      </c>
      <c r="O175" s="55" t="s">
        <v>183</v>
      </c>
      <c r="P175" s="55" t="s">
        <v>183</v>
      </c>
      <c r="Q175" s="55" t="s">
        <v>183</v>
      </c>
    </row>
    <row r="176" spans="1:17" x14ac:dyDescent="0.3">
      <c r="A176" s="54" t="s">
        <v>251</v>
      </c>
      <c r="B176" s="54"/>
      <c r="C176" s="55" t="s">
        <v>183</v>
      </c>
      <c r="D176" s="55" t="s">
        <v>183</v>
      </c>
      <c r="E176" s="55" t="s">
        <v>183</v>
      </c>
      <c r="F176" s="55" t="s">
        <v>183</v>
      </c>
      <c r="G176" s="55" t="s">
        <v>183</v>
      </c>
      <c r="H176" s="55" t="s">
        <v>183</v>
      </c>
      <c r="I176" s="55" t="s">
        <v>183</v>
      </c>
      <c r="J176" s="55" t="s">
        <v>183</v>
      </c>
      <c r="K176" s="55">
        <v>33.923000000000002</v>
      </c>
      <c r="L176" s="55">
        <v>71.878</v>
      </c>
      <c r="M176" s="55">
        <v>57.523000000000003</v>
      </c>
      <c r="N176" s="55" t="s">
        <v>183</v>
      </c>
      <c r="O176" s="55" t="s">
        <v>183</v>
      </c>
      <c r="P176" s="55" t="s">
        <v>183</v>
      </c>
      <c r="Q176" s="55" t="s">
        <v>183</v>
      </c>
    </row>
    <row r="177" spans="1:17" x14ac:dyDescent="0.3">
      <c r="A177" s="54" t="s">
        <v>252</v>
      </c>
      <c r="B177" s="54"/>
      <c r="C177" s="55">
        <v>62.131</v>
      </c>
      <c r="D177" s="55">
        <v>49.030999999999999</v>
      </c>
      <c r="E177" s="55">
        <v>39.374000000000002</v>
      </c>
      <c r="F177" s="55">
        <v>39.649000000000001</v>
      </c>
      <c r="G177" s="55">
        <v>30.698</v>
      </c>
      <c r="H177" s="55">
        <v>29.181999999999999</v>
      </c>
      <c r="I177" s="55">
        <v>26.109000000000002</v>
      </c>
      <c r="J177" s="55">
        <v>26.234999999999999</v>
      </c>
      <c r="K177" s="55">
        <v>25.88</v>
      </c>
      <c r="L177" s="55">
        <v>24.864999999999998</v>
      </c>
      <c r="M177" s="55">
        <v>26.49</v>
      </c>
      <c r="N177" s="55" t="s">
        <v>183</v>
      </c>
      <c r="O177" s="55" t="s">
        <v>183</v>
      </c>
      <c r="P177" s="55" t="s">
        <v>183</v>
      </c>
      <c r="Q177" s="55" t="s">
        <v>183</v>
      </c>
    </row>
    <row r="178" spans="1:17" x14ac:dyDescent="0.3">
      <c r="A178" s="54" t="s">
        <v>194</v>
      </c>
      <c r="B178" s="54"/>
      <c r="C178" s="55" t="s">
        <v>183</v>
      </c>
      <c r="D178" s="55" t="s">
        <v>183</v>
      </c>
      <c r="E178" s="55" t="s">
        <v>183</v>
      </c>
      <c r="F178" s="55">
        <v>221.126</v>
      </c>
      <c r="G178" s="55">
        <v>374.94600000000003</v>
      </c>
      <c r="H178" s="55">
        <v>303.589</v>
      </c>
      <c r="I178" s="55">
        <v>291.91000000000003</v>
      </c>
      <c r="J178" s="55">
        <v>266.267</v>
      </c>
      <c r="K178" s="55">
        <v>237.84</v>
      </c>
      <c r="L178" s="55">
        <v>238.078</v>
      </c>
      <c r="M178" s="55">
        <v>263.29500000000002</v>
      </c>
      <c r="N178" s="55" t="s">
        <v>183</v>
      </c>
      <c r="O178" s="55" t="s">
        <v>183</v>
      </c>
      <c r="P178" s="55" t="s">
        <v>183</v>
      </c>
      <c r="Q178" s="55" t="s">
        <v>183</v>
      </c>
    </row>
    <row r="179" spans="1:17" x14ac:dyDescent="0.3">
      <c r="A179" s="54" t="s">
        <v>253</v>
      </c>
      <c r="B179" s="54"/>
      <c r="C179" s="55" t="s">
        <v>183</v>
      </c>
      <c r="D179" s="55" t="s">
        <v>183</v>
      </c>
      <c r="E179" s="55" t="s">
        <v>183</v>
      </c>
      <c r="F179" s="55" t="s">
        <v>183</v>
      </c>
      <c r="G179" s="55" t="s">
        <v>183</v>
      </c>
      <c r="H179" s="55" t="s">
        <v>183</v>
      </c>
      <c r="I179" s="55" t="s">
        <v>183</v>
      </c>
      <c r="J179" s="55" t="s">
        <v>183</v>
      </c>
      <c r="K179" s="55" t="s">
        <v>183</v>
      </c>
      <c r="L179" s="55" t="s">
        <v>183</v>
      </c>
      <c r="M179" s="55">
        <v>70.727999999999994</v>
      </c>
      <c r="N179" s="55" t="s">
        <v>183</v>
      </c>
      <c r="O179" s="55" t="s">
        <v>183</v>
      </c>
      <c r="P179" s="55" t="s">
        <v>183</v>
      </c>
      <c r="Q179" s="55" t="s">
        <v>183</v>
      </c>
    </row>
    <row r="180" spans="1:17" x14ac:dyDescent="0.3">
      <c r="A180" s="54" t="s">
        <v>254</v>
      </c>
      <c r="B180" s="54"/>
      <c r="C180" s="55" t="s">
        <v>183</v>
      </c>
      <c r="D180" s="55" t="s">
        <v>183</v>
      </c>
      <c r="E180" s="55" t="s">
        <v>183</v>
      </c>
      <c r="F180" s="55" t="s">
        <v>183</v>
      </c>
      <c r="G180" s="55" t="s">
        <v>183</v>
      </c>
      <c r="H180" s="55" t="s">
        <v>183</v>
      </c>
      <c r="I180" s="55" t="s">
        <v>183</v>
      </c>
      <c r="J180" s="55" t="s">
        <v>183</v>
      </c>
      <c r="K180" s="55" t="s">
        <v>183</v>
      </c>
      <c r="L180" s="55" t="s">
        <v>183</v>
      </c>
      <c r="M180" s="55">
        <v>192.56700000000001</v>
      </c>
      <c r="N180" s="55" t="s">
        <v>183</v>
      </c>
      <c r="O180" s="55" t="s">
        <v>183</v>
      </c>
      <c r="P180" s="55" t="s">
        <v>183</v>
      </c>
      <c r="Q180" s="55" t="s">
        <v>183</v>
      </c>
    </row>
    <row r="181" spans="1:17" x14ac:dyDescent="0.3">
      <c r="A181" s="54" t="s">
        <v>261</v>
      </c>
      <c r="B181" s="54"/>
      <c r="C181" s="55">
        <v>0</v>
      </c>
      <c r="D181" s="55">
        <v>0</v>
      </c>
      <c r="E181" s="55">
        <v>0</v>
      </c>
      <c r="F181" s="55">
        <v>0</v>
      </c>
      <c r="G181" s="55">
        <v>0</v>
      </c>
      <c r="H181" s="55">
        <v>0</v>
      </c>
      <c r="I181" s="55">
        <v>0</v>
      </c>
      <c r="J181" s="55">
        <v>0</v>
      </c>
      <c r="K181" s="55">
        <v>0</v>
      </c>
      <c r="L181" s="55">
        <v>0</v>
      </c>
      <c r="M181" s="55">
        <v>0</v>
      </c>
      <c r="N181" s="55" t="s">
        <v>183</v>
      </c>
      <c r="O181" s="55" t="s">
        <v>183</v>
      </c>
      <c r="P181" s="55" t="s">
        <v>183</v>
      </c>
      <c r="Q181" s="55" t="s">
        <v>183</v>
      </c>
    </row>
    <row r="182" spans="1:17" x14ac:dyDescent="0.3">
      <c r="A182" s="54" t="s">
        <v>255</v>
      </c>
      <c r="B182" s="54"/>
      <c r="C182" s="55" t="s">
        <v>183</v>
      </c>
      <c r="D182" s="55">
        <v>8.5640000000000001</v>
      </c>
      <c r="E182" s="55">
        <v>14.358000000000001</v>
      </c>
      <c r="F182" s="55">
        <v>14.416</v>
      </c>
      <c r="G182" s="55">
        <v>14.205</v>
      </c>
      <c r="H182" s="55">
        <v>11.835000000000001</v>
      </c>
      <c r="I182" s="55">
        <v>9.0579999999999998</v>
      </c>
      <c r="J182" s="55">
        <v>7.7649999999999997</v>
      </c>
      <c r="K182" s="55">
        <v>7.5049999999999999</v>
      </c>
      <c r="L182" s="55">
        <v>7.9249999999999998</v>
      </c>
      <c r="M182" s="55">
        <v>19.146999999999998</v>
      </c>
      <c r="N182" s="55" t="s">
        <v>183</v>
      </c>
      <c r="O182" s="55" t="s">
        <v>183</v>
      </c>
      <c r="P182" s="55" t="s">
        <v>183</v>
      </c>
      <c r="Q182" s="55" t="s">
        <v>183</v>
      </c>
    </row>
    <row r="183" spans="1:17" x14ac:dyDescent="0.3">
      <c r="A183" s="54" t="s">
        <v>262</v>
      </c>
      <c r="B183" s="54"/>
      <c r="C183" s="55">
        <v>0.877</v>
      </c>
      <c r="D183" s="55" t="s">
        <v>183</v>
      </c>
      <c r="E183" s="55" t="s">
        <v>183</v>
      </c>
      <c r="F183" s="55" t="s">
        <v>183</v>
      </c>
      <c r="G183" s="55" t="s">
        <v>183</v>
      </c>
      <c r="H183" s="55" t="s">
        <v>183</v>
      </c>
      <c r="I183" s="55" t="s">
        <v>183</v>
      </c>
      <c r="J183" s="55" t="s">
        <v>183</v>
      </c>
      <c r="K183" s="55" t="s">
        <v>183</v>
      </c>
      <c r="L183" s="55" t="s">
        <v>183</v>
      </c>
      <c r="M183" s="55" t="s">
        <v>183</v>
      </c>
      <c r="N183" s="55" t="s">
        <v>183</v>
      </c>
      <c r="O183" s="55" t="s">
        <v>183</v>
      </c>
      <c r="P183" s="55" t="s">
        <v>183</v>
      </c>
      <c r="Q183" s="55" t="s">
        <v>183</v>
      </c>
    </row>
    <row r="184" spans="1:17" x14ac:dyDescent="0.3">
      <c r="A184" s="54" t="s">
        <v>200</v>
      </c>
      <c r="B184" s="54"/>
      <c r="C184" s="55">
        <v>68.275000000000006</v>
      </c>
      <c r="D184" s="55" t="s">
        <v>183</v>
      </c>
      <c r="E184" s="55" t="s">
        <v>183</v>
      </c>
      <c r="F184" s="55" t="s">
        <v>183</v>
      </c>
      <c r="G184" s="55" t="s">
        <v>183</v>
      </c>
      <c r="H184" s="55" t="s">
        <v>183</v>
      </c>
      <c r="I184" s="55" t="s">
        <v>183</v>
      </c>
      <c r="J184" s="55" t="s">
        <v>183</v>
      </c>
      <c r="K184" s="55" t="s">
        <v>183</v>
      </c>
      <c r="L184" s="55" t="s">
        <v>183</v>
      </c>
      <c r="M184" s="55" t="s">
        <v>183</v>
      </c>
      <c r="N184" s="55" t="s">
        <v>183</v>
      </c>
      <c r="O184" s="55" t="s">
        <v>183</v>
      </c>
      <c r="P184" s="55" t="s">
        <v>183</v>
      </c>
      <c r="Q184" s="55" t="s">
        <v>183</v>
      </c>
    </row>
    <row r="185" spans="1:17" x14ac:dyDescent="0.3">
      <c r="A185" s="54" t="s">
        <v>263</v>
      </c>
      <c r="B185" s="54"/>
      <c r="C185" s="55">
        <v>115.80500000000001</v>
      </c>
      <c r="D185" s="55">
        <v>105.77200000000001</v>
      </c>
      <c r="E185" s="55">
        <v>94.111999999999995</v>
      </c>
      <c r="F185" s="55">
        <v>92.656999999999996</v>
      </c>
      <c r="G185" s="55" t="s">
        <v>183</v>
      </c>
      <c r="H185" s="55" t="s">
        <v>183</v>
      </c>
      <c r="I185" s="55">
        <v>1.7589999999999999</v>
      </c>
      <c r="J185" s="55">
        <v>0.46600000000000003</v>
      </c>
      <c r="K185" s="55" t="s">
        <v>183</v>
      </c>
      <c r="L185" s="55" t="s">
        <v>183</v>
      </c>
      <c r="M185" s="55" t="s">
        <v>183</v>
      </c>
      <c r="N185" s="55" t="s">
        <v>183</v>
      </c>
      <c r="O185" s="55" t="s">
        <v>183</v>
      </c>
      <c r="P185" s="55" t="s">
        <v>183</v>
      </c>
      <c r="Q185" s="55" t="s">
        <v>183</v>
      </c>
    </row>
    <row r="186" spans="1:17" x14ac:dyDescent="0.3">
      <c r="A186" s="54" t="s">
        <v>264</v>
      </c>
      <c r="B186" s="54"/>
      <c r="C186" s="55" t="s">
        <v>183</v>
      </c>
      <c r="D186" s="55">
        <v>0</v>
      </c>
      <c r="E186" s="55">
        <v>0</v>
      </c>
      <c r="F186" s="55">
        <v>0</v>
      </c>
      <c r="G186" s="55" t="s">
        <v>183</v>
      </c>
      <c r="H186" s="55" t="s">
        <v>183</v>
      </c>
      <c r="I186" s="55" t="s">
        <v>183</v>
      </c>
      <c r="J186" s="55" t="s">
        <v>183</v>
      </c>
      <c r="K186" s="55" t="s">
        <v>183</v>
      </c>
      <c r="L186" s="55" t="s">
        <v>183</v>
      </c>
      <c r="M186" s="55" t="s">
        <v>183</v>
      </c>
      <c r="N186" s="55" t="s">
        <v>183</v>
      </c>
      <c r="O186" s="55" t="s">
        <v>183</v>
      </c>
      <c r="P186" s="55" t="s">
        <v>183</v>
      </c>
      <c r="Q186" s="55" t="s">
        <v>183</v>
      </c>
    </row>
    <row r="187" spans="1:17" x14ac:dyDescent="0.3">
      <c r="A187" s="52" t="s">
        <v>275</v>
      </c>
      <c r="B187" s="52"/>
      <c r="C187" s="53">
        <v>2124000</v>
      </c>
      <c r="D187" s="53">
        <v>2097000</v>
      </c>
      <c r="E187" s="53">
        <v>1926000</v>
      </c>
      <c r="F187" s="53">
        <v>2028000</v>
      </c>
      <c r="G187" s="53">
        <v>1956000</v>
      </c>
      <c r="H187" s="53">
        <v>2047000</v>
      </c>
      <c r="I187" s="53">
        <v>1930000</v>
      </c>
      <c r="J187" s="53">
        <v>1914000</v>
      </c>
      <c r="K187" s="53">
        <v>2056000</v>
      </c>
      <c r="L187" s="53">
        <v>2084000</v>
      </c>
      <c r="M187" s="53" t="s">
        <v>183</v>
      </c>
      <c r="N187" s="53" t="s">
        <v>183</v>
      </c>
      <c r="O187" s="53" t="s">
        <v>183</v>
      </c>
      <c r="P187" s="53" t="s">
        <v>183</v>
      </c>
      <c r="Q187" s="53" t="s">
        <v>183</v>
      </c>
    </row>
    <row r="188" spans="1:17" x14ac:dyDescent="0.3">
      <c r="A188" s="54" t="s">
        <v>256</v>
      </c>
      <c r="B188" s="54"/>
      <c r="C188" s="55" t="s">
        <v>183</v>
      </c>
      <c r="D188" s="55">
        <v>1260000</v>
      </c>
      <c r="E188" s="55">
        <v>1245000</v>
      </c>
      <c r="F188" s="55">
        <v>1242000</v>
      </c>
      <c r="G188" s="55">
        <v>1407000</v>
      </c>
      <c r="H188" s="55">
        <v>1198000</v>
      </c>
      <c r="I188" s="55">
        <v>1468000</v>
      </c>
      <c r="J188" s="55">
        <v>1470000</v>
      </c>
      <c r="K188" s="55" t="s">
        <v>183</v>
      </c>
      <c r="L188" s="55" t="s">
        <v>183</v>
      </c>
      <c r="M188" s="55" t="s">
        <v>183</v>
      </c>
      <c r="N188" s="55" t="s">
        <v>183</v>
      </c>
      <c r="O188" s="55" t="s">
        <v>183</v>
      </c>
      <c r="P188" s="55" t="s">
        <v>183</v>
      </c>
      <c r="Q188" s="55" t="s">
        <v>183</v>
      </c>
    </row>
    <row r="189" spans="1:17" x14ac:dyDescent="0.3">
      <c r="A189" s="54" t="s">
        <v>258</v>
      </c>
      <c r="B189" s="54"/>
      <c r="C189" s="55" t="s">
        <v>183</v>
      </c>
      <c r="D189" s="55">
        <v>207000</v>
      </c>
      <c r="E189" s="55">
        <v>207000</v>
      </c>
      <c r="F189" s="55">
        <v>209000</v>
      </c>
      <c r="G189" s="55">
        <v>345000</v>
      </c>
      <c r="H189" s="55">
        <v>187000</v>
      </c>
      <c r="I189" s="55">
        <v>420000</v>
      </c>
      <c r="J189" s="55">
        <v>415000</v>
      </c>
      <c r="K189" s="55" t="s">
        <v>183</v>
      </c>
      <c r="L189" s="55" t="s">
        <v>183</v>
      </c>
      <c r="M189" s="55" t="s">
        <v>183</v>
      </c>
      <c r="N189" s="55" t="s">
        <v>183</v>
      </c>
      <c r="O189" s="55" t="s">
        <v>183</v>
      </c>
      <c r="P189" s="55" t="s">
        <v>183</v>
      </c>
      <c r="Q189" s="55" t="s">
        <v>183</v>
      </c>
    </row>
    <row r="190" spans="1:17" x14ac:dyDescent="0.3">
      <c r="A190" s="54" t="s">
        <v>276</v>
      </c>
      <c r="B190" s="54"/>
      <c r="C190" s="55">
        <v>13000</v>
      </c>
      <c r="D190" s="55">
        <v>13000</v>
      </c>
      <c r="E190" s="55">
        <v>13000</v>
      </c>
      <c r="F190" s="55">
        <v>13000</v>
      </c>
      <c r="G190" s="55">
        <v>11000</v>
      </c>
      <c r="H190" s="55" t="s">
        <v>183</v>
      </c>
      <c r="I190" s="55" t="s">
        <v>183</v>
      </c>
      <c r="J190" s="55" t="s">
        <v>183</v>
      </c>
      <c r="K190" s="55" t="s">
        <v>183</v>
      </c>
      <c r="L190" s="55" t="s">
        <v>183</v>
      </c>
      <c r="M190" s="55" t="s">
        <v>183</v>
      </c>
      <c r="N190" s="55" t="s">
        <v>183</v>
      </c>
      <c r="O190" s="55" t="s">
        <v>183</v>
      </c>
      <c r="P190" s="55" t="s">
        <v>183</v>
      </c>
      <c r="Q190" s="55" t="s">
        <v>183</v>
      </c>
    </row>
    <row r="191" spans="1:17" x14ac:dyDescent="0.3">
      <c r="A191" s="54" t="s">
        <v>277</v>
      </c>
      <c r="B191" s="54"/>
      <c r="C191" s="55">
        <v>37000</v>
      </c>
      <c r="D191" s="55">
        <v>37000</v>
      </c>
      <c r="E191" s="55">
        <v>37000</v>
      </c>
      <c r="F191" s="55">
        <v>37000</v>
      </c>
      <c r="G191" s="55">
        <v>29000</v>
      </c>
      <c r="H191" s="55" t="s">
        <v>183</v>
      </c>
      <c r="I191" s="55" t="s">
        <v>183</v>
      </c>
      <c r="J191" s="55" t="s">
        <v>183</v>
      </c>
      <c r="K191" s="55" t="s">
        <v>183</v>
      </c>
      <c r="L191" s="55" t="s">
        <v>183</v>
      </c>
      <c r="M191" s="55" t="s">
        <v>183</v>
      </c>
      <c r="N191" s="55" t="s">
        <v>183</v>
      </c>
      <c r="O191" s="55" t="s">
        <v>183</v>
      </c>
      <c r="P191" s="55" t="s">
        <v>183</v>
      </c>
      <c r="Q191" s="55" t="s">
        <v>183</v>
      </c>
    </row>
    <row r="192" spans="1:17" x14ac:dyDescent="0.3">
      <c r="A192" s="54" t="s">
        <v>278</v>
      </c>
      <c r="B192" s="54"/>
      <c r="C192" s="55">
        <v>70000</v>
      </c>
      <c r="D192" s="55">
        <v>70000</v>
      </c>
      <c r="E192" s="55">
        <v>70000</v>
      </c>
      <c r="F192" s="55">
        <v>70000</v>
      </c>
      <c r="G192" s="55">
        <v>56000</v>
      </c>
      <c r="H192" s="55" t="s">
        <v>183</v>
      </c>
      <c r="I192" s="55" t="s">
        <v>183</v>
      </c>
      <c r="J192" s="55" t="s">
        <v>183</v>
      </c>
      <c r="K192" s="55" t="s">
        <v>183</v>
      </c>
      <c r="L192" s="55" t="s">
        <v>183</v>
      </c>
      <c r="M192" s="55" t="s">
        <v>183</v>
      </c>
      <c r="N192" s="55" t="s">
        <v>183</v>
      </c>
      <c r="O192" s="55" t="s">
        <v>183</v>
      </c>
      <c r="P192" s="55" t="s">
        <v>183</v>
      </c>
      <c r="Q192" s="55" t="s">
        <v>183</v>
      </c>
    </row>
    <row r="193" spans="1:17" x14ac:dyDescent="0.3">
      <c r="A193" s="54" t="s">
        <v>182</v>
      </c>
      <c r="B193" s="54"/>
      <c r="C193" s="55">
        <v>1186000</v>
      </c>
      <c r="D193" s="55">
        <v>1260000</v>
      </c>
      <c r="E193" s="55">
        <v>1245000</v>
      </c>
      <c r="F193" s="55">
        <v>1242000</v>
      </c>
      <c r="G193" s="55">
        <v>1062000</v>
      </c>
      <c r="H193" s="55">
        <v>1198000</v>
      </c>
      <c r="I193" s="55">
        <v>1048000</v>
      </c>
      <c r="J193" s="55">
        <v>1055000</v>
      </c>
      <c r="K193" s="55">
        <v>1022000</v>
      </c>
      <c r="L193" s="55">
        <v>1030000</v>
      </c>
      <c r="M193" s="55" t="s">
        <v>183</v>
      </c>
      <c r="N193" s="55" t="s">
        <v>183</v>
      </c>
      <c r="O193" s="55" t="s">
        <v>183</v>
      </c>
      <c r="P193" s="55" t="s">
        <v>183</v>
      </c>
      <c r="Q193" s="55" t="s">
        <v>183</v>
      </c>
    </row>
    <row r="194" spans="1:17" x14ac:dyDescent="0.3">
      <c r="A194" s="54" t="s">
        <v>234</v>
      </c>
      <c r="B194" s="54"/>
      <c r="C194" s="55">
        <v>102000</v>
      </c>
      <c r="D194" s="55">
        <v>102000</v>
      </c>
      <c r="E194" s="55">
        <v>102000</v>
      </c>
      <c r="F194" s="55">
        <v>102000</v>
      </c>
      <c r="G194" s="55">
        <v>87000</v>
      </c>
      <c r="H194" s="55">
        <v>87000</v>
      </c>
      <c r="I194" s="55">
        <v>87000</v>
      </c>
      <c r="J194" s="55">
        <v>87000</v>
      </c>
      <c r="K194" s="55">
        <v>90000</v>
      </c>
      <c r="L194" s="55">
        <v>90000</v>
      </c>
      <c r="M194" s="55" t="s">
        <v>183</v>
      </c>
      <c r="N194" s="55" t="s">
        <v>183</v>
      </c>
      <c r="O194" s="55" t="s">
        <v>183</v>
      </c>
      <c r="P194" s="55" t="s">
        <v>183</v>
      </c>
      <c r="Q194" s="55" t="s">
        <v>183</v>
      </c>
    </row>
    <row r="195" spans="1:17" x14ac:dyDescent="0.3">
      <c r="A195" s="54" t="s">
        <v>235</v>
      </c>
      <c r="B195" s="54"/>
      <c r="C195" s="55">
        <v>84000</v>
      </c>
      <c r="D195" s="55">
        <v>84000</v>
      </c>
      <c r="E195" s="55">
        <v>84000</v>
      </c>
      <c r="F195" s="55">
        <v>84000</v>
      </c>
      <c r="G195" s="55">
        <v>90000</v>
      </c>
      <c r="H195" s="55">
        <v>90000</v>
      </c>
      <c r="I195" s="55">
        <v>88000</v>
      </c>
      <c r="J195" s="55">
        <v>90000</v>
      </c>
      <c r="K195" s="55">
        <v>81000</v>
      </c>
      <c r="L195" s="55">
        <v>81000</v>
      </c>
      <c r="M195" s="55" t="s">
        <v>183</v>
      </c>
      <c r="N195" s="55" t="s">
        <v>183</v>
      </c>
      <c r="O195" s="55" t="s">
        <v>183</v>
      </c>
      <c r="P195" s="55" t="s">
        <v>183</v>
      </c>
      <c r="Q195" s="55" t="s">
        <v>183</v>
      </c>
    </row>
    <row r="196" spans="1:17" x14ac:dyDescent="0.3">
      <c r="A196" s="54" t="s">
        <v>279</v>
      </c>
      <c r="B196" s="54"/>
      <c r="C196" s="55">
        <v>87000</v>
      </c>
      <c r="D196" s="55" t="s">
        <v>183</v>
      </c>
      <c r="E196" s="55" t="s">
        <v>183</v>
      </c>
      <c r="F196" s="55" t="s">
        <v>183</v>
      </c>
      <c r="G196" s="55" t="s">
        <v>183</v>
      </c>
      <c r="H196" s="55" t="s">
        <v>183</v>
      </c>
      <c r="I196" s="55" t="s">
        <v>183</v>
      </c>
      <c r="J196" s="55" t="s">
        <v>183</v>
      </c>
      <c r="K196" s="55" t="s">
        <v>183</v>
      </c>
      <c r="L196" s="55" t="s">
        <v>183</v>
      </c>
      <c r="M196" s="55" t="s">
        <v>183</v>
      </c>
      <c r="N196" s="55" t="s">
        <v>183</v>
      </c>
      <c r="O196" s="55" t="s">
        <v>183</v>
      </c>
      <c r="P196" s="55" t="s">
        <v>183</v>
      </c>
      <c r="Q196" s="55" t="s">
        <v>183</v>
      </c>
    </row>
    <row r="197" spans="1:17" x14ac:dyDescent="0.3">
      <c r="A197" s="54" t="s">
        <v>237</v>
      </c>
      <c r="B197" s="54"/>
      <c r="C197" s="55">
        <v>126000</v>
      </c>
      <c r="D197" s="55">
        <v>126000</v>
      </c>
      <c r="E197" s="55">
        <v>122000</v>
      </c>
      <c r="F197" s="55">
        <v>119000</v>
      </c>
      <c r="G197" s="55">
        <v>107000</v>
      </c>
      <c r="H197" s="55">
        <v>98000</v>
      </c>
      <c r="I197" s="55">
        <v>98000</v>
      </c>
      <c r="J197" s="55">
        <v>98000</v>
      </c>
      <c r="K197" s="55">
        <v>95000</v>
      </c>
      <c r="L197" s="55">
        <v>95000</v>
      </c>
      <c r="M197" s="55" t="s">
        <v>183</v>
      </c>
      <c r="N197" s="55" t="s">
        <v>183</v>
      </c>
      <c r="O197" s="55" t="s">
        <v>183</v>
      </c>
      <c r="P197" s="55" t="s">
        <v>183</v>
      </c>
      <c r="Q197" s="55" t="s">
        <v>183</v>
      </c>
    </row>
    <row r="198" spans="1:17" x14ac:dyDescent="0.3">
      <c r="A198" s="54" t="s">
        <v>238</v>
      </c>
      <c r="B198" s="54"/>
      <c r="C198" s="55">
        <v>91000</v>
      </c>
      <c r="D198" s="55">
        <v>89000</v>
      </c>
      <c r="E198" s="55">
        <v>91000</v>
      </c>
      <c r="F198" s="55">
        <v>91000</v>
      </c>
      <c r="G198" s="55">
        <v>93000</v>
      </c>
      <c r="H198" s="55">
        <v>93000</v>
      </c>
      <c r="I198" s="55">
        <v>95000</v>
      </c>
      <c r="J198" s="55">
        <v>95000</v>
      </c>
      <c r="K198" s="55">
        <v>93000</v>
      </c>
      <c r="L198" s="55">
        <v>93000</v>
      </c>
      <c r="M198" s="55" t="s">
        <v>183</v>
      </c>
      <c r="N198" s="55" t="s">
        <v>183</v>
      </c>
      <c r="O198" s="55" t="s">
        <v>183</v>
      </c>
      <c r="P198" s="55" t="s">
        <v>183</v>
      </c>
      <c r="Q198" s="55" t="s">
        <v>183</v>
      </c>
    </row>
    <row r="199" spans="1:17" x14ac:dyDescent="0.3">
      <c r="A199" s="54" t="s">
        <v>239</v>
      </c>
      <c r="B199" s="54"/>
      <c r="C199" s="55">
        <v>100000</v>
      </c>
      <c r="D199" s="55">
        <v>113000</v>
      </c>
      <c r="E199" s="55">
        <v>100000</v>
      </c>
      <c r="F199" s="55">
        <v>100000</v>
      </c>
      <c r="G199" s="55">
        <v>116000</v>
      </c>
      <c r="H199" s="55">
        <v>111000</v>
      </c>
      <c r="I199" s="55">
        <v>111000</v>
      </c>
      <c r="J199" s="55">
        <v>116000</v>
      </c>
      <c r="K199" s="55">
        <v>100000</v>
      </c>
      <c r="L199" s="55">
        <v>101000</v>
      </c>
      <c r="M199" s="55" t="s">
        <v>183</v>
      </c>
      <c r="N199" s="55" t="s">
        <v>183</v>
      </c>
      <c r="O199" s="55" t="s">
        <v>183</v>
      </c>
      <c r="P199" s="55" t="s">
        <v>183</v>
      </c>
      <c r="Q199" s="55" t="s">
        <v>183</v>
      </c>
    </row>
    <row r="200" spans="1:17" x14ac:dyDescent="0.3">
      <c r="A200" s="54" t="s">
        <v>240</v>
      </c>
      <c r="B200" s="54"/>
      <c r="C200" s="55">
        <v>118000</v>
      </c>
      <c r="D200" s="55">
        <v>118000</v>
      </c>
      <c r="E200" s="55">
        <v>118000</v>
      </c>
      <c r="F200" s="55">
        <v>118000</v>
      </c>
      <c r="G200" s="55">
        <v>100000</v>
      </c>
      <c r="H200" s="55">
        <v>100000</v>
      </c>
      <c r="I200" s="55">
        <v>100000</v>
      </c>
      <c r="J200" s="55">
        <v>100000</v>
      </c>
      <c r="K200" s="55">
        <v>93000</v>
      </c>
      <c r="L200" s="55">
        <v>93000</v>
      </c>
      <c r="M200" s="55" t="s">
        <v>183</v>
      </c>
      <c r="N200" s="55" t="s">
        <v>183</v>
      </c>
      <c r="O200" s="55" t="s">
        <v>183</v>
      </c>
      <c r="P200" s="55" t="s">
        <v>183</v>
      </c>
      <c r="Q200" s="55" t="s">
        <v>183</v>
      </c>
    </row>
    <row r="201" spans="1:17" x14ac:dyDescent="0.3">
      <c r="A201" s="54" t="s">
        <v>241</v>
      </c>
      <c r="B201" s="54"/>
      <c r="C201" s="55">
        <v>160000</v>
      </c>
      <c r="D201" s="55">
        <v>160000</v>
      </c>
      <c r="E201" s="55">
        <v>160000</v>
      </c>
      <c r="F201" s="55">
        <v>160000</v>
      </c>
      <c r="G201" s="55">
        <v>160000</v>
      </c>
      <c r="H201" s="55">
        <v>160000</v>
      </c>
      <c r="I201" s="55">
        <v>160000</v>
      </c>
      <c r="J201" s="55">
        <v>160000</v>
      </c>
      <c r="K201" s="55">
        <v>155000</v>
      </c>
      <c r="L201" s="55">
        <v>155000</v>
      </c>
      <c r="M201" s="55" t="s">
        <v>183</v>
      </c>
      <c r="N201" s="55" t="s">
        <v>183</v>
      </c>
      <c r="O201" s="55" t="s">
        <v>183</v>
      </c>
      <c r="P201" s="55" t="s">
        <v>183</v>
      </c>
      <c r="Q201" s="55" t="s">
        <v>183</v>
      </c>
    </row>
    <row r="202" spans="1:17" x14ac:dyDescent="0.3">
      <c r="A202" s="54" t="s">
        <v>242</v>
      </c>
      <c r="B202" s="54"/>
      <c r="C202" s="55">
        <v>158000</v>
      </c>
      <c r="D202" s="55">
        <v>158000</v>
      </c>
      <c r="E202" s="55">
        <v>158000</v>
      </c>
      <c r="F202" s="55">
        <v>158000</v>
      </c>
      <c r="G202" s="55">
        <v>153000</v>
      </c>
      <c r="H202" s="55">
        <v>153000</v>
      </c>
      <c r="I202" s="55">
        <v>153000</v>
      </c>
      <c r="J202" s="55">
        <v>153000</v>
      </c>
      <c r="K202" s="55">
        <v>160000</v>
      </c>
      <c r="L202" s="55">
        <v>167000</v>
      </c>
      <c r="M202" s="55" t="s">
        <v>183</v>
      </c>
      <c r="N202" s="55" t="s">
        <v>183</v>
      </c>
      <c r="O202" s="55" t="s">
        <v>183</v>
      </c>
      <c r="P202" s="55" t="s">
        <v>183</v>
      </c>
      <c r="Q202" s="55" t="s">
        <v>183</v>
      </c>
    </row>
    <row r="203" spans="1:17" x14ac:dyDescent="0.3">
      <c r="A203" s="54" t="s">
        <v>243</v>
      </c>
      <c r="B203" s="54"/>
      <c r="C203" s="55">
        <v>160000</v>
      </c>
      <c r="D203" s="55">
        <v>160000</v>
      </c>
      <c r="E203" s="55">
        <v>160000</v>
      </c>
      <c r="F203" s="55">
        <v>160000</v>
      </c>
      <c r="G203" s="55">
        <v>156000</v>
      </c>
      <c r="H203" s="55">
        <v>156000</v>
      </c>
      <c r="I203" s="55">
        <v>156000</v>
      </c>
      <c r="J203" s="55">
        <v>156000</v>
      </c>
      <c r="K203" s="55">
        <v>155000</v>
      </c>
      <c r="L203" s="55">
        <v>155000</v>
      </c>
      <c r="M203" s="55" t="s">
        <v>183</v>
      </c>
      <c r="N203" s="55" t="s">
        <v>183</v>
      </c>
      <c r="O203" s="55" t="s">
        <v>183</v>
      </c>
      <c r="P203" s="55" t="s">
        <v>183</v>
      </c>
      <c r="Q203" s="55" t="s">
        <v>183</v>
      </c>
    </row>
    <row r="204" spans="1:17" x14ac:dyDescent="0.3">
      <c r="A204" s="54" t="s">
        <v>244</v>
      </c>
      <c r="B204" s="54"/>
      <c r="C204" s="55" t="s">
        <v>183</v>
      </c>
      <c r="D204" s="55" t="s">
        <v>183</v>
      </c>
      <c r="E204" s="55" t="s">
        <v>183</v>
      </c>
      <c r="F204" s="55" t="s">
        <v>183</v>
      </c>
      <c r="G204" s="55" t="s">
        <v>183</v>
      </c>
      <c r="H204" s="55" t="s">
        <v>183</v>
      </c>
      <c r="I204" s="55" t="s">
        <v>183</v>
      </c>
      <c r="J204" s="55" t="s">
        <v>183</v>
      </c>
      <c r="K204" s="55">
        <v>541000</v>
      </c>
      <c r="L204" s="55">
        <v>539000</v>
      </c>
      <c r="M204" s="55" t="s">
        <v>183</v>
      </c>
      <c r="N204" s="55" t="s">
        <v>183</v>
      </c>
      <c r="O204" s="55" t="s">
        <v>183</v>
      </c>
      <c r="P204" s="55" t="s">
        <v>183</v>
      </c>
      <c r="Q204" s="55" t="s">
        <v>183</v>
      </c>
    </row>
    <row r="205" spans="1:17" x14ac:dyDescent="0.3">
      <c r="A205" s="54" t="s">
        <v>247</v>
      </c>
      <c r="B205" s="54"/>
      <c r="C205" s="55">
        <v>50000</v>
      </c>
      <c r="D205" s="55">
        <v>50000</v>
      </c>
      <c r="E205" s="55">
        <v>50000</v>
      </c>
      <c r="F205" s="55">
        <v>50000</v>
      </c>
      <c r="G205" s="55">
        <v>43000</v>
      </c>
      <c r="H205" s="55">
        <v>48000</v>
      </c>
      <c r="I205" s="55">
        <v>53000</v>
      </c>
      <c r="J205" s="55">
        <v>53000</v>
      </c>
      <c r="K205" s="55">
        <v>48000</v>
      </c>
      <c r="L205" s="55">
        <v>48000</v>
      </c>
      <c r="M205" s="55" t="s">
        <v>183</v>
      </c>
      <c r="N205" s="55" t="s">
        <v>183</v>
      </c>
      <c r="O205" s="55" t="s">
        <v>183</v>
      </c>
      <c r="P205" s="55" t="s">
        <v>183</v>
      </c>
      <c r="Q205" s="55" t="s">
        <v>183</v>
      </c>
    </row>
    <row r="206" spans="1:17" x14ac:dyDescent="0.3">
      <c r="A206" s="54" t="s">
        <v>248</v>
      </c>
      <c r="B206" s="54"/>
      <c r="C206" s="55">
        <v>196000</v>
      </c>
      <c r="D206" s="55">
        <v>100000</v>
      </c>
      <c r="E206" s="55">
        <v>100000</v>
      </c>
      <c r="F206" s="55">
        <v>100000</v>
      </c>
      <c r="G206" s="55">
        <v>127000</v>
      </c>
      <c r="H206" s="55">
        <v>127000</v>
      </c>
      <c r="I206" s="55">
        <v>127000</v>
      </c>
      <c r="J206" s="55">
        <v>127000</v>
      </c>
      <c r="K206" s="55">
        <v>127000</v>
      </c>
      <c r="L206" s="55">
        <v>127000</v>
      </c>
      <c r="M206" s="55" t="s">
        <v>183</v>
      </c>
      <c r="N206" s="55" t="s">
        <v>183</v>
      </c>
      <c r="O206" s="55" t="s">
        <v>183</v>
      </c>
      <c r="P206" s="55" t="s">
        <v>183</v>
      </c>
      <c r="Q206" s="55" t="s">
        <v>183</v>
      </c>
    </row>
    <row r="207" spans="1:17" x14ac:dyDescent="0.3">
      <c r="A207" s="54" t="s">
        <v>250</v>
      </c>
      <c r="B207" s="54"/>
      <c r="C207" s="55" t="s">
        <v>183</v>
      </c>
      <c r="D207" s="55" t="s">
        <v>183</v>
      </c>
      <c r="E207" s="55" t="s">
        <v>183</v>
      </c>
      <c r="F207" s="55" t="s">
        <v>183</v>
      </c>
      <c r="G207" s="55" t="s">
        <v>183</v>
      </c>
      <c r="H207" s="55" t="s">
        <v>183</v>
      </c>
      <c r="I207" s="55" t="s">
        <v>183</v>
      </c>
      <c r="J207" s="55" t="s">
        <v>183</v>
      </c>
      <c r="K207" s="55">
        <v>125000</v>
      </c>
      <c r="L207" s="55">
        <v>123000</v>
      </c>
      <c r="M207" s="55" t="s">
        <v>183</v>
      </c>
      <c r="N207" s="55" t="s">
        <v>183</v>
      </c>
      <c r="O207" s="55" t="s">
        <v>183</v>
      </c>
      <c r="P207" s="55" t="s">
        <v>183</v>
      </c>
      <c r="Q207" s="55" t="s">
        <v>183</v>
      </c>
    </row>
    <row r="208" spans="1:17" x14ac:dyDescent="0.3">
      <c r="A208" s="54" t="s">
        <v>251</v>
      </c>
      <c r="B208" s="54"/>
      <c r="C208" s="55">
        <v>160000</v>
      </c>
      <c r="D208" s="55">
        <v>160000</v>
      </c>
      <c r="E208" s="55" t="s">
        <v>183</v>
      </c>
      <c r="F208" s="55" t="s">
        <v>183</v>
      </c>
      <c r="G208" s="55" t="s">
        <v>183</v>
      </c>
      <c r="H208" s="55" t="s">
        <v>183</v>
      </c>
      <c r="I208" s="55">
        <v>160000</v>
      </c>
      <c r="J208" s="55">
        <v>161000</v>
      </c>
      <c r="K208" s="55">
        <v>160000</v>
      </c>
      <c r="L208" s="55">
        <v>160000</v>
      </c>
      <c r="M208" s="55" t="s">
        <v>183</v>
      </c>
      <c r="N208" s="55" t="s">
        <v>183</v>
      </c>
      <c r="O208" s="55" t="s">
        <v>183</v>
      </c>
      <c r="P208" s="55" t="s">
        <v>183</v>
      </c>
      <c r="Q208" s="55" t="s">
        <v>183</v>
      </c>
    </row>
    <row r="209" spans="1:17" x14ac:dyDescent="0.3">
      <c r="A209" s="54" t="s">
        <v>252</v>
      </c>
      <c r="B209" s="54"/>
      <c r="C209" s="55">
        <v>75000</v>
      </c>
      <c r="D209" s="55">
        <v>75000</v>
      </c>
      <c r="E209" s="55">
        <v>75000</v>
      </c>
      <c r="F209" s="55">
        <v>77000</v>
      </c>
      <c r="G209" s="55">
        <v>79000</v>
      </c>
      <c r="H209" s="55">
        <v>80000</v>
      </c>
      <c r="I209" s="55">
        <v>80000</v>
      </c>
      <c r="J209" s="55">
        <v>74000</v>
      </c>
      <c r="K209" s="55">
        <v>81000</v>
      </c>
      <c r="L209" s="55">
        <v>81000</v>
      </c>
      <c r="M209" s="55" t="s">
        <v>183</v>
      </c>
      <c r="N209" s="55" t="s">
        <v>183</v>
      </c>
      <c r="O209" s="55" t="s">
        <v>183</v>
      </c>
      <c r="P209" s="55" t="s">
        <v>183</v>
      </c>
      <c r="Q209" s="55" t="s">
        <v>183</v>
      </c>
    </row>
    <row r="210" spans="1:17" x14ac:dyDescent="0.3">
      <c r="A210" s="54" t="s">
        <v>194</v>
      </c>
      <c r="B210" s="54"/>
      <c r="C210" s="55" t="s">
        <v>183</v>
      </c>
      <c r="D210" s="55" t="s">
        <v>183</v>
      </c>
      <c r="E210" s="55" t="s">
        <v>183</v>
      </c>
      <c r="F210" s="55" t="s">
        <v>183</v>
      </c>
      <c r="G210" s="55" t="s">
        <v>183</v>
      </c>
      <c r="H210" s="55" t="s">
        <v>183</v>
      </c>
      <c r="I210" s="55" t="s">
        <v>183</v>
      </c>
      <c r="J210" s="55" t="s">
        <v>183</v>
      </c>
      <c r="K210" s="55">
        <v>324000</v>
      </c>
      <c r="L210" s="55">
        <v>346000</v>
      </c>
      <c r="M210" s="55" t="s">
        <v>183</v>
      </c>
      <c r="N210" s="55" t="s">
        <v>183</v>
      </c>
      <c r="O210" s="55" t="s">
        <v>183</v>
      </c>
      <c r="P210" s="55" t="s">
        <v>183</v>
      </c>
      <c r="Q210" s="55" t="s">
        <v>183</v>
      </c>
    </row>
    <row r="211" spans="1:17" x14ac:dyDescent="0.3">
      <c r="A211" s="54" t="s">
        <v>253</v>
      </c>
      <c r="B211" s="54"/>
      <c r="C211" s="55" t="s">
        <v>183</v>
      </c>
      <c r="D211" s="55" t="s">
        <v>183</v>
      </c>
      <c r="E211" s="55" t="s">
        <v>183</v>
      </c>
      <c r="F211" s="55" t="s">
        <v>183</v>
      </c>
      <c r="G211" s="55" t="s">
        <v>183</v>
      </c>
      <c r="H211" s="55" t="s">
        <v>183</v>
      </c>
      <c r="I211" s="55" t="s">
        <v>183</v>
      </c>
      <c r="J211" s="55" t="s">
        <v>183</v>
      </c>
      <c r="K211" s="55">
        <v>324000</v>
      </c>
      <c r="L211" s="55">
        <v>346000</v>
      </c>
      <c r="M211" s="55" t="s">
        <v>183</v>
      </c>
      <c r="N211" s="55" t="s">
        <v>183</v>
      </c>
      <c r="O211" s="55" t="s">
        <v>183</v>
      </c>
      <c r="P211" s="55" t="s">
        <v>183</v>
      </c>
      <c r="Q211" s="55" t="s">
        <v>183</v>
      </c>
    </row>
    <row r="212" spans="1:17" x14ac:dyDescent="0.3">
      <c r="A212" s="54" t="s">
        <v>262</v>
      </c>
      <c r="B212" s="54"/>
      <c r="C212" s="55">
        <v>207000</v>
      </c>
      <c r="D212" s="55" t="s">
        <v>183</v>
      </c>
      <c r="E212" s="55" t="s">
        <v>183</v>
      </c>
      <c r="F212" s="55" t="s">
        <v>183</v>
      </c>
      <c r="G212" s="55" t="s">
        <v>183</v>
      </c>
      <c r="H212" s="55" t="s">
        <v>183</v>
      </c>
      <c r="I212" s="55" t="s">
        <v>183</v>
      </c>
      <c r="J212" s="55" t="s">
        <v>183</v>
      </c>
      <c r="K212" s="55" t="s">
        <v>183</v>
      </c>
      <c r="L212" s="55" t="s">
        <v>183</v>
      </c>
      <c r="M212" s="55" t="s">
        <v>183</v>
      </c>
      <c r="N212" s="55" t="s">
        <v>183</v>
      </c>
      <c r="O212" s="55" t="s">
        <v>183</v>
      </c>
      <c r="P212" s="55" t="s">
        <v>183</v>
      </c>
      <c r="Q212" s="55" t="s">
        <v>183</v>
      </c>
    </row>
    <row r="213" spans="1:17" x14ac:dyDescent="0.3">
      <c r="A213" s="54" t="s">
        <v>263</v>
      </c>
      <c r="B213" s="54"/>
      <c r="C213" s="55">
        <v>731000</v>
      </c>
      <c r="D213" s="55">
        <v>630000</v>
      </c>
      <c r="E213" s="55">
        <v>474000</v>
      </c>
      <c r="F213" s="55">
        <v>577000</v>
      </c>
      <c r="G213" s="55">
        <v>267000</v>
      </c>
      <c r="H213" s="55">
        <v>567000</v>
      </c>
      <c r="I213" s="55">
        <v>188000</v>
      </c>
      <c r="J213" s="55">
        <v>170000</v>
      </c>
      <c r="K213" s="55">
        <v>169000</v>
      </c>
      <c r="L213" s="55">
        <v>169000</v>
      </c>
      <c r="M213" s="55" t="s">
        <v>183</v>
      </c>
      <c r="N213" s="55" t="s">
        <v>183</v>
      </c>
      <c r="O213" s="55" t="s">
        <v>183</v>
      </c>
      <c r="P213" s="55" t="s">
        <v>183</v>
      </c>
      <c r="Q213" s="55" t="s">
        <v>183</v>
      </c>
    </row>
    <row r="214" spans="1:17" x14ac:dyDescent="0.3">
      <c r="A214" s="54" t="s">
        <v>280</v>
      </c>
      <c r="B214" s="54"/>
      <c r="C214" s="55" t="s">
        <v>183</v>
      </c>
      <c r="D214" s="55" t="s">
        <v>183</v>
      </c>
      <c r="E214" s="55" t="s">
        <v>183</v>
      </c>
      <c r="F214" s="55" t="s">
        <v>183</v>
      </c>
      <c r="G214" s="55" t="s">
        <v>183</v>
      </c>
      <c r="H214" s="55" t="s">
        <v>183</v>
      </c>
      <c r="I214" s="55" t="s">
        <v>183</v>
      </c>
      <c r="J214" s="55" t="s">
        <v>183</v>
      </c>
      <c r="K214" s="55">
        <v>30000</v>
      </c>
      <c r="L214" s="55">
        <v>30000</v>
      </c>
      <c r="M214" s="55" t="s">
        <v>183</v>
      </c>
      <c r="N214" s="55" t="s">
        <v>183</v>
      </c>
      <c r="O214" s="55" t="s">
        <v>183</v>
      </c>
      <c r="P214" s="55" t="s">
        <v>183</v>
      </c>
      <c r="Q214" s="55" t="s">
        <v>183</v>
      </c>
    </row>
    <row r="215" spans="1:17" x14ac:dyDescent="0.3">
      <c r="A215" s="54" t="s">
        <v>281</v>
      </c>
      <c r="B215" s="54"/>
      <c r="C215" s="55">
        <v>35000</v>
      </c>
      <c r="D215" s="55">
        <v>30000</v>
      </c>
      <c r="E215" s="55">
        <v>34000</v>
      </c>
      <c r="F215" s="55">
        <v>33000</v>
      </c>
      <c r="G215" s="55">
        <v>30000</v>
      </c>
      <c r="H215" s="55">
        <v>30000</v>
      </c>
      <c r="I215" s="55">
        <v>38000</v>
      </c>
      <c r="J215" s="55">
        <v>30000</v>
      </c>
      <c r="K215" s="55" t="s">
        <v>183</v>
      </c>
      <c r="L215" s="55" t="s">
        <v>183</v>
      </c>
      <c r="M215" s="55" t="s">
        <v>183</v>
      </c>
      <c r="N215" s="55" t="s">
        <v>183</v>
      </c>
      <c r="O215" s="55" t="s">
        <v>183</v>
      </c>
      <c r="P215" s="55" t="s">
        <v>183</v>
      </c>
      <c r="Q215" s="55" t="s">
        <v>183</v>
      </c>
    </row>
    <row r="216" spans="1:17" x14ac:dyDescent="0.3">
      <c r="A216" s="54" t="s">
        <v>233</v>
      </c>
      <c r="B216" s="54"/>
      <c r="C216" s="55" t="s">
        <v>183</v>
      </c>
      <c r="D216" s="55">
        <v>150000</v>
      </c>
      <c r="E216" s="55">
        <v>150000</v>
      </c>
      <c r="F216" s="55">
        <v>150000</v>
      </c>
      <c r="G216" s="55">
        <v>150000</v>
      </c>
      <c r="H216" s="55">
        <v>150000</v>
      </c>
      <c r="I216" s="55">
        <v>150000</v>
      </c>
      <c r="J216" s="55">
        <v>140000</v>
      </c>
      <c r="K216" s="55">
        <v>139000</v>
      </c>
      <c r="L216" s="55">
        <v>139000</v>
      </c>
      <c r="M216" s="55" t="s">
        <v>183</v>
      </c>
      <c r="N216" s="55" t="s">
        <v>183</v>
      </c>
      <c r="O216" s="55" t="s">
        <v>183</v>
      </c>
      <c r="P216" s="55" t="s">
        <v>183</v>
      </c>
      <c r="Q216" s="55" t="s">
        <v>183</v>
      </c>
    </row>
    <row r="217" spans="1:17" x14ac:dyDescent="0.3">
      <c r="A217" s="54" t="s">
        <v>282</v>
      </c>
      <c r="B217" s="54"/>
      <c r="C217" s="55">
        <v>87000</v>
      </c>
      <c r="D217" s="55">
        <v>87000</v>
      </c>
      <c r="E217" s="55">
        <v>87000</v>
      </c>
      <c r="F217" s="55">
        <v>89000</v>
      </c>
      <c r="G217" s="55">
        <v>87000</v>
      </c>
      <c r="H217" s="55" t="s">
        <v>183</v>
      </c>
      <c r="I217" s="55" t="s">
        <v>183</v>
      </c>
      <c r="J217" s="55" t="s">
        <v>183</v>
      </c>
      <c r="K217" s="55" t="s">
        <v>183</v>
      </c>
      <c r="L217" s="55" t="s">
        <v>183</v>
      </c>
      <c r="M217" s="55" t="s">
        <v>183</v>
      </c>
      <c r="N217" s="55" t="s">
        <v>183</v>
      </c>
      <c r="O217" s="55" t="s">
        <v>183</v>
      </c>
      <c r="P217" s="55" t="s">
        <v>183</v>
      </c>
      <c r="Q217" s="55" t="s">
        <v>183</v>
      </c>
    </row>
    <row r="218" spans="1:17" x14ac:dyDescent="0.3">
      <c r="A218" s="54" t="s">
        <v>266</v>
      </c>
      <c r="B218" s="54"/>
      <c r="C218" s="55">
        <v>215000</v>
      </c>
      <c r="D218" s="55">
        <v>215000</v>
      </c>
      <c r="E218" s="55">
        <v>215000</v>
      </c>
      <c r="F218" s="55">
        <v>317000</v>
      </c>
      <c r="G218" s="55">
        <v>282000</v>
      </c>
      <c r="H218" s="55">
        <v>282000</v>
      </c>
      <c r="I218" s="55">
        <v>274000</v>
      </c>
      <c r="J218" s="55">
        <v>274000</v>
      </c>
      <c r="K218" s="55" t="s">
        <v>183</v>
      </c>
      <c r="L218" s="55" t="s">
        <v>183</v>
      </c>
      <c r="M218" s="55" t="s">
        <v>183</v>
      </c>
      <c r="N218" s="55" t="s">
        <v>183</v>
      </c>
      <c r="O218" s="55" t="s">
        <v>183</v>
      </c>
      <c r="P218" s="55" t="s">
        <v>183</v>
      </c>
      <c r="Q218" s="55" t="s">
        <v>183</v>
      </c>
    </row>
    <row r="219" spans="1:17" x14ac:dyDescent="0.3">
      <c r="A219" s="52" t="s">
        <v>283</v>
      </c>
      <c r="B219" s="52"/>
      <c r="C219" s="53">
        <v>20</v>
      </c>
      <c r="D219" s="53">
        <v>20</v>
      </c>
      <c r="E219" s="53">
        <v>20</v>
      </c>
      <c r="F219" s="53">
        <v>20</v>
      </c>
      <c r="G219" s="53">
        <v>20</v>
      </c>
      <c r="H219" s="53">
        <v>19</v>
      </c>
      <c r="I219" s="53">
        <v>20</v>
      </c>
      <c r="J219" s="53">
        <v>16</v>
      </c>
      <c r="K219" s="53">
        <v>15</v>
      </c>
      <c r="L219" s="53">
        <v>17</v>
      </c>
      <c r="M219" s="53">
        <v>18</v>
      </c>
      <c r="N219" s="53">
        <v>17</v>
      </c>
      <c r="O219" s="53">
        <v>17</v>
      </c>
      <c r="P219" s="53">
        <v>17</v>
      </c>
      <c r="Q219" s="53" t="s">
        <v>183</v>
      </c>
    </row>
    <row r="220" spans="1:17" x14ac:dyDescent="0.3">
      <c r="A220" s="54" t="s">
        <v>182</v>
      </c>
      <c r="B220" s="54"/>
      <c r="C220" s="55">
        <v>10</v>
      </c>
      <c r="D220" s="55">
        <v>10</v>
      </c>
      <c r="E220" s="55">
        <v>10</v>
      </c>
      <c r="F220" s="55">
        <v>10</v>
      </c>
      <c r="G220" s="55">
        <v>9</v>
      </c>
      <c r="H220" s="55">
        <v>10</v>
      </c>
      <c r="I220" s="55">
        <v>9</v>
      </c>
      <c r="J220" s="55">
        <v>9</v>
      </c>
      <c r="K220" s="55">
        <v>9</v>
      </c>
      <c r="L220" s="55">
        <v>9</v>
      </c>
      <c r="M220" s="55">
        <v>9</v>
      </c>
      <c r="N220" s="55">
        <v>8</v>
      </c>
      <c r="O220" s="55">
        <v>8</v>
      </c>
      <c r="P220" s="55">
        <v>9</v>
      </c>
      <c r="Q220" s="55" t="s">
        <v>183</v>
      </c>
    </row>
    <row r="221" spans="1:17" x14ac:dyDescent="0.3">
      <c r="A221" s="54" t="s">
        <v>284</v>
      </c>
      <c r="B221" s="54"/>
      <c r="C221" s="55" t="s">
        <v>183</v>
      </c>
      <c r="D221" s="55" t="s">
        <v>183</v>
      </c>
      <c r="E221" s="55" t="s">
        <v>183</v>
      </c>
      <c r="F221" s="55" t="s">
        <v>183</v>
      </c>
      <c r="G221" s="55" t="s">
        <v>183</v>
      </c>
      <c r="H221" s="55" t="s">
        <v>183</v>
      </c>
      <c r="I221" s="55" t="s">
        <v>183</v>
      </c>
      <c r="J221" s="55" t="s">
        <v>183</v>
      </c>
      <c r="K221" s="55" t="s">
        <v>183</v>
      </c>
      <c r="L221" s="55" t="s">
        <v>183</v>
      </c>
      <c r="M221" s="55" t="s">
        <v>183</v>
      </c>
      <c r="N221" s="55" t="s">
        <v>183</v>
      </c>
      <c r="O221" s="55" t="s">
        <v>183</v>
      </c>
      <c r="P221" s="55">
        <v>1</v>
      </c>
      <c r="Q221" s="55" t="s">
        <v>183</v>
      </c>
    </row>
    <row r="222" spans="1:17" x14ac:dyDescent="0.3">
      <c r="A222" s="54" t="s">
        <v>235</v>
      </c>
      <c r="B222" s="54"/>
      <c r="C222" s="55">
        <v>1</v>
      </c>
      <c r="D222" s="55">
        <v>1</v>
      </c>
      <c r="E222" s="55">
        <v>1</v>
      </c>
      <c r="F222" s="55">
        <v>1</v>
      </c>
      <c r="G222" s="55">
        <v>1</v>
      </c>
      <c r="H222" s="55">
        <v>1</v>
      </c>
      <c r="I222" s="55">
        <v>1</v>
      </c>
      <c r="J222" s="55">
        <v>1</v>
      </c>
      <c r="K222" s="55">
        <v>1</v>
      </c>
      <c r="L222" s="55">
        <v>1</v>
      </c>
      <c r="M222" s="55">
        <v>1</v>
      </c>
      <c r="N222" s="55">
        <v>1</v>
      </c>
      <c r="O222" s="55">
        <v>1</v>
      </c>
      <c r="P222" s="55">
        <v>1</v>
      </c>
      <c r="Q222" s="55" t="s">
        <v>183</v>
      </c>
    </row>
    <row r="223" spans="1:17" x14ac:dyDescent="0.3">
      <c r="A223" s="54" t="s">
        <v>236</v>
      </c>
      <c r="B223" s="54"/>
      <c r="C223" s="55" t="s">
        <v>183</v>
      </c>
      <c r="D223" s="55" t="s">
        <v>183</v>
      </c>
      <c r="E223" s="55" t="s">
        <v>183</v>
      </c>
      <c r="F223" s="55" t="s">
        <v>183</v>
      </c>
      <c r="G223" s="55" t="s">
        <v>183</v>
      </c>
      <c r="H223" s="55" t="s">
        <v>183</v>
      </c>
      <c r="I223" s="55" t="s">
        <v>183</v>
      </c>
      <c r="J223" s="55" t="s">
        <v>183</v>
      </c>
      <c r="K223" s="55" t="s">
        <v>183</v>
      </c>
      <c r="L223" s="55" t="s">
        <v>183</v>
      </c>
      <c r="M223" s="55">
        <v>1</v>
      </c>
      <c r="N223" s="55">
        <v>1</v>
      </c>
      <c r="O223" s="55">
        <v>1</v>
      </c>
      <c r="P223" s="55">
        <v>1</v>
      </c>
      <c r="Q223" s="55" t="s">
        <v>183</v>
      </c>
    </row>
    <row r="224" spans="1:17" x14ac:dyDescent="0.3">
      <c r="A224" s="54" t="s">
        <v>238</v>
      </c>
      <c r="B224" s="54"/>
      <c r="C224" s="55">
        <v>1</v>
      </c>
      <c r="D224" s="55">
        <v>1</v>
      </c>
      <c r="E224" s="55">
        <v>1</v>
      </c>
      <c r="F224" s="55">
        <v>1</v>
      </c>
      <c r="G224" s="55">
        <v>1</v>
      </c>
      <c r="H224" s="55">
        <v>1</v>
      </c>
      <c r="I224" s="55">
        <v>1</v>
      </c>
      <c r="J224" s="55">
        <v>1</v>
      </c>
      <c r="K224" s="55">
        <v>1</v>
      </c>
      <c r="L224" s="55">
        <v>1</v>
      </c>
      <c r="M224" s="55">
        <v>1</v>
      </c>
      <c r="N224" s="55">
        <v>1</v>
      </c>
      <c r="O224" s="55">
        <v>1</v>
      </c>
      <c r="P224" s="55">
        <v>1</v>
      </c>
      <c r="Q224" s="55" t="s">
        <v>183</v>
      </c>
    </row>
    <row r="225" spans="1:17" x14ac:dyDescent="0.3">
      <c r="A225" s="54" t="s">
        <v>239</v>
      </c>
      <c r="B225" s="54"/>
      <c r="C225" s="55">
        <v>1</v>
      </c>
      <c r="D225" s="55">
        <v>1</v>
      </c>
      <c r="E225" s="55">
        <v>1</v>
      </c>
      <c r="F225" s="55">
        <v>1</v>
      </c>
      <c r="G225" s="55">
        <v>1</v>
      </c>
      <c r="H225" s="55">
        <v>1</v>
      </c>
      <c r="I225" s="55">
        <v>1</v>
      </c>
      <c r="J225" s="55">
        <v>1</v>
      </c>
      <c r="K225" s="55">
        <v>1</v>
      </c>
      <c r="L225" s="55">
        <v>1</v>
      </c>
      <c r="M225" s="55">
        <v>1</v>
      </c>
      <c r="N225" s="55">
        <v>1</v>
      </c>
      <c r="O225" s="55">
        <v>1</v>
      </c>
      <c r="P225" s="55">
        <v>1</v>
      </c>
      <c r="Q225" s="55" t="s">
        <v>183</v>
      </c>
    </row>
    <row r="226" spans="1:17" x14ac:dyDescent="0.3">
      <c r="A226" s="54" t="s">
        <v>240</v>
      </c>
      <c r="B226" s="54"/>
      <c r="C226" s="55">
        <v>1</v>
      </c>
      <c r="D226" s="55">
        <v>1</v>
      </c>
      <c r="E226" s="55">
        <v>1</v>
      </c>
      <c r="F226" s="55">
        <v>1</v>
      </c>
      <c r="G226" s="55">
        <v>1</v>
      </c>
      <c r="H226" s="55">
        <v>1</v>
      </c>
      <c r="I226" s="55">
        <v>1</v>
      </c>
      <c r="J226" s="55">
        <v>1</v>
      </c>
      <c r="K226" s="55">
        <v>1</v>
      </c>
      <c r="L226" s="55">
        <v>1</v>
      </c>
      <c r="M226" s="55">
        <v>1</v>
      </c>
      <c r="N226" s="55">
        <v>1</v>
      </c>
      <c r="O226" s="55">
        <v>1</v>
      </c>
      <c r="P226" s="55">
        <v>1</v>
      </c>
      <c r="Q226" s="55" t="s">
        <v>183</v>
      </c>
    </row>
    <row r="227" spans="1:17" x14ac:dyDescent="0.3">
      <c r="A227" s="54" t="s">
        <v>241</v>
      </c>
      <c r="B227" s="54"/>
      <c r="C227" s="55">
        <v>1</v>
      </c>
      <c r="D227" s="55">
        <v>1</v>
      </c>
      <c r="E227" s="55">
        <v>1</v>
      </c>
      <c r="F227" s="55">
        <v>1</v>
      </c>
      <c r="G227" s="55">
        <v>1</v>
      </c>
      <c r="H227" s="55">
        <v>1</v>
      </c>
      <c r="I227" s="55">
        <v>1</v>
      </c>
      <c r="J227" s="55">
        <v>1</v>
      </c>
      <c r="K227" s="55">
        <v>1</v>
      </c>
      <c r="L227" s="55">
        <v>1</v>
      </c>
      <c r="M227" s="55">
        <v>1</v>
      </c>
      <c r="N227" s="55">
        <v>1</v>
      </c>
      <c r="O227" s="55">
        <v>1</v>
      </c>
      <c r="P227" s="55">
        <v>1</v>
      </c>
      <c r="Q227" s="55" t="s">
        <v>183</v>
      </c>
    </row>
    <row r="228" spans="1:17" x14ac:dyDescent="0.3">
      <c r="A228" s="54" t="s">
        <v>242</v>
      </c>
      <c r="B228" s="54"/>
      <c r="C228" s="55">
        <v>1</v>
      </c>
      <c r="D228" s="55">
        <v>1</v>
      </c>
      <c r="E228" s="55">
        <v>1</v>
      </c>
      <c r="F228" s="55">
        <v>1</v>
      </c>
      <c r="G228" s="55">
        <v>1</v>
      </c>
      <c r="H228" s="55">
        <v>1</v>
      </c>
      <c r="I228" s="55">
        <v>1</v>
      </c>
      <c r="J228" s="55">
        <v>1</v>
      </c>
      <c r="K228" s="55">
        <v>1</v>
      </c>
      <c r="L228" s="55">
        <v>1</v>
      </c>
      <c r="M228" s="55">
        <v>1</v>
      </c>
      <c r="N228" s="55">
        <v>1</v>
      </c>
      <c r="O228" s="55">
        <v>1</v>
      </c>
      <c r="P228" s="55">
        <v>1</v>
      </c>
      <c r="Q228" s="55" t="s">
        <v>183</v>
      </c>
    </row>
    <row r="229" spans="1:17" x14ac:dyDescent="0.3">
      <c r="A229" s="54" t="s">
        <v>243</v>
      </c>
      <c r="B229" s="54"/>
      <c r="C229" s="55">
        <v>1</v>
      </c>
      <c r="D229" s="55">
        <v>1</v>
      </c>
      <c r="E229" s="55">
        <v>1</v>
      </c>
      <c r="F229" s="55">
        <v>1</v>
      </c>
      <c r="G229" s="55">
        <v>1</v>
      </c>
      <c r="H229" s="55">
        <v>1</v>
      </c>
      <c r="I229" s="55">
        <v>1</v>
      </c>
      <c r="J229" s="55">
        <v>1</v>
      </c>
      <c r="K229" s="55">
        <v>1</v>
      </c>
      <c r="L229" s="55">
        <v>1</v>
      </c>
      <c r="M229" s="55">
        <v>1</v>
      </c>
      <c r="N229" s="55">
        <v>1</v>
      </c>
      <c r="O229" s="55">
        <v>1</v>
      </c>
      <c r="P229" s="55">
        <v>1</v>
      </c>
      <c r="Q229" s="55" t="s">
        <v>183</v>
      </c>
    </row>
    <row r="230" spans="1:17" x14ac:dyDescent="0.3">
      <c r="A230" s="54" t="s">
        <v>234</v>
      </c>
      <c r="B230" s="54"/>
      <c r="C230" s="55">
        <v>1</v>
      </c>
      <c r="D230" s="55">
        <v>1</v>
      </c>
      <c r="E230" s="55">
        <v>1</v>
      </c>
      <c r="F230" s="55">
        <v>1</v>
      </c>
      <c r="G230" s="55">
        <v>1</v>
      </c>
      <c r="H230" s="55">
        <v>1</v>
      </c>
      <c r="I230" s="55">
        <v>1</v>
      </c>
      <c r="J230" s="55">
        <v>1</v>
      </c>
      <c r="K230" s="55">
        <v>1</v>
      </c>
      <c r="L230" s="55">
        <v>1</v>
      </c>
      <c r="M230" s="55" t="s">
        <v>183</v>
      </c>
      <c r="N230" s="55" t="s">
        <v>183</v>
      </c>
      <c r="O230" s="55" t="s">
        <v>183</v>
      </c>
      <c r="P230" s="55" t="s">
        <v>183</v>
      </c>
      <c r="Q230" s="55" t="s">
        <v>183</v>
      </c>
    </row>
    <row r="231" spans="1:17" x14ac:dyDescent="0.3">
      <c r="A231" s="54" t="s">
        <v>279</v>
      </c>
      <c r="B231" s="54"/>
      <c r="C231" s="55">
        <v>1</v>
      </c>
      <c r="D231" s="55" t="s">
        <v>183</v>
      </c>
      <c r="E231" s="55" t="s">
        <v>183</v>
      </c>
      <c r="F231" s="55" t="s">
        <v>183</v>
      </c>
      <c r="G231" s="55" t="s">
        <v>183</v>
      </c>
      <c r="H231" s="55" t="s">
        <v>183</v>
      </c>
      <c r="I231" s="55" t="s">
        <v>183</v>
      </c>
      <c r="J231" s="55" t="s">
        <v>183</v>
      </c>
      <c r="K231" s="55" t="s">
        <v>183</v>
      </c>
      <c r="L231" s="55" t="s">
        <v>183</v>
      </c>
      <c r="M231" s="55" t="s">
        <v>183</v>
      </c>
      <c r="N231" s="55" t="s">
        <v>183</v>
      </c>
      <c r="O231" s="55" t="s">
        <v>183</v>
      </c>
      <c r="P231" s="55" t="s">
        <v>183</v>
      </c>
      <c r="Q231" s="55" t="s">
        <v>183</v>
      </c>
    </row>
    <row r="232" spans="1:17" x14ac:dyDescent="0.3">
      <c r="A232" s="54" t="s">
        <v>237</v>
      </c>
      <c r="B232" s="54"/>
      <c r="C232" s="55">
        <v>1</v>
      </c>
      <c r="D232" s="55">
        <v>1</v>
      </c>
      <c r="E232" s="55">
        <v>1</v>
      </c>
      <c r="F232" s="55">
        <v>1</v>
      </c>
      <c r="G232" s="55">
        <v>1</v>
      </c>
      <c r="H232" s="55">
        <v>1</v>
      </c>
      <c r="I232" s="55">
        <v>1</v>
      </c>
      <c r="J232" s="55">
        <v>1</v>
      </c>
      <c r="K232" s="55">
        <v>1</v>
      </c>
      <c r="L232" s="55">
        <v>1</v>
      </c>
      <c r="M232" s="55">
        <v>1</v>
      </c>
      <c r="N232" s="55" t="s">
        <v>183</v>
      </c>
      <c r="O232" s="55" t="s">
        <v>183</v>
      </c>
      <c r="P232" s="55" t="s">
        <v>183</v>
      </c>
      <c r="Q232" s="55" t="s">
        <v>183</v>
      </c>
    </row>
    <row r="233" spans="1:17" x14ac:dyDescent="0.3">
      <c r="A233" s="54" t="s">
        <v>244</v>
      </c>
      <c r="B233" s="54"/>
      <c r="C233" s="55" t="s">
        <v>183</v>
      </c>
      <c r="D233" s="55" t="s">
        <v>183</v>
      </c>
      <c r="E233" s="55" t="s">
        <v>183</v>
      </c>
      <c r="F233" s="55" t="s">
        <v>183</v>
      </c>
      <c r="G233" s="55" t="s">
        <v>183</v>
      </c>
      <c r="H233" s="55" t="s">
        <v>183</v>
      </c>
      <c r="I233" s="55" t="s">
        <v>183</v>
      </c>
      <c r="J233" s="55" t="s">
        <v>183</v>
      </c>
      <c r="K233" s="55">
        <v>5</v>
      </c>
      <c r="L233" s="55">
        <v>5</v>
      </c>
      <c r="M233" s="55">
        <v>7</v>
      </c>
      <c r="N233" s="55">
        <v>6</v>
      </c>
      <c r="O233" s="55">
        <v>6</v>
      </c>
      <c r="P233" s="55">
        <v>6</v>
      </c>
      <c r="Q233" s="55" t="s">
        <v>183</v>
      </c>
    </row>
    <row r="234" spans="1:17" x14ac:dyDescent="0.3">
      <c r="A234" s="54" t="s">
        <v>247</v>
      </c>
      <c r="B234" s="54"/>
      <c r="C234" s="55">
        <v>1</v>
      </c>
      <c r="D234" s="55">
        <v>1</v>
      </c>
      <c r="E234" s="55">
        <v>1</v>
      </c>
      <c r="F234" s="55">
        <v>1</v>
      </c>
      <c r="G234" s="55">
        <v>1</v>
      </c>
      <c r="H234" s="55">
        <v>1</v>
      </c>
      <c r="I234" s="55">
        <v>1</v>
      </c>
      <c r="J234" s="55">
        <v>1</v>
      </c>
      <c r="K234" s="55">
        <v>1</v>
      </c>
      <c r="L234" s="55">
        <v>1</v>
      </c>
      <c r="M234" s="55">
        <v>1</v>
      </c>
      <c r="N234" s="55">
        <v>1</v>
      </c>
      <c r="O234" s="55">
        <v>1</v>
      </c>
      <c r="P234" s="55">
        <v>1</v>
      </c>
      <c r="Q234" s="55" t="s">
        <v>183</v>
      </c>
    </row>
    <row r="235" spans="1:17" x14ac:dyDescent="0.3">
      <c r="A235" s="54" t="s">
        <v>248</v>
      </c>
      <c r="B235" s="54"/>
      <c r="C235" s="55">
        <v>1</v>
      </c>
      <c r="D235" s="55">
        <v>1</v>
      </c>
      <c r="E235" s="55">
        <v>1</v>
      </c>
      <c r="F235" s="55">
        <v>1</v>
      </c>
      <c r="G235" s="55">
        <v>1</v>
      </c>
      <c r="H235" s="55">
        <v>1</v>
      </c>
      <c r="I235" s="55">
        <v>1</v>
      </c>
      <c r="J235" s="55">
        <v>1</v>
      </c>
      <c r="K235" s="55">
        <v>1</v>
      </c>
      <c r="L235" s="55">
        <v>1</v>
      </c>
      <c r="M235" s="55">
        <v>1</v>
      </c>
      <c r="N235" s="55">
        <v>1</v>
      </c>
      <c r="O235" s="55">
        <v>1</v>
      </c>
      <c r="P235" s="55">
        <v>1</v>
      </c>
      <c r="Q235" s="55" t="s">
        <v>183</v>
      </c>
    </row>
    <row r="236" spans="1:17" x14ac:dyDescent="0.3">
      <c r="A236" s="54" t="s">
        <v>249</v>
      </c>
      <c r="B236" s="54"/>
      <c r="C236" s="55" t="s">
        <v>183</v>
      </c>
      <c r="D236" s="55" t="s">
        <v>183</v>
      </c>
      <c r="E236" s="55" t="s">
        <v>183</v>
      </c>
      <c r="F236" s="55" t="s">
        <v>183</v>
      </c>
      <c r="G236" s="55" t="s">
        <v>183</v>
      </c>
      <c r="H236" s="55" t="s">
        <v>183</v>
      </c>
      <c r="I236" s="55" t="s">
        <v>183</v>
      </c>
      <c r="J236" s="55" t="s">
        <v>183</v>
      </c>
      <c r="K236" s="55" t="s">
        <v>183</v>
      </c>
      <c r="L236" s="55" t="s">
        <v>183</v>
      </c>
      <c r="M236" s="55">
        <v>1</v>
      </c>
      <c r="N236" s="55">
        <v>1</v>
      </c>
      <c r="O236" s="55">
        <v>1</v>
      </c>
      <c r="P236" s="55">
        <v>1</v>
      </c>
      <c r="Q236" s="55" t="s">
        <v>183</v>
      </c>
    </row>
    <row r="237" spans="1:17" x14ac:dyDescent="0.3">
      <c r="A237" s="54" t="s">
        <v>250</v>
      </c>
      <c r="B237" s="54"/>
      <c r="C237" s="55" t="s">
        <v>183</v>
      </c>
      <c r="D237" s="55" t="s">
        <v>183</v>
      </c>
      <c r="E237" s="55" t="s">
        <v>183</v>
      </c>
      <c r="F237" s="55" t="s">
        <v>183</v>
      </c>
      <c r="G237" s="55" t="s">
        <v>183</v>
      </c>
      <c r="H237" s="55" t="s">
        <v>183</v>
      </c>
      <c r="I237" s="55" t="s">
        <v>183</v>
      </c>
      <c r="J237" s="55" t="s">
        <v>183</v>
      </c>
      <c r="K237" s="55">
        <v>1</v>
      </c>
      <c r="L237" s="55">
        <v>1</v>
      </c>
      <c r="M237" s="55">
        <v>1</v>
      </c>
      <c r="N237" s="55">
        <v>1</v>
      </c>
      <c r="O237" s="55">
        <v>1</v>
      </c>
      <c r="P237" s="55">
        <v>1</v>
      </c>
      <c r="Q237" s="55" t="s">
        <v>183</v>
      </c>
    </row>
    <row r="238" spans="1:17" x14ac:dyDescent="0.3">
      <c r="A238" s="54" t="s">
        <v>251</v>
      </c>
      <c r="B238" s="54"/>
      <c r="C238" s="55">
        <v>1</v>
      </c>
      <c r="D238" s="55">
        <v>1</v>
      </c>
      <c r="E238" s="55">
        <v>1</v>
      </c>
      <c r="F238" s="55">
        <v>1</v>
      </c>
      <c r="G238" s="55">
        <v>1</v>
      </c>
      <c r="H238" s="55" t="s">
        <v>183</v>
      </c>
      <c r="I238" s="55">
        <v>1</v>
      </c>
      <c r="J238" s="55">
        <v>1</v>
      </c>
      <c r="K238" s="55">
        <v>1</v>
      </c>
      <c r="L238" s="55">
        <v>1</v>
      </c>
      <c r="M238" s="55">
        <v>1</v>
      </c>
      <c r="N238" s="55">
        <v>1</v>
      </c>
      <c r="O238" s="55">
        <v>1</v>
      </c>
      <c r="P238" s="55">
        <v>1</v>
      </c>
      <c r="Q238" s="55" t="s">
        <v>183</v>
      </c>
    </row>
    <row r="239" spans="1:17" x14ac:dyDescent="0.3">
      <c r="A239" s="54" t="s">
        <v>252</v>
      </c>
      <c r="B239" s="54"/>
      <c r="C239" s="55">
        <v>1</v>
      </c>
      <c r="D239" s="55">
        <v>1</v>
      </c>
      <c r="E239" s="55">
        <v>1</v>
      </c>
      <c r="F239" s="55">
        <v>1</v>
      </c>
      <c r="G239" s="55">
        <v>1</v>
      </c>
      <c r="H239" s="55">
        <v>1</v>
      </c>
      <c r="I239" s="55">
        <v>1</v>
      </c>
      <c r="J239" s="55">
        <v>1</v>
      </c>
      <c r="K239" s="55">
        <v>1</v>
      </c>
      <c r="L239" s="55">
        <v>1</v>
      </c>
      <c r="M239" s="55">
        <v>1</v>
      </c>
      <c r="N239" s="55">
        <v>1</v>
      </c>
      <c r="O239" s="55">
        <v>1</v>
      </c>
      <c r="P239" s="55">
        <v>1</v>
      </c>
      <c r="Q239" s="55" t="s">
        <v>183</v>
      </c>
    </row>
    <row r="240" spans="1:17" x14ac:dyDescent="0.3">
      <c r="A240" s="54" t="s">
        <v>245</v>
      </c>
      <c r="B240" s="54"/>
      <c r="C240" s="55" t="s">
        <v>183</v>
      </c>
      <c r="D240" s="55" t="s">
        <v>183</v>
      </c>
      <c r="E240" s="55" t="s">
        <v>183</v>
      </c>
      <c r="F240" s="55" t="s">
        <v>183</v>
      </c>
      <c r="G240" s="55" t="s">
        <v>183</v>
      </c>
      <c r="H240" s="55" t="s">
        <v>183</v>
      </c>
      <c r="I240" s="55" t="s">
        <v>183</v>
      </c>
      <c r="J240" s="55" t="s">
        <v>183</v>
      </c>
      <c r="K240" s="55" t="s">
        <v>183</v>
      </c>
      <c r="L240" s="55">
        <v>1</v>
      </c>
      <c r="M240" s="55">
        <v>1</v>
      </c>
      <c r="N240" s="55" t="s">
        <v>183</v>
      </c>
      <c r="O240" s="55" t="s">
        <v>183</v>
      </c>
      <c r="P240" s="55" t="s">
        <v>183</v>
      </c>
      <c r="Q240" s="55" t="s">
        <v>183</v>
      </c>
    </row>
    <row r="241" spans="1:17" x14ac:dyDescent="0.3">
      <c r="A241" s="54" t="s">
        <v>194</v>
      </c>
      <c r="B241" s="54"/>
      <c r="C241" s="55" t="s">
        <v>183</v>
      </c>
      <c r="D241" s="55" t="s">
        <v>183</v>
      </c>
      <c r="E241" s="55" t="s">
        <v>183</v>
      </c>
      <c r="F241" s="55" t="s">
        <v>183</v>
      </c>
      <c r="G241" s="55" t="s">
        <v>183</v>
      </c>
      <c r="H241" s="55" t="s">
        <v>183</v>
      </c>
      <c r="I241" s="55">
        <v>1</v>
      </c>
      <c r="J241" s="55" t="s">
        <v>183</v>
      </c>
      <c r="K241" s="55" t="s">
        <v>183</v>
      </c>
      <c r="L241" s="55">
        <v>1</v>
      </c>
      <c r="M241" s="55">
        <v>1</v>
      </c>
      <c r="N241" s="55">
        <v>2</v>
      </c>
      <c r="O241" s="55">
        <v>2</v>
      </c>
      <c r="P241" s="55">
        <v>2</v>
      </c>
      <c r="Q241" s="55" t="s">
        <v>183</v>
      </c>
    </row>
    <row r="242" spans="1:17" x14ac:dyDescent="0.3">
      <c r="A242" s="54" t="s">
        <v>253</v>
      </c>
      <c r="B242" s="54"/>
      <c r="C242" s="55" t="s">
        <v>183</v>
      </c>
      <c r="D242" s="55" t="s">
        <v>183</v>
      </c>
      <c r="E242" s="55" t="s">
        <v>183</v>
      </c>
      <c r="F242" s="55" t="s">
        <v>183</v>
      </c>
      <c r="G242" s="55" t="s">
        <v>183</v>
      </c>
      <c r="H242" s="55" t="s">
        <v>183</v>
      </c>
      <c r="I242" s="55" t="s">
        <v>183</v>
      </c>
      <c r="J242" s="55" t="s">
        <v>183</v>
      </c>
      <c r="K242" s="55" t="s">
        <v>183</v>
      </c>
      <c r="L242" s="55">
        <v>1</v>
      </c>
      <c r="M242" s="55">
        <v>1</v>
      </c>
      <c r="N242" s="55">
        <v>1</v>
      </c>
      <c r="O242" s="55">
        <v>1</v>
      </c>
      <c r="P242" s="55">
        <v>1</v>
      </c>
      <c r="Q242" s="55" t="s">
        <v>183</v>
      </c>
    </row>
    <row r="243" spans="1:17" x14ac:dyDescent="0.3">
      <c r="A243" s="54" t="s">
        <v>254</v>
      </c>
      <c r="B243" s="54"/>
      <c r="C243" s="55" t="s">
        <v>183</v>
      </c>
      <c r="D243" s="55" t="s">
        <v>183</v>
      </c>
      <c r="E243" s="55" t="s">
        <v>183</v>
      </c>
      <c r="F243" s="55" t="s">
        <v>183</v>
      </c>
      <c r="G243" s="55" t="s">
        <v>183</v>
      </c>
      <c r="H243" s="55" t="s">
        <v>183</v>
      </c>
      <c r="I243" s="55" t="s">
        <v>183</v>
      </c>
      <c r="J243" s="55" t="s">
        <v>183</v>
      </c>
      <c r="K243" s="55" t="s">
        <v>183</v>
      </c>
      <c r="L243" s="55" t="s">
        <v>183</v>
      </c>
      <c r="M243" s="55" t="s">
        <v>183</v>
      </c>
      <c r="N243" s="55">
        <v>1</v>
      </c>
      <c r="O243" s="55">
        <v>1</v>
      </c>
      <c r="P243" s="55">
        <v>1</v>
      </c>
      <c r="Q243" s="55" t="s">
        <v>183</v>
      </c>
    </row>
    <row r="244" spans="1:17" x14ac:dyDescent="0.3">
      <c r="A244" s="54" t="s">
        <v>256</v>
      </c>
      <c r="B244" s="54"/>
      <c r="C244" s="55" t="s">
        <v>183</v>
      </c>
      <c r="D244" s="55">
        <v>10</v>
      </c>
      <c r="E244" s="55">
        <v>10</v>
      </c>
      <c r="F244" s="55">
        <v>10</v>
      </c>
      <c r="G244" s="55">
        <v>15</v>
      </c>
      <c r="H244" s="55">
        <v>10</v>
      </c>
      <c r="I244" s="55">
        <v>15</v>
      </c>
      <c r="J244" s="55">
        <v>13</v>
      </c>
      <c r="K244" s="55" t="s">
        <v>183</v>
      </c>
      <c r="L244" s="55" t="s">
        <v>183</v>
      </c>
      <c r="M244" s="55" t="s">
        <v>183</v>
      </c>
      <c r="N244" s="55" t="s">
        <v>183</v>
      </c>
      <c r="O244" s="55" t="s">
        <v>183</v>
      </c>
      <c r="P244" s="55" t="s">
        <v>183</v>
      </c>
      <c r="Q244" s="55" t="s">
        <v>183</v>
      </c>
    </row>
    <row r="245" spans="1:17" x14ac:dyDescent="0.3">
      <c r="A245" s="54" t="s">
        <v>258</v>
      </c>
      <c r="B245" s="54"/>
      <c r="C245" s="55" t="s">
        <v>183</v>
      </c>
      <c r="D245" s="55" t="s">
        <v>183</v>
      </c>
      <c r="E245" s="55">
        <v>4</v>
      </c>
      <c r="F245" s="55">
        <v>4</v>
      </c>
      <c r="G245" s="55">
        <v>6</v>
      </c>
      <c r="H245" s="55">
        <v>4</v>
      </c>
      <c r="I245" s="55">
        <v>6</v>
      </c>
      <c r="J245" s="55">
        <v>4</v>
      </c>
      <c r="K245" s="55" t="s">
        <v>183</v>
      </c>
      <c r="L245" s="55" t="s">
        <v>183</v>
      </c>
      <c r="M245" s="55" t="s">
        <v>183</v>
      </c>
      <c r="N245" s="55" t="s">
        <v>183</v>
      </c>
      <c r="O245" s="55" t="s">
        <v>183</v>
      </c>
      <c r="P245" s="55" t="s">
        <v>183</v>
      </c>
      <c r="Q245" s="55" t="s">
        <v>183</v>
      </c>
    </row>
    <row r="246" spans="1:17" x14ac:dyDescent="0.3">
      <c r="A246" s="54" t="s">
        <v>276</v>
      </c>
      <c r="B246" s="54"/>
      <c r="C246" s="55">
        <v>1</v>
      </c>
      <c r="D246" s="55">
        <v>1</v>
      </c>
      <c r="E246" s="55">
        <v>1</v>
      </c>
      <c r="F246" s="55">
        <v>1</v>
      </c>
      <c r="G246" s="55">
        <v>1</v>
      </c>
      <c r="H246" s="55">
        <v>1</v>
      </c>
      <c r="I246" s="55">
        <v>1</v>
      </c>
      <c r="J246" s="55" t="s">
        <v>183</v>
      </c>
      <c r="K246" s="55" t="s">
        <v>183</v>
      </c>
      <c r="L246" s="55" t="s">
        <v>183</v>
      </c>
      <c r="M246" s="55" t="s">
        <v>183</v>
      </c>
      <c r="N246" s="55" t="s">
        <v>183</v>
      </c>
      <c r="O246" s="55" t="s">
        <v>183</v>
      </c>
      <c r="P246" s="55" t="s">
        <v>183</v>
      </c>
      <c r="Q246" s="55" t="s">
        <v>183</v>
      </c>
    </row>
    <row r="247" spans="1:17" x14ac:dyDescent="0.3">
      <c r="A247" s="54" t="s">
        <v>277</v>
      </c>
      <c r="B247" s="54"/>
      <c r="C247" s="55">
        <v>1</v>
      </c>
      <c r="D247" s="55">
        <v>1</v>
      </c>
      <c r="E247" s="55">
        <v>1</v>
      </c>
      <c r="F247" s="55">
        <v>1</v>
      </c>
      <c r="G247" s="55">
        <v>1</v>
      </c>
      <c r="H247" s="55">
        <v>1</v>
      </c>
      <c r="I247" s="55">
        <v>1</v>
      </c>
      <c r="J247" s="55" t="s">
        <v>183</v>
      </c>
      <c r="K247" s="55" t="s">
        <v>183</v>
      </c>
      <c r="L247" s="55" t="s">
        <v>183</v>
      </c>
      <c r="M247" s="55" t="s">
        <v>183</v>
      </c>
      <c r="N247" s="55" t="s">
        <v>183</v>
      </c>
      <c r="O247" s="55" t="s">
        <v>183</v>
      </c>
      <c r="P247" s="55" t="s">
        <v>183</v>
      </c>
      <c r="Q247" s="55" t="s">
        <v>183</v>
      </c>
    </row>
    <row r="248" spans="1:17" x14ac:dyDescent="0.3">
      <c r="A248" s="54" t="s">
        <v>278</v>
      </c>
      <c r="B248" s="54"/>
      <c r="C248" s="55">
        <v>1</v>
      </c>
      <c r="D248" s="55">
        <v>1</v>
      </c>
      <c r="E248" s="55">
        <v>1</v>
      </c>
      <c r="F248" s="55">
        <v>1</v>
      </c>
      <c r="G248" s="55">
        <v>1</v>
      </c>
      <c r="H248" s="55">
        <v>1</v>
      </c>
      <c r="I248" s="55">
        <v>1</v>
      </c>
      <c r="J248" s="55" t="s">
        <v>183</v>
      </c>
      <c r="K248" s="55" t="s">
        <v>183</v>
      </c>
      <c r="L248" s="55" t="s">
        <v>183</v>
      </c>
      <c r="M248" s="55" t="s">
        <v>183</v>
      </c>
      <c r="N248" s="55" t="s">
        <v>183</v>
      </c>
      <c r="O248" s="55" t="s">
        <v>183</v>
      </c>
      <c r="P248" s="55" t="s">
        <v>183</v>
      </c>
      <c r="Q248" s="55" t="s">
        <v>183</v>
      </c>
    </row>
    <row r="249" spans="1:17" x14ac:dyDescent="0.3">
      <c r="A249" s="54" t="s">
        <v>266</v>
      </c>
      <c r="B249" s="54"/>
      <c r="C249" s="55" t="s">
        <v>183</v>
      </c>
      <c r="D249" s="55" t="s">
        <v>183</v>
      </c>
      <c r="E249" s="55" t="s">
        <v>183</v>
      </c>
      <c r="F249" s="55" t="s">
        <v>183</v>
      </c>
      <c r="G249" s="55">
        <v>1</v>
      </c>
      <c r="H249" s="55" t="s">
        <v>183</v>
      </c>
      <c r="I249" s="55" t="s">
        <v>183</v>
      </c>
      <c r="J249" s="55" t="s">
        <v>183</v>
      </c>
      <c r="K249" s="55" t="s">
        <v>183</v>
      </c>
      <c r="L249" s="55" t="s">
        <v>183</v>
      </c>
      <c r="M249" s="55" t="s">
        <v>183</v>
      </c>
      <c r="N249" s="55" t="s">
        <v>183</v>
      </c>
      <c r="O249" s="55" t="s">
        <v>183</v>
      </c>
      <c r="P249" s="55" t="s">
        <v>183</v>
      </c>
      <c r="Q249" s="55" t="s">
        <v>183</v>
      </c>
    </row>
    <row r="250" spans="1:17" x14ac:dyDescent="0.3">
      <c r="A250" s="54" t="s">
        <v>262</v>
      </c>
      <c r="B250" s="54"/>
      <c r="C250" s="55">
        <v>4</v>
      </c>
      <c r="D250" s="55" t="s">
        <v>183</v>
      </c>
      <c r="E250" s="55" t="s">
        <v>183</v>
      </c>
      <c r="F250" s="55" t="s">
        <v>183</v>
      </c>
      <c r="G250" s="55" t="s">
        <v>183</v>
      </c>
      <c r="H250" s="55" t="s">
        <v>183</v>
      </c>
      <c r="I250" s="55" t="s">
        <v>183</v>
      </c>
      <c r="J250" s="55" t="s">
        <v>183</v>
      </c>
      <c r="K250" s="55" t="s">
        <v>183</v>
      </c>
      <c r="L250" s="55" t="s">
        <v>183</v>
      </c>
      <c r="M250" s="55" t="s">
        <v>183</v>
      </c>
      <c r="N250" s="55" t="s">
        <v>183</v>
      </c>
      <c r="O250" s="55" t="s">
        <v>183</v>
      </c>
      <c r="P250" s="55" t="s">
        <v>183</v>
      </c>
      <c r="Q250" s="55" t="s">
        <v>183</v>
      </c>
    </row>
    <row r="251" spans="1:17" x14ac:dyDescent="0.3">
      <c r="A251" s="54" t="s">
        <v>263</v>
      </c>
      <c r="B251" s="54"/>
      <c r="C251" s="55">
        <v>6</v>
      </c>
      <c r="D251" s="55">
        <v>6</v>
      </c>
      <c r="E251" s="55">
        <v>6</v>
      </c>
      <c r="F251" s="55">
        <v>6</v>
      </c>
      <c r="G251" s="55">
        <v>4</v>
      </c>
      <c r="H251" s="55">
        <v>5</v>
      </c>
      <c r="I251" s="55">
        <v>3</v>
      </c>
      <c r="J251" s="55">
        <v>2</v>
      </c>
      <c r="K251" s="55">
        <v>1</v>
      </c>
      <c r="L251" s="55">
        <v>2</v>
      </c>
      <c r="M251" s="55">
        <v>1</v>
      </c>
      <c r="N251" s="55">
        <v>1</v>
      </c>
      <c r="O251" s="55">
        <v>1</v>
      </c>
      <c r="P251" s="55" t="s">
        <v>183</v>
      </c>
      <c r="Q251" s="55" t="s">
        <v>183</v>
      </c>
    </row>
    <row r="252" spans="1:17" x14ac:dyDescent="0.3">
      <c r="A252" s="54" t="s">
        <v>281</v>
      </c>
      <c r="B252" s="54"/>
      <c r="C252" s="55">
        <v>1</v>
      </c>
      <c r="D252" s="55">
        <v>1</v>
      </c>
      <c r="E252" s="55">
        <v>1</v>
      </c>
      <c r="F252" s="55">
        <v>1</v>
      </c>
      <c r="G252" s="55" t="s">
        <v>183</v>
      </c>
      <c r="H252" s="55">
        <v>1</v>
      </c>
      <c r="I252" s="55">
        <v>1</v>
      </c>
      <c r="J252" s="55">
        <v>1</v>
      </c>
      <c r="K252" s="55" t="s">
        <v>183</v>
      </c>
      <c r="L252" s="55" t="s">
        <v>183</v>
      </c>
      <c r="M252" s="55" t="s">
        <v>183</v>
      </c>
      <c r="N252" s="55" t="s">
        <v>183</v>
      </c>
      <c r="O252" s="55" t="s">
        <v>183</v>
      </c>
      <c r="P252" s="55" t="s">
        <v>183</v>
      </c>
      <c r="Q252" s="55" t="s">
        <v>183</v>
      </c>
    </row>
    <row r="253" spans="1:17" x14ac:dyDescent="0.3">
      <c r="A253" s="54" t="s">
        <v>233</v>
      </c>
      <c r="B253" s="54"/>
      <c r="C253" s="55" t="s">
        <v>183</v>
      </c>
      <c r="D253" s="55">
        <v>1</v>
      </c>
      <c r="E253" s="55">
        <v>1</v>
      </c>
      <c r="F253" s="55">
        <v>1</v>
      </c>
      <c r="G253" s="55">
        <v>1</v>
      </c>
      <c r="H253" s="55">
        <v>1</v>
      </c>
      <c r="I253" s="55">
        <v>1</v>
      </c>
      <c r="J253" s="55">
        <v>1</v>
      </c>
      <c r="K253" s="55">
        <v>1</v>
      </c>
      <c r="L253" s="55">
        <v>1</v>
      </c>
      <c r="M253" s="55">
        <v>1</v>
      </c>
      <c r="N253" s="55">
        <v>1</v>
      </c>
      <c r="O253" s="55">
        <v>1</v>
      </c>
      <c r="P253" s="55" t="s">
        <v>183</v>
      </c>
      <c r="Q253" s="55" t="s">
        <v>183</v>
      </c>
    </row>
    <row r="254" spans="1:17" x14ac:dyDescent="0.3">
      <c r="A254" s="54" t="s">
        <v>281</v>
      </c>
      <c r="B254" s="54"/>
      <c r="C254" s="55" t="s">
        <v>183</v>
      </c>
      <c r="D254" s="55" t="s">
        <v>183</v>
      </c>
      <c r="E254" s="55" t="s">
        <v>183</v>
      </c>
      <c r="F254" s="55" t="s">
        <v>183</v>
      </c>
      <c r="G254" s="55">
        <v>1</v>
      </c>
      <c r="H254" s="55" t="s">
        <v>183</v>
      </c>
      <c r="I254" s="55" t="s">
        <v>183</v>
      </c>
      <c r="J254" s="55" t="s">
        <v>183</v>
      </c>
      <c r="K254" s="55" t="s">
        <v>183</v>
      </c>
      <c r="L254" s="55" t="s">
        <v>183</v>
      </c>
      <c r="M254" s="55" t="s">
        <v>183</v>
      </c>
      <c r="N254" s="55" t="s">
        <v>183</v>
      </c>
      <c r="O254" s="55" t="s">
        <v>183</v>
      </c>
      <c r="P254" s="55" t="s">
        <v>183</v>
      </c>
      <c r="Q254" s="55" t="s">
        <v>183</v>
      </c>
    </row>
    <row r="255" spans="1:17" x14ac:dyDescent="0.3">
      <c r="A255" s="54" t="s">
        <v>282</v>
      </c>
      <c r="B255" s="54"/>
      <c r="C255" s="55">
        <v>1</v>
      </c>
      <c r="D255" s="55">
        <v>1</v>
      </c>
      <c r="E255" s="55">
        <v>1</v>
      </c>
      <c r="F255" s="55">
        <v>1</v>
      </c>
      <c r="G255" s="55">
        <v>1</v>
      </c>
      <c r="H255" s="55">
        <v>1</v>
      </c>
      <c r="I255" s="55">
        <v>1</v>
      </c>
      <c r="J255" s="55" t="s">
        <v>183</v>
      </c>
      <c r="K255" s="55" t="s">
        <v>183</v>
      </c>
      <c r="L255" s="55" t="s">
        <v>183</v>
      </c>
      <c r="M255" s="55" t="s">
        <v>183</v>
      </c>
      <c r="N255" s="55" t="s">
        <v>183</v>
      </c>
      <c r="O255" s="55" t="s">
        <v>183</v>
      </c>
      <c r="P255" s="55" t="s">
        <v>183</v>
      </c>
      <c r="Q255" s="55" t="s">
        <v>183</v>
      </c>
    </row>
    <row r="256" spans="1:17" x14ac:dyDescent="0.3">
      <c r="A256" s="54" t="s">
        <v>266</v>
      </c>
      <c r="B256" s="54"/>
      <c r="C256" s="55">
        <v>1</v>
      </c>
      <c r="D256" s="55">
        <v>1</v>
      </c>
      <c r="E256" s="55">
        <v>1</v>
      </c>
      <c r="F256" s="55">
        <v>1</v>
      </c>
      <c r="G256" s="55" t="s">
        <v>183</v>
      </c>
      <c r="H256" s="55">
        <v>1</v>
      </c>
      <c r="I256" s="55">
        <v>1</v>
      </c>
      <c r="J256" s="55">
        <v>1</v>
      </c>
      <c r="K256" s="55" t="s">
        <v>183</v>
      </c>
      <c r="L256" s="55" t="s">
        <v>183</v>
      </c>
      <c r="M256" s="55" t="s">
        <v>183</v>
      </c>
      <c r="N256" s="55" t="s">
        <v>183</v>
      </c>
      <c r="O256" s="55" t="s">
        <v>183</v>
      </c>
      <c r="P256" s="55" t="s">
        <v>183</v>
      </c>
      <c r="Q256" s="55" t="s">
        <v>183</v>
      </c>
    </row>
    <row r="257" spans="1:17" x14ac:dyDescent="0.3">
      <c r="A257" s="52" t="s">
        <v>285</v>
      </c>
      <c r="B257" s="52"/>
      <c r="C257" s="53">
        <v>48904</v>
      </c>
      <c r="D257" s="53">
        <v>50765</v>
      </c>
      <c r="E257" s="53">
        <v>48966</v>
      </c>
      <c r="F257" s="53">
        <v>48295</v>
      </c>
      <c r="G257" s="53">
        <v>48311</v>
      </c>
      <c r="H257" s="53">
        <v>48315</v>
      </c>
      <c r="I257" s="53">
        <v>51038</v>
      </c>
      <c r="J257" s="53">
        <v>47540</v>
      </c>
      <c r="K257" s="53">
        <v>47844</v>
      </c>
      <c r="L257" s="53">
        <v>47869</v>
      </c>
      <c r="M257" s="53">
        <v>48968</v>
      </c>
      <c r="N257" s="53">
        <v>45157</v>
      </c>
      <c r="O257" s="53">
        <v>45157</v>
      </c>
      <c r="P257" s="53">
        <v>45162</v>
      </c>
      <c r="Q257" s="53">
        <v>42777</v>
      </c>
    </row>
    <row r="258" spans="1:17" x14ac:dyDescent="0.3">
      <c r="A258" s="54" t="s">
        <v>182</v>
      </c>
      <c r="B258" s="54"/>
      <c r="C258" s="55">
        <v>38055</v>
      </c>
      <c r="D258" s="55">
        <v>40122</v>
      </c>
      <c r="E258" s="55">
        <v>40889</v>
      </c>
      <c r="F258" s="55">
        <v>40739</v>
      </c>
      <c r="G258" s="55">
        <v>34910</v>
      </c>
      <c r="H258" s="55">
        <v>40658</v>
      </c>
      <c r="I258" s="55">
        <v>40714</v>
      </c>
      <c r="J258" s="55">
        <v>35030</v>
      </c>
      <c r="K258" s="55">
        <v>35023</v>
      </c>
      <c r="L258" s="55">
        <v>35048</v>
      </c>
      <c r="M258" s="55">
        <v>34922</v>
      </c>
      <c r="N258" s="55">
        <v>31098</v>
      </c>
      <c r="O258" s="55">
        <v>31098</v>
      </c>
      <c r="P258" s="55">
        <v>36595</v>
      </c>
      <c r="Q258" s="55">
        <v>34211</v>
      </c>
    </row>
    <row r="259" spans="1:17" x14ac:dyDescent="0.3">
      <c r="A259" s="54" t="s">
        <v>242</v>
      </c>
      <c r="B259" s="54"/>
      <c r="C259" s="55">
        <v>6264</v>
      </c>
      <c r="D259" s="55">
        <v>6198</v>
      </c>
      <c r="E259" s="55">
        <v>6264</v>
      </c>
      <c r="F259" s="55">
        <v>6020</v>
      </c>
      <c r="G259" s="55">
        <v>6017</v>
      </c>
      <c r="H259" s="55">
        <v>6017</v>
      </c>
      <c r="I259" s="55">
        <v>6017</v>
      </c>
      <c r="J259" s="55">
        <v>6141</v>
      </c>
      <c r="K259" s="55">
        <v>6133</v>
      </c>
      <c r="L259" s="55">
        <v>6161</v>
      </c>
      <c r="M259" s="55">
        <v>6131</v>
      </c>
      <c r="N259" s="55">
        <v>6071</v>
      </c>
      <c r="O259" s="55">
        <v>6071</v>
      </c>
      <c r="P259" s="55">
        <v>6071</v>
      </c>
      <c r="Q259" s="55">
        <v>6731</v>
      </c>
    </row>
    <row r="260" spans="1:17" x14ac:dyDescent="0.3">
      <c r="A260" s="54" t="s">
        <v>284</v>
      </c>
      <c r="B260" s="54"/>
      <c r="C260" s="55" t="s">
        <v>183</v>
      </c>
      <c r="D260" s="55" t="s">
        <v>183</v>
      </c>
      <c r="E260" s="55" t="s">
        <v>183</v>
      </c>
      <c r="F260" s="55" t="s">
        <v>183</v>
      </c>
      <c r="G260" s="55" t="s">
        <v>183</v>
      </c>
      <c r="H260" s="55" t="s">
        <v>183</v>
      </c>
      <c r="I260" s="55" t="s">
        <v>183</v>
      </c>
      <c r="J260" s="55" t="s">
        <v>183</v>
      </c>
      <c r="K260" s="55" t="s">
        <v>183</v>
      </c>
      <c r="L260" s="55" t="s">
        <v>183</v>
      </c>
      <c r="M260" s="55" t="s">
        <v>183</v>
      </c>
      <c r="N260" s="55" t="s">
        <v>183</v>
      </c>
      <c r="O260" s="55" t="s">
        <v>183</v>
      </c>
      <c r="P260" s="55">
        <v>5497</v>
      </c>
      <c r="Q260" s="55">
        <v>5497</v>
      </c>
    </row>
    <row r="261" spans="1:17" x14ac:dyDescent="0.3">
      <c r="A261" s="54" t="s">
        <v>241</v>
      </c>
      <c r="B261" s="54"/>
      <c r="C261" s="55">
        <v>4752</v>
      </c>
      <c r="D261" s="55">
        <v>4752</v>
      </c>
      <c r="E261" s="55">
        <v>4752</v>
      </c>
      <c r="F261" s="55">
        <v>4752</v>
      </c>
      <c r="G261" s="55">
        <v>4752</v>
      </c>
      <c r="H261" s="55">
        <v>4752</v>
      </c>
      <c r="I261" s="55">
        <v>4752</v>
      </c>
      <c r="J261" s="55">
        <v>4752</v>
      </c>
      <c r="K261" s="55">
        <v>4752</v>
      </c>
      <c r="L261" s="55">
        <v>4752</v>
      </c>
      <c r="M261" s="55">
        <v>4750</v>
      </c>
      <c r="N261" s="55">
        <v>4750</v>
      </c>
      <c r="O261" s="55">
        <v>4750</v>
      </c>
      <c r="P261" s="55">
        <v>4750</v>
      </c>
      <c r="Q261" s="55">
        <v>4750</v>
      </c>
    </row>
    <row r="262" spans="1:17" x14ac:dyDescent="0.3">
      <c r="A262" s="54" t="s">
        <v>239</v>
      </c>
      <c r="B262" s="54"/>
      <c r="C262" s="55">
        <v>4405</v>
      </c>
      <c r="D262" s="55">
        <v>4370</v>
      </c>
      <c r="E262" s="55">
        <v>4396</v>
      </c>
      <c r="F262" s="55">
        <v>4400</v>
      </c>
      <c r="G262" s="55">
        <v>4400</v>
      </c>
      <c r="H262" s="55">
        <v>4400</v>
      </c>
      <c r="I262" s="55">
        <v>4400</v>
      </c>
      <c r="J262" s="55">
        <v>4400</v>
      </c>
      <c r="K262" s="55">
        <v>4400</v>
      </c>
      <c r="L262" s="55">
        <v>4397</v>
      </c>
      <c r="M262" s="55">
        <v>4397</v>
      </c>
      <c r="N262" s="55">
        <v>4397</v>
      </c>
      <c r="O262" s="55">
        <v>4397</v>
      </c>
      <c r="P262" s="55">
        <v>4397</v>
      </c>
      <c r="Q262" s="55">
        <v>4397</v>
      </c>
    </row>
    <row r="263" spans="1:17" x14ac:dyDescent="0.3">
      <c r="A263" s="54" t="s">
        <v>238</v>
      </c>
      <c r="B263" s="54"/>
      <c r="C263" s="55">
        <v>3981</v>
      </c>
      <c r="D263" s="55">
        <v>3981</v>
      </c>
      <c r="E263" s="55">
        <v>3981</v>
      </c>
      <c r="F263" s="55">
        <v>3981</v>
      </c>
      <c r="G263" s="55">
        <v>3981</v>
      </c>
      <c r="H263" s="55">
        <v>3981</v>
      </c>
      <c r="I263" s="55">
        <v>3981</v>
      </c>
      <c r="J263" s="55">
        <v>3981</v>
      </c>
      <c r="K263" s="55">
        <v>3981</v>
      </c>
      <c r="L263" s="55">
        <v>3981</v>
      </c>
      <c r="M263" s="55">
        <v>3981</v>
      </c>
      <c r="N263" s="55">
        <v>3981</v>
      </c>
      <c r="O263" s="55">
        <v>3981</v>
      </c>
      <c r="P263" s="55">
        <v>3981</v>
      </c>
      <c r="Q263" s="55">
        <v>3981</v>
      </c>
    </row>
    <row r="264" spans="1:17" x14ac:dyDescent="0.3">
      <c r="A264" s="54" t="s">
        <v>243</v>
      </c>
      <c r="B264" s="54"/>
      <c r="C264" s="55">
        <v>3933</v>
      </c>
      <c r="D264" s="55">
        <v>3933</v>
      </c>
      <c r="E264" s="55">
        <v>3933</v>
      </c>
      <c r="F264" s="55">
        <v>3933</v>
      </c>
      <c r="G264" s="55">
        <v>3933</v>
      </c>
      <c r="H264" s="55">
        <v>3939</v>
      </c>
      <c r="I264" s="55">
        <v>3933</v>
      </c>
      <c r="J264" s="55">
        <v>3933</v>
      </c>
      <c r="K264" s="55">
        <v>3933</v>
      </c>
      <c r="L264" s="55">
        <v>3933</v>
      </c>
      <c r="M264" s="55">
        <v>3933</v>
      </c>
      <c r="N264" s="55">
        <v>3933</v>
      </c>
      <c r="O264" s="55">
        <v>3933</v>
      </c>
      <c r="P264" s="55">
        <v>3933</v>
      </c>
      <c r="Q264" s="55">
        <v>3933</v>
      </c>
    </row>
    <row r="265" spans="1:17" x14ac:dyDescent="0.3">
      <c r="A265" s="54" t="s">
        <v>236</v>
      </c>
      <c r="B265" s="54"/>
      <c r="C265" s="55" t="s">
        <v>183</v>
      </c>
      <c r="D265" s="55" t="s">
        <v>183</v>
      </c>
      <c r="E265" s="55" t="s">
        <v>183</v>
      </c>
      <c r="F265" s="55" t="s">
        <v>183</v>
      </c>
      <c r="G265" s="55" t="s">
        <v>183</v>
      </c>
      <c r="H265" s="55" t="s">
        <v>183</v>
      </c>
      <c r="I265" s="55" t="s">
        <v>183</v>
      </c>
      <c r="J265" s="55" t="s">
        <v>183</v>
      </c>
      <c r="K265" s="55" t="s">
        <v>183</v>
      </c>
      <c r="L265" s="55" t="s">
        <v>183</v>
      </c>
      <c r="M265" s="55">
        <v>2898</v>
      </c>
      <c r="N265" s="55">
        <v>2898</v>
      </c>
      <c r="O265" s="55">
        <v>2898</v>
      </c>
      <c r="P265" s="55">
        <v>2898</v>
      </c>
      <c r="Q265" s="55">
        <v>2898</v>
      </c>
    </row>
    <row r="266" spans="1:17" x14ac:dyDescent="0.3">
      <c r="A266" s="54" t="s">
        <v>235</v>
      </c>
      <c r="B266" s="54"/>
      <c r="C266" s="55">
        <v>2025</v>
      </c>
      <c r="D266" s="55">
        <v>2025</v>
      </c>
      <c r="E266" s="55">
        <v>2025</v>
      </c>
      <c r="F266" s="55">
        <v>2024</v>
      </c>
      <c r="G266" s="55">
        <v>2024</v>
      </c>
      <c r="H266" s="55">
        <v>2024</v>
      </c>
      <c r="I266" s="55">
        <v>2024</v>
      </c>
      <c r="J266" s="55">
        <v>2024</v>
      </c>
      <c r="K266" s="55">
        <v>2024</v>
      </c>
      <c r="L266" s="55">
        <v>2024</v>
      </c>
      <c r="M266" s="55">
        <v>2024</v>
      </c>
      <c r="N266" s="55">
        <v>2024</v>
      </c>
      <c r="O266" s="55">
        <v>2024</v>
      </c>
      <c r="P266" s="55">
        <v>2024</v>
      </c>
      <c r="Q266" s="55">
        <v>2024</v>
      </c>
    </row>
    <row r="267" spans="1:17" x14ac:dyDescent="0.3">
      <c r="A267" s="54" t="s">
        <v>240</v>
      </c>
      <c r="B267" s="54"/>
      <c r="C267" s="55">
        <v>3044</v>
      </c>
      <c r="D267" s="55">
        <v>3044</v>
      </c>
      <c r="E267" s="55">
        <v>3044</v>
      </c>
      <c r="F267" s="55">
        <v>3044</v>
      </c>
      <c r="G267" s="55">
        <v>3044</v>
      </c>
      <c r="H267" s="55">
        <v>3044</v>
      </c>
      <c r="I267" s="55">
        <v>3044</v>
      </c>
      <c r="J267" s="55">
        <v>3044</v>
      </c>
      <c r="K267" s="55">
        <v>3044</v>
      </c>
      <c r="L267" s="55">
        <v>3044</v>
      </c>
      <c r="M267" s="55">
        <v>3044</v>
      </c>
      <c r="N267" s="55">
        <v>3044</v>
      </c>
      <c r="O267" s="55">
        <v>3044</v>
      </c>
      <c r="P267" s="55">
        <v>3044</v>
      </c>
      <c r="Q267" s="55" t="s">
        <v>183</v>
      </c>
    </row>
    <row r="268" spans="1:17" x14ac:dyDescent="0.3">
      <c r="A268" s="54" t="s">
        <v>234</v>
      </c>
      <c r="B268" s="54"/>
      <c r="C268" s="55">
        <v>3002</v>
      </c>
      <c r="D268" s="55">
        <v>2992</v>
      </c>
      <c r="E268" s="55">
        <v>2992</v>
      </c>
      <c r="F268" s="55">
        <v>2992</v>
      </c>
      <c r="G268" s="55">
        <v>2992</v>
      </c>
      <c r="H268" s="55">
        <v>2992</v>
      </c>
      <c r="I268" s="55">
        <v>2992</v>
      </c>
      <c r="J268" s="55">
        <v>2992</v>
      </c>
      <c r="K268" s="55">
        <v>2992</v>
      </c>
      <c r="L268" s="55">
        <v>2992</v>
      </c>
      <c r="M268" s="55" t="s">
        <v>183</v>
      </c>
      <c r="N268" s="55" t="s">
        <v>183</v>
      </c>
      <c r="O268" s="55" t="s">
        <v>183</v>
      </c>
      <c r="P268" s="55" t="s">
        <v>183</v>
      </c>
      <c r="Q268" s="55" t="s">
        <v>183</v>
      </c>
    </row>
    <row r="269" spans="1:17" x14ac:dyDescent="0.3">
      <c r="A269" s="54" t="s">
        <v>279</v>
      </c>
      <c r="B269" s="54"/>
      <c r="C269" s="55">
        <v>2885</v>
      </c>
      <c r="D269" s="55" t="s">
        <v>183</v>
      </c>
      <c r="E269" s="55" t="s">
        <v>183</v>
      </c>
      <c r="F269" s="55" t="s">
        <v>183</v>
      </c>
      <c r="G269" s="55" t="s">
        <v>183</v>
      </c>
      <c r="H269" s="55" t="s">
        <v>183</v>
      </c>
      <c r="I269" s="55" t="s">
        <v>183</v>
      </c>
      <c r="J269" s="55" t="s">
        <v>183</v>
      </c>
      <c r="K269" s="55" t="s">
        <v>183</v>
      </c>
      <c r="L269" s="55" t="s">
        <v>183</v>
      </c>
      <c r="M269" s="55" t="s">
        <v>183</v>
      </c>
      <c r="N269" s="55" t="s">
        <v>183</v>
      </c>
      <c r="O269" s="55" t="s">
        <v>183</v>
      </c>
      <c r="P269" s="55" t="s">
        <v>183</v>
      </c>
      <c r="Q269" s="55" t="s">
        <v>183</v>
      </c>
    </row>
    <row r="270" spans="1:17" x14ac:dyDescent="0.3">
      <c r="A270" s="54" t="s">
        <v>237</v>
      </c>
      <c r="B270" s="54"/>
      <c r="C270" s="55">
        <v>3764</v>
      </c>
      <c r="D270" s="55">
        <v>3767</v>
      </c>
      <c r="E270" s="55">
        <v>3767</v>
      </c>
      <c r="F270" s="55">
        <v>3767</v>
      </c>
      <c r="G270" s="55">
        <v>3767</v>
      </c>
      <c r="H270" s="55">
        <v>3767</v>
      </c>
      <c r="I270" s="55">
        <v>3755</v>
      </c>
      <c r="J270" s="55">
        <v>3763</v>
      </c>
      <c r="K270" s="55">
        <v>3764</v>
      </c>
      <c r="L270" s="55">
        <v>3764</v>
      </c>
      <c r="M270" s="55">
        <v>3764</v>
      </c>
      <c r="N270" s="55" t="s">
        <v>183</v>
      </c>
      <c r="O270" s="55" t="s">
        <v>183</v>
      </c>
      <c r="P270" s="55" t="s">
        <v>183</v>
      </c>
      <c r="Q270" s="55" t="s">
        <v>183</v>
      </c>
    </row>
    <row r="271" spans="1:17" x14ac:dyDescent="0.3">
      <c r="A271" s="54" t="s">
        <v>244</v>
      </c>
      <c r="B271" s="54"/>
      <c r="C271" s="55" t="s">
        <v>183</v>
      </c>
      <c r="D271" s="55" t="s">
        <v>183</v>
      </c>
      <c r="E271" s="55" t="s">
        <v>183</v>
      </c>
      <c r="F271" s="55" t="s">
        <v>183</v>
      </c>
      <c r="G271" s="55" t="s">
        <v>183</v>
      </c>
      <c r="H271" s="55" t="s">
        <v>183</v>
      </c>
      <c r="I271" s="55" t="s">
        <v>183</v>
      </c>
      <c r="J271" s="55" t="s">
        <v>183</v>
      </c>
      <c r="K271" s="55">
        <v>6348</v>
      </c>
      <c r="L271" s="55">
        <v>6348</v>
      </c>
      <c r="M271" s="55">
        <v>6600</v>
      </c>
      <c r="N271" s="55">
        <v>6588</v>
      </c>
      <c r="O271" s="55">
        <v>6588</v>
      </c>
      <c r="P271" s="55">
        <v>6564</v>
      </c>
      <c r="Q271" s="55">
        <v>6563</v>
      </c>
    </row>
    <row r="272" spans="1:17" x14ac:dyDescent="0.3">
      <c r="A272" s="54" t="s">
        <v>251</v>
      </c>
      <c r="B272" s="54"/>
      <c r="C272" s="55">
        <v>2771</v>
      </c>
      <c r="D272" s="55">
        <v>2769</v>
      </c>
      <c r="E272" s="55" t="s">
        <v>183</v>
      </c>
      <c r="F272" s="55" t="s">
        <v>183</v>
      </c>
      <c r="G272" s="55" t="s">
        <v>183</v>
      </c>
      <c r="H272" s="55" t="s">
        <v>183</v>
      </c>
      <c r="I272" s="55">
        <v>2767</v>
      </c>
      <c r="J272" s="55">
        <v>2767</v>
      </c>
      <c r="K272" s="55">
        <v>2767</v>
      </c>
      <c r="L272" s="55">
        <v>2767</v>
      </c>
      <c r="M272" s="55">
        <v>2767</v>
      </c>
      <c r="N272" s="55">
        <v>2767</v>
      </c>
      <c r="O272" s="55">
        <v>2767</v>
      </c>
      <c r="P272" s="55">
        <v>2767</v>
      </c>
      <c r="Q272" s="55">
        <v>2767</v>
      </c>
    </row>
    <row r="273" spans="1:17" x14ac:dyDescent="0.3">
      <c r="A273" s="54" t="s">
        <v>252</v>
      </c>
      <c r="B273" s="54"/>
      <c r="C273" s="55">
        <v>1740</v>
      </c>
      <c r="D273" s="55">
        <v>1740</v>
      </c>
      <c r="E273" s="55">
        <v>1740</v>
      </c>
      <c r="F273" s="55">
        <v>1740</v>
      </c>
      <c r="G273" s="55">
        <v>1740</v>
      </c>
      <c r="H273" s="55">
        <v>1740</v>
      </c>
      <c r="I273" s="55">
        <v>1740</v>
      </c>
      <c r="J273" s="55">
        <v>1740</v>
      </c>
      <c r="K273" s="55">
        <v>1740</v>
      </c>
      <c r="L273" s="55">
        <v>1740</v>
      </c>
      <c r="M273" s="55">
        <v>1740</v>
      </c>
      <c r="N273" s="55">
        <v>1740</v>
      </c>
      <c r="O273" s="55">
        <v>1740</v>
      </c>
      <c r="P273" s="55">
        <v>1740</v>
      </c>
      <c r="Q273" s="55">
        <v>1739</v>
      </c>
    </row>
    <row r="274" spans="1:17" x14ac:dyDescent="0.3">
      <c r="A274" s="54" t="s">
        <v>247</v>
      </c>
      <c r="B274" s="54"/>
      <c r="C274" s="55">
        <v>1133</v>
      </c>
      <c r="D274" s="55">
        <v>1133</v>
      </c>
      <c r="E274" s="55">
        <v>1133</v>
      </c>
      <c r="F274" s="55">
        <v>1133</v>
      </c>
      <c r="G274" s="55">
        <v>1133</v>
      </c>
      <c r="H274" s="55">
        <v>1133</v>
      </c>
      <c r="I274" s="55">
        <v>1133</v>
      </c>
      <c r="J274" s="55">
        <v>1133</v>
      </c>
      <c r="K274" s="55">
        <v>1133</v>
      </c>
      <c r="L274" s="55">
        <v>1133</v>
      </c>
      <c r="M274" s="55">
        <v>1133</v>
      </c>
      <c r="N274" s="55">
        <v>1133</v>
      </c>
      <c r="O274" s="55">
        <v>1133</v>
      </c>
      <c r="P274" s="55">
        <v>1109</v>
      </c>
      <c r="Q274" s="55">
        <v>1109</v>
      </c>
    </row>
    <row r="275" spans="1:17" x14ac:dyDescent="0.3">
      <c r="A275" s="54" t="s">
        <v>248</v>
      </c>
      <c r="B275" s="54"/>
      <c r="C275" s="55">
        <v>400</v>
      </c>
      <c r="D275" s="55">
        <v>400</v>
      </c>
      <c r="E275" s="55">
        <v>400</v>
      </c>
      <c r="F275" s="55">
        <v>400</v>
      </c>
      <c r="G275" s="55">
        <v>400</v>
      </c>
      <c r="H275" s="55">
        <v>400</v>
      </c>
      <c r="I275" s="55">
        <v>400</v>
      </c>
      <c r="J275" s="55">
        <v>400</v>
      </c>
      <c r="K275" s="55">
        <v>400</v>
      </c>
      <c r="L275" s="55">
        <v>400</v>
      </c>
      <c r="M275" s="55">
        <v>400</v>
      </c>
      <c r="N275" s="55">
        <v>400</v>
      </c>
      <c r="O275" s="55">
        <v>400</v>
      </c>
      <c r="P275" s="55">
        <v>400</v>
      </c>
      <c r="Q275" s="55">
        <v>400</v>
      </c>
    </row>
    <row r="276" spans="1:17" x14ac:dyDescent="0.3">
      <c r="A276" s="54" t="s">
        <v>250</v>
      </c>
      <c r="B276" s="54"/>
      <c r="C276" s="55" t="s">
        <v>183</v>
      </c>
      <c r="D276" s="55" t="s">
        <v>183</v>
      </c>
      <c r="E276" s="55" t="s">
        <v>183</v>
      </c>
      <c r="F276" s="55" t="s">
        <v>183</v>
      </c>
      <c r="G276" s="55" t="s">
        <v>183</v>
      </c>
      <c r="H276" s="55" t="s">
        <v>183</v>
      </c>
      <c r="I276" s="55" t="s">
        <v>183</v>
      </c>
      <c r="J276" s="55" t="s">
        <v>183</v>
      </c>
      <c r="K276" s="55">
        <v>308</v>
      </c>
      <c r="L276" s="55">
        <v>308</v>
      </c>
      <c r="M276" s="55">
        <v>308</v>
      </c>
      <c r="N276" s="55">
        <v>308</v>
      </c>
      <c r="O276" s="55">
        <v>308</v>
      </c>
      <c r="P276" s="55">
        <v>308</v>
      </c>
      <c r="Q276" s="55">
        <v>308</v>
      </c>
    </row>
    <row r="277" spans="1:17" x14ac:dyDescent="0.3">
      <c r="A277" s="54" t="s">
        <v>249</v>
      </c>
      <c r="B277" s="54"/>
      <c r="C277" s="55" t="s">
        <v>183</v>
      </c>
      <c r="D277" s="55" t="s">
        <v>183</v>
      </c>
      <c r="E277" s="55" t="s">
        <v>183</v>
      </c>
      <c r="F277" s="55" t="s">
        <v>183</v>
      </c>
      <c r="G277" s="55" t="s">
        <v>183</v>
      </c>
      <c r="H277" s="55" t="s">
        <v>183</v>
      </c>
      <c r="I277" s="55" t="s">
        <v>183</v>
      </c>
      <c r="J277" s="55" t="s">
        <v>183</v>
      </c>
      <c r="K277" s="55" t="s">
        <v>183</v>
      </c>
      <c r="L277" s="55" t="s">
        <v>183</v>
      </c>
      <c r="M277" s="55">
        <v>252</v>
      </c>
      <c r="N277" s="55">
        <v>240</v>
      </c>
      <c r="O277" s="55">
        <v>240</v>
      </c>
      <c r="P277" s="55">
        <v>240</v>
      </c>
      <c r="Q277" s="55">
        <v>240</v>
      </c>
    </row>
    <row r="278" spans="1:17" x14ac:dyDescent="0.3">
      <c r="A278" s="54" t="s">
        <v>245</v>
      </c>
      <c r="B278" s="54"/>
      <c r="C278" s="55" t="s">
        <v>183</v>
      </c>
      <c r="D278" s="55" t="s">
        <v>183</v>
      </c>
      <c r="E278" s="55" t="s">
        <v>183</v>
      </c>
      <c r="F278" s="55" t="s">
        <v>183</v>
      </c>
      <c r="G278" s="55" t="s">
        <v>183</v>
      </c>
      <c r="H278" s="55" t="s">
        <v>183</v>
      </c>
      <c r="I278" s="55" t="s">
        <v>183</v>
      </c>
      <c r="J278" s="55" t="s">
        <v>183</v>
      </c>
      <c r="K278" s="55" t="s">
        <v>183</v>
      </c>
      <c r="L278" s="55" t="s">
        <v>183</v>
      </c>
      <c r="M278" s="55" t="s">
        <v>183</v>
      </c>
      <c r="N278" s="55">
        <v>0</v>
      </c>
      <c r="O278" s="55">
        <v>0</v>
      </c>
      <c r="P278" s="55">
        <v>0</v>
      </c>
      <c r="Q278" s="55" t="s">
        <v>183</v>
      </c>
    </row>
    <row r="279" spans="1:17" x14ac:dyDescent="0.3">
      <c r="A279" s="54" t="s">
        <v>246</v>
      </c>
      <c r="B279" s="54"/>
      <c r="C279" s="55" t="s">
        <v>183</v>
      </c>
      <c r="D279" s="55" t="s">
        <v>183</v>
      </c>
      <c r="E279" s="55" t="s">
        <v>183</v>
      </c>
      <c r="F279" s="55" t="s">
        <v>183</v>
      </c>
      <c r="G279" s="55" t="s">
        <v>183</v>
      </c>
      <c r="H279" s="55" t="s">
        <v>183</v>
      </c>
      <c r="I279" s="55" t="s">
        <v>183</v>
      </c>
      <c r="J279" s="55" t="s">
        <v>183</v>
      </c>
      <c r="K279" s="55" t="s">
        <v>183</v>
      </c>
      <c r="L279" s="55" t="s">
        <v>183</v>
      </c>
      <c r="M279" s="55" t="s">
        <v>183</v>
      </c>
      <c r="N279" s="55" t="s">
        <v>183</v>
      </c>
      <c r="O279" s="55">
        <v>0</v>
      </c>
      <c r="P279" s="55">
        <v>0</v>
      </c>
      <c r="Q279" s="55" t="s">
        <v>183</v>
      </c>
    </row>
    <row r="280" spans="1:17" x14ac:dyDescent="0.3">
      <c r="A280" s="54" t="s">
        <v>194</v>
      </c>
      <c r="B280" s="54"/>
      <c r="C280" s="55" t="s">
        <v>183</v>
      </c>
      <c r="D280" s="55" t="s">
        <v>183</v>
      </c>
      <c r="E280" s="55" t="s">
        <v>183</v>
      </c>
      <c r="F280" s="55" t="s">
        <v>183</v>
      </c>
      <c r="G280" s="55" t="s">
        <v>183</v>
      </c>
      <c r="H280" s="55" t="s">
        <v>183</v>
      </c>
      <c r="I280" s="55">
        <v>582</v>
      </c>
      <c r="J280" s="55" t="s">
        <v>183</v>
      </c>
      <c r="K280" s="55">
        <v>582</v>
      </c>
      <c r="L280" s="55">
        <v>582</v>
      </c>
      <c r="M280" s="55">
        <v>1947</v>
      </c>
      <c r="N280" s="55">
        <v>1972</v>
      </c>
      <c r="O280" s="55">
        <v>1972</v>
      </c>
      <c r="P280" s="55">
        <v>2003</v>
      </c>
      <c r="Q280" s="55">
        <v>2003</v>
      </c>
    </row>
    <row r="281" spans="1:17" x14ac:dyDescent="0.3">
      <c r="A281" s="54" t="s">
        <v>254</v>
      </c>
      <c r="B281" s="54"/>
      <c r="C281" s="55" t="s">
        <v>183</v>
      </c>
      <c r="D281" s="55" t="s">
        <v>183</v>
      </c>
      <c r="E281" s="55" t="s">
        <v>183</v>
      </c>
      <c r="F281" s="55" t="s">
        <v>183</v>
      </c>
      <c r="G281" s="55" t="s">
        <v>183</v>
      </c>
      <c r="H281" s="55" t="s">
        <v>183</v>
      </c>
      <c r="I281" s="55" t="s">
        <v>183</v>
      </c>
      <c r="J281" s="55" t="s">
        <v>183</v>
      </c>
      <c r="K281" s="55" t="s">
        <v>183</v>
      </c>
      <c r="L281" s="55" t="s">
        <v>183</v>
      </c>
      <c r="M281" s="55">
        <v>1362</v>
      </c>
      <c r="N281" s="55">
        <v>1390</v>
      </c>
      <c r="O281" s="55">
        <v>1390</v>
      </c>
      <c r="P281" s="55">
        <v>1418</v>
      </c>
      <c r="Q281" s="55">
        <v>1418</v>
      </c>
    </row>
    <row r="282" spans="1:17" x14ac:dyDescent="0.3">
      <c r="A282" s="54" t="s">
        <v>253</v>
      </c>
      <c r="B282" s="54"/>
      <c r="C282" s="55" t="s">
        <v>183</v>
      </c>
      <c r="D282" s="55" t="s">
        <v>183</v>
      </c>
      <c r="E282" s="55" t="s">
        <v>183</v>
      </c>
      <c r="F282" s="55" t="s">
        <v>183</v>
      </c>
      <c r="G282" s="55" t="s">
        <v>183</v>
      </c>
      <c r="H282" s="55" t="s">
        <v>183</v>
      </c>
      <c r="I282" s="55" t="s">
        <v>183</v>
      </c>
      <c r="J282" s="55" t="s">
        <v>183</v>
      </c>
      <c r="K282" s="55" t="s">
        <v>183</v>
      </c>
      <c r="L282" s="55">
        <v>582</v>
      </c>
      <c r="M282" s="55">
        <v>585</v>
      </c>
      <c r="N282" s="55">
        <v>582</v>
      </c>
      <c r="O282" s="55">
        <v>582</v>
      </c>
      <c r="P282" s="55">
        <v>585</v>
      </c>
      <c r="Q282" s="55">
        <v>585</v>
      </c>
    </row>
    <row r="283" spans="1:17" x14ac:dyDescent="0.3">
      <c r="A283" s="54" t="s">
        <v>256</v>
      </c>
      <c r="B283" s="54"/>
      <c r="C283" s="55" t="s">
        <v>183</v>
      </c>
      <c r="D283" s="55">
        <v>40122</v>
      </c>
      <c r="E283" s="55">
        <v>40889</v>
      </c>
      <c r="F283" s="55">
        <v>40739</v>
      </c>
      <c r="G283" s="55">
        <v>40274</v>
      </c>
      <c r="H283" s="55">
        <v>40658</v>
      </c>
      <c r="I283" s="55">
        <v>45978</v>
      </c>
      <c r="J283" s="55">
        <v>41070</v>
      </c>
      <c r="K283" s="55" t="s">
        <v>183</v>
      </c>
      <c r="L283" s="55" t="s">
        <v>183</v>
      </c>
      <c r="M283" s="55" t="s">
        <v>183</v>
      </c>
      <c r="N283" s="55" t="s">
        <v>183</v>
      </c>
      <c r="O283" s="55" t="s">
        <v>183</v>
      </c>
      <c r="P283" s="55" t="s">
        <v>183</v>
      </c>
      <c r="Q283" s="55" t="s">
        <v>183</v>
      </c>
    </row>
    <row r="284" spans="1:17" x14ac:dyDescent="0.3">
      <c r="A284" s="54" t="s">
        <v>258</v>
      </c>
      <c r="B284" s="54"/>
      <c r="C284" s="55" t="s">
        <v>183</v>
      </c>
      <c r="D284" s="55">
        <v>4008</v>
      </c>
      <c r="E284" s="55">
        <v>4211</v>
      </c>
      <c r="F284" s="55">
        <v>3701</v>
      </c>
      <c r="G284" s="55">
        <v>5364</v>
      </c>
      <c r="H284" s="55">
        <v>3802</v>
      </c>
      <c r="I284" s="55">
        <v>5264</v>
      </c>
      <c r="J284" s="55">
        <v>6040</v>
      </c>
      <c r="K284" s="55" t="s">
        <v>183</v>
      </c>
      <c r="L284" s="55" t="s">
        <v>183</v>
      </c>
      <c r="M284" s="55" t="s">
        <v>183</v>
      </c>
      <c r="N284" s="55" t="s">
        <v>183</v>
      </c>
      <c r="O284" s="55" t="s">
        <v>183</v>
      </c>
      <c r="P284" s="55" t="s">
        <v>183</v>
      </c>
      <c r="Q284" s="55" t="s">
        <v>183</v>
      </c>
    </row>
    <row r="285" spans="1:17" x14ac:dyDescent="0.3">
      <c r="A285" s="54" t="s">
        <v>276</v>
      </c>
      <c r="B285" s="54"/>
      <c r="C285" s="55">
        <v>120</v>
      </c>
      <c r="D285" s="55">
        <v>120</v>
      </c>
      <c r="E285" s="55">
        <v>120</v>
      </c>
      <c r="F285" s="55">
        <v>120</v>
      </c>
      <c r="G285" s="55">
        <v>120</v>
      </c>
      <c r="H285" s="55">
        <v>120</v>
      </c>
      <c r="I285" s="55">
        <v>120</v>
      </c>
      <c r="J285" s="55" t="s">
        <v>183</v>
      </c>
      <c r="K285" s="55" t="s">
        <v>183</v>
      </c>
      <c r="L285" s="55" t="s">
        <v>183</v>
      </c>
      <c r="M285" s="55" t="s">
        <v>183</v>
      </c>
      <c r="N285" s="55" t="s">
        <v>183</v>
      </c>
      <c r="O285" s="55" t="s">
        <v>183</v>
      </c>
      <c r="P285" s="55" t="s">
        <v>183</v>
      </c>
      <c r="Q285" s="55" t="s">
        <v>183</v>
      </c>
    </row>
    <row r="286" spans="1:17" x14ac:dyDescent="0.3">
      <c r="A286" s="54" t="s">
        <v>277</v>
      </c>
      <c r="B286" s="54"/>
      <c r="C286" s="55">
        <v>810</v>
      </c>
      <c r="D286" s="55">
        <v>810</v>
      </c>
      <c r="E286" s="55">
        <v>810</v>
      </c>
      <c r="F286" s="55">
        <v>300</v>
      </c>
      <c r="G286" s="55">
        <v>400</v>
      </c>
      <c r="H286" s="55">
        <v>400</v>
      </c>
      <c r="I286" s="55">
        <v>300</v>
      </c>
      <c r="J286" s="55" t="s">
        <v>183</v>
      </c>
      <c r="K286" s="55" t="s">
        <v>183</v>
      </c>
      <c r="L286" s="55" t="s">
        <v>183</v>
      </c>
      <c r="M286" s="55" t="s">
        <v>183</v>
      </c>
      <c r="N286" s="55" t="s">
        <v>183</v>
      </c>
      <c r="O286" s="55" t="s">
        <v>183</v>
      </c>
      <c r="P286" s="55" t="s">
        <v>183</v>
      </c>
      <c r="Q286" s="55" t="s">
        <v>183</v>
      </c>
    </row>
    <row r="287" spans="1:17" x14ac:dyDescent="0.3">
      <c r="A287" s="54" t="s">
        <v>278</v>
      </c>
      <c r="B287" s="54"/>
      <c r="C287" s="55">
        <v>1572</v>
      </c>
      <c r="D287" s="55">
        <v>1572</v>
      </c>
      <c r="E287" s="55">
        <v>1572</v>
      </c>
      <c r="F287" s="55">
        <v>1572</v>
      </c>
      <c r="G287" s="55">
        <v>1571</v>
      </c>
      <c r="H287" s="55">
        <v>1571</v>
      </c>
      <c r="I287" s="55">
        <v>1571</v>
      </c>
      <c r="J287" s="55" t="s">
        <v>183</v>
      </c>
      <c r="K287" s="55" t="s">
        <v>183</v>
      </c>
      <c r="L287" s="55" t="s">
        <v>183</v>
      </c>
      <c r="M287" s="55" t="s">
        <v>183</v>
      </c>
      <c r="N287" s="55" t="s">
        <v>183</v>
      </c>
      <c r="O287" s="55" t="s">
        <v>183</v>
      </c>
      <c r="P287" s="55" t="s">
        <v>183</v>
      </c>
      <c r="Q287" s="55" t="s">
        <v>183</v>
      </c>
    </row>
    <row r="288" spans="1:17" x14ac:dyDescent="0.3">
      <c r="A288" s="54" t="s">
        <v>266</v>
      </c>
      <c r="B288" s="54"/>
      <c r="C288" s="55" t="s">
        <v>183</v>
      </c>
      <c r="D288" s="55" t="s">
        <v>183</v>
      </c>
      <c r="E288" s="55" t="s">
        <v>183</v>
      </c>
      <c r="F288" s="55" t="s">
        <v>183</v>
      </c>
      <c r="G288" s="55">
        <v>582</v>
      </c>
      <c r="H288" s="55" t="s">
        <v>183</v>
      </c>
      <c r="I288" s="55" t="s">
        <v>183</v>
      </c>
      <c r="J288" s="55" t="s">
        <v>183</v>
      </c>
      <c r="K288" s="55" t="s">
        <v>183</v>
      </c>
      <c r="L288" s="55" t="s">
        <v>183</v>
      </c>
      <c r="M288" s="55" t="s">
        <v>183</v>
      </c>
      <c r="N288" s="55" t="s">
        <v>183</v>
      </c>
      <c r="O288" s="55" t="s">
        <v>183</v>
      </c>
      <c r="P288" s="55" t="s">
        <v>183</v>
      </c>
      <c r="Q288" s="55" t="s">
        <v>183</v>
      </c>
    </row>
    <row r="289" spans="1:17" x14ac:dyDescent="0.3">
      <c r="A289" s="54" t="s">
        <v>262</v>
      </c>
      <c r="B289" s="54"/>
      <c r="C289" s="55">
        <v>4212</v>
      </c>
      <c r="D289" s="55" t="s">
        <v>183</v>
      </c>
      <c r="E289" s="55" t="s">
        <v>183</v>
      </c>
      <c r="F289" s="55" t="s">
        <v>183</v>
      </c>
      <c r="G289" s="55" t="s">
        <v>183</v>
      </c>
      <c r="H289" s="55" t="s">
        <v>183</v>
      </c>
      <c r="I289" s="55" t="s">
        <v>183</v>
      </c>
      <c r="J289" s="55" t="s">
        <v>183</v>
      </c>
      <c r="K289" s="55" t="s">
        <v>183</v>
      </c>
      <c r="L289" s="55" t="s">
        <v>183</v>
      </c>
      <c r="M289" s="55" t="s">
        <v>183</v>
      </c>
      <c r="N289" s="55" t="s">
        <v>183</v>
      </c>
      <c r="O289" s="55" t="s">
        <v>183</v>
      </c>
      <c r="P289" s="55" t="s">
        <v>183</v>
      </c>
      <c r="Q289" s="55" t="s">
        <v>183</v>
      </c>
    </row>
    <row r="290" spans="1:17" x14ac:dyDescent="0.3">
      <c r="A290" s="54" t="s">
        <v>263</v>
      </c>
      <c r="B290" s="54"/>
      <c r="C290" s="55">
        <v>6637</v>
      </c>
      <c r="D290" s="55">
        <v>6635</v>
      </c>
      <c r="E290" s="55">
        <v>3866</v>
      </c>
      <c r="F290" s="55">
        <v>3855</v>
      </c>
      <c r="G290" s="55">
        <v>7455</v>
      </c>
      <c r="H290" s="55">
        <v>3855</v>
      </c>
      <c r="I290" s="55">
        <v>4478</v>
      </c>
      <c r="J290" s="55">
        <v>5891</v>
      </c>
      <c r="K290" s="55">
        <v>5891</v>
      </c>
      <c r="L290" s="55">
        <v>5891</v>
      </c>
      <c r="M290" s="55">
        <v>5499</v>
      </c>
      <c r="N290" s="55">
        <v>5499</v>
      </c>
      <c r="O290" s="55">
        <v>5499</v>
      </c>
      <c r="P290" s="55" t="s">
        <v>183</v>
      </c>
      <c r="Q290" s="55" t="s">
        <v>183</v>
      </c>
    </row>
    <row r="291" spans="1:17" x14ac:dyDescent="0.3">
      <c r="A291" s="54" t="s">
        <v>281</v>
      </c>
      <c r="B291" s="54"/>
      <c r="C291" s="55" t="s">
        <v>183</v>
      </c>
      <c r="D291" s="55">
        <v>0</v>
      </c>
      <c r="E291" s="55">
        <v>0</v>
      </c>
      <c r="F291" s="55">
        <v>0</v>
      </c>
      <c r="G291" s="55" t="s">
        <v>183</v>
      </c>
      <c r="H291" s="55">
        <v>0</v>
      </c>
      <c r="I291" s="55">
        <v>0</v>
      </c>
      <c r="J291" s="55">
        <v>0</v>
      </c>
      <c r="K291" s="55" t="s">
        <v>183</v>
      </c>
      <c r="L291" s="55" t="s">
        <v>183</v>
      </c>
      <c r="M291" s="55" t="s">
        <v>183</v>
      </c>
      <c r="N291" s="55" t="s">
        <v>183</v>
      </c>
      <c r="O291" s="55" t="s">
        <v>183</v>
      </c>
      <c r="P291" s="55" t="s">
        <v>183</v>
      </c>
      <c r="Q291" s="55" t="s">
        <v>183</v>
      </c>
    </row>
    <row r="292" spans="1:17" x14ac:dyDescent="0.3">
      <c r="A292" s="54" t="s">
        <v>233</v>
      </c>
      <c r="B292" s="54"/>
      <c r="C292" s="55" t="s">
        <v>183</v>
      </c>
      <c r="D292" s="55">
        <v>5060</v>
      </c>
      <c r="E292" s="55">
        <v>5735</v>
      </c>
      <c r="F292" s="55">
        <v>5826</v>
      </c>
      <c r="G292" s="55">
        <v>5744</v>
      </c>
      <c r="H292" s="55">
        <v>5742</v>
      </c>
      <c r="I292" s="55">
        <v>5816</v>
      </c>
      <c r="J292" s="55">
        <v>5891</v>
      </c>
      <c r="K292" s="55">
        <v>5891</v>
      </c>
      <c r="L292" s="55">
        <v>5891</v>
      </c>
      <c r="M292" s="55">
        <v>5499</v>
      </c>
      <c r="N292" s="55">
        <v>5499</v>
      </c>
      <c r="O292" s="55">
        <v>5499</v>
      </c>
      <c r="P292" s="55" t="s">
        <v>183</v>
      </c>
      <c r="Q292" s="55" t="s">
        <v>183</v>
      </c>
    </row>
    <row r="293" spans="1:17" x14ac:dyDescent="0.3">
      <c r="A293" s="54" t="s">
        <v>281</v>
      </c>
      <c r="B293" s="54"/>
      <c r="C293" s="55" t="s">
        <v>183</v>
      </c>
      <c r="D293" s="55" t="s">
        <v>183</v>
      </c>
      <c r="E293" s="55" t="s">
        <v>183</v>
      </c>
      <c r="F293" s="55" t="s">
        <v>183</v>
      </c>
      <c r="G293" s="55">
        <v>0</v>
      </c>
      <c r="H293" s="55" t="s">
        <v>183</v>
      </c>
      <c r="I293" s="55" t="s">
        <v>183</v>
      </c>
      <c r="J293" s="55" t="s">
        <v>183</v>
      </c>
      <c r="K293" s="55" t="s">
        <v>183</v>
      </c>
      <c r="L293" s="55" t="s">
        <v>183</v>
      </c>
      <c r="M293" s="55" t="s">
        <v>183</v>
      </c>
      <c r="N293" s="55" t="s">
        <v>183</v>
      </c>
      <c r="O293" s="55" t="s">
        <v>183</v>
      </c>
      <c r="P293" s="55" t="s">
        <v>183</v>
      </c>
      <c r="Q293" s="55" t="s">
        <v>183</v>
      </c>
    </row>
    <row r="294" spans="1:17" x14ac:dyDescent="0.3">
      <c r="A294" s="54" t="s">
        <v>282</v>
      </c>
      <c r="B294" s="54"/>
      <c r="C294" s="55">
        <v>1710</v>
      </c>
      <c r="D294" s="55">
        <v>1506</v>
      </c>
      <c r="E294" s="55">
        <v>1709</v>
      </c>
      <c r="F294" s="55">
        <v>1709</v>
      </c>
      <c r="G294" s="55">
        <v>1711</v>
      </c>
      <c r="H294" s="55">
        <v>1711</v>
      </c>
      <c r="I294" s="55">
        <v>1711</v>
      </c>
      <c r="J294" s="55" t="s">
        <v>183</v>
      </c>
      <c r="K294" s="55" t="s">
        <v>183</v>
      </c>
      <c r="L294" s="55" t="s">
        <v>183</v>
      </c>
      <c r="M294" s="55" t="s">
        <v>183</v>
      </c>
      <c r="N294" s="55" t="s">
        <v>183</v>
      </c>
      <c r="O294" s="55" t="s">
        <v>183</v>
      </c>
      <c r="P294" s="55" t="s">
        <v>183</v>
      </c>
      <c r="Q294" s="55" t="s">
        <v>183</v>
      </c>
    </row>
    <row r="295" spans="1:17" x14ac:dyDescent="0.3">
      <c r="A295" s="54" t="s">
        <v>266</v>
      </c>
      <c r="B295" s="54"/>
      <c r="C295" s="55">
        <v>593</v>
      </c>
      <c r="D295" s="55">
        <v>593</v>
      </c>
      <c r="E295" s="55">
        <v>593</v>
      </c>
      <c r="F295" s="55">
        <v>582</v>
      </c>
      <c r="G295" s="55" t="s">
        <v>183</v>
      </c>
      <c r="H295" s="55">
        <v>582</v>
      </c>
      <c r="I295" s="55" t="s">
        <v>183</v>
      </c>
      <c r="J295" s="55">
        <v>579</v>
      </c>
      <c r="K295" s="55" t="s">
        <v>183</v>
      </c>
      <c r="L295" s="55" t="s">
        <v>183</v>
      </c>
      <c r="M295" s="55" t="s">
        <v>183</v>
      </c>
      <c r="N295" s="55" t="s">
        <v>183</v>
      </c>
      <c r="O295" s="55" t="s">
        <v>183</v>
      </c>
      <c r="P295" s="55" t="s">
        <v>183</v>
      </c>
      <c r="Q295" s="55" t="s">
        <v>183</v>
      </c>
    </row>
    <row r="296" spans="1:17" x14ac:dyDescent="0.3">
      <c r="A296" s="52" t="s">
        <v>286</v>
      </c>
      <c r="B296" s="52"/>
      <c r="C296" s="53" t="s">
        <v>183</v>
      </c>
      <c r="D296" s="53" t="s">
        <v>183</v>
      </c>
      <c r="E296" s="53" t="s">
        <v>183</v>
      </c>
      <c r="F296" s="53" t="s">
        <v>183</v>
      </c>
      <c r="G296" s="53" t="s">
        <v>183</v>
      </c>
      <c r="H296" s="53" t="s">
        <v>183</v>
      </c>
      <c r="I296" s="53" t="s">
        <v>183</v>
      </c>
      <c r="J296" s="53" t="s">
        <v>183</v>
      </c>
      <c r="K296" s="53" t="s">
        <v>183</v>
      </c>
      <c r="L296" s="53" t="s">
        <v>183</v>
      </c>
      <c r="M296" s="53" t="s">
        <v>183</v>
      </c>
      <c r="N296" s="53" t="s">
        <v>183</v>
      </c>
      <c r="O296" s="53" t="s">
        <v>183</v>
      </c>
      <c r="P296" s="53" t="s">
        <v>183</v>
      </c>
      <c r="Q296" s="53" t="s">
        <v>183</v>
      </c>
    </row>
    <row r="297" spans="1:17" x14ac:dyDescent="0.3">
      <c r="A297" s="54" t="s">
        <v>287</v>
      </c>
      <c r="B297" s="54"/>
      <c r="C297" s="55" t="s">
        <v>183</v>
      </c>
      <c r="D297" s="55" t="s">
        <v>183</v>
      </c>
      <c r="E297" s="55" t="s">
        <v>183</v>
      </c>
      <c r="F297" s="55" t="s">
        <v>183</v>
      </c>
      <c r="G297" s="55" t="s">
        <v>183</v>
      </c>
      <c r="H297" s="55" t="s">
        <v>183</v>
      </c>
      <c r="I297" s="55" t="s">
        <v>183</v>
      </c>
      <c r="J297" s="55" t="s">
        <v>183</v>
      </c>
      <c r="K297" s="55" t="s">
        <v>183</v>
      </c>
      <c r="L297" s="55" t="s">
        <v>183</v>
      </c>
      <c r="M297" s="55" t="s">
        <v>183</v>
      </c>
      <c r="N297" s="55" t="s">
        <v>183</v>
      </c>
      <c r="O297" s="55">
        <v>22.4</v>
      </c>
      <c r="P297" s="55">
        <v>47.2</v>
      </c>
      <c r="Q297" s="55">
        <v>25.2</v>
      </c>
    </row>
    <row r="298" spans="1:17" x14ac:dyDescent="0.3">
      <c r="A298" s="54" t="s">
        <v>288</v>
      </c>
      <c r="B298" s="54"/>
      <c r="C298" s="55" t="s">
        <v>183</v>
      </c>
      <c r="D298" s="55" t="s">
        <v>183</v>
      </c>
      <c r="E298" s="55" t="s">
        <v>183</v>
      </c>
      <c r="F298" s="55" t="s">
        <v>183</v>
      </c>
      <c r="G298" s="55" t="s">
        <v>183</v>
      </c>
      <c r="H298" s="55" t="s">
        <v>183</v>
      </c>
      <c r="I298" s="55" t="s">
        <v>183</v>
      </c>
      <c r="J298" s="55" t="s">
        <v>183</v>
      </c>
      <c r="K298" s="55" t="s">
        <v>183</v>
      </c>
      <c r="L298" s="55" t="s">
        <v>183</v>
      </c>
      <c r="M298" s="55" t="s">
        <v>183</v>
      </c>
      <c r="N298" s="55" t="s">
        <v>183</v>
      </c>
      <c r="O298" s="55">
        <v>35.6</v>
      </c>
      <c r="P298" s="55">
        <v>79.8</v>
      </c>
      <c r="Q298" s="55" t="s">
        <v>183</v>
      </c>
    </row>
    <row r="299" spans="1:17" x14ac:dyDescent="0.3">
      <c r="A299" s="54" t="s">
        <v>182</v>
      </c>
      <c r="B299" s="54"/>
      <c r="C299" s="55">
        <v>85</v>
      </c>
      <c r="D299" s="55" t="s">
        <v>183</v>
      </c>
      <c r="E299" s="55">
        <v>84</v>
      </c>
      <c r="F299" s="55">
        <v>90</v>
      </c>
      <c r="G299" s="55">
        <v>91</v>
      </c>
      <c r="H299" s="55">
        <v>91</v>
      </c>
      <c r="I299" s="55">
        <v>93</v>
      </c>
      <c r="J299" s="55">
        <v>93</v>
      </c>
      <c r="K299" s="55">
        <v>93</v>
      </c>
      <c r="L299" s="55">
        <v>91</v>
      </c>
      <c r="M299" s="55">
        <v>91</v>
      </c>
      <c r="N299" s="55">
        <v>91</v>
      </c>
      <c r="O299" s="55">
        <v>55</v>
      </c>
      <c r="P299" s="55">
        <v>74</v>
      </c>
      <c r="Q299" s="55" t="s">
        <v>183</v>
      </c>
    </row>
    <row r="300" spans="1:17" x14ac:dyDescent="0.3">
      <c r="A300" s="54" t="s">
        <v>234</v>
      </c>
      <c r="B300" s="54"/>
      <c r="C300" s="55" t="s">
        <v>183</v>
      </c>
      <c r="D300" s="55">
        <v>90</v>
      </c>
      <c r="E300" s="55">
        <v>88.6</v>
      </c>
      <c r="F300" s="55">
        <v>94.2</v>
      </c>
      <c r="G300" s="55">
        <v>93.6</v>
      </c>
      <c r="H300" s="55">
        <v>94.8</v>
      </c>
      <c r="I300" s="55">
        <v>96.8</v>
      </c>
      <c r="J300" s="55">
        <v>96.4</v>
      </c>
      <c r="K300" s="55">
        <v>96.1</v>
      </c>
      <c r="L300" s="55" t="s">
        <v>183</v>
      </c>
      <c r="M300" s="55" t="s">
        <v>183</v>
      </c>
      <c r="N300" s="55" t="s">
        <v>183</v>
      </c>
      <c r="O300" s="55" t="s">
        <v>183</v>
      </c>
      <c r="P300" s="55" t="s">
        <v>183</v>
      </c>
      <c r="Q300" s="55" t="s">
        <v>183</v>
      </c>
    </row>
    <row r="301" spans="1:17" x14ac:dyDescent="0.3">
      <c r="A301" s="54" t="s">
        <v>235</v>
      </c>
      <c r="B301" s="54"/>
      <c r="C301" s="55" t="s">
        <v>183</v>
      </c>
      <c r="D301" s="55">
        <v>93.2</v>
      </c>
      <c r="E301" s="55">
        <v>89.5</v>
      </c>
      <c r="F301" s="55">
        <v>93.8</v>
      </c>
      <c r="G301" s="55">
        <v>94.6</v>
      </c>
      <c r="H301" s="55">
        <v>96.5</v>
      </c>
      <c r="I301" s="55">
        <v>97.8</v>
      </c>
      <c r="J301" s="55">
        <v>97.6</v>
      </c>
      <c r="K301" s="55">
        <v>97.5</v>
      </c>
      <c r="L301" s="55">
        <v>96.2</v>
      </c>
      <c r="M301" s="55">
        <v>96</v>
      </c>
      <c r="N301" s="55">
        <v>95.4</v>
      </c>
      <c r="O301" s="55" t="s">
        <v>183</v>
      </c>
      <c r="P301" s="55" t="s">
        <v>183</v>
      </c>
      <c r="Q301" s="55" t="s">
        <v>183</v>
      </c>
    </row>
    <row r="302" spans="1:17" x14ac:dyDescent="0.3">
      <c r="A302" s="54" t="s">
        <v>236</v>
      </c>
      <c r="B302" s="54"/>
      <c r="C302" s="55" t="s">
        <v>183</v>
      </c>
      <c r="D302" s="55" t="s">
        <v>183</v>
      </c>
      <c r="E302" s="55" t="s">
        <v>183</v>
      </c>
      <c r="F302" s="55" t="s">
        <v>183</v>
      </c>
      <c r="G302" s="55" t="s">
        <v>183</v>
      </c>
      <c r="H302" s="55" t="s">
        <v>183</v>
      </c>
      <c r="I302" s="55" t="s">
        <v>183</v>
      </c>
      <c r="J302" s="55" t="s">
        <v>183</v>
      </c>
      <c r="K302" s="55" t="s">
        <v>183</v>
      </c>
      <c r="L302" s="55">
        <v>89.5</v>
      </c>
      <c r="M302" s="55">
        <v>83.8</v>
      </c>
      <c r="N302" s="55">
        <v>88</v>
      </c>
      <c r="O302" s="55" t="s">
        <v>183</v>
      </c>
      <c r="P302" s="55" t="s">
        <v>183</v>
      </c>
      <c r="Q302" s="55" t="s">
        <v>183</v>
      </c>
    </row>
    <row r="303" spans="1:17" x14ac:dyDescent="0.3">
      <c r="A303" s="54" t="s">
        <v>237</v>
      </c>
      <c r="B303" s="54"/>
      <c r="C303" s="55" t="s">
        <v>183</v>
      </c>
      <c r="D303" s="55">
        <v>83.2</v>
      </c>
      <c r="E303" s="55">
        <v>65.3</v>
      </c>
      <c r="F303" s="55">
        <v>75.900000000000006</v>
      </c>
      <c r="G303" s="55">
        <v>77.900000000000006</v>
      </c>
      <c r="H303" s="55">
        <v>78.3</v>
      </c>
      <c r="I303" s="55">
        <v>80.400000000000006</v>
      </c>
      <c r="J303" s="55">
        <v>83.8</v>
      </c>
      <c r="K303" s="55">
        <v>84.2</v>
      </c>
      <c r="L303" s="55">
        <v>84</v>
      </c>
      <c r="M303" s="55">
        <v>81.3</v>
      </c>
      <c r="N303" s="55">
        <v>80.5</v>
      </c>
      <c r="O303" s="55" t="s">
        <v>183</v>
      </c>
      <c r="P303" s="55" t="s">
        <v>183</v>
      </c>
      <c r="Q303" s="55" t="s">
        <v>183</v>
      </c>
    </row>
    <row r="304" spans="1:17" x14ac:dyDescent="0.3">
      <c r="A304" s="54" t="s">
        <v>238</v>
      </c>
      <c r="B304" s="54"/>
      <c r="C304" s="55" t="s">
        <v>183</v>
      </c>
      <c r="D304" s="55">
        <v>87.4</v>
      </c>
      <c r="E304" s="55">
        <v>81.599999999999994</v>
      </c>
      <c r="F304" s="55">
        <v>87.8</v>
      </c>
      <c r="G304" s="55">
        <v>89.4</v>
      </c>
      <c r="H304" s="55">
        <v>88.5</v>
      </c>
      <c r="I304" s="55">
        <v>92</v>
      </c>
      <c r="J304" s="55">
        <v>93.2</v>
      </c>
      <c r="K304" s="55">
        <v>93.7</v>
      </c>
      <c r="L304" s="55">
        <v>92.4</v>
      </c>
      <c r="M304" s="55">
        <v>92.2</v>
      </c>
      <c r="N304" s="55">
        <v>92.6</v>
      </c>
      <c r="O304" s="55" t="s">
        <v>183</v>
      </c>
      <c r="P304" s="55" t="s">
        <v>183</v>
      </c>
      <c r="Q304" s="55" t="s">
        <v>183</v>
      </c>
    </row>
    <row r="305" spans="1:17" x14ac:dyDescent="0.3">
      <c r="A305" s="54" t="s">
        <v>239</v>
      </c>
      <c r="B305" s="54"/>
      <c r="C305" s="55" t="s">
        <v>183</v>
      </c>
      <c r="D305" s="55">
        <v>89.8</v>
      </c>
      <c r="E305" s="55">
        <v>82.2</v>
      </c>
      <c r="F305" s="55">
        <v>90.3</v>
      </c>
      <c r="G305" s="55">
        <v>91</v>
      </c>
      <c r="H305" s="55">
        <v>90.7</v>
      </c>
      <c r="I305" s="55">
        <v>93.1</v>
      </c>
      <c r="J305" s="55">
        <v>94.2</v>
      </c>
      <c r="K305" s="55">
        <v>95.3</v>
      </c>
      <c r="L305" s="55">
        <v>93.9</v>
      </c>
      <c r="M305" s="55">
        <v>94.5</v>
      </c>
      <c r="N305" s="55">
        <v>94.4</v>
      </c>
      <c r="O305" s="55" t="s">
        <v>183</v>
      </c>
      <c r="P305" s="55" t="s">
        <v>183</v>
      </c>
      <c r="Q305" s="55" t="s">
        <v>183</v>
      </c>
    </row>
    <row r="306" spans="1:17" x14ac:dyDescent="0.3">
      <c r="A306" s="54" t="s">
        <v>240</v>
      </c>
      <c r="B306" s="54"/>
      <c r="C306" s="55" t="s">
        <v>183</v>
      </c>
      <c r="D306" s="55">
        <v>93.6</v>
      </c>
      <c r="E306" s="55">
        <v>90</v>
      </c>
      <c r="F306" s="55">
        <v>94.8</v>
      </c>
      <c r="G306" s="55">
        <v>94.6</v>
      </c>
      <c r="H306" s="55">
        <v>94.7</v>
      </c>
      <c r="I306" s="55">
        <v>94.8</v>
      </c>
      <c r="J306" s="55">
        <v>94.2</v>
      </c>
      <c r="K306" s="55">
        <v>95.1</v>
      </c>
      <c r="L306" s="55">
        <v>94.2</v>
      </c>
      <c r="M306" s="55">
        <v>93.9</v>
      </c>
      <c r="N306" s="55">
        <v>94.3</v>
      </c>
      <c r="O306" s="55" t="s">
        <v>183</v>
      </c>
      <c r="P306" s="55" t="s">
        <v>183</v>
      </c>
      <c r="Q306" s="55" t="s">
        <v>183</v>
      </c>
    </row>
    <row r="307" spans="1:17" x14ac:dyDescent="0.3">
      <c r="A307" s="54" t="s">
        <v>241</v>
      </c>
      <c r="B307" s="54"/>
      <c r="C307" s="55" t="s">
        <v>183</v>
      </c>
      <c r="D307" s="55">
        <v>89.1</v>
      </c>
      <c r="E307" s="55">
        <v>83.7</v>
      </c>
      <c r="F307" s="55">
        <v>91.7</v>
      </c>
      <c r="G307" s="55">
        <v>91.7</v>
      </c>
      <c r="H307" s="55">
        <v>90.1</v>
      </c>
      <c r="I307" s="55">
        <v>92</v>
      </c>
      <c r="J307" s="55">
        <v>90.6</v>
      </c>
      <c r="K307" s="55">
        <v>91.5</v>
      </c>
      <c r="L307" s="55">
        <v>90</v>
      </c>
      <c r="M307" s="55">
        <v>90.2</v>
      </c>
      <c r="N307" s="55">
        <v>92.8</v>
      </c>
      <c r="O307" s="55" t="s">
        <v>183</v>
      </c>
      <c r="P307" s="55" t="s">
        <v>183</v>
      </c>
      <c r="Q307" s="55" t="s">
        <v>183</v>
      </c>
    </row>
    <row r="308" spans="1:17" x14ac:dyDescent="0.3">
      <c r="A308" s="54" t="s">
        <v>242</v>
      </c>
      <c r="B308" s="54"/>
      <c r="C308" s="55" t="s">
        <v>183</v>
      </c>
      <c r="D308" s="55">
        <v>94.2</v>
      </c>
      <c r="E308" s="55">
        <v>87</v>
      </c>
      <c r="F308" s="55">
        <v>93.2</v>
      </c>
      <c r="G308" s="55">
        <v>92.7</v>
      </c>
      <c r="H308" s="55">
        <v>93.5</v>
      </c>
      <c r="I308" s="55">
        <v>96</v>
      </c>
      <c r="J308" s="55">
        <v>94.1</v>
      </c>
      <c r="K308" s="55">
        <v>93.2</v>
      </c>
      <c r="L308" s="55">
        <v>92.1</v>
      </c>
      <c r="M308" s="55">
        <v>92.7</v>
      </c>
      <c r="N308" s="55">
        <v>91.4</v>
      </c>
      <c r="O308" s="55" t="s">
        <v>183</v>
      </c>
      <c r="P308" s="55" t="s">
        <v>183</v>
      </c>
      <c r="Q308" s="55" t="s">
        <v>183</v>
      </c>
    </row>
    <row r="309" spans="1:17" x14ac:dyDescent="0.3">
      <c r="A309" s="54" t="s">
        <v>243</v>
      </c>
      <c r="B309" s="54"/>
      <c r="C309" s="55" t="s">
        <v>183</v>
      </c>
      <c r="D309" s="55">
        <v>94.2</v>
      </c>
      <c r="E309" s="55">
        <v>89.8</v>
      </c>
      <c r="F309" s="55">
        <v>93.3</v>
      </c>
      <c r="G309" s="55">
        <v>92.9</v>
      </c>
      <c r="H309" s="55">
        <v>92.3</v>
      </c>
      <c r="I309" s="55">
        <v>92.9</v>
      </c>
      <c r="J309" s="55">
        <v>93.2</v>
      </c>
      <c r="K309" s="55">
        <v>93.5</v>
      </c>
      <c r="L309" s="55">
        <v>92.9</v>
      </c>
      <c r="M309" s="55">
        <v>94.9</v>
      </c>
      <c r="N309" s="55">
        <v>94.4</v>
      </c>
      <c r="O309" s="55" t="s">
        <v>183</v>
      </c>
      <c r="P309" s="55" t="s">
        <v>183</v>
      </c>
      <c r="Q309" s="55" t="s">
        <v>183</v>
      </c>
    </row>
    <row r="310" spans="1:17" x14ac:dyDescent="0.3">
      <c r="A310" s="54" t="s">
        <v>289</v>
      </c>
      <c r="B310" s="54"/>
      <c r="C310" s="55" t="s">
        <v>183</v>
      </c>
      <c r="D310" s="55" t="s">
        <v>183</v>
      </c>
      <c r="E310" s="55" t="s">
        <v>183</v>
      </c>
      <c r="F310" s="55" t="s">
        <v>183</v>
      </c>
      <c r="G310" s="55" t="s">
        <v>183</v>
      </c>
      <c r="H310" s="55" t="s">
        <v>183</v>
      </c>
      <c r="I310" s="55" t="s">
        <v>183</v>
      </c>
      <c r="J310" s="55" t="s">
        <v>183</v>
      </c>
      <c r="K310" s="55" t="s">
        <v>183</v>
      </c>
      <c r="L310" s="55" t="s">
        <v>183</v>
      </c>
      <c r="M310" s="55" t="s">
        <v>183</v>
      </c>
      <c r="N310" s="55" t="s">
        <v>183</v>
      </c>
      <c r="O310" s="55">
        <v>50.3</v>
      </c>
      <c r="P310" s="55" t="s">
        <v>183</v>
      </c>
      <c r="Q310" s="55" t="s">
        <v>183</v>
      </c>
    </row>
    <row r="311" spans="1:17" x14ac:dyDescent="0.3">
      <c r="A311" s="52" t="s">
        <v>290</v>
      </c>
      <c r="B311" s="52"/>
      <c r="C311" s="53" t="s">
        <v>183</v>
      </c>
      <c r="D311" s="53" t="s">
        <v>183</v>
      </c>
      <c r="E311" s="53" t="s">
        <v>183</v>
      </c>
      <c r="F311" s="53" t="s">
        <v>183</v>
      </c>
      <c r="G311" s="53" t="s">
        <v>183</v>
      </c>
      <c r="H311" s="53" t="s">
        <v>183</v>
      </c>
      <c r="I311" s="53" t="s">
        <v>183</v>
      </c>
      <c r="J311" s="53" t="s">
        <v>183</v>
      </c>
      <c r="K311" s="53" t="s">
        <v>183</v>
      </c>
      <c r="L311" s="53" t="s">
        <v>183</v>
      </c>
      <c r="M311" s="53" t="s">
        <v>183</v>
      </c>
      <c r="N311" s="53" t="s">
        <v>183</v>
      </c>
      <c r="O311" s="53" t="s">
        <v>183</v>
      </c>
      <c r="P311" s="53" t="s">
        <v>183</v>
      </c>
      <c r="Q311" s="53" t="s">
        <v>183</v>
      </c>
    </row>
    <row r="312" spans="1:17" x14ac:dyDescent="0.3">
      <c r="A312" s="54" t="s">
        <v>182</v>
      </c>
      <c r="B312" s="54"/>
      <c r="C312" s="55">
        <v>133</v>
      </c>
      <c r="D312" s="55">
        <v>112</v>
      </c>
      <c r="E312" s="55">
        <v>105</v>
      </c>
      <c r="F312" s="55">
        <v>127</v>
      </c>
      <c r="G312" s="55">
        <v>129</v>
      </c>
      <c r="H312" s="55">
        <v>131</v>
      </c>
      <c r="I312" s="55">
        <v>139</v>
      </c>
      <c r="J312" s="55">
        <v>149</v>
      </c>
      <c r="K312" s="55">
        <v>157</v>
      </c>
      <c r="L312" s="55">
        <v>160</v>
      </c>
      <c r="M312" s="55">
        <v>161</v>
      </c>
      <c r="N312" s="55">
        <v>167</v>
      </c>
      <c r="O312" s="55">
        <v>161</v>
      </c>
      <c r="P312" s="55">
        <v>173</v>
      </c>
      <c r="Q312" s="55">
        <v>229</v>
      </c>
    </row>
    <row r="313" spans="1:17" x14ac:dyDescent="0.3">
      <c r="A313" s="54" t="s">
        <v>234</v>
      </c>
      <c r="B313" s="54"/>
      <c r="C313" s="55" t="s">
        <v>183</v>
      </c>
      <c r="D313" s="55">
        <v>85</v>
      </c>
      <c r="E313" s="55">
        <v>78</v>
      </c>
      <c r="F313" s="55">
        <v>99</v>
      </c>
      <c r="G313" s="55">
        <v>103</v>
      </c>
      <c r="H313" s="55">
        <v>104</v>
      </c>
      <c r="I313" s="55">
        <v>110</v>
      </c>
      <c r="J313" s="55">
        <v>119</v>
      </c>
      <c r="K313" s="55">
        <v>126</v>
      </c>
      <c r="L313" s="55" t="s">
        <v>183</v>
      </c>
      <c r="M313" s="55" t="s">
        <v>183</v>
      </c>
      <c r="N313" s="55" t="s">
        <v>183</v>
      </c>
      <c r="O313" s="55" t="s">
        <v>183</v>
      </c>
      <c r="P313" s="55" t="s">
        <v>183</v>
      </c>
      <c r="Q313" s="55" t="s">
        <v>183</v>
      </c>
    </row>
    <row r="314" spans="1:17" x14ac:dyDescent="0.3">
      <c r="A314" s="54" t="s">
        <v>235</v>
      </c>
      <c r="B314" s="54"/>
      <c r="C314" s="55" t="s">
        <v>183</v>
      </c>
      <c r="D314" s="55">
        <v>97</v>
      </c>
      <c r="E314" s="55">
        <v>88</v>
      </c>
      <c r="F314" s="55">
        <v>108</v>
      </c>
      <c r="G314" s="55">
        <v>110</v>
      </c>
      <c r="H314" s="55">
        <v>112</v>
      </c>
      <c r="I314" s="55">
        <v>120</v>
      </c>
      <c r="J314" s="55">
        <v>129</v>
      </c>
      <c r="K314" s="55">
        <v>139</v>
      </c>
      <c r="L314" s="55">
        <v>145</v>
      </c>
      <c r="M314" s="55">
        <v>144</v>
      </c>
      <c r="N314" s="55">
        <v>152</v>
      </c>
      <c r="O314" s="55" t="s">
        <v>183</v>
      </c>
      <c r="P314" s="55" t="s">
        <v>183</v>
      </c>
      <c r="Q314" s="55" t="s">
        <v>183</v>
      </c>
    </row>
    <row r="315" spans="1:17" x14ac:dyDescent="0.3">
      <c r="A315" s="54" t="s">
        <v>236</v>
      </c>
      <c r="B315" s="54"/>
      <c r="C315" s="55" t="s">
        <v>183</v>
      </c>
      <c r="D315" s="55" t="s">
        <v>183</v>
      </c>
      <c r="E315" s="55" t="s">
        <v>183</v>
      </c>
      <c r="F315" s="55" t="s">
        <v>183</v>
      </c>
      <c r="G315" s="55" t="s">
        <v>183</v>
      </c>
      <c r="H315" s="55" t="s">
        <v>183</v>
      </c>
      <c r="I315" s="55" t="s">
        <v>183</v>
      </c>
      <c r="J315" s="55" t="s">
        <v>183</v>
      </c>
      <c r="K315" s="55" t="s">
        <v>183</v>
      </c>
      <c r="L315" s="55">
        <v>123</v>
      </c>
      <c r="M315" s="55">
        <v>132</v>
      </c>
      <c r="N315" s="55">
        <v>150</v>
      </c>
      <c r="O315" s="55" t="s">
        <v>183</v>
      </c>
      <c r="P315" s="55" t="s">
        <v>183</v>
      </c>
      <c r="Q315" s="55" t="s">
        <v>183</v>
      </c>
    </row>
    <row r="316" spans="1:17" x14ac:dyDescent="0.3">
      <c r="A316" s="54" t="s">
        <v>237</v>
      </c>
      <c r="B316" s="54"/>
      <c r="C316" s="55" t="s">
        <v>183</v>
      </c>
      <c r="D316" s="55">
        <v>44</v>
      </c>
      <c r="E316" s="55">
        <v>44</v>
      </c>
      <c r="F316" s="55">
        <v>54</v>
      </c>
      <c r="G316" s="55">
        <v>54</v>
      </c>
      <c r="H316" s="55">
        <v>55</v>
      </c>
      <c r="I316" s="55">
        <v>60</v>
      </c>
      <c r="J316" s="55">
        <v>71</v>
      </c>
      <c r="K316" s="55">
        <v>80</v>
      </c>
      <c r="L316" s="55">
        <v>84</v>
      </c>
      <c r="M316" s="55">
        <v>84</v>
      </c>
      <c r="N316" s="55">
        <v>90</v>
      </c>
      <c r="O316" s="55" t="s">
        <v>183</v>
      </c>
      <c r="P316" s="55" t="s">
        <v>183</v>
      </c>
      <c r="Q316" s="55" t="s">
        <v>183</v>
      </c>
    </row>
    <row r="317" spans="1:17" x14ac:dyDescent="0.3">
      <c r="A317" s="54" t="s">
        <v>238</v>
      </c>
      <c r="B317" s="54"/>
      <c r="C317" s="55" t="s">
        <v>183</v>
      </c>
      <c r="D317" s="55">
        <v>61</v>
      </c>
      <c r="E317" s="55">
        <v>58</v>
      </c>
      <c r="F317" s="55">
        <v>73</v>
      </c>
      <c r="G317" s="55">
        <v>72</v>
      </c>
      <c r="H317" s="55">
        <v>73</v>
      </c>
      <c r="I317" s="55">
        <v>79</v>
      </c>
      <c r="J317" s="55">
        <v>88</v>
      </c>
      <c r="K317" s="55">
        <v>97</v>
      </c>
      <c r="L317" s="55">
        <v>100</v>
      </c>
      <c r="M317" s="55">
        <v>99</v>
      </c>
      <c r="N317" s="55">
        <v>104</v>
      </c>
      <c r="O317" s="55" t="s">
        <v>183</v>
      </c>
      <c r="P317" s="55" t="s">
        <v>183</v>
      </c>
      <c r="Q317" s="55" t="s">
        <v>183</v>
      </c>
    </row>
    <row r="318" spans="1:17" x14ac:dyDescent="0.3">
      <c r="A318" s="54" t="s">
        <v>239</v>
      </c>
      <c r="B318" s="54"/>
      <c r="C318" s="55" t="s">
        <v>183</v>
      </c>
      <c r="D318" s="55">
        <v>80</v>
      </c>
      <c r="E318" s="55">
        <v>76</v>
      </c>
      <c r="F318" s="55">
        <v>91</v>
      </c>
      <c r="G318" s="55">
        <v>89</v>
      </c>
      <c r="H318" s="55">
        <v>88</v>
      </c>
      <c r="I318" s="55">
        <v>96</v>
      </c>
      <c r="J318" s="55">
        <v>105</v>
      </c>
      <c r="K318" s="55">
        <v>112</v>
      </c>
      <c r="L318" s="55">
        <v>115</v>
      </c>
      <c r="M318" s="55">
        <v>115</v>
      </c>
      <c r="N318" s="55">
        <v>118</v>
      </c>
      <c r="O318" s="55" t="s">
        <v>183</v>
      </c>
      <c r="P318" s="55" t="s">
        <v>183</v>
      </c>
      <c r="Q318" s="55" t="s">
        <v>183</v>
      </c>
    </row>
    <row r="319" spans="1:17" x14ac:dyDescent="0.3">
      <c r="A319" s="54" t="s">
        <v>240</v>
      </c>
      <c r="B319" s="54"/>
      <c r="C319" s="55" t="s">
        <v>183</v>
      </c>
      <c r="D319" s="55">
        <v>126</v>
      </c>
      <c r="E319" s="55">
        <v>127</v>
      </c>
      <c r="F319" s="55">
        <v>144</v>
      </c>
      <c r="G319" s="55">
        <v>149</v>
      </c>
      <c r="H319" s="55">
        <v>149</v>
      </c>
      <c r="I319" s="55">
        <v>159</v>
      </c>
      <c r="J319" s="55">
        <v>166</v>
      </c>
      <c r="K319" s="55">
        <v>170</v>
      </c>
      <c r="L319" s="55">
        <v>173</v>
      </c>
      <c r="M319" s="55">
        <v>172</v>
      </c>
      <c r="N319" s="55">
        <v>177</v>
      </c>
      <c r="O319" s="55" t="s">
        <v>183</v>
      </c>
      <c r="P319" s="55" t="s">
        <v>183</v>
      </c>
      <c r="Q319" s="55" t="s">
        <v>183</v>
      </c>
    </row>
    <row r="320" spans="1:17" x14ac:dyDescent="0.3">
      <c r="A320" s="54" t="s">
        <v>241</v>
      </c>
      <c r="B320" s="54"/>
      <c r="C320" s="55" t="s">
        <v>183</v>
      </c>
      <c r="D320" s="55">
        <v>159</v>
      </c>
      <c r="E320" s="55">
        <v>152</v>
      </c>
      <c r="F320" s="55">
        <v>175</v>
      </c>
      <c r="G320" s="55">
        <v>176</v>
      </c>
      <c r="H320" s="55">
        <v>182</v>
      </c>
      <c r="I320" s="55">
        <v>191</v>
      </c>
      <c r="J320" s="55">
        <v>203</v>
      </c>
      <c r="K320" s="55">
        <v>209</v>
      </c>
      <c r="L320" s="55">
        <v>206</v>
      </c>
      <c r="M320" s="55">
        <v>204</v>
      </c>
      <c r="N320" s="55">
        <v>203</v>
      </c>
      <c r="O320" s="55" t="s">
        <v>183</v>
      </c>
      <c r="P320" s="55" t="s">
        <v>183</v>
      </c>
      <c r="Q320" s="55" t="s">
        <v>183</v>
      </c>
    </row>
    <row r="321" spans="1:17" x14ac:dyDescent="0.3">
      <c r="A321" s="54" t="s">
        <v>242</v>
      </c>
      <c r="B321" s="54"/>
      <c r="C321" s="55" t="s">
        <v>183</v>
      </c>
      <c r="D321" s="55">
        <v>113</v>
      </c>
      <c r="E321" s="55">
        <v>110</v>
      </c>
      <c r="F321" s="55">
        <v>131</v>
      </c>
      <c r="G321" s="55">
        <v>139</v>
      </c>
      <c r="H321" s="55">
        <v>142</v>
      </c>
      <c r="I321" s="55">
        <v>150</v>
      </c>
      <c r="J321" s="55">
        <v>165</v>
      </c>
      <c r="K321" s="55">
        <v>181</v>
      </c>
      <c r="L321" s="55">
        <v>182</v>
      </c>
      <c r="M321" s="55">
        <v>182</v>
      </c>
      <c r="N321" s="55">
        <v>190</v>
      </c>
      <c r="O321" s="55" t="s">
        <v>183</v>
      </c>
      <c r="P321" s="55" t="s">
        <v>183</v>
      </c>
      <c r="Q321" s="55" t="s">
        <v>183</v>
      </c>
    </row>
    <row r="322" spans="1:17" x14ac:dyDescent="0.3">
      <c r="A322" s="54" t="s">
        <v>243</v>
      </c>
      <c r="B322" s="54"/>
      <c r="C322" s="55" t="s">
        <v>183</v>
      </c>
      <c r="D322" s="55">
        <v>204</v>
      </c>
      <c r="E322" s="55">
        <v>209</v>
      </c>
      <c r="F322" s="55">
        <v>230</v>
      </c>
      <c r="G322" s="55">
        <v>237</v>
      </c>
      <c r="H322" s="55">
        <v>243</v>
      </c>
      <c r="I322" s="55">
        <v>254</v>
      </c>
      <c r="J322" s="55">
        <v>262</v>
      </c>
      <c r="K322" s="55">
        <v>275</v>
      </c>
      <c r="L322" s="55">
        <v>276</v>
      </c>
      <c r="M322" s="55">
        <v>278</v>
      </c>
      <c r="N322" s="55">
        <v>285</v>
      </c>
      <c r="O322" s="55" t="s">
        <v>183</v>
      </c>
      <c r="P322" s="55" t="s">
        <v>183</v>
      </c>
      <c r="Q322" s="55" t="s">
        <v>183</v>
      </c>
    </row>
    <row r="323" spans="1:17" x14ac:dyDescent="0.3">
      <c r="A323" s="54" t="s">
        <v>289</v>
      </c>
      <c r="B323" s="54"/>
      <c r="C323" s="55" t="s">
        <v>183</v>
      </c>
      <c r="D323" s="55" t="s">
        <v>183</v>
      </c>
      <c r="E323" s="55" t="s">
        <v>183</v>
      </c>
      <c r="F323" s="55" t="s">
        <v>183</v>
      </c>
      <c r="G323" s="55" t="s">
        <v>183</v>
      </c>
      <c r="H323" s="55" t="s">
        <v>183</v>
      </c>
      <c r="I323" s="55" t="s">
        <v>183</v>
      </c>
      <c r="J323" s="55" t="s">
        <v>183</v>
      </c>
      <c r="K323" s="55" t="s">
        <v>183</v>
      </c>
      <c r="L323" s="55" t="s">
        <v>183</v>
      </c>
      <c r="M323" s="55" t="s">
        <v>183</v>
      </c>
      <c r="N323" s="55" t="s">
        <v>183</v>
      </c>
      <c r="O323" s="55">
        <v>249</v>
      </c>
      <c r="P323" s="55" t="s">
        <v>183</v>
      </c>
      <c r="Q323" s="55" t="s">
        <v>183</v>
      </c>
    </row>
    <row r="324" spans="1:17" x14ac:dyDescent="0.3">
      <c r="A324" s="52" t="s">
        <v>291</v>
      </c>
      <c r="B324" s="52"/>
      <c r="C324" s="53" t="s">
        <v>183</v>
      </c>
      <c r="D324" s="53" t="s">
        <v>183</v>
      </c>
      <c r="E324" s="53" t="s">
        <v>183</v>
      </c>
      <c r="F324" s="53" t="s">
        <v>183</v>
      </c>
      <c r="G324" s="53" t="s">
        <v>183</v>
      </c>
      <c r="H324" s="53" t="s">
        <v>183</v>
      </c>
      <c r="I324" s="53" t="s">
        <v>183</v>
      </c>
      <c r="J324" s="53" t="s">
        <v>183</v>
      </c>
      <c r="K324" s="53" t="s">
        <v>183</v>
      </c>
      <c r="L324" s="53" t="s">
        <v>183</v>
      </c>
      <c r="M324" s="53" t="s">
        <v>183</v>
      </c>
      <c r="N324" s="53" t="s">
        <v>183</v>
      </c>
      <c r="O324" s="53" t="s">
        <v>183</v>
      </c>
      <c r="P324" s="53" t="s">
        <v>183</v>
      </c>
      <c r="Q324" s="53" t="s">
        <v>183</v>
      </c>
    </row>
    <row r="325" spans="1:17" x14ac:dyDescent="0.3">
      <c r="A325" s="54" t="s">
        <v>287</v>
      </c>
      <c r="B325" s="54"/>
      <c r="C325" s="55" t="s">
        <v>183</v>
      </c>
      <c r="D325" s="55" t="s">
        <v>183</v>
      </c>
      <c r="E325" s="55" t="s">
        <v>183</v>
      </c>
      <c r="F325" s="55" t="s">
        <v>183</v>
      </c>
      <c r="G325" s="55" t="s">
        <v>183</v>
      </c>
      <c r="H325" s="55" t="s">
        <v>183</v>
      </c>
      <c r="I325" s="55" t="s">
        <v>183</v>
      </c>
      <c r="J325" s="55" t="s">
        <v>183</v>
      </c>
      <c r="K325" s="55" t="s">
        <v>183</v>
      </c>
      <c r="L325" s="55" t="s">
        <v>183</v>
      </c>
      <c r="M325" s="55" t="s">
        <v>183</v>
      </c>
      <c r="N325" s="55" t="s">
        <v>183</v>
      </c>
      <c r="O325" s="55">
        <v>327</v>
      </c>
      <c r="P325" s="55">
        <v>569</v>
      </c>
      <c r="Q325" s="55">
        <v>355</v>
      </c>
    </row>
    <row r="326" spans="1:17" x14ac:dyDescent="0.3">
      <c r="A326" s="54" t="s">
        <v>182</v>
      </c>
      <c r="B326" s="54"/>
      <c r="C326" s="55">
        <v>114</v>
      </c>
      <c r="D326" s="55">
        <v>101</v>
      </c>
      <c r="E326" s="55">
        <v>90</v>
      </c>
      <c r="F326" s="55">
        <v>115</v>
      </c>
      <c r="G326" s="55">
        <v>117</v>
      </c>
      <c r="H326" s="55">
        <v>119</v>
      </c>
      <c r="I326" s="55">
        <v>129</v>
      </c>
      <c r="J326" s="55">
        <v>138</v>
      </c>
      <c r="K326" s="55">
        <v>146</v>
      </c>
      <c r="L326" s="55">
        <v>146</v>
      </c>
      <c r="M326" s="55">
        <v>147</v>
      </c>
      <c r="N326" s="55">
        <v>153</v>
      </c>
      <c r="O326" s="55">
        <v>88</v>
      </c>
      <c r="P326" s="55">
        <v>128</v>
      </c>
      <c r="Q326" s="55">
        <v>203</v>
      </c>
    </row>
    <row r="327" spans="1:17" x14ac:dyDescent="0.3">
      <c r="A327" s="54" t="s">
        <v>234</v>
      </c>
      <c r="B327" s="54"/>
      <c r="C327" s="55" t="s">
        <v>183</v>
      </c>
      <c r="D327" s="55">
        <v>76</v>
      </c>
      <c r="E327" s="55">
        <v>69</v>
      </c>
      <c r="F327" s="55">
        <v>93</v>
      </c>
      <c r="G327" s="55">
        <v>97</v>
      </c>
      <c r="H327" s="55">
        <v>99</v>
      </c>
      <c r="I327" s="55">
        <v>107</v>
      </c>
      <c r="J327" s="55">
        <v>115</v>
      </c>
      <c r="K327" s="55">
        <v>121</v>
      </c>
      <c r="L327" s="55" t="s">
        <v>183</v>
      </c>
      <c r="M327" s="55" t="s">
        <v>183</v>
      </c>
      <c r="N327" s="55" t="s">
        <v>183</v>
      </c>
      <c r="O327" s="55" t="s">
        <v>183</v>
      </c>
      <c r="P327" s="55" t="s">
        <v>183</v>
      </c>
      <c r="Q327" s="55" t="s">
        <v>183</v>
      </c>
    </row>
    <row r="328" spans="1:17" x14ac:dyDescent="0.3">
      <c r="A328" s="54" t="s">
        <v>235</v>
      </c>
      <c r="B328" s="54"/>
      <c r="C328" s="55" t="s">
        <v>183</v>
      </c>
      <c r="D328" s="55">
        <v>90</v>
      </c>
      <c r="E328" s="55">
        <v>79</v>
      </c>
      <c r="F328" s="55">
        <v>102</v>
      </c>
      <c r="G328" s="55">
        <v>104</v>
      </c>
      <c r="H328" s="55">
        <v>108</v>
      </c>
      <c r="I328" s="55">
        <v>118</v>
      </c>
      <c r="J328" s="55">
        <v>126</v>
      </c>
      <c r="K328" s="55">
        <v>136</v>
      </c>
      <c r="L328" s="55">
        <v>139</v>
      </c>
      <c r="M328" s="55">
        <v>138</v>
      </c>
      <c r="N328" s="55">
        <v>145</v>
      </c>
      <c r="O328" s="55" t="s">
        <v>183</v>
      </c>
      <c r="P328" s="55" t="s">
        <v>183</v>
      </c>
      <c r="Q328" s="55" t="s">
        <v>183</v>
      </c>
    </row>
    <row r="329" spans="1:17" x14ac:dyDescent="0.3">
      <c r="A329" s="54" t="s">
        <v>236</v>
      </c>
      <c r="B329" s="54"/>
      <c r="C329" s="55" t="s">
        <v>183</v>
      </c>
      <c r="D329" s="55" t="s">
        <v>183</v>
      </c>
      <c r="E329" s="55" t="s">
        <v>183</v>
      </c>
      <c r="F329" s="55" t="s">
        <v>183</v>
      </c>
      <c r="G329" s="55" t="s">
        <v>183</v>
      </c>
      <c r="H329" s="55" t="s">
        <v>183</v>
      </c>
      <c r="I329" s="55" t="s">
        <v>183</v>
      </c>
      <c r="J329" s="55" t="s">
        <v>183</v>
      </c>
      <c r="K329" s="55" t="s">
        <v>183</v>
      </c>
      <c r="L329" s="55">
        <v>110</v>
      </c>
      <c r="M329" s="55">
        <v>111</v>
      </c>
      <c r="N329" s="55">
        <v>132</v>
      </c>
      <c r="O329" s="55" t="s">
        <v>183</v>
      </c>
      <c r="P329" s="55" t="s">
        <v>183</v>
      </c>
      <c r="Q329" s="55" t="s">
        <v>183</v>
      </c>
    </row>
    <row r="330" spans="1:17" x14ac:dyDescent="0.3">
      <c r="A330" s="54" t="s">
        <v>237</v>
      </c>
      <c r="B330" s="54"/>
      <c r="C330" s="55" t="s">
        <v>183</v>
      </c>
      <c r="D330" s="55">
        <v>37</v>
      </c>
      <c r="E330" s="55">
        <v>29</v>
      </c>
      <c r="F330" s="55">
        <v>41</v>
      </c>
      <c r="G330" s="55">
        <v>42</v>
      </c>
      <c r="H330" s="55">
        <v>43</v>
      </c>
      <c r="I330" s="55">
        <v>49</v>
      </c>
      <c r="J330" s="55">
        <v>59</v>
      </c>
      <c r="K330" s="55">
        <v>67</v>
      </c>
      <c r="L330" s="55">
        <v>71</v>
      </c>
      <c r="M330" s="55">
        <v>68</v>
      </c>
      <c r="N330" s="55">
        <v>73</v>
      </c>
      <c r="O330" s="55" t="s">
        <v>183</v>
      </c>
      <c r="P330" s="55" t="s">
        <v>183</v>
      </c>
      <c r="Q330" s="55" t="s">
        <v>183</v>
      </c>
    </row>
    <row r="331" spans="1:17" x14ac:dyDescent="0.3">
      <c r="A331" s="54" t="s">
        <v>238</v>
      </c>
      <c r="B331" s="54"/>
      <c r="C331" s="55" t="s">
        <v>183</v>
      </c>
      <c r="D331" s="55">
        <v>54</v>
      </c>
      <c r="E331" s="55">
        <v>47</v>
      </c>
      <c r="F331" s="55">
        <v>64</v>
      </c>
      <c r="G331" s="55">
        <v>64</v>
      </c>
      <c r="H331" s="55">
        <v>65</v>
      </c>
      <c r="I331" s="55">
        <v>73</v>
      </c>
      <c r="J331" s="55">
        <v>82</v>
      </c>
      <c r="K331" s="55">
        <v>91</v>
      </c>
      <c r="L331" s="55">
        <v>92</v>
      </c>
      <c r="M331" s="55">
        <v>91</v>
      </c>
      <c r="N331" s="55">
        <v>96</v>
      </c>
      <c r="O331" s="55" t="s">
        <v>183</v>
      </c>
      <c r="P331" s="55" t="s">
        <v>183</v>
      </c>
      <c r="Q331" s="55" t="s">
        <v>183</v>
      </c>
    </row>
    <row r="332" spans="1:17" x14ac:dyDescent="0.3">
      <c r="A332" s="54" t="s">
        <v>239</v>
      </c>
      <c r="B332" s="54"/>
      <c r="C332" s="55" t="s">
        <v>183</v>
      </c>
      <c r="D332" s="55">
        <v>72</v>
      </c>
      <c r="E332" s="55">
        <v>62</v>
      </c>
      <c r="F332" s="55">
        <v>82</v>
      </c>
      <c r="G332" s="55">
        <v>81</v>
      </c>
      <c r="H332" s="55">
        <v>80</v>
      </c>
      <c r="I332" s="55">
        <v>89</v>
      </c>
      <c r="J332" s="55">
        <v>99</v>
      </c>
      <c r="K332" s="55">
        <v>106</v>
      </c>
      <c r="L332" s="55">
        <v>108</v>
      </c>
      <c r="M332" s="55">
        <v>109</v>
      </c>
      <c r="N332" s="55">
        <v>112</v>
      </c>
      <c r="O332" s="55" t="s">
        <v>183</v>
      </c>
      <c r="P332" s="55" t="s">
        <v>183</v>
      </c>
      <c r="Q332" s="55" t="s">
        <v>183</v>
      </c>
    </row>
    <row r="333" spans="1:17" x14ac:dyDescent="0.3">
      <c r="A333" s="54" t="s">
        <v>240</v>
      </c>
      <c r="B333" s="54"/>
      <c r="C333" s="55" t="s">
        <v>183</v>
      </c>
      <c r="D333" s="55">
        <v>118</v>
      </c>
      <c r="E333" s="55">
        <v>115</v>
      </c>
      <c r="F333" s="55">
        <v>137</v>
      </c>
      <c r="G333" s="55">
        <v>141</v>
      </c>
      <c r="H333" s="55">
        <v>141</v>
      </c>
      <c r="I333" s="55">
        <v>151</v>
      </c>
      <c r="J333" s="55">
        <v>157</v>
      </c>
      <c r="K333" s="55">
        <v>162</v>
      </c>
      <c r="L333" s="55">
        <v>163</v>
      </c>
      <c r="M333" s="55">
        <v>161</v>
      </c>
      <c r="N333" s="55">
        <v>167</v>
      </c>
      <c r="O333" s="55" t="s">
        <v>183</v>
      </c>
      <c r="P333" s="55" t="s">
        <v>183</v>
      </c>
      <c r="Q333" s="55" t="s">
        <v>183</v>
      </c>
    </row>
    <row r="334" spans="1:17" x14ac:dyDescent="0.3">
      <c r="A334" s="54" t="s">
        <v>241</v>
      </c>
      <c r="B334" s="54"/>
      <c r="C334" s="55" t="s">
        <v>183</v>
      </c>
      <c r="D334" s="55">
        <v>142</v>
      </c>
      <c r="E334" s="55">
        <v>127</v>
      </c>
      <c r="F334" s="55">
        <v>160</v>
      </c>
      <c r="G334" s="55">
        <v>162</v>
      </c>
      <c r="H334" s="55">
        <v>164</v>
      </c>
      <c r="I334" s="55">
        <v>176</v>
      </c>
      <c r="J334" s="55">
        <v>184</v>
      </c>
      <c r="K334" s="55">
        <v>192</v>
      </c>
      <c r="L334" s="55">
        <v>186</v>
      </c>
      <c r="M334" s="55">
        <v>184</v>
      </c>
      <c r="N334" s="55">
        <v>188</v>
      </c>
      <c r="O334" s="55" t="s">
        <v>183</v>
      </c>
      <c r="P334" s="55" t="s">
        <v>183</v>
      </c>
      <c r="Q334" s="55" t="s">
        <v>183</v>
      </c>
    </row>
    <row r="335" spans="1:17" x14ac:dyDescent="0.3">
      <c r="A335" s="54" t="s">
        <v>242</v>
      </c>
      <c r="B335" s="54"/>
      <c r="C335" s="55" t="s">
        <v>183</v>
      </c>
      <c r="D335" s="55">
        <v>106</v>
      </c>
      <c r="E335" s="55">
        <v>96</v>
      </c>
      <c r="F335" s="55">
        <v>123</v>
      </c>
      <c r="G335" s="55">
        <v>129</v>
      </c>
      <c r="H335" s="55">
        <v>132</v>
      </c>
      <c r="I335" s="55">
        <v>144</v>
      </c>
      <c r="J335" s="55">
        <v>156</v>
      </c>
      <c r="K335" s="55">
        <v>169</v>
      </c>
      <c r="L335" s="55">
        <v>167</v>
      </c>
      <c r="M335" s="55">
        <v>169</v>
      </c>
      <c r="N335" s="55">
        <v>174</v>
      </c>
      <c r="O335" s="55" t="s">
        <v>183</v>
      </c>
      <c r="P335" s="55" t="s">
        <v>183</v>
      </c>
      <c r="Q335" s="55" t="s">
        <v>183</v>
      </c>
    </row>
    <row r="336" spans="1:17" x14ac:dyDescent="0.3">
      <c r="A336" s="54" t="s">
        <v>243</v>
      </c>
      <c r="B336" s="54"/>
      <c r="C336" s="55" t="s">
        <v>183</v>
      </c>
      <c r="D336" s="55">
        <v>192</v>
      </c>
      <c r="E336" s="55">
        <v>187</v>
      </c>
      <c r="F336" s="55">
        <v>215</v>
      </c>
      <c r="G336" s="55">
        <v>220</v>
      </c>
      <c r="H336" s="55">
        <v>225</v>
      </c>
      <c r="I336" s="55">
        <v>236</v>
      </c>
      <c r="J336" s="55">
        <v>244</v>
      </c>
      <c r="K336" s="55">
        <v>257</v>
      </c>
      <c r="L336" s="55">
        <v>257</v>
      </c>
      <c r="M336" s="55">
        <v>264</v>
      </c>
      <c r="N336" s="55">
        <v>269</v>
      </c>
      <c r="O336" s="55" t="s">
        <v>183</v>
      </c>
      <c r="P336" s="55" t="s">
        <v>183</v>
      </c>
      <c r="Q336" s="55" t="s">
        <v>183</v>
      </c>
    </row>
    <row r="337" spans="1:17" x14ac:dyDescent="0.3">
      <c r="A337" s="54" t="s">
        <v>288</v>
      </c>
      <c r="B337" s="54"/>
      <c r="C337" s="55" t="s">
        <v>183</v>
      </c>
      <c r="D337" s="55" t="s">
        <v>183</v>
      </c>
      <c r="E337" s="55" t="s">
        <v>183</v>
      </c>
      <c r="F337" s="55" t="s">
        <v>183</v>
      </c>
      <c r="G337" s="55" t="s">
        <v>183</v>
      </c>
      <c r="H337" s="55" t="s">
        <v>183</v>
      </c>
      <c r="I337" s="55" t="s">
        <v>183</v>
      </c>
      <c r="J337" s="55" t="s">
        <v>183</v>
      </c>
      <c r="K337" s="55" t="s">
        <v>183</v>
      </c>
      <c r="L337" s="55" t="s">
        <v>183</v>
      </c>
      <c r="M337" s="55" t="s">
        <v>183</v>
      </c>
      <c r="N337" s="55" t="s">
        <v>183</v>
      </c>
      <c r="O337" s="55">
        <v>593</v>
      </c>
      <c r="P337" s="55">
        <v>1155</v>
      </c>
      <c r="Q337" s="55" t="s">
        <v>183</v>
      </c>
    </row>
    <row r="338" spans="1:17" x14ac:dyDescent="0.3">
      <c r="A338" s="54" t="s">
        <v>289</v>
      </c>
      <c r="B338" s="54"/>
      <c r="C338" s="55" t="s">
        <v>183</v>
      </c>
      <c r="D338" s="55" t="s">
        <v>183</v>
      </c>
      <c r="E338" s="55" t="s">
        <v>183</v>
      </c>
      <c r="F338" s="55" t="s">
        <v>183</v>
      </c>
      <c r="G338" s="55" t="s">
        <v>183</v>
      </c>
      <c r="H338" s="55" t="s">
        <v>183</v>
      </c>
      <c r="I338" s="55" t="s">
        <v>183</v>
      </c>
      <c r="J338" s="55" t="s">
        <v>183</v>
      </c>
      <c r="K338" s="55" t="s">
        <v>183</v>
      </c>
      <c r="L338" s="55" t="s">
        <v>183</v>
      </c>
      <c r="M338" s="55" t="s">
        <v>183</v>
      </c>
      <c r="N338" s="55" t="s">
        <v>183</v>
      </c>
      <c r="O338" s="55">
        <v>125</v>
      </c>
      <c r="P338" s="55" t="s">
        <v>183</v>
      </c>
      <c r="Q338" s="55" t="s">
        <v>183</v>
      </c>
    </row>
    <row r="339" spans="1:17" x14ac:dyDescent="0.3">
      <c r="A339" s="52" t="s">
        <v>292</v>
      </c>
      <c r="B339" s="52"/>
      <c r="C339" s="53">
        <v>1928</v>
      </c>
      <c r="D339" s="53">
        <v>1985</v>
      </c>
      <c r="E339" s="53">
        <v>1728</v>
      </c>
      <c r="F339" s="53">
        <v>1724</v>
      </c>
      <c r="G339" s="53">
        <v>1682</v>
      </c>
      <c r="H339" s="53">
        <v>1723</v>
      </c>
      <c r="I339" s="53">
        <v>1721</v>
      </c>
      <c r="J339" s="53">
        <v>1739</v>
      </c>
      <c r="K339" s="53">
        <v>1875</v>
      </c>
      <c r="L339" s="53">
        <v>1867</v>
      </c>
      <c r="M339" s="53">
        <v>2049</v>
      </c>
      <c r="N339" s="53">
        <v>2041</v>
      </c>
      <c r="O339" s="53">
        <v>1911</v>
      </c>
      <c r="P339" s="53">
        <v>1936</v>
      </c>
      <c r="Q339" s="53">
        <v>1986</v>
      </c>
    </row>
    <row r="340" spans="1:17" x14ac:dyDescent="0.3">
      <c r="A340" s="54" t="s">
        <v>182</v>
      </c>
      <c r="B340" s="54"/>
      <c r="C340" s="55">
        <v>981</v>
      </c>
      <c r="D340" s="55">
        <v>986</v>
      </c>
      <c r="E340" s="55">
        <v>940</v>
      </c>
      <c r="F340" s="55">
        <v>925</v>
      </c>
      <c r="G340" s="55">
        <v>890</v>
      </c>
      <c r="H340" s="55">
        <v>796</v>
      </c>
      <c r="I340" s="55">
        <v>734</v>
      </c>
      <c r="J340" s="55">
        <v>726</v>
      </c>
      <c r="K340" s="55">
        <v>728</v>
      </c>
      <c r="L340" s="55">
        <v>691</v>
      </c>
      <c r="M340" s="55">
        <v>690</v>
      </c>
      <c r="N340" s="55">
        <v>652</v>
      </c>
      <c r="O340" s="55">
        <v>573</v>
      </c>
      <c r="P340" s="55">
        <v>735</v>
      </c>
      <c r="Q340" s="55">
        <v>776</v>
      </c>
    </row>
    <row r="341" spans="1:17" x14ac:dyDescent="0.3">
      <c r="A341" s="54" t="s">
        <v>243</v>
      </c>
      <c r="B341" s="54"/>
      <c r="C341" s="55">
        <v>151</v>
      </c>
      <c r="D341" s="55">
        <v>152</v>
      </c>
      <c r="E341" s="55">
        <v>155</v>
      </c>
      <c r="F341" s="55">
        <v>143</v>
      </c>
      <c r="G341" s="55">
        <v>146</v>
      </c>
      <c r="H341" s="55">
        <v>146</v>
      </c>
      <c r="I341" s="55">
        <v>132</v>
      </c>
      <c r="J341" s="55">
        <v>145</v>
      </c>
      <c r="K341" s="55">
        <v>151</v>
      </c>
      <c r="L341" s="55">
        <v>148</v>
      </c>
      <c r="M341" s="55">
        <v>147</v>
      </c>
      <c r="N341" s="55">
        <v>147</v>
      </c>
      <c r="O341" s="55">
        <v>148</v>
      </c>
      <c r="P341" s="55">
        <v>146</v>
      </c>
      <c r="Q341" s="55">
        <v>151</v>
      </c>
    </row>
    <row r="342" spans="1:17" x14ac:dyDescent="0.3">
      <c r="A342" s="54" t="s">
        <v>284</v>
      </c>
      <c r="B342" s="54"/>
      <c r="C342" s="55" t="s">
        <v>183</v>
      </c>
      <c r="D342" s="55" t="s">
        <v>183</v>
      </c>
      <c r="E342" s="55" t="s">
        <v>183</v>
      </c>
      <c r="F342" s="55" t="s">
        <v>183</v>
      </c>
      <c r="G342" s="55" t="s">
        <v>183</v>
      </c>
      <c r="H342" s="55" t="s">
        <v>183</v>
      </c>
      <c r="I342" s="55" t="s">
        <v>183</v>
      </c>
      <c r="J342" s="55" t="s">
        <v>183</v>
      </c>
      <c r="K342" s="55" t="s">
        <v>183</v>
      </c>
      <c r="L342" s="55" t="s">
        <v>183</v>
      </c>
      <c r="M342" s="55" t="s">
        <v>183</v>
      </c>
      <c r="N342" s="55" t="s">
        <v>183</v>
      </c>
      <c r="O342" s="55" t="s">
        <v>183</v>
      </c>
      <c r="P342" s="55">
        <v>121</v>
      </c>
      <c r="Q342" s="55">
        <v>141</v>
      </c>
    </row>
    <row r="343" spans="1:17" x14ac:dyDescent="0.3">
      <c r="A343" s="54" t="s">
        <v>240</v>
      </c>
      <c r="B343" s="54"/>
      <c r="C343" s="55">
        <v>106</v>
      </c>
      <c r="D343" s="55">
        <v>97</v>
      </c>
      <c r="E343" s="55">
        <v>89</v>
      </c>
      <c r="F343" s="55">
        <v>94</v>
      </c>
      <c r="G343" s="55">
        <v>93</v>
      </c>
      <c r="H343" s="55">
        <v>92</v>
      </c>
      <c r="I343" s="55">
        <v>91</v>
      </c>
      <c r="J343" s="55">
        <v>81</v>
      </c>
      <c r="K343" s="55">
        <v>81</v>
      </c>
      <c r="L343" s="55">
        <v>77</v>
      </c>
      <c r="M343" s="55">
        <v>82</v>
      </c>
      <c r="N343" s="55">
        <v>75</v>
      </c>
      <c r="O343" s="55">
        <v>69</v>
      </c>
      <c r="P343" s="55">
        <v>71</v>
      </c>
      <c r="Q343" s="55">
        <v>110</v>
      </c>
    </row>
    <row r="344" spans="1:17" x14ac:dyDescent="0.3">
      <c r="A344" s="54" t="s">
        <v>242</v>
      </c>
      <c r="B344" s="54"/>
      <c r="C344" s="55">
        <v>167</v>
      </c>
      <c r="D344" s="55">
        <v>162</v>
      </c>
      <c r="E344" s="55">
        <v>165</v>
      </c>
      <c r="F344" s="55">
        <v>169</v>
      </c>
      <c r="G344" s="55">
        <v>145</v>
      </c>
      <c r="H344" s="55">
        <v>148</v>
      </c>
      <c r="I344" s="55">
        <v>139</v>
      </c>
      <c r="J344" s="55">
        <v>128</v>
      </c>
      <c r="K344" s="55">
        <v>130</v>
      </c>
      <c r="L344" s="55">
        <v>127</v>
      </c>
      <c r="M344" s="55">
        <v>127</v>
      </c>
      <c r="N344" s="55">
        <v>128</v>
      </c>
      <c r="O344" s="55">
        <v>98</v>
      </c>
      <c r="P344" s="55">
        <v>122</v>
      </c>
      <c r="Q344" s="55">
        <v>97</v>
      </c>
    </row>
    <row r="345" spans="1:17" x14ac:dyDescent="0.3">
      <c r="A345" s="54" t="s">
        <v>241</v>
      </c>
      <c r="B345" s="54"/>
      <c r="C345" s="55">
        <v>117</v>
      </c>
      <c r="D345" s="55">
        <v>102</v>
      </c>
      <c r="E345" s="55">
        <v>93</v>
      </c>
      <c r="F345" s="55">
        <v>93</v>
      </c>
      <c r="G345" s="55">
        <v>82</v>
      </c>
      <c r="H345" s="55">
        <v>86</v>
      </c>
      <c r="I345" s="55">
        <v>82</v>
      </c>
      <c r="J345" s="55">
        <v>82</v>
      </c>
      <c r="K345" s="55">
        <v>77</v>
      </c>
      <c r="L345" s="55">
        <v>72</v>
      </c>
      <c r="M345" s="55">
        <v>71</v>
      </c>
      <c r="N345" s="55">
        <v>71</v>
      </c>
      <c r="O345" s="55">
        <v>60</v>
      </c>
      <c r="P345" s="55">
        <v>69</v>
      </c>
      <c r="Q345" s="55">
        <v>69</v>
      </c>
    </row>
    <row r="346" spans="1:17" x14ac:dyDescent="0.3">
      <c r="A346" s="54" t="s">
        <v>236</v>
      </c>
      <c r="B346" s="54"/>
      <c r="C346" s="55" t="s">
        <v>183</v>
      </c>
      <c r="D346" s="55" t="s">
        <v>183</v>
      </c>
      <c r="E346" s="55" t="s">
        <v>183</v>
      </c>
      <c r="F346" s="55" t="s">
        <v>183</v>
      </c>
      <c r="G346" s="55" t="s">
        <v>183</v>
      </c>
      <c r="H346" s="55" t="s">
        <v>183</v>
      </c>
      <c r="I346" s="55" t="s">
        <v>183</v>
      </c>
      <c r="J346" s="55" t="s">
        <v>183</v>
      </c>
      <c r="K346" s="55" t="s">
        <v>183</v>
      </c>
      <c r="L346" s="55" t="s">
        <v>183</v>
      </c>
      <c r="M346" s="55">
        <v>56</v>
      </c>
      <c r="N346" s="55">
        <v>66</v>
      </c>
      <c r="O346" s="55">
        <v>58</v>
      </c>
      <c r="P346" s="55">
        <v>65</v>
      </c>
      <c r="Q346" s="55">
        <v>64</v>
      </c>
    </row>
    <row r="347" spans="1:17" x14ac:dyDescent="0.3">
      <c r="A347" s="54" t="s">
        <v>235</v>
      </c>
      <c r="B347" s="54"/>
      <c r="C347" s="55">
        <v>70</v>
      </c>
      <c r="D347" s="55">
        <v>67</v>
      </c>
      <c r="E347" s="55">
        <v>69</v>
      </c>
      <c r="F347" s="55">
        <v>69</v>
      </c>
      <c r="G347" s="55">
        <v>69</v>
      </c>
      <c r="H347" s="55">
        <v>70</v>
      </c>
      <c r="I347" s="55">
        <v>72</v>
      </c>
      <c r="J347" s="55">
        <v>72</v>
      </c>
      <c r="K347" s="55">
        <v>72</v>
      </c>
      <c r="L347" s="55">
        <v>70</v>
      </c>
      <c r="M347" s="55">
        <v>66</v>
      </c>
      <c r="N347" s="55">
        <v>62</v>
      </c>
      <c r="O347" s="55">
        <v>51</v>
      </c>
      <c r="P347" s="55">
        <v>54</v>
      </c>
      <c r="Q347" s="55">
        <v>54</v>
      </c>
    </row>
    <row r="348" spans="1:17" x14ac:dyDescent="0.3">
      <c r="A348" s="54" t="s">
        <v>239</v>
      </c>
      <c r="B348" s="54"/>
      <c r="C348" s="55">
        <v>85</v>
      </c>
      <c r="D348" s="55">
        <v>68</v>
      </c>
      <c r="E348" s="55">
        <v>68</v>
      </c>
      <c r="F348" s="55">
        <v>62</v>
      </c>
      <c r="G348" s="55">
        <v>62</v>
      </c>
      <c r="H348" s="55">
        <v>77</v>
      </c>
      <c r="I348" s="55">
        <v>55</v>
      </c>
      <c r="J348" s="55">
        <v>58</v>
      </c>
      <c r="K348" s="55">
        <v>58</v>
      </c>
      <c r="L348" s="55">
        <v>58</v>
      </c>
      <c r="M348" s="55">
        <v>54</v>
      </c>
      <c r="N348" s="55">
        <v>53</v>
      </c>
      <c r="O348" s="55">
        <v>48</v>
      </c>
      <c r="P348" s="55">
        <v>45</v>
      </c>
      <c r="Q348" s="55">
        <v>48</v>
      </c>
    </row>
    <row r="349" spans="1:17" x14ac:dyDescent="0.3">
      <c r="A349" s="54" t="s">
        <v>238</v>
      </c>
      <c r="B349" s="54"/>
      <c r="C349" s="55">
        <v>67</v>
      </c>
      <c r="D349" s="55">
        <v>64</v>
      </c>
      <c r="E349" s="55">
        <v>57</v>
      </c>
      <c r="F349" s="55">
        <v>61</v>
      </c>
      <c r="G349" s="55">
        <v>61</v>
      </c>
      <c r="H349" s="55">
        <v>74</v>
      </c>
      <c r="I349" s="55">
        <v>53</v>
      </c>
      <c r="J349" s="55">
        <v>52</v>
      </c>
      <c r="K349" s="55">
        <v>52</v>
      </c>
      <c r="L349" s="55">
        <v>51</v>
      </c>
      <c r="M349" s="55">
        <v>51</v>
      </c>
      <c r="N349" s="55">
        <v>50</v>
      </c>
      <c r="O349" s="55">
        <v>41</v>
      </c>
      <c r="P349" s="55">
        <v>42</v>
      </c>
      <c r="Q349" s="55">
        <v>42</v>
      </c>
    </row>
    <row r="350" spans="1:17" x14ac:dyDescent="0.3">
      <c r="A350" s="54" t="s">
        <v>234</v>
      </c>
      <c r="B350" s="54"/>
      <c r="C350" s="55">
        <v>63</v>
      </c>
      <c r="D350" s="55">
        <v>62</v>
      </c>
      <c r="E350" s="55">
        <v>59</v>
      </c>
      <c r="F350" s="55">
        <v>58</v>
      </c>
      <c r="G350" s="55">
        <v>57</v>
      </c>
      <c r="H350" s="55">
        <v>57</v>
      </c>
      <c r="I350" s="55">
        <v>63</v>
      </c>
      <c r="J350" s="55">
        <v>65</v>
      </c>
      <c r="K350" s="55">
        <v>64</v>
      </c>
      <c r="L350" s="55">
        <v>45</v>
      </c>
      <c r="M350" s="55" t="s">
        <v>183</v>
      </c>
      <c r="N350" s="55" t="s">
        <v>183</v>
      </c>
      <c r="O350" s="55" t="s">
        <v>183</v>
      </c>
      <c r="P350" s="55" t="s">
        <v>183</v>
      </c>
      <c r="Q350" s="55" t="s">
        <v>183</v>
      </c>
    </row>
    <row r="351" spans="1:17" x14ac:dyDescent="0.3">
      <c r="A351" s="54" t="s">
        <v>279</v>
      </c>
      <c r="B351" s="54"/>
      <c r="C351" s="55">
        <v>65</v>
      </c>
      <c r="D351" s="55" t="s">
        <v>183</v>
      </c>
      <c r="E351" s="55" t="s">
        <v>183</v>
      </c>
      <c r="F351" s="55" t="s">
        <v>183</v>
      </c>
      <c r="G351" s="55" t="s">
        <v>183</v>
      </c>
      <c r="H351" s="55" t="s">
        <v>183</v>
      </c>
      <c r="I351" s="55" t="s">
        <v>183</v>
      </c>
      <c r="J351" s="55" t="s">
        <v>183</v>
      </c>
      <c r="K351" s="55" t="s">
        <v>183</v>
      </c>
      <c r="L351" s="55" t="s">
        <v>183</v>
      </c>
      <c r="M351" s="55" t="s">
        <v>183</v>
      </c>
      <c r="N351" s="55" t="s">
        <v>183</v>
      </c>
      <c r="O351" s="55" t="s">
        <v>183</v>
      </c>
      <c r="P351" s="55" t="s">
        <v>183</v>
      </c>
      <c r="Q351" s="55" t="s">
        <v>183</v>
      </c>
    </row>
    <row r="352" spans="1:17" x14ac:dyDescent="0.3">
      <c r="A352" s="54" t="s">
        <v>237</v>
      </c>
      <c r="B352" s="54"/>
      <c r="C352" s="55">
        <v>90</v>
      </c>
      <c r="D352" s="55">
        <v>72</v>
      </c>
      <c r="E352" s="55">
        <v>54</v>
      </c>
      <c r="F352" s="55">
        <v>44</v>
      </c>
      <c r="G352" s="55">
        <v>46</v>
      </c>
      <c r="H352" s="55">
        <v>46</v>
      </c>
      <c r="I352" s="55">
        <v>47</v>
      </c>
      <c r="J352" s="55">
        <v>43</v>
      </c>
      <c r="K352" s="55">
        <v>43</v>
      </c>
      <c r="L352" s="55">
        <v>43</v>
      </c>
      <c r="M352" s="55">
        <v>36</v>
      </c>
      <c r="N352" s="55" t="s">
        <v>183</v>
      </c>
      <c r="O352" s="55" t="s">
        <v>183</v>
      </c>
      <c r="P352" s="55" t="s">
        <v>183</v>
      </c>
      <c r="Q352" s="55" t="s">
        <v>183</v>
      </c>
    </row>
    <row r="353" spans="1:17" x14ac:dyDescent="0.3">
      <c r="A353" s="54" t="s">
        <v>244</v>
      </c>
      <c r="B353" s="54"/>
      <c r="C353" s="55" t="s">
        <v>183</v>
      </c>
      <c r="D353" s="55" t="s">
        <v>183</v>
      </c>
      <c r="E353" s="55" t="s">
        <v>183</v>
      </c>
      <c r="F353" s="55" t="s">
        <v>183</v>
      </c>
      <c r="G353" s="55" t="s">
        <v>183</v>
      </c>
      <c r="H353" s="55" t="s">
        <v>183</v>
      </c>
      <c r="I353" s="55" t="s">
        <v>183</v>
      </c>
      <c r="J353" s="55" t="s">
        <v>183</v>
      </c>
      <c r="K353" s="55">
        <v>564</v>
      </c>
      <c r="L353" s="55">
        <v>581</v>
      </c>
      <c r="M353" s="55">
        <v>706</v>
      </c>
      <c r="N353" s="55">
        <v>711</v>
      </c>
      <c r="O353" s="55">
        <v>666</v>
      </c>
      <c r="P353" s="55">
        <v>649</v>
      </c>
      <c r="Q353" s="55">
        <v>658</v>
      </c>
    </row>
    <row r="354" spans="1:17" x14ac:dyDescent="0.3">
      <c r="A354" s="54" t="s">
        <v>251</v>
      </c>
      <c r="B354" s="54"/>
      <c r="C354" s="55">
        <v>182</v>
      </c>
      <c r="D354" s="55">
        <v>182</v>
      </c>
      <c r="E354" s="55" t="s">
        <v>183</v>
      </c>
      <c r="F354" s="55" t="s">
        <v>183</v>
      </c>
      <c r="G354" s="55" t="s">
        <v>183</v>
      </c>
      <c r="H354" s="55" t="s">
        <v>183</v>
      </c>
      <c r="I354" s="55">
        <v>184</v>
      </c>
      <c r="J354" s="55">
        <v>184</v>
      </c>
      <c r="K354" s="55">
        <v>186</v>
      </c>
      <c r="L354" s="55">
        <v>187</v>
      </c>
      <c r="M354" s="55">
        <v>183</v>
      </c>
      <c r="N354" s="55">
        <v>188</v>
      </c>
      <c r="O354" s="55">
        <v>189</v>
      </c>
      <c r="P354" s="55">
        <v>163</v>
      </c>
      <c r="Q354" s="55">
        <v>163</v>
      </c>
    </row>
    <row r="355" spans="1:17" x14ac:dyDescent="0.3">
      <c r="A355" s="54" t="s">
        <v>250</v>
      </c>
      <c r="B355" s="54"/>
      <c r="C355" s="55" t="s">
        <v>183</v>
      </c>
      <c r="D355" s="55" t="s">
        <v>183</v>
      </c>
      <c r="E355" s="55" t="s">
        <v>183</v>
      </c>
      <c r="F355" s="55" t="s">
        <v>183</v>
      </c>
      <c r="G355" s="55" t="s">
        <v>183</v>
      </c>
      <c r="H355" s="55" t="s">
        <v>183</v>
      </c>
      <c r="I355" s="55" t="s">
        <v>183</v>
      </c>
      <c r="J355" s="55" t="s">
        <v>183</v>
      </c>
      <c r="K355" s="55">
        <v>126</v>
      </c>
      <c r="L355" s="55">
        <v>129</v>
      </c>
      <c r="M355" s="55">
        <v>152</v>
      </c>
      <c r="N355" s="55">
        <v>161</v>
      </c>
      <c r="O355" s="55">
        <v>171</v>
      </c>
      <c r="P355" s="55">
        <v>158</v>
      </c>
      <c r="Q355" s="55">
        <v>157</v>
      </c>
    </row>
    <row r="356" spans="1:17" x14ac:dyDescent="0.3">
      <c r="A356" s="54" t="s">
        <v>248</v>
      </c>
      <c r="B356" s="54"/>
      <c r="C356" s="55">
        <v>95</v>
      </c>
      <c r="D356" s="55">
        <v>97</v>
      </c>
      <c r="E356" s="55">
        <v>96</v>
      </c>
      <c r="F356" s="55">
        <v>95</v>
      </c>
      <c r="G356" s="55">
        <v>95</v>
      </c>
      <c r="H356" s="55">
        <v>95</v>
      </c>
      <c r="I356" s="55">
        <v>92</v>
      </c>
      <c r="J356" s="55">
        <v>121</v>
      </c>
      <c r="K356" s="55">
        <v>114</v>
      </c>
      <c r="L356" s="55">
        <v>126</v>
      </c>
      <c r="M356" s="55">
        <v>131</v>
      </c>
      <c r="N356" s="55">
        <v>134</v>
      </c>
      <c r="O356" s="55">
        <v>127</v>
      </c>
      <c r="P356" s="55">
        <v>140</v>
      </c>
      <c r="Q356" s="55">
        <v>151</v>
      </c>
    </row>
    <row r="357" spans="1:17" x14ac:dyDescent="0.3">
      <c r="A357" s="54" t="s">
        <v>252</v>
      </c>
      <c r="B357" s="54"/>
      <c r="C357" s="55">
        <v>93</v>
      </c>
      <c r="D357" s="55">
        <v>93</v>
      </c>
      <c r="E357" s="55">
        <v>88</v>
      </c>
      <c r="F357" s="55">
        <v>85</v>
      </c>
      <c r="G357" s="55">
        <v>82</v>
      </c>
      <c r="H357" s="55">
        <v>83</v>
      </c>
      <c r="I357" s="55">
        <v>83</v>
      </c>
      <c r="J357" s="55">
        <v>80</v>
      </c>
      <c r="K357" s="55">
        <v>80</v>
      </c>
      <c r="L357" s="55">
        <v>80</v>
      </c>
      <c r="M357" s="55">
        <v>81</v>
      </c>
      <c r="N357" s="55">
        <v>81</v>
      </c>
      <c r="O357" s="55">
        <v>75</v>
      </c>
      <c r="P357" s="55">
        <v>75</v>
      </c>
      <c r="Q357" s="55">
        <v>78</v>
      </c>
    </row>
    <row r="358" spans="1:17" x14ac:dyDescent="0.3">
      <c r="A358" s="54" t="s">
        <v>247</v>
      </c>
      <c r="B358" s="54"/>
      <c r="C358" s="55">
        <v>58</v>
      </c>
      <c r="D358" s="55">
        <v>58</v>
      </c>
      <c r="E358" s="55">
        <v>55</v>
      </c>
      <c r="F358" s="55">
        <v>55</v>
      </c>
      <c r="G358" s="55">
        <v>55</v>
      </c>
      <c r="H358" s="55">
        <v>55</v>
      </c>
      <c r="I358" s="55">
        <v>59</v>
      </c>
      <c r="J358" s="55">
        <v>58</v>
      </c>
      <c r="K358" s="55">
        <v>58</v>
      </c>
      <c r="L358" s="55">
        <v>59</v>
      </c>
      <c r="M358" s="55">
        <v>65</v>
      </c>
      <c r="N358" s="55">
        <v>68</v>
      </c>
      <c r="O358" s="55">
        <v>66</v>
      </c>
      <c r="P358" s="55">
        <v>61</v>
      </c>
      <c r="Q358" s="55">
        <v>61</v>
      </c>
    </row>
    <row r="359" spans="1:17" x14ac:dyDescent="0.3">
      <c r="A359" s="54" t="s">
        <v>249</v>
      </c>
      <c r="B359" s="54"/>
      <c r="C359" s="55" t="s">
        <v>183</v>
      </c>
      <c r="D359" s="55" t="s">
        <v>183</v>
      </c>
      <c r="E359" s="55" t="s">
        <v>183</v>
      </c>
      <c r="F359" s="55" t="s">
        <v>183</v>
      </c>
      <c r="G359" s="55" t="s">
        <v>183</v>
      </c>
      <c r="H359" s="55" t="s">
        <v>183</v>
      </c>
      <c r="I359" s="55" t="s">
        <v>183</v>
      </c>
      <c r="J359" s="55" t="s">
        <v>183</v>
      </c>
      <c r="K359" s="55" t="s">
        <v>183</v>
      </c>
      <c r="L359" s="55" t="s">
        <v>183</v>
      </c>
      <c r="M359" s="55">
        <v>94</v>
      </c>
      <c r="N359" s="55">
        <v>79</v>
      </c>
      <c r="O359" s="55">
        <v>38</v>
      </c>
      <c r="P359" s="55">
        <v>52</v>
      </c>
      <c r="Q359" s="55">
        <v>48</v>
      </c>
    </row>
    <row r="360" spans="1:17" x14ac:dyDescent="0.3">
      <c r="A360" s="54" t="s">
        <v>245</v>
      </c>
      <c r="B360" s="54"/>
      <c r="C360" s="55" t="s">
        <v>183</v>
      </c>
      <c r="D360" s="55" t="s">
        <v>183</v>
      </c>
      <c r="E360" s="55" t="s">
        <v>183</v>
      </c>
      <c r="F360" s="55" t="s">
        <v>183</v>
      </c>
      <c r="G360" s="55" t="s">
        <v>183</v>
      </c>
      <c r="H360" s="55" t="s">
        <v>183</v>
      </c>
      <c r="I360" s="55" t="s">
        <v>183</v>
      </c>
      <c r="J360" s="55" t="s">
        <v>183</v>
      </c>
      <c r="K360" s="55">
        <v>42</v>
      </c>
      <c r="L360" s="55">
        <v>42</v>
      </c>
      <c r="M360" s="55">
        <v>0</v>
      </c>
      <c r="N360" s="55">
        <v>0</v>
      </c>
      <c r="O360" s="55">
        <v>0</v>
      </c>
      <c r="P360" s="55">
        <v>0</v>
      </c>
      <c r="Q360" s="55">
        <v>0</v>
      </c>
    </row>
    <row r="361" spans="1:17" x14ac:dyDescent="0.3">
      <c r="A361" s="54" t="s">
        <v>246</v>
      </c>
      <c r="B361" s="54"/>
      <c r="C361" s="55" t="s">
        <v>183</v>
      </c>
      <c r="D361" s="55" t="s">
        <v>183</v>
      </c>
      <c r="E361" s="55" t="s">
        <v>183</v>
      </c>
      <c r="F361" s="55" t="s">
        <v>183</v>
      </c>
      <c r="G361" s="55" t="s">
        <v>183</v>
      </c>
      <c r="H361" s="55" t="s">
        <v>183</v>
      </c>
      <c r="I361" s="55" t="s">
        <v>183</v>
      </c>
      <c r="J361" s="55" t="s">
        <v>183</v>
      </c>
      <c r="K361" s="55" t="s">
        <v>183</v>
      </c>
      <c r="L361" s="55" t="s">
        <v>183</v>
      </c>
      <c r="M361" s="55">
        <v>0</v>
      </c>
      <c r="N361" s="55" t="s">
        <v>183</v>
      </c>
      <c r="O361" s="55">
        <v>0</v>
      </c>
      <c r="P361" s="55">
        <v>0</v>
      </c>
      <c r="Q361" s="55">
        <v>0</v>
      </c>
    </row>
    <row r="362" spans="1:17" x14ac:dyDescent="0.3">
      <c r="A362" s="54" t="s">
        <v>194</v>
      </c>
      <c r="B362" s="54"/>
      <c r="C362" s="55" t="s">
        <v>183</v>
      </c>
      <c r="D362" s="55" t="s">
        <v>183</v>
      </c>
      <c r="E362" s="55" t="s">
        <v>183</v>
      </c>
      <c r="F362" s="55" t="s">
        <v>183</v>
      </c>
      <c r="G362" s="55" t="s">
        <v>183</v>
      </c>
      <c r="H362" s="55" t="s">
        <v>183</v>
      </c>
      <c r="I362" s="55" t="s">
        <v>183</v>
      </c>
      <c r="J362" s="55" t="s">
        <v>183</v>
      </c>
      <c r="K362" s="55">
        <v>416</v>
      </c>
      <c r="L362" s="55">
        <v>427</v>
      </c>
      <c r="M362" s="55">
        <v>527</v>
      </c>
      <c r="N362" s="55">
        <v>552</v>
      </c>
      <c r="O362" s="55">
        <v>552</v>
      </c>
      <c r="P362" s="55">
        <v>552</v>
      </c>
      <c r="Q362" s="55">
        <v>552</v>
      </c>
    </row>
    <row r="363" spans="1:17" x14ac:dyDescent="0.3">
      <c r="A363" s="54" t="s">
        <v>253</v>
      </c>
      <c r="B363" s="54"/>
      <c r="C363" s="55" t="s">
        <v>183</v>
      </c>
      <c r="D363" s="55" t="s">
        <v>183</v>
      </c>
      <c r="E363" s="55" t="s">
        <v>183</v>
      </c>
      <c r="F363" s="55" t="s">
        <v>183</v>
      </c>
      <c r="G363" s="55" t="s">
        <v>183</v>
      </c>
      <c r="H363" s="55" t="s">
        <v>183</v>
      </c>
      <c r="I363" s="55" t="s">
        <v>183</v>
      </c>
      <c r="J363" s="55" t="s">
        <v>183</v>
      </c>
      <c r="K363" s="55" t="s">
        <v>183</v>
      </c>
      <c r="L363" s="55" t="s">
        <v>183</v>
      </c>
      <c r="M363" s="55">
        <v>291</v>
      </c>
      <c r="N363" s="55">
        <v>290</v>
      </c>
      <c r="O363" s="55">
        <v>279</v>
      </c>
      <c r="P363" s="55">
        <v>289</v>
      </c>
      <c r="Q363" s="55">
        <v>294</v>
      </c>
    </row>
    <row r="364" spans="1:17" x14ac:dyDescent="0.3">
      <c r="A364" s="54" t="s">
        <v>254</v>
      </c>
      <c r="B364" s="54"/>
      <c r="C364" s="55" t="s">
        <v>183</v>
      </c>
      <c r="D364" s="55" t="s">
        <v>183</v>
      </c>
      <c r="E364" s="55" t="s">
        <v>183</v>
      </c>
      <c r="F364" s="55" t="s">
        <v>183</v>
      </c>
      <c r="G364" s="55" t="s">
        <v>183</v>
      </c>
      <c r="H364" s="55" t="s">
        <v>183</v>
      </c>
      <c r="I364" s="55" t="s">
        <v>183</v>
      </c>
      <c r="J364" s="55" t="s">
        <v>183</v>
      </c>
      <c r="K364" s="55" t="s">
        <v>183</v>
      </c>
      <c r="L364" s="55" t="s">
        <v>183</v>
      </c>
      <c r="M364" s="55">
        <v>236</v>
      </c>
      <c r="N364" s="55">
        <v>262</v>
      </c>
      <c r="O364" s="55">
        <v>273</v>
      </c>
      <c r="P364" s="55">
        <v>263</v>
      </c>
      <c r="Q364" s="55">
        <v>258</v>
      </c>
    </row>
    <row r="365" spans="1:17" x14ac:dyDescent="0.3">
      <c r="A365" s="54" t="s">
        <v>256</v>
      </c>
      <c r="B365" s="54"/>
      <c r="C365" s="55" t="s">
        <v>183</v>
      </c>
      <c r="D365" s="55">
        <v>986</v>
      </c>
      <c r="E365" s="55">
        <v>940</v>
      </c>
      <c r="F365" s="55">
        <v>925</v>
      </c>
      <c r="G365" s="55">
        <v>890</v>
      </c>
      <c r="H365" s="55">
        <v>1077</v>
      </c>
      <c r="I365" s="55">
        <v>1152</v>
      </c>
      <c r="J365" s="55">
        <v>1169</v>
      </c>
      <c r="K365" s="55" t="s">
        <v>183</v>
      </c>
      <c r="L365" s="55" t="s">
        <v>183</v>
      </c>
      <c r="M365" s="55" t="s">
        <v>183</v>
      </c>
      <c r="N365" s="55" t="s">
        <v>183</v>
      </c>
      <c r="O365" s="55" t="s">
        <v>183</v>
      </c>
      <c r="P365" s="55" t="s">
        <v>183</v>
      </c>
      <c r="Q365" s="55" t="s">
        <v>183</v>
      </c>
    </row>
    <row r="366" spans="1:17" x14ac:dyDescent="0.3">
      <c r="A366" s="54" t="s">
        <v>258</v>
      </c>
      <c r="B366" s="54"/>
      <c r="C366" s="55" t="s">
        <v>183</v>
      </c>
      <c r="D366" s="55">
        <v>112</v>
      </c>
      <c r="E366" s="55">
        <v>113</v>
      </c>
      <c r="F366" s="55">
        <v>111</v>
      </c>
      <c r="G366" s="55">
        <v>111</v>
      </c>
      <c r="H366" s="55">
        <v>281</v>
      </c>
      <c r="I366" s="55">
        <v>418</v>
      </c>
      <c r="J366" s="55">
        <v>443</v>
      </c>
      <c r="K366" s="55" t="s">
        <v>183</v>
      </c>
      <c r="L366" s="55" t="s">
        <v>183</v>
      </c>
      <c r="M366" s="55" t="s">
        <v>183</v>
      </c>
      <c r="N366" s="55" t="s">
        <v>183</v>
      </c>
      <c r="O366" s="55" t="s">
        <v>183</v>
      </c>
      <c r="P366" s="55" t="s">
        <v>183</v>
      </c>
      <c r="Q366" s="55" t="s">
        <v>183</v>
      </c>
    </row>
    <row r="367" spans="1:17" x14ac:dyDescent="0.3">
      <c r="A367" s="54" t="s">
        <v>276</v>
      </c>
      <c r="B367" s="54"/>
      <c r="C367" s="55">
        <v>5</v>
      </c>
      <c r="D367" s="55">
        <v>5</v>
      </c>
      <c r="E367" s="55">
        <v>5</v>
      </c>
      <c r="F367" s="55">
        <v>6</v>
      </c>
      <c r="G367" s="55">
        <v>6</v>
      </c>
      <c r="H367" s="55" t="s">
        <v>183</v>
      </c>
      <c r="I367" s="55" t="s">
        <v>183</v>
      </c>
      <c r="J367" s="55" t="s">
        <v>183</v>
      </c>
      <c r="K367" s="55" t="s">
        <v>183</v>
      </c>
      <c r="L367" s="55" t="s">
        <v>183</v>
      </c>
      <c r="M367" s="55" t="s">
        <v>183</v>
      </c>
      <c r="N367" s="55" t="s">
        <v>183</v>
      </c>
      <c r="O367" s="55" t="s">
        <v>183</v>
      </c>
      <c r="P367" s="55" t="s">
        <v>183</v>
      </c>
      <c r="Q367" s="55" t="s">
        <v>183</v>
      </c>
    </row>
    <row r="368" spans="1:17" x14ac:dyDescent="0.3">
      <c r="A368" s="54" t="s">
        <v>277</v>
      </c>
      <c r="B368" s="54"/>
      <c r="C368" s="55">
        <v>9</v>
      </c>
      <c r="D368" s="55">
        <v>9</v>
      </c>
      <c r="E368" s="55">
        <v>10</v>
      </c>
      <c r="F368" s="55">
        <v>7</v>
      </c>
      <c r="G368" s="55">
        <v>7</v>
      </c>
      <c r="H368" s="55" t="s">
        <v>183</v>
      </c>
      <c r="I368" s="55" t="s">
        <v>183</v>
      </c>
      <c r="J368" s="55" t="s">
        <v>183</v>
      </c>
      <c r="K368" s="55" t="s">
        <v>183</v>
      </c>
      <c r="L368" s="55" t="s">
        <v>183</v>
      </c>
      <c r="M368" s="55" t="s">
        <v>183</v>
      </c>
      <c r="N368" s="55" t="s">
        <v>183</v>
      </c>
      <c r="O368" s="55" t="s">
        <v>183</v>
      </c>
      <c r="P368" s="55" t="s">
        <v>183</v>
      </c>
      <c r="Q368" s="55" t="s">
        <v>183</v>
      </c>
    </row>
    <row r="369" spans="1:17" x14ac:dyDescent="0.3">
      <c r="A369" s="54" t="s">
        <v>278</v>
      </c>
      <c r="B369" s="54"/>
      <c r="C369" s="55">
        <v>35</v>
      </c>
      <c r="D369" s="55">
        <v>35</v>
      </c>
      <c r="E369" s="55">
        <v>35</v>
      </c>
      <c r="F369" s="55">
        <v>35</v>
      </c>
      <c r="G369" s="55">
        <v>35</v>
      </c>
      <c r="H369" s="55" t="s">
        <v>183</v>
      </c>
      <c r="I369" s="55" t="s">
        <v>183</v>
      </c>
      <c r="J369" s="55" t="s">
        <v>183</v>
      </c>
      <c r="K369" s="55" t="s">
        <v>183</v>
      </c>
      <c r="L369" s="55" t="s">
        <v>183</v>
      </c>
      <c r="M369" s="55" t="s">
        <v>183</v>
      </c>
      <c r="N369" s="55" t="s">
        <v>183</v>
      </c>
      <c r="O369" s="55" t="s">
        <v>183</v>
      </c>
      <c r="P369" s="55" t="s">
        <v>183</v>
      </c>
      <c r="Q369" s="55" t="s">
        <v>183</v>
      </c>
    </row>
    <row r="370" spans="1:17" x14ac:dyDescent="0.3">
      <c r="A370" s="54" t="s">
        <v>293</v>
      </c>
      <c r="B370" s="54"/>
      <c r="C370" s="55">
        <v>64</v>
      </c>
      <c r="D370" s="55">
        <v>63</v>
      </c>
      <c r="E370" s="55">
        <v>63</v>
      </c>
      <c r="F370" s="55">
        <v>63</v>
      </c>
      <c r="G370" s="55">
        <v>63</v>
      </c>
      <c r="H370" s="55" t="s">
        <v>183</v>
      </c>
      <c r="I370" s="55" t="s">
        <v>183</v>
      </c>
      <c r="J370" s="55" t="s">
        <v>183</v>
      </c>
      <c r="K370" s="55" t="s">
        <v>183</v>
      </c>
      <c r="L370" s="55" t="s">
        <v>183</v>
      </c>
      <c r="M370" s="55" t="s">
        <v>183</v>
      </c>
      <c r="N370" s="55" t="s">
        <v>183</v>
      </c>
      <c r="O370" s="55" t="s">
        <v>183</v>
      </c>
      <c r="P370" s="55" t="s">
        <v>183</v>
      </c>
      <c r="Q370" s="55" t="s">
        <v>183</v>
      </c>
    </row>
    <row r="371" spans="1:17" x14ac:dyDescent="0.3">
      <c r="A371" s="54" t="s">
        <v>262</v>
      </c>
      <c r="B371" s="54"/>
      <c r="C371" s="55">
        <v>113</v>
      </c>
      <c r="D371" s="55" t="s">
        <v>183</v>
      </c>
      <c r="E371" s="55" t="s">
        <v>183</v>
      </c>
      <c r="F371" s="55" t="s">
        <v>183</v>
      </c>
      <c r="G371" s="55" t="s">
        <v>183</v>
      </c>
      <c r="H371" s="55" t="s">
        <v>183</v>
      </c>
      <c r="I371" s="55" t="s">
        <v>183</v>
      </c>
      <c r="J371" s="55" t="s">
        <v>183</v>
      </c>
      <c r="K371" s="55" t="s">
        <v>183</v>
      </c>
      <c r="L371" s="55" t="s">
        <v>183</v>
      </c>
      <c r="M371" s="55" t="s">
        <v>183</v>
      </c>
      <c r="N371" s="55" t="s">
        <v>183</v>
      </c>
      <c r="O371" s="55" t="s">
        <v>183</v>
      </c>
      <c r="P371" s="55" t="s">
        <v>183</v>
      </c>
      <c r="Q371" s="55" t="s">
        <v>183</v>
      </c>
    </row>
    <row r="372" spans="1:17" x14ac:dyDescent="0.3">
      <c r="A372" s="54" t="s">
        <v>263</v>
      </c>
      <c r="B372" s="54"/>
      <c r="C372" s="55">
        <v>834</v>
      </c>
      <c r="D372" s="55">
        <v>887</v>
      </c>
      <c r="E372" s="55">
        <v>675</v>
      </c>
      <c r="F372" s="55">
        <v>688</v>
      </c>
      <c r="G372" s="55">
        <v>681</v>
      </c>
      <c r="H372" s="55">
        <v>219</v>
      </c>
      <c r="I372" s="55">
        <v>146</v>
      </c>
      <c r="J372" s="55">
        <v>153</v>
      </c>
      <c r="K372" s="55">
        <v>167</v>
      </c>
      <c r="L372" s="55">
        <v>168</v>
      </c>
      <c r="M372" s="55">
        <v>126</v>
      </c>
      <c r="N372" s="55">
        <v>126</v>
      </c>
      <c r="O372" s="55">
        <v>120</v>
      </c>
      <c r="P372" s="55" t="s">
        <v>183</v>
      </c>
      <c r="Q372" s="55" t="s">
        <v>183</v>
      </c>
    </row>
    <row r="373" spans="1:17" x14ac:dyDescent="0.3">
      <c r="A373" s="54" t="s">
        <v>281</v>
      </c>
      <c r="B373" s="54"/>
      <c r="C373" s="55">
        <v>30</v>
      </c>
      <c r="D373" s="55">
        <v>28</v>
      </c>
      <c r="E373" s="55">
        <v>27</v>
      </c>
      <c r="F373" s="55">
        <v>26</v>
      </c>
      <c r="G373" s="55">
        <v>22</v>
      </c>
      <c r="H373" s="55">
        <v>22</v>
      </c>
      <c r="I373" s="55">
        <v>24</v>
      </c>
      <c r="J373" s="55">
        <v>29</v>
      </c>
      <c r="K373" s="55" t="s">
        <v>183</v>
      </c>
      <c r="L373" s="55" t="s">
        <v>183</v>
      </c>
      <c r="M373" s="55" t="s">
        <v>183</v>
      </c>
      <c r="N373" s="55" t="s">
        <v>183</v>
      </c>
      <c r="O373" s="55" t="s">
        <v>183</v>
      </c>
      <c r="P373" s="55" t="s">
        <v>183</v>
      </c>
      <c r="Q373" s="55" t="s">
        <v>183</v>
      </c>
    </row>
    <row r="374" spans="1:17" x14ac:dyDescent="0.3">
      <c r="A374" s="54" t="s">
        <v>233</v>
      </c>
      <c r="B374" s="54"/>
      <c r="C374" s="55" t="s">
        <v>183</v>
      </c>
      <c r="D374" s="55">
        <v>140</v>
      </c>
      <c r="E374" s="55">
        <v>131</v>
      </c>
      <c r="F374" s="55">
        <v>132</v>
      </c>
      <c r="G374" s="55">
        <v>129</v>
      </c>
      <c r="H374" s="55">
        <v>130</v>
      </c>
      <c r="I374" s="55">
        <v>122</v>
      </c>
      <c r="J374" s="55">
        <v>124</v>
      </c>
      <c r="K374" s="55">
        <v>125</v>
      </c>
      <c r="L374" s="55">
        <v>126</v>
      </c>
      <c r="M374" s="55">
        <v>126</v>
      </c>
      <c r="N374" s="55">
        <v>126</v>
      </c>
      <c r="O374" s="55">
        <v>120</v>
      </c>
      <c r="P374" s="55" t="s">
        <v>183</v>
      </c>
      <c r="Q374" s="55" t="s">
        <v>183</v>
      </c>
    </row>
    <row r="375" spans="1:17" x14ac:dyDescent="0.3">
      <c r="A375" s="54" t="s">
        <v>266</v>
      </c>
      <c r="B375" s="54"/>
      <c r="C375" s="55">
        <v>376</v>
      </c>
      <c r="D375" s="55">
        <v>429</v>
      </c>
      <c r="E375" s="55">
        <v>409</v>
      </c>
      <c r="F375" s="55">
        <v>427</v>
      </c>
      <c r="G375" s="55">
        <v>427</v>
      </c>
      <c r="H375" s="55">
        <v>427</v>
      </c>
      <c r="I375" s="55">
        <v>423</v>
      </c>
      <c r="J375" s="55">
        <v>417</v>
      </c>
      <c r="K375" s="55" t="s">
        <v>183</v>
      </c>
      <c r="L375" s="55" t="s">
        <v>183</v>
      </c>
      <c r="M375" s="55" t="s">
        <v>183</v>
      </c>
      <c r="N375" s="55" t="s">
        <v>183</v>
      </c>
      <c r="O375" s="55" t="s">
        <v>183</v>
      </c>
      <c r="P375" s="55" t="s">
        <v>183</v>
      </c>
      <c r="Q375" s="55" t="s">
        <v>183</v>
      </c>
    </row>
    <row r="376" spans="1:17" x14ac:dyDescent="0.3">
      <c r="A376" s="52" t="s">
        <v>294</v>
      </c>
      <c r="B376" s="52"/>
      <c r="C376" s="53">
        <v>35735</v>
      </c>
      <c r="D376" s="53">
        <v>34966</v>
      </c>
      <c r="E376" s="53">
        <v>30465</v>
      </c>
      <c r="F376" s="53">
        <v>29673</v>
      </c>
      <c r="G376" s="53">
        <v>29224</v>
      </c>
      <c r="H376" s="53">
        <v>28618</v>
      </c>
      <c r="I376" s="53">
        <v>27989</v>
      </c>
      <c r="J376" s="53">
        <v>25956</v>
      </c>
      <c r="K376" s="53">
        <v>28179</v>
      </c>
      <c r="L376" s="53">
        <v>27112</v>
      </c>
      <c r="M376" s="53">
        <v>31587</v>
      </c>
      <c r="N376" s="53">
        <v>34546</v>
      </c>
      <c r="O376" s="53">
        <v>31256</v>
      </c>
      <c r="P376" s="53">
        <v>29382</v>
      </c>
      <c r="Q376" s="53">
        <v>28794</v>
      </c>
    </row>
    <row r="377" spans="1:17" x14ac:dyDescent="0.3">
      <c r="A377" s="54" t="s">
        <v>244</v>
      </c>
      <c r="B377" s="54"/>
      <c r="C377" s="55" t="s">
        <v>183</v>
      </c>
      <c r="D377" s="55" t="s">
        <v>183</v>
      </c>
      <c r="E377" s="55" t="s">
        <v>183</v>
      </c>
      <c r="F377" s="55" t="s">
        <v>183</v>
      </c>
      <c r="G377" s="55" t="s">
        <v>183</v>
      </c>
      <c r="H377" s="55" t="s">
        <v>183</v>
      </c>
      <c r="I377" s="55" t="s">
        <v>183</v>
      </c>
      <c r="J377" s="55" t="s">
        <v>183</v>
      </c>
      <c r="K377" s="55">
        <v>12852</v>
      </c>
      <c r="L377" s="55">
        <v>12382</v>
      </c>
      <c r="M377" s="55">
        <v>16961</v>
      </c>
      <c r="N377" s="55">
        <v>20880</v>
      </c>
      <c r="O377" s="55">
        <v>19570</v>
      </c>
      <c r="P377" s="55">
        <v>18290</v>
      </c>
      <c r="Q377" s="55">
        <v>17439</v>
      </c>
    </row>
    <row r="378" spans="1:17" x14ac:dyDescent="0.3">
      <c r="A378" s="54" t="s">
        <v>246</v>
      </c>
      <c r="B378" s="54"/>
      <c r="C378" s="55" t="s">
        <v>183</v>
      </c>
      <c r="D378" s="55" t="s">
        <v>183</v>
      </c>
      <c r="E378" s="55" t="s">
        <v>183</v>
      </c>
      <c r="F378" s="55" t="s">
        <v>183</v>
      </c>
      <c r="G378" s="55" t="s">
        <v>183</v>
      </c>
      <c r="H378" s="55" t="s">
        <v>183</v>
      </c>
      <c r="I378" s="55" t="s">
        <v>183</v>
      </c>
      <c r="J378" s="55" t="s">
        <v>183</v>
      </c>
      <c r="K378" s="55" t="s">
        <v>183</v>
      </c>
      <c r="L378" s="55" t="s">
        <v>183</v>
      </c>
      <c r="M378" s="55" t="s">
        <v>183</v>
      </c>
      <c r="N378" s="55">
        <v>4671</v>
      </c>
      <c r="O378" s="55">
        <v>1869</v>
      </c>
      <c r="P378" s="55">
        <v>1669</v>
      </c>
      <c r="Q378" s="55">
        <v>4562</v>
      </c>
    </row>
    <row r="379" spans="1:17" x14ac:dyDescent="0.3">
      <c r="A379" s="54" t="s">
        <v>248</v>
      </c>
      <c r="B379" s="54"/>
      <c r="C379" s="55">
        <v>4102</v>
      </c>
      <c r="D379" s="55">
        <v>4090</v>
      </c>
      <c r="E379" s="55">
        <v>4166</v>
      </c>
      <c r="F379" s="55">
        <v>4026</v>
      </c>
      <c r="G379" s="55">
        <v>3957</v>
      </c>
      <c r="H379" s="55">
        <v>3922</v>
      </c>
      <c r="I379" s="55">
        <v>3856</v>
      </c>
      <c r="J379" s="55">
        <v>3561</v>
      </c>
      <c r="K379" s="55">
        <v>3581</v>
      </c>
      <c r="L379" s="55">
        <v>3543</v>
      </c>
      <c r="M379" s="55">
        <v>3324</v>
      </c>
      <c r="N379" s="55">
        <v>3205</v>
      </c>
      <c r="O379" s="55">
        <v>3079</v>
      </c>
      <c r="P379" s="55">
        <v>2817</v>
      </c>
      <c r="Q379" s="55">
        <v>2692</v>
      </c>
    </row>
    <row r="380" spans="1:17" x14ac:dyDescent="0.3">
      <c r="A380" s="54" t="s">
        <v>251</v>
      </c>
      <c r="B380" s="54"/>
      <c r="C380" s="55">
        <v>3931</v>
      </c>
      <c r="D380" s="55">
        <v>3925</v>
      </c>
      <c r="E380" s="55" t="s">
        <v>183</v>
      </c>
      <c r="F380" s="55" t="s">
        <v>183</v>
      </c>
      <c r="G380" s="55" t="s">
        <v>183</v>
      </c>
      <c r="H380" s="55" t="s">
        <v>183</v>
      </c>
      <c r="I380" s="55">
        <v>3094</v>
      </c>
      <c r="J380" s="55">
        <v>3026</v>
      </c>
      <c r="K380" s="55">
        <v>3026</v>
      </c>
      <c r="L380" s="55">
        <v>3030</v>
      </c>
      <c r="M380" s="55">
        <v>2825</v>
      </c>
      <c r="N380" s="55">
        <v>2859</v>
      </c>
      <c r="O380" s="55">
        <v>2856</v>
      </c>
      <c r="P380" s="55">
        <v>2816</v>
      </c>
      <c r="Q380" s="55">
        <v>2493</v>
      </c>
    </row>
    <row r="381" spans="1:17" x14ac:dyDescent="0.3">
      <c r="A381" s="54" t="s">
        <v>250</v>
      </c>
      <c r="B381" s="54"/>
      <c r="C381" s="55" t="s">
        <v>183</v>
      </c>
      <c r="D381" s="55" t="s">
        <v>183</v>
      </c>
      <c r="E381" s="55" t="s">
        <v>183</v>
      </c>
      <c r="F381" s="55" t="s">
        <v>183</v>
      </c>
      <c r="G381" s="55" t="s">
        <v>183</v>
      </c>
      <c r="H381" s="55" t="s">
        <v>183</v>
      </c>
      <c r="I381" s="55" t="s">
        <v>183</v>
      </c>
      <c r="J381" s="55" t="s">
        <v>183</v>
      </c>
      <c r="K381" s="55">
        <v>3241</v>
      </c>
      <c r="L381" s="55">
        <v>2818</v>
      </c>
      <c r="M381" s="55">
        <v>3137</v>
      </c>
      <c r="N381" s="55">
        <v>3137</v>
      </c>
      <c r="O381" s="55">
        <v>2603</v>
      </c>
      <c r="P381" s="55">
        <v>2123</v>
      </c>
      <c r="Q381" s="55">
        <v>2086</v>
      </c>
    </row>
    <row r="382" spans="1:17" x14ac:dyDescent="0.3">
      <c r="A382" s="54" t="s">
        <v>245</v>
      </c>
      <c r="B382" s="54"/>
      <c r="C382" s="55" t="s">
        <v>183</v>
      </c>
      <c r="D382" s="55" t="s">
        <v>183</v>
      </c>
      <c r="E382" s="55" t="s">
        <v>183</v>
      </c>
      <c r="F382" s="55" t="s">
        <v>183</v>
      </c>
      <c r="G382" s="55" t="s">
        <v>183</v>
      </c>
      <c r="H382" s="55" t="s">
        <v>183</v>
      </c>
      <c r="I382" s="55" t="s">
        <v>183</v>
      </c>
      <c r="J382" s="55" t="s">
        <v>183</v>
      </c>
      <c r="K382" s="55">
        <v>1088</v>
      </c>
      <c r="L382" s="55">
        <v>1088</v>
      </c>
      <c r="M382" s="55">
        <v>2299</v>
      </c>
      <c r="N382" s="55">
        <v>2200</v>
      </c>
      <c r="O382" s="55">
        <v>4693</v>
      </c>
      <c r="P382" s="55">
        <v>4696</v>
      </c>
      <c r="Q382" s="55">
        <v>1533</v>
      </c>
    </row>
    <row r="383" spans="1:17" x14ac:dyDescent="0.3">
      <c r="A383" s="54" t="s">
        <v>249</v>
      </c>
      <c r="B383" s="54"/>
      <c r="C383" s="55" t="s">
        <v>183</v>
      </c>
      <c r="D383" s="55" t="s">
        <v>183</v>
      </c>
      <c r="E383" s="55" t="s">
        <v>183</v>
      </c>
      <c r="F383" s="55" t="s">
        <v>183</v>
      </c>
      <c r="G383" s="55" t="s">
        <v>183</v>
      </c>
      <c r="H383" s="55" t="s">
        <v>183</v>
      </c>
      <c r="I383" s="55" t="s">
        <v>183</v>
      </c>
      <c r="J383" s="55" t="s">
        <v>183</v>
      </c>
      <c r="K383" s="55" t="s">
        <v>183</v>
      </c>
      <c r="L383" s="55" t="s">
        <v>183</v>
      </c>
      <c r="M383" s="55">
        <v>2444</v>
      </c>
      <c r="N383" s="55">
        <v>1814</v>
      </c>
      <c r="O383" s="55">
        <v>1841</v>
      </c>
      <c r="P383" s="55">
        <v>1571</v>
      </c>
      <c r="Q383" s="55">
        <v>1469</v>
      </c>
    </row>
    <row r="384" spans="1:17" x14ac:dyDescent="0.3">
      <c r="A384" s="54" t="s">
        <v>252</v>
      </c>
      <c r="B384" s="54"/>
      <c r="C384" s="55">
        <v>2050</v>
      </c>
      <c r="D384" s="55">
        <v>2052</v>
      </c>
      <c r="E384" s="55">
        <v>2022</v>
      </c>
      <c r="F384" s="55">
        <v>2048</v>
      </c>
      <c r="G384" s="55">
        <v>2046</v>
      </c>
      <c r="H384" s="55">
        <v>1989</v>
      </c>
      <c r="I384" s="55">
        <v>1915</v>
      </c>
      <c r="J384" s="55">
        <v>1831</v>
      </c>
      <c r="K384" s="55">
        <v>1810</v>
      </c>
      <c r="L384" s="55">
        <v>1797</v>
      </c>
      <c r="M384" s="55">
        <v>1784</v>
      </c>
      <c r="N384" s="55">
        <v>1811</v>
      </c>
      <c r="O384" s="55">
        <v>1681</v>
      </c>
      <c r="P384" s="55">
        <v>1516</v>
      </c>
      <c r="Q384" s="55">
        <v>1455</v>
      </c>
    </row>
    <row r="385" spans="1:17" x14ac:dyDescent="0.3">
      <c r="A385" s="54" t="s">
        <v>247</v>
      </c>
      <c r="B385" s="54"/>
      <c r="C385" s="55">
        <v>1381</v>
      </c>
      <c r="D385" s="55">
        <v>1358</v>
      </c>
      <c r="E385" s="55">
        <v>1326</v>
      </c>
      <c r="F385" s="55">
        <v>1303</v>
      </c>
      <c r="G385" s="55">
        <v>1290</v>
      </c>
      <c r="H385" s="55">
        <v>1312</v>
      </c>
      <c r="I385" s="55">
        <v>1372</v>
      </c>
      <c r="J385" s="55">
        <v>1229</v>
      </c>
      <c r="K385" s="55">
        <v>1194</v>
      </c>
      <c r="L385" s="55">
        <v>1194</v>
      </c>
      <c r="M385" s="55">
        <v>1148</v>
      </c>
      <c r="N385" s="55">
        <v>1183</v>
      </c>
      <c r="O385" s="55">
        <v>948</v>
      </c>
      <c r="P385" s="55">
        <v>1082</v>
      </c>
      <c r="Q385" s="55">
        <v>1149</v>
      </c>
    </row>
    <row r="386" spans="1:17" x14ac:dyDescent="0.3">
      <c r="A386" s="54" t="s">
        <v>182</v>
      </c>
      <c r="B386" s="54"/>
      <c r="C386" s="55">
        <v>18564</v>
      </c>
      <c r="D386" s="55">
        <v>18060</v>
      </c>
      <c r="E386" s="55">
        <v>17446</v>
      </c>
      <c r="F386" s="55">
        <v>16897</v>
      </c>
      <c r="G386" s="55">
        <v>16428</v>
      </c>
      <c r="H386" s="55">
        <v>13899</v>
      </c>
      <c r="I386" s="55">
        <v>13453</v>
      </c>
      <c r="J386" s="55">
        <v>12311</v>
      </c>
      <c r="K386" s="55">
        <v>11598</v>
      </c>
      <c r="L386" s="55">
        <v>11059</v>
      </c>
      <c r="M386" s="55">
        <v>11069</v>
      </c>
      <c r="N386" s="55">
        <v>9935</v>
      </c>
      <c r="O386" s="55">
        <v>8165</v>
      </c>
      <c r="P386" s="55">
        <v>9049</v>
      </c>
      <c r="Q386" s="55">
        <v>9495</v>
      </c>
    </row>
    <row r="387" spans="1:17" x14ac:dyDescent="0.3">
      <c r="A387" s="54" t="s">
        <v>242</v>
      </c>
      <c r="B387" s="54"/>
      <c r="C387" s="55">
        <v>2455</v>
      </c>
      <c r="D387" s="55">
        <v>2278</v>
      </c>
      <c r="E387" s="55">
        <v>2105</v>
      </c>
      <c r="F387" s="55">
        <v>1964</v>
      </c>
      <c r="G387" s="55">
        <v>1919</v>
      </c>
      <c r="H387" s="55">
        <v>1859</v>
      </c>
      <c r="I387" s="55">
        <v>1820</v>
      </c>
      <c r="J387" s="55">
        <v>1695</v>
      </c>
      <c r="K387" s="55">
        <v>1662</v>
      </c>
      <c r="L387" s="55">
        <v>1625</v>
      </c>
      <c r="M387" s="55">
        <v>1570</v>
      </c>
      <c r="N387" s="55">
        <v>1553</v>
      </c>
      <c r="O387" s="55">
        <v>1270</v>
      </c>
      <c r="P387" s="55">
        <v>1245</v>
      </c>
      <c r="Q387" s="55">
        <v>1303</v>
      </c>
    </row>
    <row r="388" spans="1:17" x14ac:dyDescent="0.3">
      <c r="A388" s="54" t="s">
        <v>240</v>
      </c>
      <c r="B388" s="54"/>
      <c r="C388" s="55">
        <v>1966</v>
      </c>
      <c r="D388" s="55">
        <v>1958</v>
      </c>
      <c r="E388" s="55">
        <v>1923</v>
      </c>
      <c r="F388" s="55">
        <v>1746</v>
      </c>
      <c r="G388" s="55">
        <v>1752</v>
      </c>
      <c r="H388" s="55">
        <v>1653</v>
      </c>
      <c r="I388" s="55">
        <v>1686</v>
      </c>
      <c r="J388" s="55">
        <v>1318</v>
      </c>
      <c r="K388" s="55">
        <v>1284</v>
      </c>
      <c r="L388" s="55">
        <v>1244</v>
      </c>
      <c r="M388" s="55">
        <v>1189</v>
      </c>
      <c r="N388" s="55">
        <v>1195</v>
      </c>
      <c r="O388" s="55">
        <v>819</v>
      </c>
      <c r="P388" s="55">
        <v>835</v>
      </c>
      <c r="Q388" s="55">
        <v>1300</v>
      </c>
    </row>
    <row r="389" spans="1:17" x14ac:dyDescent="0.3">
      <c r="A389" s="54" t="s">
        <v>243</v>
      </c>
      <c r="B389" s="54"/>
      <c r="C389" s="55">
        <v>2320</v>
      </c>
      <c r="D389" s="55">
        <v>2272</v>
      </c>
      <c r="E389" s="55">
        <v>2241</v>
      </c>
      <c r="F389" s="55">
        <v>2135</v>
      </c>
      <c r="G389" s="55">
        <v>2111</v>
      </c>
      <c r="H389" s="55">
        <v>2118</v>
      </c>
      <c r="I389" s="55">
        <v>1895</v>
      </c>
      <c r="J389" s="55">
        <v>1915</v>
      </c>
      <c r="K389" s="55">
        <v>1839</v>
      </c>
      <c r="L389" s="55">
        <v>1797</v>
      </c>
      <c r="M389" s="55">
        <v>1707</v>
      </c>
      <c r="N389" s="55">
        <v>1692</v>
      </c>
      <c r="O389" s="55">
        <v>1415</v>
      </c>
      <c r="P389" s="55">
        <v>1312</v>
      </c>
      <c r="Q389" s="55">
        <v>1284</v>
      </c>
    </row>
    <row r="390" spans="1:17" x14ac:dyDescent="0.3">
      <c r="A390" s="54" t="s">
        <v>284</v>
      </c>
      <c r="B390" s="54"/>
      <c r="C390" s="55" t="s">
        <v>183</v>
      </c>
      <c r="D390" s="55" t="s">
        <v>183</v>
      </c>
      <c r="E390" s="55" t="s">
        <v>183</v>
      </c>
      <c r="F390" s="55" t="s">
        <v>183</v>
      </c>
      <c r="G390" s="55" t="s">
        <v>183</v>
      </c>
      <c r="H390" s="55" t="s">
        <v>183</v>
      </c>
      <c r="I390" s="55" t="s">
        <v>183</v>
      </c>
      <c r="J390" s="55" t="s">
        <v>183</v>
      </c>
      <c r="K390" s="55" t="s">
        <v>183</v>
      </c>
      <c r="L390" s="55" t="s">
        <v>183</v>
      </c>
      <c r="M390" s="55" t="s">
        <v>183</v>
      </c>
      <c r="N390" s="55" t="s">
        <v>183</v>
      </c>
      <c r="O390" s="55" t="s">
        <v>183</v>
      </c>
      <c r="P390" s="55">
        <v>1316</v>
      </c>
      <c r="Q390" s="55">
        <v>1246</v>
      </c>
    </row>
    <row r="391" spans="1:17" x14ac:dyDescent="0.3">
      <c r="A391" s="54" t="s">
        <v>241</v>
      </c>
      <c r="B391" s="54"/>
      <c r="C391" s="55">
        <v>1962</v>
      </c>
      <c r="D391" s="55">
        <v>1859</v>
      </c>
      <c r="E391" s="55">
        <v>1811</v>
      </c>
      <c r="F391" s="55">
        <v>1766</v>
      </c>
      <c r="G391" s="55">
        <v>1782</v>
      </c>
      <c r="H391" s="55">
        <v>1418</v>
      </c>
      <c r="I391" s="55">
        <v>1396</v>
      </c>
      <c r="J391" s="55">
        <v>1351</v>
      </c>
      <c r="K391" s="55">
        <v>1239</v>
      </c>
      <c r="L391" s="55">
        <v>1232</v>
      </c>
      <c r="M391" s="55">
        <v>1213</v>
      </c>
      <c r="N391" s="55">
        <v>1232</v>
      </c>
      <c r="O391" s="55">
        <v>1117</v>
      </c>
      <c r="P391" s="55">
        <v>990</v>
      </c>
      <c r="Q391" s="55">
        <v>1009</v>
      </c>
    </row>
    <row r="392" spans="1:17" x14ac:dyDescent="0.3">
      <c r="A392" s="54" t="s">
        <v>238</v>
      </c>
      <c r="B392" s="54"/>
      <c r="C392" s="55">
        <v>1532</v>
      </c>
      <c r="D392" s="55">
        <v>1477</v>
      </c>
      <c r="E392" s="55">
        <v>1444</v>
      </c>
      <c r="F392" s="55">
        <v>1575</v>
      </c>
      <c r="G392" s="55">
        <v>1537</v>
      </c>
      <c r="H392" s="55">
        <v>1500</v>
      </c>
      <c r="I392" s="55">
        <v>1421</v>
      </c>
      <c r="J392" s="55">
        <v>1217</v>
      </c>
      <c r="K392" s="55">
        <v>1161</v>
      </c>
      <c r="L392" s="55">
        <v>1013</v>
      </c>
      <c r="M392" s="55">
        <v>1153</v>
      </c>
      <c r="N392" s="55">
        <v>1161</v>
      </c>
      <c r="O392" s="55">
        <v>927</v>
      </c>
      <c r="P392" s="55">
        <v>894</v>
      </c>
      <c r="Q392" s="55">
        <v>909</v>
      </c>
    </row>
    <row r="393" spans="1:17" x14ac:dyDescent="0.3">
      <c r="A393" s="54" t="s">
        <v>235</v>
      </c>
      <c r="B393" s="54"/>
      <c r="C393" s="55">
        <v>1724</v>
      </c>
      <c r="D393" s="55">
        <v>1692</v>
      </c>
      <c r="E393" s="55">
        <v>1556</v>
      </c>
      <c r="F393" s="55">
        <v>1451</v>
      </c>
      <c r="G393" s="55">
        <v>1317</v>
      </c>
      <c r="H393" s="55">
        <v>1318</v>
      </c>
      <c r="I393" s="55">
        <v>1334</v>
      </c>
      <c r="J393" s="55">
        <v>1254</v>
      </c>
      <c r="K393" s="55">
        <v>1220</v>
      </c>
      <c r="L393" s="55">
        <v>1172</v>
      </c>
      <c r="M393" s="55">
        <v>1148</v>
      </c>
      <c r="N393" s="55">
        <v>1139</v>
      </c>
      <c r="O393" s="55">
        <v>992</v>
      </c>
      <c r="P393" s="55">
        <v>893</v>
      </c>
      <c r="Q393" s="55">
        <v>878</v>
      </c>
    </row>
    <row r="394" spans="1:17" x14ac:dyDescent="0.3">
      <c r="A394" s="54" t="s">
        <v>239</v>
      </c>
      <c r="B394" s="54"/>
      <c r="C394" s="55">
        <v>1443</v>
      </c>
      <c r="D394" s="55">
        <v>1329</v>
      </c>
      <c r="E394" s="55">
        <v>1321</v>
      </c>
      <c r="F394" s="55">
        <v>1363</v>
      </c>
      <c r="G394" s="55">
        <v>1313</v>
      </c>
      <c r="H394" s="55">
        <v>1275</v>
      </c>
      <c r="I394" s="55">
        <v>1182</v>
      </c>
      <c r="J394" s="55">
        <v>1069</v>
      </c>
      <c r="K394" s="55">
        <v>1043</v>
      </c>
      <c r="L394" s="55">
        <v>1056</v>
      </c>
      <c r="M394" s="55">
        <v>1026</v>
      </c>
      <c r="N394" s="55">
        <v>1049</v>
      </c>
      <c r="O394" s="55">
        <v>859</v>
      </c>
      <c r="P394" s="55">
        <v>819</v>
      </c>
      <c r="Q394" s="55">
        <v>805</v>
      </c>
    </row>
    <row r="395" spans="1:17" x14ac:dyDescent="0.3">
      <c r="A395" s="54" t="s">
        <v>236</v>
      </c>
      <c r="B395" s="54"/>
      <c r="C395" s="55" t="s">
        <v>183</v>
      </c>
      <c r="D395" s="55" t="s">
        <v>183</v>
      </c>
      <c r="E395" s="55" t="s">
        <v>183</v>
      </c>
      <c r="F395" s="55" t="s">
        <v>183</v>
      </c>
      <c r="G395" s="55" t="s">
        <v>183</v>
      </c>
      <c r="H395" s="55" t="s">
        <v>183</v>
      </c>
      <c r="I395" s="55" t="s">
        <v>183</v>
      </c>
      <c r="J395" s="55" t="s">
        <v>183</v>
      </c>
      <c r="K395" s="55" t="s">
        <v>183</v>
      </c>
      <c r="L395" s="55" t="s">
        <v>183</v>
      </c>
      <c r="M395" s="55">
        <v>842</v>
      </c>
      <c r="N395" s="55">
        <v>914</v>
      </c>
      <c r="O395" s="55">
        <v>766</v>
      </c>
      <c r="P395" s="55">
        <v>745</v>
      </c>
      <c r="Q395" s="55">
        <v>761</v>
      </c>
    </row>
    <row r="396" spans="1:17" x14ac:dyDescent="0.3">
      <c r="A396" s="54" t="s">
        <v>234</v>
      </c>
      <c r="B396" s="54"/>
      <c r="C396" s="55">
        <v>1556</v>
      </c>
      <c r="D396" s="55">
        <v>1498</v>
      </c>
      <c r="E396" s="55">
        <v>1430</v>
      </c>
      <c r="F396" s="55">
        <v>1412</v>
      </c>
      <c r="G396" s="55">
        <v>1357</v>
      </c>
      <c r="H396" s="55">
        <v>1357</v>
      </c>
      <c r="I396" s="55">
        <v>1319</v>
      </c>
      <c r="J396" s="55">
        <v>1172</v>
      </c>
      <c r="K396" s="55">
        <v>899</v>
      </c>
      <c r="L396" s="55">
        <v>675</v>
      </c>
      <c r="M396" s="55" t="s">
        <v>183</v>
      </c>
      <c r="N396" s="55" t="s">
        <v>183</v>
      </c>
      <c r="O396" s="55" t="s">
        <v>183</v>
      </c>
      <c r="P396" s="55" t="s">
        <v>183</v>
      </c>
      <c r="Q396" s="55" t="s">
        <v>183</v>
      </c>
    </row>
    <row r="397" spans="1:17" x14ac:dyDescent="0.3">
      <c r="A397" s="54" t="s">
        <v>279</v>
      </c>
      <c r="B397" s="54"/>
      <c r="C397" s="55">
        <v>1620</v>
      </c>
      <c r="D397" s="55" t="s">
        <v>183</v>
      </c>
      <c r="E397" s="55" t="s">
        <v>183</v>
      </c>
      <c r="F397" s="55" t="s">
        <v>183</v>
      </c>
      <c r="G397" s="55" t="s">
        <v>183</v>
      </c>
      <c r="H397" s="55" t="s">
        <v>183</v>
      </c>
      <c r="I397" s="55" t="s">
        <v>183</v>
      </c>
      <c r="J397" s="55" t="s">
        <v>183</v>
      </c>
      <c r="K397" s="55" t="s">
        <v>183</v>
      </c>
      <c r="L397" s="55" t="s">
        <v>183</v>
      </c>
      <c r="M397" s="55" t="s">
        <v>183</v>
      </c>
      <c r="N397" s="55" t="s">
        <v>183</v>
      </c>
      <c r="O397" s="55" t="s">
        <v>183</v>
      </c>
      <c r="P397" s="55" t="s">
        <v>183</v>
      </c>
      <c r="Q397" s="55" t="s">
        <v>183</v>
      </c>
    </row>
    <row r="398" spans="1:17" x14ac:dyDescent="0.3">
      <c r="A398" s="54" t="s">
        <v>237</v>
      </c>
      <c r="B398" s="54"/>
      <c r="C398" s="55">
        <v>1986</v>
      </c>
      <c r="D398" s="55">
        <v>1757</v>
      </c>
      <c r="E398" s="55">
        <v>1624</v>
      </c>
      <c r="F398" s="55">
        <v>1480</v>
      </c>
      <c r="G398" s="55">
        <v>1398</v>
      </c>
      <c r="H398" s="55">
        <v>1401</v>
      </c>
      <c r="I398" s="55">
        <v>1400</v>
      </c>
      <c r="J398" s="55">
        <v>1320</v>
      </c>
      <c r="K398" s="55">
        <v>1251</v>
      </c>
      <c r="L398" s="55">
        <v>1245</v>
      </c>
      <c r="M398" s="55">
        <v>1221</v>
      </c>
      <c r="N398" s="55" t="s">
        <v>183</v>
      </c>
      <c r="O398" s="55" t="s">
        <v>183</v>
      </c>
      <c r="P398" s="55" t="s">
        <v>183</v>
      </c>
      <c r="Q398" s="55" t="s">
        <v>183</v>
      </c>
    </row>
    <row r="399" spans="1:17" x14ac:dyDescent="0.3">
      <c r="A399" s="54" t="s">
        <v>194</v>
      </c>
      <c r="B399" s="54"/>
      <c r="C399" s="55" t="s">
        <v>183</v>
      </c>
      <c r="D399" s="55" t="s">
        <v>183</v>
      </c>
      <c r="E399" s="55" t="s">
        <v>183</v>
      </c>
      <c r="F399" s="55" t="s">
        <v>183</v>
      </c>
      <c r="G399" s="55" t="s">
        <v>183</v>
      </c>
      <c r="H399" s="55" t="s">
        <v>183</v>
      </c>
      <c r="I399" s="55" t="s">
        <v>183</v>
      </c>
      <c r="J399" s="55" t="s">
        <v>183</v>
      </c>
      <c r="K399" s="55">
        <v>1060</v>
      </c>
      <c r="L399" s="55">
        <v>1019</v>
      </c>
      <c r="M399" s="55">
        <v>2024</v>
      </c>
      <c r="N399" s="55">
        <v>2239</v>
      </c>
      <c r="O399" s="55">
        <v>2177</v>
      </c>
      <c r="P399" s="55">
        <v>2043</v>
      </c>
      <c r="Q399" s="55">
        <v>1860</v>
      </c>
    </row>
    <row r="400" spans="1:17" x14ac:dyDescent="0.3">
      <c r="A400" s="54" t="s">
        <v>254</v>
      </c>
      <c r="B400" s="54"/>
      <c r="C400" s="55" t="s">
        <v>183</v>
      </c>
      <c r="D400" s="55" t="s">
        <v>183</v>
      </c>
      <c r="E400" s="55" t="s">
        <v>183</v>
      </c>
      <c r="F400" s="55" t="s">
        <v>183</v>
      </c>
      <c r="G400" s="55" t="s">
        <v>183</v>
      </c>
      <c r="H400" s="55" t="s">
        <v>183</v>
      </c>
      <c r="I400" s="55" t="s">
        <v>183</v>
      </c>
      <c r="J400" s="55" t="s">
        <v>183</v>
      </c>
      <c r="K400" s="55" t="s">
        <v>183</v>
      </c>
      <c r="L400" s="55" t="s">
        <v>183</v>
      </c>
      <c r="M400" s="55">
        <v>1218</v>
      </c>
      <c r="N400" s="55">
        <v>1154</v>
      </c>
      <c r="O400" s="55">
        <v>1098</v>
      </c>
      <c r="P400" s="55">
        <v>1026</v>
      </c>
      <c r="Q400" s="55">
        <v>934</v>
      </c>
    </row>
    <row r="401" spans="1:17" x14ac:dyDescent="0.3">
      <c r="A401" s="54" t="s">
        <v>253</v>
      </c>
      <c r="B401" s="54"/>
      <c r="C401" s="55" t="s">
        <v>183</v>
      </c>
      <c r="D401" s="55" t="s">
        <v>183</v>
      </c>
      <c r="E401" s="55" t="s">
        <v>183</v>
      </c>
      <c r="F401" s="55" t="s">
        <v>183</v>
      </c>
      <c r="G401" s="55" t="s">
        <v>183</v>
      </c>
      <c r="H401" s="55" t="s">
        <v>183</v>
      </c>
      <c r="I401" s="55" t="s">
        <v>183</v>
      </c>
      <c r="J401" s="55" t="s">
        <v>183</v>
      </c>
      <c r="K401" s="55" t="s">
        <v>183</v>
      </c>
      <c r="L401" s="55" t="s">
        <v>183</v>
      </c>
      <c r="M401" s="55">
        <v>806</v>
      </c>
      <c r="N401" s="55">
        <v>1085</v>
      </c>
      <c r="O401" s="55">
        <v>1079</v>
      </c>
      <c r="P401" s="55">
        <v>1017</v>
      </c>
      <c r="Q401" s="55">
        <v>926</v>
      </c>
    </row>
    <row r="402" spans="1:17" x14ac:dyDescent="0.3">
      <c r="A402" s="54" t="s">
        <v>256</v>
      </c>
      <c r="B402" s="54"/>
      <c r="C402" s="55" t="s">
        <v>183</v>
      </c>
      <c r="D402" s="55">
        <v>18060</v>
      </c>
      <c r="E402" s="55">
        <v>17446</v>
      </c>
      <c r="F402" s="55">
        <v>16897</v>
      </c>
      <c r="G402" s="55">
        <v>16428</v>
      </c>
      <c r="H402" s="55">
        <v>22793</v>
      </c>
      <c r="I402" s="55">
        <v>23690</v>
      </c>
      <c r="J402" s="55">
        <v>21958</v>
      </c>
      <c r="K402" s="55" t="s">
        <v>183</v>
      </c>
      <c r="L402" s="55" t="s">
        <v>183</v>
      </c>
      <c r="M402" s="55" t="s">
        <v>183</v>
      </c>
      <c r="N402" s="55" t="s">
        <v>183</v>
      </c>
      <c r="O402" s="55" t="s">
        <v>183</v>
      </c>
      <c r="P402" s="55" t="s">
        <v>183</v>
      </c>
      <c r="Q402" s="55" t="s">
        <v>183</v>
      </c>
    </row>
    <row r="403" spans="1:17" x14ac:dyDescent="0.3">
      <c r="A403" s="54" t="s">
        <v>258</v>
      </c>
      <c r="B403" s="54"/>
      <c r="C403" s="55" t="s">
        <v>183</v>
      </c>
      <c r="D403" s="55">
        <v>3421</v>
      </c>
      <c r="E403" s="55">
        <v>3311</v>
      </c>
      <c r="F403" s="55">
        <v>3088</v>
      </c>
      <c r="G403" s="55">
        <v>3070</v>
      </c>
      <c r="H403" s="55">
        <v>8894</v>
      </c>
      <c r="I403" s="55">
        <v>10237</v>
      </c>
      <c r="J403" s="55">
        <v>9647</v>
      </c>
      <c r="K403" s="55" t="s">
        <v>183</v>
      </c>
      <c r="L403" s="55" t="s">
        <v>183</v>
      </c>
      <c r="M403" s="55" t="s">
        <v>183</v>
      </c>
      <c r="N403" s="55" t="s">
        <v>183</v>
      </c>
      <c r="O403" s="55" t="s">
        <v>183</v>
      </c>
      <c r="P403" s="55" t="s">
        <v>183</v>
      </c>
      <c r="Q403" s="55" t="s">
        <v>183</v>
      </c>
    </row>
    <row r="404" spans="1:17" x14ac:dyDescent="0.3">
      <c r="A404" s="54" t="s">
        <v>276</v>
      </c>
      <c r="B404" s="54"/>
      <c r="C404" s="55">
        <v>332</v>
      </c>
      <c r="D404" s="55">
        <v>333</v>
      </c>
      <c r="E404" s="55">
        <v>333</v>
      </c>
      <c r="F404" s="55">
        <v>324</v>
      </c>
      <c r="G404" s="55">
        <v>324</v>
      </c>
      <c r="H404" s="55" t="s">
        <v>183</v>
      </c>
      <c r="I404" s="55" t="s">
        <v>183</v>
      </c>
      <c r="J404" s="55" t="s">
        <v>183</v>
      </c>
      <c r="K404" s="55" t="s">
        <v>183</v>
      </c>
      <c r="L404" s="55" t="s">
        <v>183</v>
      </c>
      <c r="M404" s="55" t="s">
        <v>183</v>
      </c>
      <c r="N404" s="55" t="s">
        <v>183</v>
      </c>
      <c r="O404" s="55" t="s">
        <v>183</v>
      </c>
      <c r="P404" s="55" t="s">
        <v>183</v>
      </c>
      <c r="Q404" s="55" t="s">
        <v>183</v>
      </c>
    </row>
    <row r="405" spans="1:17" x14ac:dyDescent="0.3">
      <c r="A405" s="54" t="s">
        <v>277</v>
      </c>
      <c r="B405" s="54"/>
      <c r="C405" s="55">
        <v>688</v>
      </c>
      <c r="D405" s="55">
        <v>667</v>
      </c>
      <c r="E405" s="55">
        <v>645</v>
      </c>
      <c r="F405" s="55">
        <v>448</v>
      </c>
      <c r="G405" s="55">
        <v>437</v>
      </c>
      <c r="H405" s="55" t="s">
        <v>183</v>
      </c>
      <c r="I405" s="55" t="s">
        <v>183</v>
      </c>
      <c r="J405" s="55" t="s">
        <v>183</v>
      </c>
      <c r="K405" s="55" t="s">
        <v>183</v>
      </c>
      <c r="L405" s="55" t="s">
        <v>183</v>
      </c>
      <c r="M405" s="55" t="s">
        <v>183</v>
      </c>
      <c r="N405" s="55" t="s">
        <v>183</v>
      </c>
      <c r="O405" s="55" t="s">
        <v>183</v>
      </c>
      <c r="P405" s="55" t="s">
        <v>183</v>
      </c>
      <c r="Q405" s="55" t="s">
        <v>183</v>
      </c>
    </row>
    <row r="406" spans="1:17" x14ac:dyDescent="0.3">
      <c r="A406" s="54" t="s">
        <v>278</v>
      </c>
      <c r="B406" s="54"/>
      <c r="C406" s="55">
        <v>1091</v>
      </c>
      <c r="D406" s="55">
        <v>923</v>
      </c>
      <c r="E406" s="55">
        <v>919</v>
      </c>
      <c r="F406" s="55">
        <v>915</v>
      </c>
      <c r="G406" s="55">
        <v>904</v>
      </c>
      <c r="H406" s="55" t="s">
        <v>183</v>
      </c>
      <c r="I406" s="55" t="s">
        <v>183</v>
      </c>
      <c r="J406" s="55" t="s">
        <v>183</v>
      </c>
      <c r="K406" s="55" t="s">
        <v>183</v>
      </c>
      <c r="L406" s="55" t="s">
        <v>183</v>
      </c>
      <c r="M406" s="55" t="s">
        <v>183</v>
      </c>
      <c r="N406" s="55" t="s">
        <v>183</v>
      </c>
      <c r="O406" s="55" t="s">
        <v>183</v>
      </c>
      <c r="P406" s="55" t="s">
        <v>183</v>
      </c>
      <c r="Q406" s="55" t="s">
        <v>183</v>
      </c>
    </row>
    <row r="407" spans="1:17" x14ac:dyDescent="0.3">
      <c r="A407" s="54" t="s">
        <v>293</v>
      </c>
      <c r="B407" s="54"/>
      <c r="C407" s="55">
        <v>1623</v>
      </c>
      <c r="D407" s="55">
        <v>1498</v>
      </c>
      <c r="E407" s="55">
        <v>1414</v>
      </c>
      <c r="F407" s="55">
        <v>1401</v>
      </c>
      <c r="G407" s="55">
        <v>1405</v>
      </c>
      <c r="H407" s="55" t="s">
        <v>183</v>
      </c>
      <c r="I407" s="55" t="s">
        <v>183</v>
      </c>
      <c r="J407" s="55" t="s">
        <v>183</v>
      </c>
      <c r="K407" s="55" t="s">
        <v>183</v>
      </c>
      <c r="L407" s="55" t="s">
        <v>183</v>
      </c>
      <c r="M407" s="55" t="s">
        <v>183</v>
      </c>
      <c r="N407" s="55" t="s">
        <v>183</v>
      </c>
      <c r="O407" s="55" t="s">
        <v>183</v>
      </c>
      <c r="P407" s="55" t="s">
        <v>183</v>
      </c>
      <c r="Q407" s="55" t="s">
        <v>183</v>
      </c>
    </row>
    <row r="408" spans="1:17" x14ac:dyDescent="0.3">
      <c r="A408" s="54" t="s">
        <v>262</v>
      </c>
      <c r="B408" s="54"/>
      <c r="C408" s="55">
        <v>3734</v>
      </c>
      <c r="D408" s="55" t="s">
        <v>183</v>
      </c>
      <c r="E408" s="55" t="s">
        <v>183</v>
      </c>
      <c r="F408" s="55" t="s">
        <v>183</v>
      </c>
      <c r="G408" s="55" t="s">
        <v>183</v>
      </c>
      <c r="H408" s="55" t="s">
        <v>183</v>
      </c>
      <c r="I408" s="55" t="s">
        <v>183</v>
      </c>
      <c r="J408" s="55" t="s">
        <v>183</v>
      </c>
      <c r="K408" s="55" t="s">
        <v>183</v>
      </c>
      <c r="L408" s="55" t="s">
        <v>183</v>
      </c>
      <c r="M408" s="55" t="s">
        <v>183</v>
      </c>
      <c r="N408" s="55" t="s">
        <v>183</v>
      </c>
      <c r="O408" s="55" t="s">
        <v>183</v>
      </c>
      <c r="P408" s="55" t="s">
        <v>183</v>
      </c>
      <c r="Q408" s="55" t="s">
        <v>183</v>
      </c>
    </row>
    <row r="409" spans="1:17" x14ac:dyDescent="0.3">
      <c r="A409" s="54" t="s">
        <v>263</v>
      </c>
      <c r="B409" s="54"/>
      <c r="C409" s="55">
        <v>13437</v>
      </c>
      <c r="D409" s="55">
        <v>13485</v>
      </c>
      <c r="E409" s="55">
        <v>9708</v>
      </c>
      <c r="F409" s="55">
        <v>9688</v>
      </c>
      <c r="G409" s="55">
        <v>9726</v>
      </c>
      <c r="H409" s="55">
        <v>4457</v>
      </c>
      <c r="I409" s="55">
        <v>3102</v>
      </c>
      <c r="J409" s="55">
        <v>2726</v>
      </c>
      <c r="K409" s="55">
        <v>2669</v>
      </c>
      <c r="L409" s="55">
        <v>2652</v>
      </c>
      <c r="M409" s="55">
        <v>1533</v>
      </c>
      <c r="N409" s="55">
        <v>1492</v>
      </c>
      <c r="O409" s="55">
        <v>1344</v>
      </c>
      <c r="P409" s="55" t="s">
        <v>183</v>
      </c>
      <c r="Q409" s="55" t="s">
        <v>183</v>
      </c>
    </row>
    <row r="410" spans="1:17" x14ac:dyDescent="0.3">
      <c r="A410" s="54" t="s">
        <v>281</v>
      </c>
      <c r="B410" s="54"/>
      <c r="C410" s="55">
        <v>1144</v>
      </c>
      <c r="D410" s="55">
        <v>1122</v>
      </c>
      <c r="E410" s="55">
        <v>1133</v>
      </c>
      <c r="F410" s="55">
        <v>1127</v>
      </c>
      <c r="G410" s="55">
        <v>1161</v>
      </c>
      <c r="H410" s="55">
        <v>1161</v>
      </c>
      <c r="I410" s="55">
        <v>1133</v>
      </c>
      <c r="J410" s="55">
        <v>1100</v>
      </c>
      <c r="K410" s="55" t="s">
        <v>183</v>
      </c>
      <c r="L410" s="55" t="s">
        <v>183</v>
      </c>
      <c r="M410" s="55" t="s">
        <v>183</v>
      </c>
      <c r="N410" s="55" t="s">
        <v>183</v>
      </c>
      <c r="O410" s="55" t="s">
        <v>183</v>
      </c>
      <c r="P410" s="55" t="s">
        <v>183</v>
      </c>
      <c r="Q410" s="55" t="s">
        <v>183</v>
      </c>
    </row>
    <row r="411" spans="1:17" x14ac:dyDescent="0.3">
      <c r="A411" s="54" t="s">
        <v>233</v>
      </c>
      <c r="B411" s="54"/>
      <c r="C411" s="55" t="s">
        <v>183</v>
      </c>
      <c r="D411" s="55">
        <v>1940</v>
      </c>
      <c r="E411" s="55">
        <v>1991</v>
      </c>
      <c r="F411" s="55">
        <v>2005</v>
      </c>
      <c r="G411" s="55">
        <v>1942</v>
      </c>
      <c r="H411" s="55">
        <v>1942</v>
      </c>
      <c r="I411" s="55">
        <v>1969</v>
      </c>
      <c r="J411" s="55">
        <v>1626</v>
      </c>
      <c r="K411" s="55">
        <v>1581</v>
      </c>
      <c r="L411" s="55">
        <v>1564</v>
      </c>
      <c r="M411" s="55">
        <v>1533</v>
      </c>
      <c r="N411" s="55">
        <v>1492</v>
      </c>
      <c r="O411" s="55">
        <v>1344</v>
      </c>
      <c r="P411" s="55" t="s">
        <v>183</v>
      </c>
      <c r="Q411" s="55" t="s">
        <v>183</v>
      </c>
    </row>
    <row r="412" spans="1:17" x14ac:dyDescent="0.3">
      <c r="A412" s="54" t="s">
        <v>266</v>
      </c>
      <c r="B412" s="54"/>
      <c r="C412" s="55">
        <v>829</v>
      </c>
      <c r="D412" s="55">
        <v>938</v>
      </c>
      <c r="E412" s="55">
        <v>1061</v>
      </c>
      <c r="F412" s="55">
        <v>1184</v>
      </c>
      <c r="G412" s="55">
        <v>1272</v>
      </c>
      <c r="H412" s="55">
        <v>1368</v>
      </c>
      <c r="I412" s="55">
        <v>1197</v>
      </c>
      <c r="J412" s="55">
        <v>1272</v>
      </c>
      <c r="K412" s="55" t="s">
        <v>183</v>
      </c>
      <c r="L412" s="55" t="s">
        <v>183</v>
      </c>
      <c r="M412" s="55" t="s">
        <v>183</v>
      </c>
      <c r="N412" s="55" t="s">
        <v>183</v>
      </c>
      <c r="O412" s="55" t="s">
        <v>183</v>
      </c>
      <c r="P412" s="55" t="s">
        <v>183</v>
      </c>
      <c r="Q412" s="55" t="s">
        <v>183</v>
      </c>
    </row>
    <row r="413" spans="1:17" x14ac:dyDescent="0.3">
      <c r="A413" s="52" t="s">
        <v>295</v>
      </c>
      <c r="B413" s="52"/>
      <c r="C413" s="53" t="s">
        <v>183</v>
      </c>
      <c r="D413" s="53" t="s">
        <v>183</v>
      </c>
      <c r="E413" s="53" t="s">
        <v>183</v>
      </c>
      <c r="F413" s="53" t="s">
        <v>183</v>
      </c>
      <c r="G413" s="53" t="s">
        <v>183</v>
      </c>
      <c r="H413" s="53" t="s">
        <v>183</v>
      </c>
      <c r="I413" s="53" t="s">
        <v>183</v>
      </c>
      <c r="J413" s="53" t="s">
        <v>183</v>
      </c>
      <c r="K413" s="53" t="s">
        <v>183</v>
      </c>
      <c r="L413" s="53" t="s">
        <v>183</v>
      </c>
      <c r="M413" s="53" t="s">
        <v>183</v>
      </c>
      <c r="N413" s="53" t="s">
        <v>183</v>
      </c>
      <c r="O413" s="53" t="s">
        <v>183</v>
      </c>
      <c r="P413" s="53" t="s">
        <v>183</v>
      </c>
      <c r="Q413" s="53" t="s">
        <v>183</v>
      </c>
    </row>
    <row r="414" spans="1:17" x14ac:dyDescent="0.3">
      <c r="A414" s="54" t="s">
        <v>244</v>
      </c>
      <c r="B414" s="54"/>
      <c r="C414" s="55" t="s">
        <v>183</v>
      </c>
      <c r="D414" s="55" t="s">
        <v>183</v>
      </c>
      <c r="E414" s="55" t="s">
        <v>183</v>
      </c>
      <c r="F414" s="55" t="s">
        <v>183</v>
      </c>
      <c r="G414" s="55" t="s">
        <v>183</v>
      </c>
      <c r="H414" s="55" t="s">
        <v>183</v>
      </c>
      <c r="I414" s="55" t="s">
        <v>183</v>
      </c>
      <c r="J414" s="55" t="s">
        <v>183</v>
      </c>
      <c r="K414" s="55" t="s">
        <v>183</v>
      </c>
      <c r="L414" s="55">
        <v>9.1</v>
      </c>
      <c r="M414" s="55">
        <v>9.1</v>
      </c>
      <c r="N414" s="55">
        <v>9.4</v>
      </c>
      <c r="O414" s="55">
        <v>9.6999999999999993</v>
      </c>
      <c r="P414" s="55">
        <v>9.6</v>
      </c>
      <c r="Q414" s="55">
        <v>9.5</v>
      </c>
    </row>
    <row r="415" spans="1:17" x14ac:dyDescent="0.3">
      <c r="A415" s="54" t="s">
        <v>182</v>
      </c>
      <c r="B415" s="54"/>
      <c r="C415" s="55" t="s">
        <v>183</v>
      </c>
      <c r="D415" s="55" t="s">
        <v>183</v>
      </c>
      <c r="E415" s="55" t="s">
        <v>183</v>
      </c>
      <c r="F415" s="55" t="s">
        <v>183</v>
      </c>
      <c r="G415" s="55" t="s">
        <v>183</v>
      </c>
      <c r="H415" s="55" t="s">
        <v>183</v>
      </c>
      <c r="I415" s="55" t="s">
        <v>183</v>
      </c>
      <c r="J415" s="55">
        <v>8.4</v>
      </c>
      <c r="K415" s="55">
        <v>8.9</v>
      </c>
      <c r="L415" s="55">
        <v>8.9</v>
      </c>
      <c r="M415" s="55">
        <v>9.1</v>
      </c>
      <c r="N415" s="55">
        <v>9.3000000000000007</v>
      </c>
      <c r="O415" s="55">
        <v>9.4</v>
      </c>
      <c r="P415" s="55">
        <v>9.4</v>
      </c>
      <c r="Q415" s="55">
        <v>9.3000000000000007</v>
      </c>
    </row>
    <row r="416" spans="1:17" x14ac:dyDescent="0.3">
      <c r="A416" s="52" t="s">
        <v>296</v>
      </c>
      <c r="B416" s="52"/>
      <c r="C416" s="53" t="s">
        <v>183</v>
      </c>
      <c r="D416" s="53" t="s">
        <v>183</v>
      </c>
      <c r="E416" s="53" t="s">
        <v>183</v>
      </c>
      <c r="F416" s="53" t="s">
        <v>183</v>
      </c>
      <c r="G416" s="53" t="s">
        <v>183</v>
      </c>
      <c r="H416" s="53" t="s">
        <v>183</v>
      </c>
      <c r="I416" s="53" t="s">
        <v>183</v>
      </c>
      <c r="J416" s="53">
        <v>12831</v>
      </c>
      <c r="K416" s="53">
        <v>12437</v>
      </c>
      <c r="L416" s="53">
        <v>32030</v>
      </c>
      <c r="M416" s="53">
        <v>34037</v>
      </c>
      <c r="N416" s="53">
        <v>37905</v>
      </c>
      <c r="O416" s="53">
        <v>21431</v>
      </c>
      <c r="P416" s="53">
        <v>40655</v>
      </c>
      <c r="Q416" s="53">
        <v>51038</v>
      </c>
    </row>
    <row r="417" spans="1:17" x14ac:dyDescent="0.3">
      <c r="A417" s="54" t="s">
        <v>244</v>
      </c>
      <c r="B417" s="54"/>
      <c r="C417" s="55" t="s">
        <v>183</v>
      </c>
      <c r="D417" s="55" t="s">
        <v>183</v>
      </c>
      <c r="E417" s="55" t="s">
        <v>183</v>
      </c>
      <c r="F417" s="55" t="s">
        <v>183</v>
      </c>
      <c r="G417" s="55" t="s">
        <v>183</v>
      </c>
      <c r="H417" s="55" t="s">
        <v>183</v>
      </c>
      <c r="I417" s="55" t="s">
        <v>183</v>
      </c>
      <c r="J417" s="55" t="s">
        <v>183</v>
      </c>
      <c r="K417" s="55" t="s">
        <v>183</v>
      </c>
      <c r="L417" s="55">
        <v>19634</v>
      </c>
      <c r="M417" s="55">
        <v>21468</v>
      </c>
      <c r="N417" s="55">
        <v>25031</v>
      </c>
      <c r="O417" s="55">
        <v>14527</v>
      </c>
      <c r="P417" s="55">
        <v>25566</v>
      </c>
      <c r="Q417" s="55">
        <v>28226</v>
      </c>
    </row>
    <row r="418" spans="1:17" x14ac:dyDescent="0.3">
      <c r="A418" s="54" t="s">
        <v>182</v>
      </c>
      <c r="B418" s="54"/>
      <c r="C418" s="55" t="s">
        <v>183</v>
      </c>
      <c r="D418" s="55" t="s">
        <v>183</v>
      </c>
      <c r="E418" s="55" t="s">
        <v>183</v>
      </c>
      <c r="F418" s="55" t="s">
        <v>183</v>
      </c>
      <c r="G418" s="55" t="s">
        <v>183</v>
      </c>
      <c r="H418" s="55" t="s">
        <v>183</v>
      </c>
      <c r="I418" s="55" t="s">
        <v>183</v>
      </c>
      <c r="J418" s="55">
        <v>12831</v>
      </c>
      <c r="K418" s="55">
        <v>12437</v>
      </c>
      <c r="L418" s="55">
        <v>12396</v>
      </c>
      <c r="M418" s="55">
        <v>12569</v>
      </c>
      <c r="N418" s="55">
        <v>12874</v>
      </c>
      <c r="O418" s="55">
        <v>6904</v>
      </c>
      <c r="P418" s="55">
        <v>15089</v>
      </c>
      <c r="Q418" s="55">
        <v>22812</v>
      </c>
    </row>
    <row r="419" spans="1:17" x14ac:dyDescent="0.3">
      <c r="A419" s="54" t="s">
        <v>256</v>
      </c>
      <c r="B419" s="54"/>
      <c r="C419" s="55" t="s">
        <v>183</v>
      </c>
      <c r="D419" s="55" t="s">
        <v>183</v>
      </c>
      <c r="E419" s="55" t="s">
        <v>183</v>
      </c>
      <c r="F419" s="55" t="s">
        <v>183</v>
      </c>
      <c r="G419" s="55" t="s">
        <v>183</v>
      </c>
      <c r="H419" s="55" t="s">
        <v>183</v>
      </c>
      <c r="I419" s="55" t="s">
        <v>183</v>
      </c>
      <c r="J419" s="55">
        <v>12831</v>
      </c>
      <c r="K419" s="55" t="s">
        <v>183</v>
      </c>
      <c r="L419" s="55" t="s">
        <v>183</v>
      </c>
      <c r="M419" s="55" t="s">
        <v>183</v>
      </c>
      <c r="N419" s="55" t="s">
        <v>183</v>
      </c>
      <c r="O419" s="55" t="s">
        <v>183</v>
      </c>
      <c r="P419" s="55" t="s">
        <v>183</v>
      </c>
      <c r="Q419" s="55" t="s">
        <v>183</v>
      </c>
    </row>
    <row r="420" spans="1:17" x14ac:dyDescent="0.3">
      <c r="A420" s="52" t="s">
        <v>297</v>
      </c>
      <c r="B420" s="52"/>
      <c r="C420" s="53">
        <v>2124000</v>
      </c>
      <c r="D420" s="53">
        <v>50765</v>
      </c>
      <c r="E420" s="53">
        <v>1926000</v>
      </c>
      <c r="F420" s="53">
        <v>2028000</v>
      </c>
      <c r="G420" s="53">
        <v>1956000</v>
      </c>
      <c r="H420" s="53">
        <v>1765000</v>
      </c>
      <c r="I420" s="53">
        <v>2117000</v>
      </c>
      <c r="J420" s="53">
        <v>1914000</v>
      </c>
      <c r="K420" s="53">
        <v>2026000</v>
      </c>
      <c r="L420" s="53">
        <v>2084000</v>
      </c>
      <c r="M420" s="53">
        <v>2541000</v>
      </c>
      <c r="N420" s="53">
        <v>2404000</v>
      </c>
      <c r="O420" s="53">
        <v>2464000</v>
      </c>
      <c r="P420" s="53">
        <v>2623000</v>
      </c>
      <c r="Q420" s="53">
        <v>2448000</v>
      </c>
    </row>
    <row r="421" spans="1:17" x14ac:dyDescent="0.3">
      <c r="A421" s="54" t="s">
        <v>244</v>
      </c>
      <c r="B421" s="54"/>
      <c r="C421" s="55" t="s">
        <v>183</v>
      </c>
      <c r="D421" s="55" t="s">
        <v>183</v>
      </c>
      <c r="E421" s="55" t="s">
        <v>183</v>
      </c>
      <c r="F421" s="55" t="s">
        <v>183</v>
      </c>
      <c r="G421" s="55" t="s">
        <v>183</v>
      </c>
      <c r="H421" s="55" t="s">
        <v>183</v>
      </c>
      <c r="I421" s="55" t="s">
        <v>183</v>
      </c>
      <c r="J421" s="55" t="s">
        <v>183</v>
      </c>
      <c r="K421" s="55">
        <v>541000</v>
      </c>
      <c r="L421" s="55">
        <v>539000</v>
      </c>
      <c r="M421" s="55">
        <v>671000</v>
      </c>
      <c r="N421" s="55">
        <v>887000</v>
      </c>
      <c r="O421" s="55">
        <v>947000</v>
      </c>
      <c r="P421" s="55">
        <v>968000</v>
      </c>
      <c r="Q421" s="55">
        <v>985000</v>
      </c>
    </row>
    <row r="422" spans="1:17" x14ac:dyDescent="0.3">
      <c r="A422" s="54" t="s">
        <v>251</v>
      </c>
      <c r="B422" s="54"/>
      <c r="C422" s="55">
        <v>160000</v>
      </c>
      <c r="D422" s="55">
        <v>2769</v>
      </c>
      <c r="E422" s="55" t="s">
        <v>183</v>
      </c>
      <c r="F422" s="55" t="s">
        <v>183</v>
      </c>
      <c r="G422" s="55" t="s">
        <v>183</v>
      </c>
      <c r="H422" s="55" t="s">
        <v>183</v>
      </c>
      <c r="I422" s="55">
        <v>160000</v>
      </c>
      <c r="J422" s="55">
        <v>161000</v>
      </c>
      <c r="K422" s="55">
        <v>160000</v>
      </c>
      <c r="L422" s="55">
        <v>160000</v>
      </c>
      <c r="M422" s="55">
        <v>160000</v>
      </c>
      <c r="N422" s="55">
        <v>160000</v>
      </c>
      <c r="O422" s="55">
        <v>160000</v>
      </c>
      <c r="P422" s="55">
        <v>213000</v>
      </c>
      <c r="Q422" s="55">
        <v>218000</v>
      </c>
    </row>
    <row r="423" spans="1:17" x14ac:dyDescent="0.3">
      <c r="A423" s="54" t="s">
        <v>250</v>
      </c>
      <c r="B423" s="54"/>
      <c r="C423" s="55" t="s">
        <v>183</v>
      </c>
      <c r="D423" s="55" t="s">
        <v>183</v>
      </c>
      <c r="E423" s="55" t="s">
        <v>183</v>
      </c>
      <c r="F423" s="55" t="s">
        <v>183</v>
      </c>
      <c r="G423" s="55" t="s">
        <v>183</v>
      </c>
      <c r="H423" s="55" t="s">
        <v>183</v>
      </c>
      <c r="I423" s="55" t="s">
        <v>183</v>
      </c>
      <c r="J423" s="55" t="s">
        <v>183</v>
      </c>
      <c r="K423" s="55">
        <v>125000</v>
      </c>
      <c r="L423" s="55">
        <v>123000</v>
      </c>
      <c r="M423" s="55">
        <v>146000</v>
      </c>
      <c r="N423" s="55">
        <v>146000</v>
      </c>
      <c r="O423" s="55">
        <v>146000</v>
      </c>
      <c r="P423" s="55">
        <v>150000</v>
      </c>
      <c r="Q423" s="55">
        <v>154000</v>
      </c>
    </row>
    <row r="424" spans="1:17" x14ac:dyDescent="0.3">
      <c r="A424" s="54" t="s">
        <v>248</v>
      </c>
      <c r="B424" s="54"/>
      <c r="C424" s="55">
        <v>196000</v>
      </c>
      <c r="D424" s="55">
        <v>400</v>
      </c>
      <c r="E424" s="55">
        <v>100000</v>
      </c>
      <c r="F424" s="55">
        <v>100000</v>
      </c>
      <c r="G424" s="55">
        <v>127000</v>
      </c>
      <c r="H424" s="55">
        <v>127000</v>
      </c>
      <c r="I424" s="55">
        <v>225000</v>
      </c>
      <c r="J424" s="55">
        <v>127000</v>
      </c>
      <c r="K424" s="55">
        <v>127000</v>
      </c>
      <c r="L424" s="55">
        <v>127000</v>
      </c>
      <c r="M424" s="55">
        <v>127000</v>
      </c>
      <c r="N424" s="55">
        <v>127000</v>
      </c>
      <c r="O424" s="55">
        <v>151000</v>
      </c>
      <c r="P424" s="55">
        <v>147000</v>
      </c>
      <c r="Q424" s="55">
        <v>147000</v>
      </c>
    </row>
    <row r="425" spans="1:17" x14ac:dyDescent="0.3">
      <c r="A425" s="54" t="s">
        <v>246</v>
      </c>
      <c r="B425" s="54"/>
      <c r="C425" s="55" t="s">
        <v>183</v>
      </c>
      <c r="D425" s="55" t="s">
        <v>183</v>
      </c>
      <c r="E425" s="55" t="s">
        <v>183</v>
      </c>
      <c r="F425" s="55" t="s">
        <v>183</v>
      </c>
      <c r="G425" s="55" t="s">
        <v>183</v>
      </c>
      <c r="H425" s="55" t="s">
        <v>183</v>
      </c>
      <c r="I425" s="55" t="s">
        <v>183</v>
      </c>
      <c r="J425" s="55" t="s">
        <v>183</v>
      </c>
      <c r="K425" s="55" t="s">
        <v>183</v>
      </c>
      <c r="L425" s="55" t="s">
        <v>183</v>
      </c>
      <c r="M425" s="55" t="s">
        <v>183</v>
      </c>
      <c r="N425" s="55">
        <v>137000</v>
      </c>
      <c r="O425" s="55">
        <v>137000</v>
      </c>
      <c r="P425" s="55">
        <v>137000</v>
      </c>
      <c r="Q425" s="55">
        <v>137000</v>
      </c>
    </row>
    <row r="426" spans="1:17" x14ac:dyDescent="0.3">
      <c r="A426" s="54" t="s">
        <v>249</v>
      </c>
      <c r="B426" s="54"/>
      <c r="C426" s="55" t="s">
        <v>183</v>
      </c>
      <c r="D426" s="55" t="s">
        <v>183</v>
      </c>
      <c r="E426" s="55" t="s">
        <v>183</v>
      </c>
      <c r="F426" s="55" t="s">
        <v>183</v>
      </c>
      <c r="G426" s="55" t="s">
        <v>183</v>
      </c>
      <c r="H426" s="55" t="s">
        <v>183</v>
      </c>
      <c r="I426" s="55" t="s">
        <v>183</v>
      </c>
      <c r="J426" s="55" t="s">
        <v>183</v>
      </c>
      <c r="K426" s="55" t="s">
        <v>183</v>
      </c>
      <c r="L426" s="55" t="s">
        <v>183</v>
      </c>
      <c r="M426" s="55">
        <v>109000</v>
      </c>
      <c r="N426" s="55">
        <v>109000</v>
      </c>
      <c r="O426" s="55">
        <v>126000</v>
      </c>
      <c r="P426" s="55">
        <v>106000</v>
      </c>
      <c r="Q426" s="55">
        <v>106000</v>
      </c>
    </row>
    <row r="427" spans="1:17" x14ac:dyDescent="0.3">
      <c r="A427" s="54" t="s">
        <v>252</v>
      </c>
      <c r="B427" s="54"/>
      <c r="C427" s="55">
        <v>75000</v>
      </c>
      <c r="D427" s="55">
        <v>1740</v>
      </c>
      <c r="E427" s="55">
        <v>75000</v>
      </c>
      <c r="F427" s="55">
        <v>77000</v>
      </c>
      <c r="G427" s="55">
        <v>79000</v>
      </c>
      <c r="H427" s="55">
        <v>80000</v>
      </c>
      <c r="I427" s="55">
        <v>80000</v>
      </c>
      <c r="J427" s="55">
        <v>74000</v>
      </c>
      <c r="K427" s="55">
        <v>81000</v>
      </c>
      <c r="L427" s="55">
        <v>81000</v>
      </c>
      <c r="M427" s="55">
        <v>81000</v>
      </c>
      <c r="N427" s="55">
        <v>87000</v>
      </c>
      <c r="O427" s="55">
        <v>87000</v>
      </c>
      <c r="P427" s="55">
        <v>85000</v>
      </c>
      <c r="Q427" s="55">
        <v>90000</v>
      </c>
    </row>
    <row r="428" spans="1:17" x14ac:dyDescent="0.3">
      <c r="A428" s="54" t="s">
        <v>245</v>
      </c>
      <c r="B428" s="54"/>
      <c r="C428" s="55" t="s">
        <v>183</v>
      </c>
      <c r="D428" s="55" t="s">
        <v>183</v>
      </c>
      <c r="E428" s="55" t="s">
        <v>183</v>
      </c>
      <c r="F428" s="55" t="s">
        <v>183</v>
      </c>
      <c r="G428" s="55" t="s">
        <v>183</v>
      </c>
      <c r="H428" s="55" t="s">
        <v>183</v>
      </c>
      <c r="I428" s="55" t="s">
        <v>183</v>
      </c>
      <c r="J428" s="55" t="s">
        <v>183</v>
      </c>
      <c r="K428" s="55" t="s">
        <v>183</v>
      </c>
      <c r="L428" s="55">
        <v>30000</v>
      </c>
      <c r="M428" s="55" t="s">
        <v>183</v>
      </c>
      <c r="N428" s="55">
        <v>73000</v>
      </c>
      <c r="O428" s="55">
        <v>92000</v>
      </c>
      <c r="P428" s="55">
        <v>73000</v>
      </c>
      <c r="Q428" s="55">
        <v>74000</v>
      </c>
    </row>
    <row r="429" spans="1:17" x14ac:dyDescent="0.3">
      <c r="A429" s="54" t="s">
        <v>247</v>
      </c>
      <c r="B429" s="54"/>
      <c r="C429" s="55">
        <v>50000</v>
      </c>
      <c r="D429" s="55">
        <v>1133</v>
      </c>
      <c r="E429" s="55">
        <v>50000</v>
      </c>
      <c r="F429" s="55">
        <v>50000</v>
      </c>
      <c r="G429" s="55">
        <v>43000</v>
      </c>
      <c r="H429" s="55">
        <v>48000</v>
      </c>
      <c r="I429" s="55">
        <v>53000</v>
      </c>
      <c r="J429" s="55">
        <v>53000</v>
      </c>
      <c r="K429" s="55">
        <v>48000</v>
      </c>
      <c r="L429" s="55">
        <v>48000</v>
      </c>
      <c r="M429" s="55">
        <v>48000</v>
      </c>
      <c r="N429" s="55">
        <v>48000</v>
      </c>
      <c r="O429" s="55">
        <v>48000</v>
      </c>
      <c r="P429" s="55">
        <v>57000</v>
      </c>
      <c r="Q429" s="55">
        <v>59000</v>
      </c>
    </row>
    <row r="430" spans="1:17" x14ac:dyDescent="0.3">
      <c r="A430" s="54" t="s">
        <v>182</v>
      </c>
      <c r="B430" s="54"/>
      <c r="C430" s="55">
        <v>1186000</v>
      </c>
      <c r="D430" s="55">
        <v>40122</v>
      </c>
      <c r="E430" s="55">
        <v>1245000</v>
      </c>
      <c r="F430" s="55">
        <v>1242000</v>
      </c>
      <c r="G430" s="55">
        <v>1212000</v>
      </c>
      <c r="H430" s="55">
        <v>1198000</v>
      </c>
      <c r="I430" s="55">
        <v>1048000</v>
      </c>
      <c r="J430" s="55">
        <v>1055000</v>
      </c>
      <c r="K430" s="55">
        <v>1022000</v>
      </c>
      <c r="L430" s="55">
        <v>1030000</v>
      </c>
      <c r="M430" s="55">
        <v>998000</v>
      </c>
      <c r="N430" s="55">
        <v>912000</v>
      </c>
      <c r="O430" s="55">
        <v>912000</v>
      </c>
      <c r="P430" s="55">
        <v>1050000</v>
      </c>
      <c r="Q430" s="55">
        <v>948000</v>
      </c>
    </row>
    <row r="431" spans="1:17" x14ac:dyDescent="0.3">
      <c r="A431" s="54" t="s">
        <v>243</v>
      </c>
      <c r="B431" s="54"/>
      <c r="C431" s="55">
        <v>160000</v>
      </c>
      <c r="D431" s="55">
        <v>3933</v>
      </c>
      <c r="E431" s="55">
        <v>160000</v>
      </c>
      <c r="F431" s="55">
        <v>160000</v>
      </c>
      <c r="G431" s="55">
        <v>156000</v>
      </c>
      <c r="H431" s="55">
        <v>156000</v>
      </c>
      <c r="I431" s="55">
        <v>156000</v>
      </c>
      <c r="J431" s="55">
        <v>156000</v>
      </c>
      <c r="K431" s="55">
        <v>155000</v>
      </c>
      <c r="L431" s="55">
        <v>155000</v>
      </c>
      <c r="M431" s="55">
        <v>155000</v>
      </c>
      <c r="N431" s="55">
        <v>155000</v>
      </c>
      <c r="O431" s="55">
        <v>155000</v>
      </c>
      <c r="P431" s="55">
        <v>152000</v>
      </c>
      <c r="Q431" s="55">
        <v>157000</v>
      </c>
    </row>
    <row r="432" spans="1:17" x14ac:dyDescent="0.3">
      <c r="A432" s="54" t="s">
        <v>241</v>
      </c>
      <c r="B432" s="54"/>
      <c r="C432" s="55">
        <v>160000</v>
      </c>
      <c r="D432" s="55">
        <v>4752</v>
      </c>
      <c r="E432" s="55">
        <v>160000</v>
      </c>
      <c r="F432" s="55">
        <v>160000</v>
      </c>
      <c r="G432" s="55">
        <v>160000</v>
      </c>
      <c r="H432" s="55">
        <v>160000</v>
      </c>
      <c r="I432" s="55">
        <v>160000</v>
      </c>
      <c r="J432" s="55">
        <v>160000</v>
      </c>
      <c r="K432" s="55">
        <v>155000</v>
      </c>
      <c r="L432" s="55">
        <v>155000</v>
      </c>
      <c r="M432" s="55">
        <v>152000</v>
      </c>
      <c r="N432" s="55">
        <v>152000</v>
      </c>
      <c r="O432" s="55">
        <v>152000</v>
      </c>
      <c r="P432" s="55">
        <v>152000</v>
      </c>
      <c r="Q432" s="55">
        <v>154000</v>
      </c>
    </row>
    <row r="433" spans="1:17" x14ac:dyDescent="0.3">
      <c r="A433" s="54" t="s">
        <v>284</v>
      </c>
      <c r="B433" s="54"/>
      <c r="C433" s="55" t="s">
        <v>183</v>
      </c>
      <c r="D433" s="55" t="s">
        <v>183</v>
      </c>
      <c r="E433" s="55" t="s">
        <v>183</v>
      </c>
      <c r="F433" s="55" t="s">
        <v>183</v>
      </c>
      <c r="G433" s="55" t="s">
        <v>183</v>
      </c>
      <c r="H433" s="55" t="s">
        <v>183</v>
      </c>
      <c r="I433" s="55" t="s">
        <v>183</v>
      </c>
      <c r="J433" s="55" t="s">
        <v>183</v>
      </c>
      <c r="K433" s="55" t="s">
        <v>183</v>
      </c>
      <c r="L433" s="55" t="s">
        <v>183</v>
      </c>
      <c r="M433" s="55" t="s">
        <v>183</v>
      </c>
      <c r="N433" s="55" t="s">
        <v>183</v>
      </c>
      <c r="O433" s="55" t="s">
        <v>183</v>
      </c>
      <c r="P433" s="55">
        <v>142000</v>
      </c>
      <c r="Q433" s="55">
        <v>145000</v>
      </c>
    </row>
    <row r="434" spans="1:17" x14ac:dyDescent="0.3">
      <c r="A434" s="54" t="s">
        <v>242</v>
      </c>
      <c r="B434" s="54"/>
      <c r="C434" s="55">
        <v>158000</v>
      </c>
      <c r="D434" s="55">
        <v>6198</v>
      </c>
      <c r="E434" s="55">
        <v>158000</v>
      </c>
      <c r="F434" s="55">
        <v>158000</v>
      </c>
      <c r="G434" s="55">
        <v>153000</v>
      </c>
      <c r="H434" s="55">
        <v>153000</v>
      </c>
      <c r="I434" s="55">
        <v>153000</v>
      </c>
      <c r="J434" s="55">
        <v>153000</v>
      </c>
      <c r="K434" s="55">
        <v>160000</v>
      </c>
      <c r="L434" s="55">
        <v>167000</v>
      </c>
      <c r="M434" s="55">
        <v>160000</v>
      </c>
      <c r="N434" s="55">
        <v>169000</v>
      </c>
      <c r="O434" s="55">
        <v>169000</v>
      </c>
      <c r="P434" s="55">
        <v>169000</v>
      </c>
      <c r="Q434" s="55">
        <v>144000</v>
      </c>
    </row>
    <row r="435" spans="1:17" x14ac:dyDescent="0.3">
      <c r="A435" s="54" t="s">
        <v>239</v>
      </c>
      <c r="B435" s="54"/>
      <c r="C435" s="55">
        <v>100000</v>
      </c>
      <c r="D435" s="55">
        <v>4370</v>
      </c>
      <c r="E435" s="55">
        <v>100000</v>
      </c>
      <c r="F435" s="55">
        <v>100000</v>
      </c>
      <c r="G435" s="55">
        <v>116000</v>
      </c>
      <c r="H435" s="55">
        <v>111000</v>
      </c>
      <c r="I435" s="55">
        <v>111000</v>
      </c>
      <c r="J435" s="55">
        <v>116000</v>
      </c>
      <c r="K435" s="55">
        <v>100000</v>
      </c>
      <c r="L435" s="55">
        <v>101000</v>
      </c>
      <c r="M435" s="55">
        <v>101000</v>
      </c>
      <c r="N435" s="55">
        <v>101000</v>
      </c>
      <c r="O435" s="55">
        <v>101000</v>
      </c>
      <c r="P435" s="55">
        <v>101000</v>
      </c>
      <c r="Q435" s="55">
        <v>104000</v>
      </c>
    </row>
    <row r="436" spans="1:17" x14ac:dyDescent="0.3">
      <c r="A436" s="54" t="s">
        <v>238</v>
      </c>
      <c r="B436" s="54"/>
      <c r="C436" s="55">
        <v>91000</v>
      </c>
      <c r="D436" s="55">
        <v>3981</v>
      </c>
      <c r="E436" s="55">
        <v>91000</v>
      </c>
      <c r="F436" s="55">
        <v>91000</v>
      </c>
      <c r="G436" s="55">
        <v>93000</v>
      </c>
      <c r="H436" s="55">
        <v>93000</v>
      </c>
      <c r="I436" s="55">
        <v>95000</v>
      </c>
      <c r="J436" s="55">
        <v>95000</v>
      </c>
      <c r="K436" s="55">
        <v>93000</v>
      </c>
      <c r="L436" s="55">
        <v>93000</v>
      </c>
      <c r="M436" s="55">
        <v>94000</v>
      </c>
      <c r="N436" s="55">
        <v>94000</v>
      </c>
      <c r="O436" s="55">
        <v>94000</v>
      </c>
      <c r="P436" s="55">
        <v>93000</v>
      </c>
      <c r="Q436" s="55">
        <v>96000</v>
      </c>
    </row>
    <row r="437" spans="1:17" x14ac:dyDescent="0.3">
      <c r="A437" s="54" t="s">
        <v>235</v>
      </c>
      <c r="B437" s="54"/>
      <c r="C437" s="55">
        <v>84000</v>
      </c>
      <c r="D437" s="55">
        <v>2025</v>
      </c>
      <c r="E437" s="55">
        <v>84000</v>
      </c>
      <c r="F437" s="55">
        <v>84000</v>
      </c>
      <c r="G437" s="55">
        <v>90000</v>
      </c>
      <c r="H437" s="55">
        <v>90000</v>
      </c>
      <c r="I437" s="55">
        <v>88000</v>
      </c>
      <c r="J437" s="55">
        <v>90000</v>
      </c>
      <c r="K437" s="55">
        <v>81000</v>
      </c>
      <c r="L437" s="55">
        <v>81000</v>
      </c>
      <c r="M437" s="55">
        <v>81000</v>
      </c>
      <c r="N437" s="55">
        <v>81000</v>
      </c>
      <c r="O437" s="55">
        <v>81000</v>
      </c>
      <c r="P437" s="55">
        <v>81000</v>
      </c>
      <c r="Q437" s="55">
        <v>81000</v>
      </c>
    </row>
    <row r="438" spans="1:17" x14ac:dyDescent="0.3">
      <c r="A438" s="54" t="s">
        <v>236</v>
      </c>
      <c r="B438" s="54"/>
      <c r="C438" s="55" t="s">
        <v>183</v>
      </c>
      <c r="D438" s="55" t="s">
        <v>183</v>
      </c>
      <c r="E438" s="55" t="s">
        <v>183</v>
      </c>
      <c r="F438" s="55" t="s">
        <v>183</v>
      </c>
      <c r="G438" s="55" t="s">
        <v>183</v>
      </c>
      <c r="H438" s="55" t="s">
        <v>183</v>
      </c>
      <c r="I438" s="55" t="s">
        <v>183</v>
      </c>
      <c r="J438" s="55" t="s">
        <v>183</v>
      </c>
      <c r="K438" s="55" t="s">
        <v>183</v>
      </c>
      <c r="L438" s="55" t="s">
        <v>183</v>
      </c>
      <c r="M438" s="55">
        <v>66000</v>
      </c>
      <c r="N438" s="55">
        <v>66000</v>
      </c>
      <c r="O438" s="55">
        <v>66000</v>
      </c>
      <c r="P438" s="55">
        <v>66000</v>
      </c>
      <c r="Q438" s="55">
        <v>67000</v>
      </c>
    </row>
    <row r="439" spans="1:17" x14ac:dyDescent="0.3">
      <c r="A439" s="54" t="s">
        <v>240</v>
      </c>
      <c r="B439" s="54"/>
      <c r="C439" s="55">
        <v>118000</v>
      </c>
      <c r="D439" s="55">
        <v>3044</v>
      </c>
      <c r="E439" s="55">
        <v>118000</v>
      </c>
      <c r="F439" s="55">
        <v>118000</v>
      </c>
      <c r="G439" s="55">
        <v>100000</v>
      </c>
      <c r="H439" s="55">
        <v>100000</v>
      </c>
      <c r="I439" s="55">
        <v>100000</v>
      </c>
      <c r="J439" s="55">
        <v>100000</v>
      </c>
      <c r="K439" s="55">
        <v>93000</v>
      </c>
      <c r="L439" s="55">
        <v>93000</v>
      </c>
      <c r="M439" s="55">
        <v>94000</v>
      </c>
      <c r="N439" s="55">
        <v>94000</v>
      </c>
      <c r="O439" s="55">
        <v>94000</v>
      </c>
      <c r="P439" s="55">
        <v>94000</v>
      </c>
      <c r="Q439" s="55" t="s">
        <v>183</v>
      </c>
    </row>
    <row r="440" spans="1:17" x14ac:dyDescent="0.3">
      <c r="A440" s="54" t="s">
        <v>234</v>
      </c>
      <c r="B440" s="54"/>
      <c r="C440" s="55">
        <v>102000</v>
      </c>
      <c r="D440" s="55">
        <v>2992</v>
      </c>
      <c r="E440" s="55">
        <v>102000</v>
      </c>
      <c r="F440" s="55">
        <v>102000</v>
      </c>
      <c r="G440" s="55">
        <v>87000</v>
      </c>
      <c r="H440" s="55">
        <v>87000</v>
      </c>
      <c r="I440" s="55">
        <v>87000</v>
      </c>
      <c r="J440" s="55">
        <v>87000</v>
      </c>
      <c r="K440" s="55">
        <v>90000</v>
      </c>
      <c r="L440" s="55">
        <v>90000</v>
      </c>
      <c r="M440" s="55" t="s">
        <v>183</v>
      </c>
      <c r="N440" s="55" t="s">
        <v>183</v>
      </c>
      <c r="O440" s="55" t="s">
        <v>183</v>
      </c>
      <c r="P440" s="55" t="s">
        <v>183</v>
      </c>
      <c r="Q440" s="55" t="s">
        <v>183</v>
      </c>
    </row>
    <row r="441" spans="1:17" x14ac:dyDescent="0.3">
      <c r="A441" s="54" t="s">
        <v>279</v>
      </c>
      <c r="B441" s="54"/>
      <c r="C441" s="55">
        <v>87000</v>
      </c>
      <c r="D441" s="55" t="s">
        <v>183</v>
      </c>
      <c r="E441" s="55" t="s">
        <v>183</v>
      </c>
      <c r="F441" s="55" t="s">
        <v>183</v>
      </c>
      <c r="G441" s="55" t="s">
        <v>183</v>
      </c>
      <c r="H441" s="55" t="s">
        <v>183</v>
      </c>
      <c r="I441" s="55" t="s">
        <v>183</v>
      </c>
      <c r="J441" s="55" t="s">
        <v>183</v>
      </c>
      <c r="K441" s="55" t="s">
        <v>183</v>
      </c>
      <c r="L441" s="55" t="s">
        <v>183</v>
      </c>
      <c r="M441" s="55" t="s">
        <v>183</v>
      </c>
      <c r="N441" s="55" t="s">
        <v>183</v>
      </c>
      <c r="O441" s="55" t="s">
        <v>183</v>
      </c>
      <c r="P441" s="55" t="s">
        <v>183</v>
      </c>
      <c r="Q441" s="55" t="s">
        <v>183</v>
      </c>
    </row>
    <row r="442" spans="1:17" x14ac:dyDescent="0.3">
      <c r="A442" s="54" t="s">
        <v>237</v>
      </c>
      <c r="B442" s="54"/>
      <c r="C442" s="55">
        <v>126000</v>
      </c>
      <c r="D442" s="55">
        <v>3767</v>
      </c>
      <c r="E442" s="55">
        <v>122000</v>
      </c>
      <c r="F442" s="55">
        <v>119000</v>
      </c>
      <c r="G442" s="55">
        <v>107000</v>
      </c>
      <c r="H442" s="55">
        <v>98000</v>
      </c>
      <c r="I442" s="55">
        <v>98000</v>
      </c>
      <c r="J442" s="55">
        <v>98000</v>
      </c>
      <c r="K442" s="55">
        <v>95000</v>
      </c>
      <c r="L442" s="55">
        <v>95000</v>
      </c>
      <c r="M442" s="55">
        <v>95000</v>
      </c>
      <c r="N442" s="55" t="s">
        <v>183</v>
      </c>
      <c r="O442" s="55" t="s">
        <v>183</v>
      </c>
      <c r="P442" s="55" t="s">
        <v>183</v>
      </c>
      <c r="Q442" s="55" t="s">
        <v>183</v>
      </c>
    </row>
    <row r="443" spans="1:17" x14ac:dyDescent="0.3">
      <c r="A443" s="54" t="s">
        <v>194</v>
      </c>
      <c r="B443" s="54"/>
      <c r="C443" s="55" t="s">
        <v>183</v>
      </c>
      <c r="D443" s="55" t="s">
        <v>183</v>
      </c>
      <c r="E443" s="55" t="s">
        <v>183</v>
      </c>
      <c r="F443" s="55" t="s">
        <v>183</v>
      </c>
      <c r="G443" s="55" t="s">
        <v>183</v>
      </c>
      <c r="H443" s="55" t="s">
        <v>183</v>
      </c>
      <c r="I443" s="55">
        <v>363000</v>
      </c>
      <c r="J443" s="55" t="s">
        <v>183</v>
      </c>
      <c r="K443" s="55">
        <v>324000</v>
      </c>
      <c r="L443" s="55">
        <v>346000</v>
      </c>
      <c r="M443" s="55">
        <v>668000</v>
      </c>
      <c r="N443" s="55">
        <v>605000</v>
      </c>
      <c r="O443" s="55">
        <v>605000</v>
      </c>
      <c r="P443" s="55">
        <v>605000</v>
      </c>
      <c r="Q443" s="55">
        <v>515000</v>
      </c>
    </row>
    <row r="444" spans="1:17" x14ac:dyDescent="0.3">
      <c r="A444" s="54" t="s">
        <v>254</v>
      </c>
      <c r="B444" s="54"/>
      <c r="C444" s="55" t="s">
        <v>183</v>
      </c>
      <c r="D444" s="55" t="s">
        <v>183</v>
      </c>
      <c r="E444" s="55" t="s">
        <v>183</v>
      </c>
      <c r="F444" s="55" t="s">
        <v>183</v>
      </c>
      <c r="G444" s="55" t="s">
        <v>183</v>
      </c>
      <c r="H444" s="55" t="s">
        <v>183</v>
      </c>
      <c r="I444" s="55" t="s">
        <v>183</v>
      </c>
      <c r="J444" s="55" t="s">
        <v>183</v>
      </c>
      <c r="K444" s="55" t="s">
        <v>183</v>
      </c>
      <c r="L444" s="55" t="s">
        <v>183</v>
      </c>
      <c r="M444" s="55">
        <v>298000</v>
      </c>
      <c r="N444" s="55">
        <v>298000</v>
      </c>
      <c r="O444" s="55">
        <v>298000</v>
      </c>
      <c r="P444" s="55">
        <v>298000</v>
      </c>
      <c r="Q444" s="55">
        <v>264000</v>
      </c>
    </row>
    <row r="445" spans="1:17" x14ac:dyDescent="0.3">
      <c r="A445" s="54" t="s">
        <v>253</v>
      </c>
      <c r="B445" s="54"/>
      <c r="C445" s="55" t="s">
        <v>183</v>
      </c>
      <c r="D445" s="55" t="s">
        <v>183</v>
      </c>
      <c r="E445" s="55" t="s">
        <v>183</v>
      </c>
      <c r="F445" s="55" t="s">
        <v>183</v>
      </c>
      <c r="G445" s="55" t="s">
        <v>183</v>
      </c>
      <c r="H445" s="55" t="s">
        <v>183</v>
      </c>
      <c r="I445" s="55" t="s">
        <v>183</v>
      </c>
      <c r="J445" s="55" t="s">
        <v>183</v>
      </c>
      <c r="K445" s="55" t="s">
        <v>183</v>
      </c>
      <c r="L445" s="55" t="s">
        <v>183</v>
      </c>
      <c r="M445" s="55">
        <v>370000</v>
      </c>
      <c r="N445" s="55">
        <v>307000</v>
      </c>
      <c r="O445" s="55">
        <v>307000</v>
      </c>
      <c r="P445" s="55">
        <v>307000</v>
      </c>
      <c r="Q445" s="55">
        <v>251000</v>
      </c>
    </row>
    <row r="446" spans="1:17" x14ac:dyDescent="0.3">
      <c r="A446" s="54" t="s">
        <v>256</v>
      </c>
      <c r="B446" s="54"/>
      <c r="C446" s="55" t="s">
        <v>183</v>
      </c>
      <c r="D446" s="55">
        <v>40122</v>
      </c>
      <c r="E446" s="55">
        <v>1245000</v>
      </c>
      <c r="F446" s="55">
        <v>1242000</v>
      </c>
      <c r="G446" s="55">
        <v>1557000</v>
      </c>
      <c r="H446" s="55">
        <v>1453000</v>
      </c>
      <c r="I446" s="55">
        <v>1566000</v>
      </c>
      <c r="J446" s="55">
        <v>1470000</v>
      </c>
      <c r="K446" s="55" t="s">
        <v>183</v>
      </c>
      <c r="L446" s="55" t="s">
        <v>183</v>
      </c>
      <c r="M446" s="55" t="s">
        <v>183</v>
      </c>
      <c r="N446" s="55" t="s">
        <v>183</v>
      </c>
      <c r="O446" s="55" t="s">
        <v>183</v>
      </c>
      <c r="P446" s="55" t="s">
        <v>183</v>
      </c>
      <c r="Q446" s="55" t="s">
        <v>183</v>
      </c>
    </row>
    <row r="447" spans="1:17" x14ac:dyDescent="0.3">
      <c r="A447" s="54" t="s">
        <v>258</v>
      </c>
      <c r="B447" s="54"/>
      <c r="C447" s="55" t="s">
        <v>183</v>
      </c>
      <c r="D447" s="55">
        <v>4008</v>
      </c>
      <c r="E447" s="55">
        <v>207000</v>
      </c>
      <c r="F447" s="55">
        <v>209000</v>
      </c>
      <c r="G447" s="55">
        <v>345000</v>
      </c>
      <c r="H447" s="55">
        <v>255000</v>
      </c>
      <c r="I447" s="55">
        <v>518000</v>
      </c>
      <c r="J447" s="55">
        <v>415000</v>
      </c>
      <c r="K447" s="55" t="s">
        <v>183</v>
      </c>
      <c r="L447" s="55" t="s">
        <v>183</v>
      </c>
      <c r="M447" s="55" t="s">
        <v>183</v>
      </c>
      <c r="N447" s="55" t="s">
        <v>183</v>
      </c>
      <c r="O447" s="55" t="s">
        <v>183</v>
      </c>
      <c r="P447" s="55" t="s">
        <v>183</v>
      </c>
      <c r="Q447" s="55" t="s">
        <v>183</v>
      </c>
    </row>
    <row r="448" spans="1:17" x14ac:dyDescent="0.3">
      <c r="A448" s="54" t="s">
        <v>276</v>
      </c>
      <c r="B448" s="54"/>
      <c r="C448" s="55">
        <v>13000</v>
      </c>
      <c r="D448" s="55">
        <v>120</v>
      </c>
      <c r="E448" s="55">
        <v>13000</v>
      </c>
      <c r="F448" s="55">
        <v>13000</v>
      </c>
      <c r="G448" s="55">
        <v>11000</v>
      </c>
      <c r="H448" s="55" t="s">
        <v>183</v>
      </c>
      <c r="I448" s="55" t="s">
        <v>183</v>
      </c>
      <c r="J448" s="55" t="s">
        <v>183</v>
      </c>
      <c r="K448" s="55" t="s">
        <v>183</v>
      </c>
      <c r="L448" s="55" t="s">
        <v>183</v>
      </c>
      <c r="M448" s="55" t="s">
        <v>183</v>
      </c>
      <c r="N448" s="55" t="s">
        <v>183</v>
      </c>
      <c r="O448" s="55" t="s">
        <v>183</v>
      </c>
      <c r="P448" s="55" t="s">
        <v>183</v>
      </c>
      <c r="Q448" s="55" t="s">
        <v>183</v>
      </c>
    </row>
    <row r="449" spans="1:17" x14ac:dyDescent="0.3">
      <c r="A449" s="54" t="s">
        <v>277</v>
      </c>
      <c r="B449" s="54"/>
      <c r="C449" s="55">
        <v>37000</v>
      </c>
      <c r="D449" s="55">
        <v>810</v>
      </c>
      <c r="E449" s="55">
        <v>37000</v>
      </c>
      <c r="F449" s="55">
        <v>37000</v>
      </c>
      <c r="G449" s="55">
        <v>29000</v>
      </c>
      <c r="H449" s="55" t="s">
        <v>183</v>
      </c>
      <c r="I449" s="55" t="s">
        <v>183</v>
      </c>
      <c r="J449" s="55" t="s">
        <v>183</v>
      </c>
      <c r="K449" s="55" t="s">
        <v>183</v>
      </c>
      <c r="L449" s="55" t="s">
        <v>183</v>
      </c>
      <c r="M449" s="55" t="s">
        <v>183</v>
      </c>
      <c r="N449" s="55" t="s">
        <v>183</v>
      </c>
      <c r="O449" s="55" t="s">
        <v>183</v>
      </c>
      <c r="P449" s="55" t="s">
        <v>183</v>
      </c>
      <c r="Q449" s="55" t="s">
        <v>183</v>
      </c>
    </row>
    <row r="450" spans="1:17" x14ac:dyDescent="0.3">
      <c r="A450" s="54" t="s">
        <v>278</v>
      </c>
      <c r="B450" s="54"/>
      <c r="C450" s="55">
        <v>70000</v>
      </c>
      <c r="D450" s="55">
        <v>1572</v>
      </c>
      <c r="E450" s="55">
        <v>70000</v>
      </c>
      <c r="F450" s="55">
        <v>70000</v>
      </c>
      <c r="G450" s="55">
        <v>56000</v>
      </c>
      <c r="H450" s="55" t="s">
        <v>183</v>
      </c>
      <c r="I450" s="55" t="s">
        <v>183</v>
      </c>
      <c r="J450" s="55" t="s">
        <v>183</v>
      </c>
      <c r="K450" s="55" t="s">
        <v>183</v>
      </c>
      <c r="L450" s="55" t="s">
        <v>183</v>
      </c>
      <c r="M450" s="55" t="s">
        <v>183</v>
      </c>
      <c r="N450" s="55" t="s">
        <v>183</v>
      </c>
      <c r="O450" s="55" t="s">
        <v>183</v>
      </c>
      <c r="P450" s="55" t="s">
        <v>183</v>
      </c>
      <c r="Q450" s="55" t="s">
        <v>183</v>
      </c>
    </row>
    <row r="451" spans="1:17" x14ac:dyDescent="0.3">
      <c r="A451" s="54" t="s">
        <v>262</v>
      </c>
      <c r="B451" s="54"/>
      <c r="C451" s="55">
        <v>207000</v>
      </c>
      <c r="D451" s="55" t="s">
        <v>183</v>
      </c>
      <c r="E451" s="55" t="s">
        <v>183</v>
      </c>
      <c r="F451" s="55" t="s">
        <v>183</v>
      </c>
      <c r="G451" s="55" t="s">
        <v>183</v>
      </c>
      <c r="H451" s="55" t="s">
        <v>183</v>
      </c>
      <c r="I451" s="55" t="s">
        <v>183</v>
      </c>
      <c r="J451" s="55" t="s">
        <v>183</v>
      </c>
      <c r="K451" s="55" t="s">
        <v>183</v>
      </c>
      <c r="L451" s="55" t="s">
        <v>183</v>
      </c>
      <c r="M451" s="55" t="s">
        <v>183</v>
      </c>
      <c r="N451" s="55" t="s">
        <v>183</v>
      </c>
      <c r="O451" s="55" t="s">
        <v>183</v>
      </c>
      <c r="P451" s="55" t="s">
        <v>183</v>
      </c>
      <c r="Q451" s="55" t="s">
        <v>183</v>
      </c>
    </row>
    <row r="452" spans="1:17" x14ac:dyDescent="0.3">
      <c r="A452" s="54" t="s">
        <v>263</v>
      </c>
      <c r="B452" s="54"/>
      <c r="C452" s="55">
        <v>731000</v>
      </c>
      <c r="D452" s="55">
        <v>6635</v>
      </c>
      <c r="E452" s="55">
        <v>474000</v>
      </c>
      <c r="F452" s="55">
        <v>577000</v>
      </c>
      <c r="G452" s="55">
        <v>117000</v>
      </c>
      <c r="H452" s="55">
        <v>30000</v>
      </c>
      <c r="I452" s="55">
        <v>188000</v>
      </c>
      <c r="J452" s="55">
        <v>170000</v>
      </c>
      <c r="K452" s="55">
        <v>139000</v>
      </c>
      <c r="L452" s="55">
        <v>169000</v>
      </c>
      <c r="M452" s="55">
        <v>204000</v>
      </c>
      <c r="N452" s="55" t="s">
        <v>183</v>
      </c>
      <c r="O452" s="55" t="s">
        <v>183</v>
      </c>
      <c r="P452" s="55" t="s">
        <v>183</v>
      </c>
      <c r="Q452" s="55" t="s">
        <v>183</v>
      </c>
    </row>
    <row r="453" spans="1:17" x14ac:dyDescent="0.3">
      <c r="A453" s="54" t="s">
        <v>281</v>
      </c>
      <c r="B453" s="54"/>
      <c r="C453" s="55">
        <v>35000</v>
      </c>
      <c r="D453" s="55">
        <v>0</v>
      </c>
      <c r="E453" s="55">
        <v>34000</v>
      </c>
      <c r="F453" s="55">
        <v>33000</v>
      </c>
      <c r="G453" s="55">
        <v>30000</v>
      </c>
      <c r="H453" s="55">
        <v>30000</v>
      </c>
      <c r="I453" s="55">
        <v>38000</v>
      </c>
      <c r="J453" s="55">
        <v>30000</v>
      </c>
      <c r="K453" s="55" t="s">
        <v>183</v>
      </c>
      <c r="L453" s="55" t="s">
        <v>183</v>
      </c>
      <c r="M453" s="55" t="s">
        <v>183</v>
      </c>
      <c r="N453" s="55" t="s">
        <v>183</v>
      </c>
      <c r="O453" s="55" t="s">
        <v>183</v>
      </c>
      <c r="P453" s="55" t="s">
        <v>183</v>
      </c>
      <c r="Q453" s="55" t="s">
        <v>183</v>
      </c>
    </row>
    <row r="454" spans="1:17" x14ac:dyDescent="0.3">
      <c r="A454" s="54" t="s">
        <v>233</v>
      </c>
      <c r="B454" s="54"/>
      <c r="C454" s="55" t="s">
        <v>183</v>
      </c>
      <c r="D454" s="55">
        <v>5060</v>
      </c>
      <c r="E454" s="55">
        <v>150000</v>
      </c>
      <c r="F454" s="55">
        <v>150000</v>
      </c>
      <c r="G454" s="55">
        <v>150000</v>
      </c>
      <c r="H454" s="55">
        <v>150000</v>
      </c>
      <c r="I454" s="55">
        <v>150000</v>
      </c>
      <c r="J454" s="55">
        <v>140000</v>
      </c>
      <c r="K454" s="55">
        <v>139000</v>
      </c>
      <c r="L454" s="55">
        <v>139000</v>
      </c>
      <c r="M454" s="55">
        <v>204000</v>
      </c>
      <c r="N454" s="55" t="s">
        <v>183</v>
      </c>
      <c r="O454" s="55" t="s">
        <v>183</v>
      </c>
      <c r="P454" s="55" t="s">
        <v>183</v>
      </c>
      <c r="Q454" s="55" t="s">
        <v>183</v>
      </c>
    </row>
    <row r="455" spans="1:17" x14ac:dyDescent="0.3">
      <c r="A455" s="54" t="s">
        <v>282</v>
      </c>
      <c r="B455" s="54"/>
      <c r="C455" s="55">
        <v>87000</v>
      </c>
      <c r="D455" s="55">
        <v>1506</v>
      </c>
      <c r="E455" s="55">
        <v>87000</v>
      </c>
      <c r="F455" s="55">
        <v>89000</v>
      </c>
      <c r="G455" s="55">
        <v>87000</v>
      </c>
      <c r="H455" s="55" t="s">
        <v>183</v>
      </c>
      <c r="I455" s="55" t="s">
        <v>183</v>
      </c>
      <c r="J455" s="55" t="s">
        <v>183</v>
      </c>
      <c r="K455" s="55" t="s">
        <v>183</v>
      </c>
      <c r="L455" s="55" t="s">
        <v>183</v>
      </c>
      <c r="M455" s="55" t="s">
        <v>183</v>
      </c>
      <c r="N455" s="55" t="s">
        <v>183</v>
      </c>
      <c r="O455" s="55" t="s">
        <v>183</v>
      </c>
      <c r="P455" s="55" t="s">
        <v>183</v>
      </c>
      <c r="Q455" s="55" t="s">
        <v>183</v>
      </c>
    </row>
    <row r="456" spans="1:17" x14ac:dyDescent="0.3">
      <c r="A456" s="54" t="s">
        <v>266</v>
      </c>
      <c r="B456" s="54"/>
      <c r="C456" s="55">
        <v>215000</v>
      </c>
      <c r="D456" s="55">
        <v>593</v>
      </c>
      <c r="E456" s="55">
        <v>215000</v>
      </c>
      <c r="F456" s="55">
        <v>317000</v>
      </c>
      <c r="G456" s="55">
        <v>282000</v>
      </c>
      <c r="H456" s="55">
        <v>282000</v>
      </c>
      <c r="I456" s="55" t="s">
        <v>183</v>
      </c>
      <c r="J456" s="55">
        <v>274000</v>
      </c>
      <c r="K456" s="55" t="s">
        <v>183</v>
      </c>
      <c r="L456" s="55" t="s">
        <v>183</v>
      </c>
      <c r="M456" s="55" t="s">
        <v>183</v>
      </c>
      <c r="N456" s="55" t="s">
        <v>183</v>
      </c>
      <c r="O456" s="55" t="s">
        <v>183</v>
      </c>
      <c r="P456" s="55" t="s">
        <v>183</v>
      </c>
      <c r="Q456" s="55" t="s">
        <v>183</v>
      </c>
    </row>
    <row r="457" spans="1:17" x14ac:dyDescent="0.3">
      <c r="A457" s="56" t="s">
        <v>231</v>
      </c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</row>
  </sheetData>
  <pageMargins left="0.7" right="0.7" top="0.75" bottom="0.75" header="0.3" footer="0.3"/>
  <pageSetup scale="70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9346-3B0D-4E25-8559-BCE2313ED25A}">
  <dimension ref="A1:Q86"/>
  <sheetViews>
    <sheetView view="pageBreakPreview" zoomScaleNormal="100" zoomScaleSheetLayoutView="100" workbookViewId="0">
      <pane xSplit="2" ySplit="5" topLeftCell="C6" activePane="bottomRight" state="frozen"/>
      <selection activeCell="Q15" sqref="Q15"/>
      <selection pane="topRight" activeCell="Q15" sqref="Q15"/>
      <selection pane="bottomLeft" activeCell="Q15" sqref="Q15"/>
      <selection pane="bottomRight" activeCell="Q15" sqref="Q15"/>
    </sheetView>
  </sheetViews>
  <sheetFormatPr defaultRowHeight="14.4" outlineLevelCol="1" x14ac:dyDescent="0.3"/>
  <cols>
    <col min="1" max="1" width="31.59765625" style="45" customWidth="1"/>
    <col min="2" max="2" width="0" style="45" hidden="1" customWidth="1"/>
    <col min="3" max="10" width="11.69921875" style="45" hidden="1" customWidth="1" outlineLevel="1"/>
    <col min="11" max="11" width="11.69921875" style="45" customWidth="1" collapsed="1"/>
    <col min="12" max="17" width="11.69921875" style="45" customWidth="1"/>
    <col min="18" max="16384" width="8.796875" style="45"/>
  </cols>
  <sheetData>
    <row r="1" spans="1:17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21" x14ac:dyDescent="0.3">
      <c r="A2" s="46" t="s">
        <v>298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x14ac:dyDescent="0.3">
      <c r="A4" s="48" t="s">
        <v>150</v>
      </c>
      <c r="B4" s="48"/>
      <c r="C4" s="49" t="s">
        <v>151</v>
      </c>
      <c r="D4" s="49" t="s">
        <v>152</v>
      </c>
      <c r="E4" s="49" t="s">
        <v>153</v>
      </c>
      <c r="F4" s="49" t="s">
        <v>154</v>
      </c>
      <c r="G4" s="49" t="s">
        <v>155</v>
      </c>
      <c r="H4" s="49" t="s">
        <v>156</v>
      </c>
      <c r="I4" s="49" t="s">
        <v>157</v>
      </c>
      <c r="J4" s="49" t="s">
        <v>158</v>
      </c>
      <c r="K4" s="49" t="s">
        <v>159</v>
      </c>
      <c r="L4" s="49" t="s">
        <v>160</v>
      </c>
      <c r="M4" s="49" t="s">
        <v>161</v>
      </c>
      <c r="N4" s="49" t="s">
        <v>162</v>
      </c>
      <c r="O4" s="49" t="s">
        <v>163</v>
      </c>
      <c r="P4" s="49" t="s">
        <v>164</v>
      </c>
      <c r="Q4" s="49" t="s">
        <v>165</v>
      </c>
    </row>
    <row r="5" spans="1:17" x14ac:dyDescent="0.3">
      <c r="A5" s="50" t="s">
        <v>166</v>
      </c>
      <c r="B5" s="50"/>
      <c r="C5" s="51" t="s">
        <v>167</v>
      </c>
      <c r="D5" s="51" t="s">
        <v>168</v>
      </c>
      <c r="E5" s="51" t="s">
        <v>169</v>
      </c>
      <c r="F5" s="51" t="s">
        <v>170</v>
      </c>
      <c r="G5" s="51" t="s">
        <v>171</v>
      </c>
      <c r="H5" s="51" t="s">
        <v>172</v>
      </c>
      <c r="I5" s="51" t="s">
        <v>173</v>
      </c>
      <c r="J5" s="51" t="s">
        <v>174</v>
      </c>
      <c r="K5" s="51" t="s">
        <v>175</v>
      </c>
      <c r="L5" s="51" t="s">
        <v>176</v>
      </c>
      <c r="M5" s="51" t="s">
        <v>177</v>
      </c>
      <c r="N5" s="51" t="s">
        <v>178</v>
      </c>
      <c r="O5" s="51" t="s">
        <v>179</v>
      </c>
      <c r="P5" s="51" t="s">
        <v>180</v>
      </c>
      <c r="Q5" s="51" t="s">
        <v>181</v>
      </c>
    </row>
    <row r="6" spans="1:17" x14ac:dyDescent="0.3">
      <c r="A6" s="52" t="s">
        <v>299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</row>
    <row r="7" spans="1:17" x14ac:dyDescent="0.3">
      <c r="A7" s="54" t="s">
        <v>300</v>
      </c>
      <c r="B7" s="54"/>
      <c r="C7" s="55" t="s">
        <v>183</v>
      </c>
      <c r="D7" s="55" t="s">
        <v>183</v>
      </c>
      <c r="E7" s="55">
        <v>135.49799999999999</v>
      </c>
      <c r="F7" s="55">
        <v>421.65100000000001</v>
      </c>
      <c r="G7" s="55">
        <v>421.447</v>
      </c>
      <c r="H7" s="55">
        <v>440.09100000000001</v>
      </c>
      <c r="I7" s="55">
        <v>457.57100000000003</v>
      </c>
      <c r="J7" s="55">
        <v>477.94</v>
      </c>
      <c r="K7" s="55">
        <v>481.46</v>
      </c>
      <c r="L7" s="55">
        <v>483.476</v>
      </c>
      <c r="M7" s="55">
        <v>661.94600000000003</v>
      </c>
      <c r="N7" s="55">
        <v>613.41499999999996</v>
      </c>
      <c r="O7" s="55">
        <v>292.423</v>
      </c>
      <c r="P7" s="55">
        <v>339.83100000000002</v>
      </c>
      <c r="Q7" s="55">
        <v>239.63499999999999</v>
      </c>
    </row>
    <row r="8" spans="1:17" x14ac:dyDescent="0.3">
      <c r="A8" s="54" t="s">
        <v>301</v>
      </c>
      <c r="B8" s="54"/>
      <c r="C8" s="55" t="s">
        <v>183</v>
      </c>
      <c r="D8" s="55" t="s">
        <v>183</v>
      </c>
      <c r="E8" s="55" t="s">
        <v>183</v>
      </c>
      <c r="F8" s="55" t="s">
        <v>183</v>
      </c>
      <c r="G8" s="55" t="s">
        <v>183</v>
      </c>
      <c r="H8" s="55" t="s">
        <v>183</v>
      </c>
      <c r="I8" s="55" t="s">
        <v>183</v>
      </c>
      <c r="J8" s="55" t="s">
        <v>183</v>
      </c>
      <c r="K8" s="55" t="s">
        <v>183</v>
      </c>
      <c r="L8" s="55" t="s">
        <v>183</v>
      </c>
      <c r="M8" s="55">
        <v>661.94600000000003</v>
      </c>
      <c r="N8" s="55">
        <v>613.41499999999996</v>
      </c>
      <c r="O8" s="55">
        <v>292.423</v>
      </c>
      <c r="P8" s="55">
        <v>339.83100000000002</v>
      </c>
      <c r="Q8" s="55">
        <v>239.63499999999999</v>
      </c>
    </row>
    <row r="9" spans="1:17" x14ac:dyDescent="0.3">
      <c r="A9" s="54" t="s">
        <v>302</v>
      </c>
      <c r="B9" s="54"/>
      <c r="C9" s="55" t="s">
        <v>183</v>
      </c>
      <c r="D9" s="55" t="s">
        <v>183</v>
      </c>
      <c r="E9" s="55" t="s">
        <v>183</v>
      </c>
      <c r="F9" s="55">
        <v>4488.8</v>
      </c>
      <c r="G9" s="55">
        <v>3750.5349999999999</v>
      </c>
      <c r="H9" s="55">
        <v>3776.4140000000002</v>
      </c>
      <c r="I9" s="55">
        <v>4545.4480000000003</v>
      </c>
      <c r="J9" s="55">
        <v>4099.8370000000004</v>
      </c>
      <c r="K9" s="55">
        <v>3334.7240000000002</v>
      </c>
      <c r="L9" s="55">
        <v>3339.7460000000001</v>
      </c>
      <c r="M9" s="55">
        <v>3666.5859999999998</v>
      </c>
      <c r="N9" s="55" t="s">
        <v>183</v>
      </c>
      <c r="O9" s="55" t="s">
        <v>183</v>
      </c>
      <c r="P9" s="55" t="s">
        <v>183</v>
      </c>
      <c r="Q9" s="55" t="s">
        <v>183</v>
      </c>
    </row>
    <row r="10" spans="1:17" x14ac:dyDescent="0.3">
      <c r="A10" s="52" t="s">
        <v>303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</row>
    <row r="11" spans="1:17" x14ac:dyDescent="0.3">
      <c r="A11" s="54" t="s">
        <v>300</v>
      </c>
      <c r="B11" s="54"/>
      <c r="C11" s="55" t="s">
        <v>183</v>
      </c>
      <c r="D11" s="55" t="s">
        <v>183</v>
      </c>
      <c r="E11" s="55">
        <v>0</v>
      </c>
      <c r="F11" s="55">
        <v>1591.077</v>
      </c>
      <c r="G11" s="55">
        <v>2901.3679999999999</v>
      </c>
      <c r="H11" s="55">
        <v>3417.7139999999999</v>
      </c>
      <c r="I11" s="55">
        <v>3389.2869999999998</v>
      </c>
      <c r="J11" s="55">
        <v>2307.9279999999999</v>
      </c>
      <c r="K11" s="55">
        <v>1811.9580000000001</v>
      </c>
      <c r="L11" s="55">
        <v>1858.16</v>
      </c>
      <c r="M11" s="55">
        <v>2449.9569999999999</v>
      </c>
      <c r="N11" s="55">
        <v>2905.422</v>
      </c>
      <c r="O11" s="55">
        <v>656.70299999999997</v>
      </c>
      <c r="P11" s="55">
        <v>1210.761</v>
      </c>
      <c r="Q11" s="55">
        <v>673.59299999999996</v>
      </c>
    </row>
    <row r="12" spans="1:17" x14ac:dyDescent="0.3">
      <c r="A12" s="54" t="s">
        <v>304</v>
      </c>
      <c r="B12" s="54"/>
      <c r="C12" s="55" t="s">
        <v>183</v>
      </c>
      <c r="D12" s="55" t="s">
        <v>183</v>
      </c>
      <c r="E12" s="55" t="s">
        <v>183</v>
      </c>
      <c r="F12" s="55" t="s">
        <v>183</v>
      </c>
      <c r="G12" s="55">
        <v>8</v>
      </c>
      <c r="H12" s="55">
        <v>-18</v>
      </c>
      <c r="I12" s="55">
        <v>-1</v>
      </c>
      <c r="J12" s="55">
        <v>33</v>
      </c>
      <c r="K12" s="55">
        <v>-13</v>
      </c>
      <c r="L12" s="55">
        <v>3</v>
      </c>
      <c r="M12" s="55">
        <v>32</v>
      </c>
      <c r="N12" s="55">
        <v>19</v>
      </c>
      <c r="O12" s="55">
        <v>-77</v>
      </c>
      <c r="P12" s="55">
        <v>84</v>
      </c>
      <c r="Q12" s="55">
        <v>-44</v>
      </c>
    </row>
    <row r="13" spans="1:17" x14ac:dyDescent="0.3">
      <c r="A13" s="54" t="s">
        <v>305</v>
      </c>
      <c r="B13" s="54"/>
      <c r="C13" s="55" t="s">
        <v>183</v>
      </c>
      <c r="D13" s="55" t="s">
        <v>183</v>
      </c>
      <c r="E13" s="55" t="s">
        <v>183</v>
      </c>
      <c r="F13" s="55" t="s">
        <v>183</v>
      </c>
      <c r="G13" s="55" t="s">
        <v>183</v>
      </c>
      <c r="H13" s="55" t="s">
        <v>183</v>
      </c>
      <c r="I13" s="55" t="s">
        <v>183</v>
      </c>
      <c r="J13" s="55" t="s">
        <v>183</v>
      </c>
      <c r="K13" s="55" t="s">
        <v>183</v>
      </c>
      <c r="L13" s="55" t="s">
        <v>183</v>
      </c>
      <c r="M13" s="55" t="s">
        <v>183</v>
      </c>
      <c r="N13" s="55" t="s">
        <v>183</v>
      </c>
      <c r="O13" s="55" t="s">
        <v>183</v>
      </c>
      <c r="P13" s="55">
        <v>1238</v>
      </c>
      <c r="Q13" s="55">
        <v>646</v>
      </c>
    </row>
    <row r="14" spans="1:17" x14ac:dyDescent="0.3">
      <c r="A14" s="54" t="s">
        <v>306</v>
      </c>
      <c r="B14" s="54"/>
      <c r="C14" s="55" t="s">
        <v>183</v>
      </c>
      <c r="D14" s="55" t="s">
        <v>183</v>
      </c>
      <c r="E14" s="55" t="s">
        <v>183</v>
      </c>
      <c r="F14" s="55" t="s">
        <v>183</v>
      </c>
      <c r="G14" s="55" t="s">
        <v>183</v>
      </c>
      <c r="H14" s="55" t="s">
        <v>183</v>
      </c>
      <c r="I14" s="55" t="s">
        <v>183</v>
      </c>
      <c r="J14" s="55" t="s">
        <v>183</v>
      </c>
      <c r="K14" s="55">
        <v>18.8</v>
      </c>
      <c r="L14" s="55">
        <v>20.2</v>
      </c>
      <c r="M14" s="55">
        <v>18.399999999999999</v>
      </c>
      <c r="N14" s="55">
        <v>23.1</v>
      </c>
      <c r="O14" s="55">
        <v>22.9</v>
      </c>
      <c r="P14" s="55">
        <v>21.4</v>
      </c>
      <c r="Q14" s="55">
        <v>22.8</v>
      </c>
    </row>
    <row r="15" spans="1:17" x14ac:dyDescent="0.3">
      <c r="A15" s="54" t="s">
        <v>307</v>
      </c>
      <c r="B15" s="54"/>
      <c r="C15" s="55" t="s">
        <v>183</v>
      </c>
      <c r="D15" s="55" t="s">
        <v>183</v>
      </c>
      <c r="E15" s="55" t="s">
        <v>183</v>
      </c>
      <c r="F15" s="55" t="s">
        <v>183</v>
      </c>
      <c r="G15" s="55" t="s">
        <v>183</v>
      </c>
      <c r="H15" s="55" t="s">
        <v>183</v>
      </c>
      <c r="I15" s="55" t="s">
        <v>183</v>
      </c>
      <c r="J15" s="55" t="s">
        <v>183</v>
      </c>
      <c r="K15" s="55">
        <v>5256</v>
      </c>
      <c r="L15" s="55">
        <v>5159</v>
      </c>
      <c r="M15" s="55">
        <v>7566</v>
      </c>
      <c r="N15" s="55">
        <v>8252</v>
      </c>
      <c r="O15" s="55">
        <v>2037</v>
      </c>
      <c r="P15" s="55">
        <v>4509</v>
      </c>
      <c r="Q15" s="55">
        <v>2512</v>
      </c>
    </row>
    <row r="16" spans="1:17" x14ac:dyDescent="0.3">
      <c r="A16" s="54" t="s">
        <v>301</v>
      </c>
      <c r="B16" s="54"/>
      <c r="C16" s="55" t="s">
        <v>183</v>
      </c>
      <c r="D16" s="55" t="s">
        <v>183</v>
      </c>
      <c r="E16" s="55" t="s">
        <v>183</v>
      </c>
      <c r="F16" s="55" t="s">
        <v>183</v>
      </c>
      <c r="G16" s="55" t="s">
        <v>183</v>
      </c>
      <c r="H16" s="55" t="s">
        <v>183</v>
      </c>
      <c r="I16" s="55" t="s">
        <v>183</v>
      </c>
      <c r="J16" s="55" t="s">
        <v>183</v>
      </c>
      <c r="K16" s="55" t="s">
        <v>183</v>
      </c>
      <c r="L16" s="55" t="s">
        <v>183</v>
      </c>
      <c r="M16" s="55">
        <v>2449.9569999999999</v>
      </c>
      <c r="N16" s="55">
        <v>2905.422</v>
      </c>
      <c r="O16" s="55">
        <v>656.70299999999997</v>
      </c>
      <c r="P16" s="55">
        <v>1210.761</v>
      </c>
      <c r="Q16" s="55">
        <v>673.59299999999996</v>
      </c>
    </row>
    <row r="17" spans="1:17" x14ac:dyDescent="0.3">
      <c r="A17" s="54" t="s">
        <v>302</v>
      </c>
      <c r="B17" s="54"/>
      <c r="C17" s="55" t="s">
        <v>183</v>
      </c>
      <c r="D17" s="55" t="s">
        <v>183</v>
      </c>
      <c r="E17" s="55" t="s">
        <v>183</v>
      </c>
      <c r="F17" s="55">
        <v>9040.3439999999991</v>
      </c>
      <c r="G17" s="55">
        <v>9097.8449999999993</v>
      </c>
      <c r="H17" s="55">
        <v>9203.7420000000002</v>
      </c>
      <c r="I17" s="55">
        <v>8836.8559999999998</v>
      </c>
      <c r="J17" s="55">
        <v>7895.3760000000002</v>
      </c>
      <c r="K17" s="55">
        <v>8443.4110000000001</v>
      </c>
      <c r="L17" s="55">
        <v>9461.5349999999999</v>
      </c>
      <c r="M17" s="55">
        <v>9093.3070000000007</v>
      </c>
      <c r="N17" s="55" t="s">
        <v>183</v>
      </c>
      <c r="O17" s="55" t="s">
        <v>183</v>
      </c>
      <c r="P17" s="55" t="s">
        <v>183</v>
      </c>
      <c r="Q17" s="55" t="s">
        <v>183</v>
      </c>
    </row>
    <row r="18" spans="1:17" x14ac:dyDescent="0.3">
      <c r="A18" s="52" t="s">
        <v>308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</row>
    <row r="19" spans="1:17" x14ac:dyDescent="0.3">
      <c r="A19" s="54" t="s">
        <v>300</v>
      </c>
      <c r="B19" s="54"/>
      <c r="C19" s="55" t="s">
        <v>183</v>
      </c>
      <c r="D19" s="55" t="s">
        <v>183</v>
      </c>
      <c r="E19" s="55" t="s">
        <v>183</v>
      </c>
      <c r="F19" s="55" t="s">
        <v>183</v>
      </c>
      <c r="G19" s="55" t="s">
        <v>183</v>
      </c>
      <c r="H19" s="55" t="s">
        <v>183</v>
      </c>
      <c r="I19" s="55" t="s">
        <v>183</v>
      </c>
      <c r="J19" s="55" t="s">
        <v>183</v>
      </c>
      <c r="K19" s="55">
        <v>5664.6940000000004</v>
      </c>
      <c r="L19" s="55">
        <v>5746.1229999999996</v>
      </c>
      <c r="M19" s="55">
        <v>5716.6719999999996</v>
      </c>
      <c r="N19" s="55">
        <v>5831.0510000000004</v>
      </c>
      <c r="O19" s="55">
        <v>2245.7849999999999</v>
      </c>
      <c r="P19" s="55">
        <v>4737.1850000000004</v>
      </c>
      <c r="Q19" s="55">
        <v>8398.3719999999994</v>
      </c>
    </row>
    <row r="20" spans="1:17" x14ac:dyDescent="0.3">
      <c r="A20" s="54" t="s">
        <v>304</v>
      </c>
      <c r="B20" s="54"/>
      <c r="C20" s="55" t="s">
        <v>183</v>
      </c>
      <c r="D20" s="55" t="s">
        <v>183</v>
      </c>
      <c r="E20" s="55" t="s">
        <v>183</v>
      </c>
      <c r="F20" s="55" t="s">
        <v>183</v>
      </c>
      <c r="G20" s="55" t="s">
        <v>183</v>
      </c>
      <c r="H20" s="55" t="s">
        <v>183</v>
      </c>
      <c r="I20" s="55" t="s">
        <v>183</v>
      </c>
      <c r="J20" s="55" t="s">
        <v>183</v>
      </c>
      <c r="K20" s="55" t="s">
        <v>183</v>
      </c>
      <c r="L20" s="55">
        <v>3</v>
      </c>
      <c r="M20" s="55">
        <v>2</v>
      </c>
      <c r="N20" s="55">
        <v>-8</v>
      </c>
      <c r="O20" s="55">
        <v>-61</v>
      </c>
      <c r="P20" s="55">
        <v>111</v>
      </c>
      <c r="Q20" s="55">
        <v>77</v>
      </c>
    </row>
    <row r="21" spans="1:17" x14ac:dyDescent="0.3">
      <c r="A21" s="54" t="s">
        <v>305</v>
      </c>
      <c r="B21" s="54"/>
      <c r="C21" s="55" t="s">
        <v>183</v>
      </c>
      <c r="D21" s="55" t="s">
        <v>183</v>
      </c>
      <c r="E21" s="55" t="s">
        <v>183</v>
      </c>
      <c r="F21" s="55" t="s">
        <v>183</v>
      </c>
      <c r="G21" s="55" t="s">
        <v>183</v>
      </c>
      <c r="H21" s="55" t="s">
        <v>183</v>
      </c>
      <c r="I21" s="55" t="s">
        <v>183</v>
      </c>
      <c r="J21" s="55" t="s">
        <v>183</v>
      </c>
      <c r="K21" s="55" t="s">
        <v>183</v>
      </c>
      <c r="L21" s="55" t="s">
        <v>183</v>
      </c>
      <c r="M21" s="55" t="s">
        <v>183</v>
      </c>
      <c r="N21" s="55" t="s">
        <v>183</v>
      </c>
      <c r="O21" s="55" t="s">
        <v>183</v>
      </c>
      <c r="P21" s="55">
        <v>885</v>
      </c>
      <c r="Q21" s="55">
        <v>1391</v>
      </c>
    </row>
    <row r="22" spans="1:17" x14ac:dyDescent="0.3">
      <c r="A22" s="54" t="s">
        <v>306</v>
      </c>
      <c r="B22" s="54"/>
      <c r="C22" s="55" t="s">
        <v>183</v>
      </c>
      <c r="D22" s="55" t="s">
        <v>183</v>
      </c>
      <c r="E22" s="55" t="s">
        <v>183</v>
      </c>
      <c r="F22" s="55" t="s">
        <v>183</v>
      </c>
      <c r="G22" s="55" t="s">
        <v>183</v>
      </c>
      <c r="H22" s="55" t="s">
        <v>183</v>
      </c>
      <c r="I22" s="55" t="s">
        <v>183</v>
      </c>
      <c r="J22" s="55" t="s">
        <v>183</v>
      </c>
      <c r="K22" s="55">
        <v>24.4</v>
      </c>
      <c r="L22" s="55">
        <v>24.7</v>
      </c>
      <c r="M22" s="55">
        <v>24.6</v>
      </c>
      <c r="N22" s="55">
        <v>22.4</v>
      </c>
      <c r="O22" s="55">
        <v>23.5</v>
      </c>
      <c r="P22" s="55">
        <v>24.6</v>
      </c>
      <c r="Q22" s="55">
        <v>24</v>
      </c>
    </row>
    <row r="23" spans="1:17" x14ac:dyDescent="0.3">
      <c r="A23" s="54" t="s">
        <v>307</v>
      </c>
      <c r="B23" s="54"/>
      <c r="C23" s="55" t="s">
        <v>183</v>
      </c>
      <c r="D23" s="55" t="s">
        <v>183</v>
      </c>
      <c r="E23" s="55" t="s">
        <v>183</v>
      </c>
      <c r="F23" s="55" t="s">
        <v>183</v>
      </c>
      <c r="G23" s="55" t="s">
        <v>183</v>
      </c>
      <c r="H23" s="55" t="s">
        <v>183</v>
      </c>
      <c r="I23" s="55" t="s">
        <v>183</v>
      </c>
      <c r="J23" s="55" t="s">
        <v>183</v>
      </c>
      <c r="K23" s="55">
        <v>3723</v>
      </c>
      <c r="L23" s="55">
        <v>3777</v>
      </c>
      <c r="M23" s="55">
        <v>3857</v>
      </c>
      <c r="N23" s="55">
        <v>3526</v>
      </c>
      <c r="O23" s="55">
        <v>2001</v>
      </c>
      <c r="P23" s="55">
        <v>3597</v>
      </c>
      <c r="Q23" s="55">
        <v>5804</v>
      </c>
    </row>
    <row r="24" spans="1:17" x14ac:dyDescent="0.3">
      <c r="A24" s="54" t="s">
        <v>309</v>
      </c>
      <c r="B24" s="54"/>
      <c r="C24" s="55" t="s">
        <v>183</v>
      </c>
      <c r="D24" s="55" t="s">
        <v>183</v>
      </c>
      <c r="E24" s="55" t="s">
        <v>183</v>
      </c>
      <c r="F24" s="55" t="s">
        <v>183</v>
      </c>
      <c r="G24" s="55" t="s">
        <v>183</v>
      </c>
      <c r="H24" s="55" t="s">
        <v>183</v>
      </c>
      <c r="I24" s="55" t="s">
        <v>183</v>
      </c>
      <c r="J24" s="55" t="s">
        <v>183</v>
      </c>
      <c r="K24" s="55" t="s">
        <v>183</v>
      </c>
      <c r="L24" s="55" t="s">
        <v>183</v>
      </c>
      <c r="M24" s="55" t="s">
        <v>183</v>
      </c>
      <c r="N24" s="55" t="s">
        <v>183</v>
      </c>
      <c r="O24" s="55" t="s">
        <v>183</v>
      </c>
      <c r="P24" s="55">
        <v>1417</v>
      </c>
      <c r="Q24" s="55">
        <v>2127</v>
      </c>
    </row>
    <row r="25" spans="1:17" x14ac:dyDescent="0.3">
      <c r="A25" s="54" t="s">
        <v>301</v>
      </c>
      <c r="B25" s="54"/>
      <c r="C25" s="55" t="s">
        <v>183</v>
      </c>
      <c r="D25" s="55" t="s">
        <v>183</v>
      </c>
      <c r="E25" s="55" t="s">
        <v>183</v>
      </c>
      <c r="F25" s="55" t="s">
        <v>183</v>
      </c>
      <c r="G25" s="55" t="s">
        <v>183</v>
      </c>
      <c r="H25" s="55" t="s">
        <v>183</v>
      </c>
      <c r="I25" s="55" t="s">
        <v>183</v>
      </c>
      <c r="J25" s="55" t="s">
        <v>183</v>
      </c>
      <c r="K25" s="55" t="s">
        <v>183</v>
      </c>
      <c r="L25" s="55" t="s">
        <v>183</v>
      </c>
      <c r="M25" s="55">
        <v>5716.6719999999996</v>
      </c>
      <c r="N25" s="55">
        <v>5831.0510000000004</v>
      </c>
      <c r="O25" s="55">
        <v>2245.7849999999999</v>
      </c>
      <c r="P25" s="55">
        <v>4737.1850000000004</v>
      </c>
      <c r="Q25" s="55">
        <v>8398.3719999999994</v>
      </c>
    </row>
    <row r="26" spans="1:17" x14ac:dyDescent="0.3">
      <c r="A26" s="54" t="s">
        <v>302</v>
      </c>
      <c r="B26" s="54"/>
      <c r="C26" s="55" t="s">
        <v>183</v>
      </c>
      <c r="D26" s="55" t="s">
        <v>183</v>
      </c>
      <c r="E26" s="55" t="s">
        <v>183</v>
      </c>
      <c r="F26" s="55" t="s">
        <v>183</v>
      </c>
      <c r="G26" s="55" t="s">
        <v>183</v>
      </c>
      <c r="H26" s="55" t="s">
        <v>183</v>
      </c>
      <c r="I26" s="55" t="s">
        <v>183</v>
      </c>
      <c r="J26" s="55" t="s">
        <v>183</v>
      </c>
      <c r="K26" s="55">
        <v>11650.746999999999</v>
      </c>
      <c r="L26" s="55">
        <v>11648.168</v>
      </c>
      <c r="M26" s="55">
        <v>11783.736000000001</v>
      </c>
      <c r="N26" s="55" t="s">
        <v>183</v>
      </c>
      <c r="O26" s="55" t="s">
        <v>183</v>
      </c>
      <c r="P26" s="55" t="s">
        <v>183</v>
      </c>
      <c r="Q26" s="55" t="s">
        <v>183</v>
      </c>
    </row>
    <row r="27" spans="1:17" x14ac:dyDescent="0.3">
      <c r="A27" s="52" t="s">
        <v>310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</row>
    <row r="28" spans="1:17" x14ac:dyDescent="0.3">
      <c r="A28" s="54" t="s">
        <v>300</v>
      </c>
      <c r="B28" s="54"/>
      <c r="C28" s="55" t="s">
        <v>183</v>
      </c>
      <c r="D28" s="55" t="s">
        <v>183</v>
      </c>
      <c r="E28" s="55" t="s">
        <v>183</v>
      </c>
      <c r="F28" s="55" t="s">
        <v>183</v>
      </c>
      <c r="G28" s="55" t="s">
        <v>183</v>
      </c>
      <c r="H28" s="55" t="s">
        <v>183</v>
      </c>
      <c r="I28" s="55" t="s">
        <v>183</v>
      </c>
      <c r="J28" s="55" t="s">
        <v>183</v>
      </c>
      <c r="K28" s="55">
        <v>1520.1569999999999</v>
      </c>
      <c r="L28" s="55">
        <v>2709.72</v>
      </c>
      <c r="M28" s="55">
        <v>2934.5210000000002</v>
      </c>
      <c r="N28" s="55">
        <v>3549.7840000000001</v>
      </c>
      <c r="O28" s="55">
        <v>1967.171</v>
      </c>
      <c r="P28" s="55">
        <v>3392.3629999999998</v>
      </c>
      <c r="Q28" s="55">
        <v>3815.8850000000002</v>
      </c>
    </row>
    <row r="29" spans="1:17" x14ac:dyDescent="0.3">
      <c r="A29" s="54" t="s">
        <v>304</v>
      </c>
      <c r="B29" s="54"/>
      <c r="C29" s="55" t="s">
        <v>183</v>
      </c>
      <c r="D29" s="55" t="s">
        <v>183</v>
      </c>
      <c r="E29" s="55" t="s">
        <v>183</v>
      </c>
      <c r="F29" s="55" t="s">
        <v>183</v>
      </c>
      <c r="G29" s="55" t="s">
        <v>183</v>
      </c>
      <c r="H29" s="55" t="s">
        <v>183</v>
      </c>
      <c r="I29" s="55" t="s">
        <v>183</v>
      </c>
      <c r="J29" s="55" t="s">
        <v>183</v>
      </c>
      <c r="K29" s="55" t="s">
        <v>183</v>
      </c>
      <c r="L29" s="55">
        <v>80</v>
      </c>
      <c r="M29" s="55">
        <v>10</v>
      </c>
      <c r="N29" s="55" t="s">
        <v>183</v>
      </c>
      <c r="O29" s="55">
        <v>-45</v>
      </c>
      <c r="P29" s="55">
        <v>72</v>
      </c>
      <c r="Q29" s="55">
        <v>12</v>
      </c>
    </row>
    <row r="30" spans="1:17" x14ac:dyDescent="0.3">
      <c r="A30" s="54" t="s">
        <v>305</v>
      </c>
      <c r="B30" s="54"/>
      <c r="C30" s="55" t="s">
        <v>183</v>
      </c>
      <c r="D30" s="55" t="s">
        <v>183</v>
      </c>
      <c r="E30" s="55" t="s">
        <v>183</v>
      </c>
      <c r="F30" s="55" t="s">
        <v>183</v>
      </c>
      <c r="G30" s="55" t="s">
        <v>183</v>
      </c>
      <c r="H30" s="55" t="s">
        <v>183</v>
      </c>
      <c r="I30" s="55" t="s">
        <v>183</v>
      </c>
      <c r="J30" s="55" t="s">
        <v>183</v>
      </c>
      <c r="K30" s="55" t="s">
        <v>183</v>
      </c>
      <c r="L30" s="55" t="s">
        <v>183</v>
      </c>
      <c r="M30" s="55" t="s">
        <v>183</v>
      </c>
      <c r="N30" s="55" t="s">
        <v>183</v>
      </c>
      <c r="O30" s="55" t="s">
        <v>183</v>
      </c>
      <c r="P30" s="55">
        <v>788</v>
      </c>
      <c r="Q30" s="55">
        <v>933</v>
      </c>
    </row>
    <row r="31" spans="1:17" x14ac:dyDescent="0.3">
      <c r="A31" s="54" t="s">
        <v>306</v>
      </c>
      <c r="B31" s="54"/>
      <c r="C31" s="55" t="s">
        <v>183</v>
      </c>
      <c r="D31" s="55" t="s">
        <v>183</v>
      </c>
      <c r="E31" s="55" t="s">
        <v>183</v>
      </c>
      <c r="F31" s="55" t="s">
        <v>183</v>
      </c>
      <c r="G31" s="55" t="s">
        <v>183</v>
      </c>
      <c r="H31" s="55" t="s">
        <v>183</v>
      </c>
      <c r="I31" s="55" t="s">
        <v>183</v>
      </c>
      <c r="J31" s="55" t="s">
        <v>183</v>
      </c>
      <c r="K31" s="55">
        <v>18.2</v>
      </c>
      <c r="L31" s="55">
        <v>18.7</v>
      </c>
      <c r="M31" s="55">
        <v>19.7</v>
      </c>
      <c r="N31" s="55">
        <v>19.600000000000001</v>
      </c>
      <c r="O31" s="55">
        <v>20.100000000000001</v>
      </c>
      <c r="P31" s="55">
        <v>19.8</v>
      </c>
      <c r="Q31" s="55">
        <v>20.9</v>
      </c>
    </row>
    <row r="32" spans="1:17" x14ac:dyDescent="0.3">
      <c r="A32" s="54" t="s">
        <v>307</v>
      </c>
      <c r="B32" s="54"/>
      <c r="C32" s="55" t="s">
        <v>183</v>
      </c>
      <c r="D32" s="55" t="s">
        <v>183</v>
      </c>
      <c r="E32" s="55" t="s">
        <v>183</v>
      </c>
      <c r="F32" s="55" t="s">
        <v>183</v>
      </c>
      <c r="G32" s="55" t="s">
        <v>183</v>
      </c>
      <c r="H32" s="55" t="s">
        <v>183</v>
      </c>
      <c r="I32" s="55" t="s">
        <v>183</v>
      </c>
      <c r="J32" s="55" t="s">
        <v>183</v>
      </c>
      <c r="K32" s="55">
        <v>1877</v>
      </c>
      <c r="L32" s="55">
        <v>3872</v>
      </c>
      <c r="M32" s="55">
        <v>4038</v>
      </c>
      <c r="N32" s="55">
        <v>4226</v>
      </c>
      <c r="O32" s="55">
        <v>2422</v>
      </c>
      <c r="P32" s="55">
        <v>3980</v>
      </c>
      <c r="Q32" s="55">
        <v>4469</v>
      </c>
    </row>
    <row r="33" spans="1:17" x14ac:dyDescent="0.3">
      <c r="A33" s="54" t="s">
        <v>309</v>
      </c>
      <c r="B33" s="54"/>
      <c r="C33" s="55" t="s">
        <v>183</v>
      </c>
      <c r="D33" s="55" t="s">
        <v>183</v>
      </c>
      <c r="E33" s="55" t="s">
        <v>183</v>
      </c>
      <c r="F33" s="55" t="s">
        <v>183</v>
      </c>
      <c r="G33" s="55" t="s">
        <v>183</v>
      </c>
      <c r="H33" s="55" t="s">
        <v>183</v>
      </c>
      <c r="I33" s="55" t="s">
        <v>183</v>
      </c>
      <c r="J33" s="55" t="s">
        <v>183</v>
      </c>
      <c r="K33" s="55" t="s">
        <v>183</v>
      </c>
      <c r="L33" s="55" t="s">
        <v>183</v>
      </c>
      <c r="M33" s="55" t="s">
        <v>183</v>
      </c>
      <c r="N33" s="55" t="s">
        <v>183</v>
      </c>
      <c r="O33" s="55" t="s">
        <v>183</v>
      </c>
      <c r="P33" s="55">
        <v>2462</v>
      </c>
      <c r="Q33" s="55">
        <v>2692</v>
      </c>
    </row>
    <row r="34" spans="1:17" x14ac:dyDescent="0.3">
      <c r="A34" s="54" t="s">
        <v>301</v>
      </c>
      <c r="B34" s="54"/>
      <c r="C34" s="55" t="s">
        <v>183</v>
      </c>
      <c r="D34" s="55" t="s">
        <v>183</v>
      </c>
      <c r="E34" s="55" t="s">
        <v>183</v>
      </c>
      <c r="F34" s="55" t="s">
        <v>183</v>
      </c>
      <c r="G34" s="55" t="s">
        <v>183</v>
      </c>
      <c r="H34" s="55" t="s">
        <v>183</v>
      </c>
      <c r="I34" s="55" t="s">
        <v>183</v>
      </c>
      <c r="J34" s="55" t="s">
        <v>183</v>
      </c>
      <c r="K34" s="55" t="s">
        <v>183</v>
      </c>
      <c r="L34" s="55" t="s">
        <v>183</v>
      </c>
      <c r="M34" s="55">
        <v>2934.5210000000002</v>
      </c>
      <c r="N34" s="55">
        <v>3549.7840000000001</v>
      </c>
      <c r="O34" s="55">
        <v>1967.171</v>
      </c>
      <c r="P34" s="55">
        <v>3392.3629999999998</v>
      </c>
      <c r="Q34" s="55">
        <v>3815.8850000000002</v>
      </c>
    </row>
    <row r="35" spans="1:17" x14ac:dyDescent="0.3">
      <c r="A35" s="54" t="s">
        <v>302</v>
      </c>
      <c r="B35" s="54"/>
      <c r="C35" s="55" t="s">
        <v>183</v>
      </c>
      <c r="D35" s="55" t="s">
        <v>183</v>
      </c>
      <c r="E35" s="55" t="s">
        <v>183</v>
      </c>
      <c r="F35" s="55" t="s">
        <v>183</v>
      </c>
      <c r="G35" s="55" t="s">
        <v>183</v>
      </c>
      <c r="H35" s="55" t="s">
        <v>183</v>
      </c>
      <c r="I35" s="55" t="s">
        <v>183</v>
      </c>
      <c r="J35" s="55" t="s">
        <v>183</v>
      </c>
      <c r="K35" s="55">
        <v>4800.7139999999999</v>
      </c>
      <c r="L35" s="55">
        <v>4780.7169999999996</v>
      </c>
      <c r="M35" s="55">
        <v>5751.826</v>
      </c>
      <c r="N35" s="55" t="s">
        <v>183</v>
      </c>
      <c r="O35" s="55" t="s">
        <v>183</v>
      </c>
      <c r="P35" s="55" t="s">
        <v>183</v>
      </c>
      <c r="Q35" s="55" t="s">
        <v>183</v>
      </c>
    </row>
    <row r="36" spans="1:17" x14ac:dyDescent="0.3">
      <c r="A36" s="52" t="s">
        <v>311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</row>
    <row r="37" spans="1:17" x14ac:dyDescent="0.3">
      <c r="A37" s="54" t="s">
        <v>312</v>
      </c>
      <c r="B37" s="54"/>
      <c r="C37" s="55" t="s">
        <v>183</v>
      </c>
      <c r="D37" s="55" t="s">
        <v>183</v>
      </c>
      <c r="E37" s="55" t="s">
        <v>183</v>
      </c>
      <c r="F37" s="55" t="s">
        <v>183</v>
      </c>
      <c r="G37" s="55" t="s">
        <v>183</v>
      </c>
      <c r="H37" s="55" t="s">
        <v>183</v>
      </c>
      <c r="I37" s="55" t="s">
        <v>183</v>
      </c>
      <c r="J37" s="55" t="s">
        <v>183</v>
      </c>
      <c r="K37" s="55">
        <v>1727.8050000000001</v>
      </c>
      <c r="L37" s="55">
        <v>1871.9690000000001</v>
      </c>
      <c r="M37" s="55">
        <v>1959.021</v>
      </c>
      <c r="N37" s="55">
        <v>2145.2469999999998</v>
      </c>
      <c r="O37" s="55">
        <v>696.04</v>
      </c>
      <c r="P37" s="55">
        <v>1391.605</v>
      </c>
      <c r="Q37" s="55">
        <v>2604.2379999999998</v>
      </c>
    </row>
    <row r="38" spans="1:17" x14ac:dyDescent="0.3">
      <c r="A38" s="54" t="s">
        <v>313</v>
      </c>
      <c r="B38" s="54"/>
      <c r="C38" s="55">
        <v>930.71600000000001</v>
      </c>
      <c r="D38" s="55">
        <v>775.01800000000003</v>
      </c>
      <c r="E38" s="55">
        <v>774.44299999999998</v>
      </c>
      <c r="F38" s="55">
        <v>829.01800000000003</v>
      </c>
      <c r="G38" s="55">
        <v>844.62900000000002</v>
      </c>
      <c r="H38" s="55">
        <v>844.43100000000004</v>
      </c>
      <c r="I38" s="55">
        <v>908.91600000000005</v>
      </c>
      <c r="J38" s="55">
        <v>917.99300000000005</v>
      </c>
      <c r="K38" s="55">
        <v>1310.9690000000001</v>
      </c>
      <c r="L38" s="55">
        <v>1414.6110000000001</v>
      </c>
      <c r="M38" s="55">
        <v>1501.8679999999999</v>
      </c>
      <c r="N38" s="55">
        <v>1661.626</v>
      </c>
      <c r="O38" s="55">
        <v>674.11800000000005</v>
      </c>
      <c r="P38" s="55">
        <v>1034.78</v>
      </c>
      <c r="Q38" s="55">
        <v>1905.625</v>
      </c>
    </row>
    <row r="39" spans="1:17" x14ac:dyDescent="0.3">
      <c r="A39" s="54" t="s">
        <v>304</v>
      </c>
      <c r="B39" s="54"/>
      <c r="C39" s="55" t="s">
        <v>183</v>
      </c>
      <c r="D39" s="55" t="s">
        <v>183</v>
      </c>
      <c r="E39" s="55" t="s">
        <v>183</v>
      </c>
      <c r="F39" s="55" t="s">
        <v>183</v>
      </c>
      <c r="G39" s="55" t="s">
        <v>183</v>
      </c>
      <c r="H39" s="55">
        <v>-1</v>
      </c>
      <c r="I39" s="55">
        <v>6</v>
      </c>
      <c r="J39" s="55">
        <v>2</v>
      </c>
      <c r="K39" s="55">
        <v>5</v>
      </c>
      <c r="L39" s="55" t="s">
        <v>183</v>
      </c>
      <c r="M39" s="55" t="s">
        <v>183</v>
      </c>
      <c r="N39" s="55" t="s">
        <v>183</v>
      </c>
      <c r="O39" s="55" t="s">
        <v>183</v>
      </c>
      <c r="P39" s="55" t="s">
        <v>183</v>
      </c>
      <c r="Q39" s="55" t="s">
        <v>183</v>
      </c>
    </row>
    <row r="40" spans="1:17" x14ac:dyDescent="0.3">
      <c r="A40" s="52" t="s">
        <v>314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</row>
    <row r="41" spans="1:17" x14ac:dyDescent="0.3">
      <c r="A41" s="54" t="s">
        <v>312</v>
      </c>
      <c r="B41" s="54"/>
      <c r="C41" s="55" t="s">
        <v>183</v>
      </c>
      <c r="D41" s="55" t="s">
        <v>183</v>
      </c>
      <c r="E41" s="55" t="s">
        <v>183</v>
      </c>
      <c r="F41" s="55" t="s">
        <v>183</v>
      </c>
      <c r="G41" s="55" t="s">
        <v>183</v>
      </c>
      <c r="H41" s="55" t="s">
        <v>183</v>
      </c>
      <c r="I41" s="55" t="s">
        <v>183</v>
      </c>
      <c r="J41" s="55" t="s">
        <v>183</v>
      </c>
      <c r="K41" s="55">
        <v>1242.1590000000001</v>
      </c>
      <c r="L41" s="55">
        <v>1354.3009999999999</v>
      </c>
      <c r="M41" s="55">
        <v>1412.86</v>
      </c>
      <c r="N41" s="55">
        <v>1477.2</v>
      </c>
      <c r="O41" s="55">
        <v>518.99099999999999</v>
      </c>
      <c r="P41" s="55">
        <v>1009.503</v>
      </c>
      <c r="Q41" s="55">
        <v>1686.2360000000001</v>
      </c>
    </row>
    <row r="42" spans="1:17" x14ac:dyDescent="0.3">
      <c r="A42" s="54" t="s">
        <v>313</v>
      </c>
      <c r="B42" s="54"/>
      <c r="C42" s="55" t="s">
        <v>183</v>
      </c>
      <c r="D42" s="55" t="s">
        <v>183</v>
      </c>
      <c r="E42" s="55" t="s">
        <v>183</v>
      </c>
      <c r="F42" s="55" t="s">
        <v>183</v>
      </c>
      <c r="G42" s="55" t="s">
        <v>183</v>
      </c>
      <c r="H42" s="55" t="s">
        <v>183</v>
      </c>
      <c r="I42" s="55" t="s">
        <v>183</v>
      </c>
      <c r="J42" s="55" t="s">
        <v>183</v>
      </c>
      <c r="K42" s="55">
        <v>901.20100000000002</v>
      </c>
      <c r="L42" s="55">
        <v>954.125</v>
      </c>
      <c r="M42" s="55">
        <v>999.97900000000004</v>
      </c>
      <c r="N42" s="55">
        <v>1051.4000000000001</v>
      </c>
      <c r="O42" s="55">
        <v>412.70499999999998</v>
      </c>
      <c r="P42" s="55">
        <v>617.63499999999999</v>
      </c>
      <c r="Q42" s="55">
        <v>1017.817</v>
      </c>
    </row>
    <row r="43" spans="1:17" x14ac:dyDescent="0.3">
      <c r="A43" s="54" t="s">
        <v>304</v>
      </c>
      <c r="B43" s="54"/>
      <c r="C43" s="55" t="s">
        <v>183</v>
      </c>
      <c r="D43" s="55" t="s">
        <v>183</v>
      </c>
      <c r="E43" s="55" t="s">
        <v>183</v>
      </c>
      <c r="F43" s="55" t="s">
        <v>183</v>
      </c>
      <c r="G43" s="55" t="s">
        <v>183</v>
      </c>
      <c r="H43" s="55">
        <v>3</v>
      </c>
      <c r="I43" s="55">
        <v>5</v>
      </c>
      <c r="J43" s="55">
        <v>-1</v>
      </c>
      <c r="K43" s="55">
        <v>-1</v>
      </c>
      <c r="L43" s="55" t="s">
        <v>183</v>
      </c>
      <c r="M43" s="55" t="s">
        <v>183</v>
      </c>
      <c r="N43" s="55" t="s">
        <v>183</v>
      </c>
      <c r="O43" s="55" t="s">
        <v>183</v>
      </c>
      <c r="P43" s="55" t="s">
        <v>183</v>
      </c>
      <c r="Q43" s="55" t="s">
        <v>183</v>
      </c>
    </row>
    <row r="44" spans="1:17" x14ac:dyDescent="0.3">
      <c r="A44" s="52" t="s">
        <v>315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</row>
    <row r="45" spans="1:17" x14ac:dyDescent="0.3">
      <c r="A45" s="54" t="s">
        <v>312</v>
      </c>
      <c r="B45" s="54"/>
      <c r="C45" s="55" t="s">
        <v>183</v>
      </c>
      <c r="D45" s="55" t="s">
        <v>183</v>
      </c>
      <c r="E45" s="55" t="s">
        <v>183</v>
      </c>
      <c r="F45" s="55" t="s">
        <v>183</v>
      </c>
      <c r="G45" s="55" t="s">
        <v>183</v>
      </c>
      <c r="H45" s="55" t="s">
        <v>183</v>
      </c>
      <c r="I45" s="55" t="s">
        <v>183</v>
      </c>
      <c r="J45" s="55" t="s">
        <v>183</v>
      </c>
      <c r="K45" s="55">
        <v>4108.1260000000002</v>
      </c>
      <c r="L45" s="55">
        <v>5016.4260000000004</v>
      </c>
      <c r="M45" s="55">
        <v>5753.15</v>
      </c>
      <c r="N45" s="55">
        <v>6517.759</v>
      </c>
      <c r="O45" s="55">
        <v>2871.72</v>
      </c>
      <c r="P45" s="55">
        <v>5362.9120000000003</v>
      </c>
      <c r="Q45" s="55">
        <v>5734.1729999999998</v>
      </c>
    </row>
    <row r="46" spans="1:17" x14ac:dyDescent="0.3">
      <c r="A46" s="54" t="s">
        <v>313</v>
      </c>
      <c r="B46" s="54"/>
      <c r="C46" s="55">
        <v>1618.914</v>
      </c>
      <c r="D46" s="55">
        <v>1491.943</v>
      </c>
      <c r="E46" s="55">
        <v>1422.5309999999999</v>
      </c>
      <c r="F46" s="55">
        <v>2515.279</v>
      </c>
      <c r="G46" s="55">
        <v>3396.752</v>
      </c>
      <c r="H46" s="55">
        <v>3684.81</v>
      </c>
      <c r="I46" s="55">
        <v>3643.8809999999999</v>
      </c>
      <c r="J46" s="55">
        <v>2882.752</v>
      </c>
      <c r="K46" s="55">
        <v>2213.922</v>
      </c>
      <c r="L46" s="55">
        <v>2673.3969999999999</v>
      </c>
      <c r="M46" s="55">
        <v>3199.7750000000001</v>
      </c>
      <c r="N46" s="55">
        <v>3623.8989999999999</v>
      </c>
      <c r="O46" s="55">
        <v>1701.7829999999999</v>
      </c>
      <c r="P46" s="55">
        <v>2551.1689999999999</v>
      </c>
      <c r="Q46" s="55">
        <v>2746.576</v>
      </c>
    </row>
    <row r="47" spans="1:17" x14ac:dyDescent="0.3">
      <c r="A47" s="52" t="s">
        <v>316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</row>
    <row r="48" spans="1:17" x14ac:dyDescent="0.3">
      <c r="A48" s="54" t="s">
        <v>312</v>
      </c>
      <c r="B48" s="54"/>
      <c r="C48" s="55" t="s">
        <v>183</v>
      </c>
      <c r="D48" s="55" t="s">
        <v>183</v>
      </c>
      <c r="E48" s="55" t="s">
        <v>183</v>
      </c>
      <c r="F48" s="55" t="s">
        <v>183</v>
      </c>
      <c r="G48" s="55" t="s">
        <v>183</v>
      </c>
      <c r="H48" s="55" t="s">
        <v>183</v>
      </c>
      <c r="I48" s="55" t="s">
        <v>183</v>
      </c>
      <c r="J48" s="55" t="s">
        <v>183</v>
      </c>
      <c r="K48" s="55">
        <v>2003.027</v>
      </c>
      <c r="L48" s="55">
        <v>2152.741</v>
      </c>
      <c r="M48" s="55">
        <v>2212.5729999999999</v>
      </c>
      <c r="N48" s="55">
        <v>2322.5790000000002</v>
      </c>
      <c r="O48" s="55">
        <v>830.38199999999995</v>
      </c>
      <c r="P48" s="55">
        <v>1690.037</v>
      </c>
      <c r="Q48" s="55">
        <v>3057.145</v>
      </c>
    </row>
    <row r="49" spans="1:17" x14ac:dyDescent="0.3">
      <c r="A49" s="54" t="s">
        <v>313</v>
      </c>
      <c r="B49" s="54"/>
      <c r="C49" s="55">
        <v>533.55899999999997</v>
      </c>
      <c r="D49" s="55">
        <v>427.16899999999998</v>
      </c>
      <c r="E49" s="55">
        <v>423.07299999999998</v>
      </c>
      <c r="F49" s="55">
        <v>485.75099999999998</v>
      </c>
      <c r="G49" s="55">
        <v>507.85599999999999</v>
      </c>
      <c r="H49" s="55">
        <v>516.60500000000002</v>
      </c>
      <c r="I49" s="55">
        <v>548.99300000000005</v>
      </c>
      <c r="J49" s="55">
        <v>564.09400000000005</v>
      </c>
      <c r="K49" s="55">
        <v>697.97699999999998</v>
      </c>
      <c r="L49" s="55">
        <v>748.947</v>
      </c>
      <c r="M49" s="55">
        <v>791.76099999999997</v>
      </c>
      <c r="N49" s="55">
        <v>829.67700000000002</v>
      </c>
      <c r="O49" s="55">
        <v>419.15600000000001</v>
      </c>
      <c r="P49" s="55">
        <v>600.94200000000001</v>
      </c>
      <c r="Q49" s="55">
        <v>937.27200000000005</v>
      </c>
    </row>
    <row r="50" spans="1:17" x14ac:dyDescent="0.3">
      <c r="A50" s="54" t="s">
        <v>304</v>
      </c>
      <c r="B50" s="54"/>
      <c r="C50" s="55" t="s">
        <v>183</v>
      </c>
      <c r="D50" s="55" t="s">
        <v>183</v>
      </c>
      <c r="E50" s="55" t="s">
        <v>183</v>
      </c>
      <c r="F50" s="55" t="s">
        <v>183</v>
      </c>
      <c r="G50" s="55" t="s">
        <v>183</v>
      </c>
      <c r="H50" s="55">
        <v>4</v>
      </c>
      <c r="I50" s="55">
        <v>7</v>
      </c>
      <c r="J50" s="55">
        <v>6</v>
      </c>
      <c r="K50" s="55">
        <v>8</v>
      </c>
      <c r="L50" s="55" t="s">
        <v>183</v>
      </c>
      <c r="M50" s="55" t="s">
        <v>183</v>
      </c>
      <c r="N50" s="55" t="s">
        <v>183</v>
      </c>
      <c r="O50" s="55" t="s">
        <v>183</v>
      </c>
      <c r="P50" s="55" t="s">
        <v>183</v>
      </c>
      <c r="Q50" s="55" t="s">
        <v>183</v>
      </c>
    </row>
    <row r="51" spans="1:17" x14ac:dyDescent="0.3">
      <c r="A51" s="52" t="s">
        <v>317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</row>
    <row r="52" spans="1:17" x14ac:dyDescent="0.3">
      <c r="A52" s="54" t="s">
        <v>312</v>
      </c>
      <c r="B52" s="54"/>
      <c r="C52" s="55" t="s">
        <v>183</v>
      </c>
      <c r="D52" s="55" t="s">
        <v>183</v>
      </c>
      <c r="E52" s="55" t="s">
        <v>183</v>
      </c>
      <c r="F52" s="55" t="s">
        <v>183</v>
      </c>
      <c r="G52" s="55" t="s">
        <v>183</v>
      </c>
      <c r="H52" s="55" t="s">
        <v>183</v>
      </c>
      <c r="I52" s="55" t="s">
        <v>183</v>
      </c>
      <c r="J52" s="55" t="s">
        <v>183</v>
      </c>
      <c r="K52" s="55">
        <v>397.15199999999999</v>
      </c>
      <c r="L52" s="55">
        <v>402.04199999999997</v>
      </c>
      <c r="M52" s="55">
        <v>425.49200000000002</v>
      </c>
      <c r="N52" s="55">
        <v>436.887</v>
      </c>
      <c r="O52" s="55">
        <v>244.94900000000001</v>
      </c>
      <c r="P52" s="55">
        <v>226.083</v>
      </c>
      <c r="Q52" s="55">
        <v>45.692999999999998</v>
      </c>
    </row>
    <row r="53" spans="1:17" x14ac:dyDescent="0.3">
      <c r="A53" s="54" t="s">
        <v>313</v>
      </c>
      <c r="B53" s="54"/>
      <c r="C53" s="55" t="s">
        <v>183</v>
      </c>
      <c r="D53" s="55">
        <v>99.379000000000005</v>
      </c>
      <c r="E53" s="55">
        <v>359.47</v>
      </c>
      <c r="F53" s="55">
        <v>351.20699999999999</v>
      </c>
      <c r="G53" s="55">
        <v>357.59699999999998</v>
      </c>
      <c r="H53" s="55">
        <v>364.66399999999999</v>
      </c>
      <c r="I53" s="55">
        <v>383.43400000000003</v>
      </c>
      <c r="J53" s="55">
        <v>398.83600000000001</v>
      </c>
      <c r="K53" s="55">
        <v>397.15199999999999</v>
      </c>
      <c r="L53" s="55">
        <v>402.04199999999997</v>
      </c>
      <c r="M53" s="55">
        <v>425.49200000000002</v>
      </c>
      <c r="N53" s="55">
        <v>436.887</v>
      </c>
      <c r="O53" s="55">
        <v>244.94900000000001</v>
      </c>
      <c r="P53" s="55">
        <v>226.083</v>
      </c>
      <c r="Q53" s="55">
        <v>45.692999999999998</v>
      </c>
    </row>
    <row r="54" spans="1:17" x14ac:dyDescent="0.3">
      <c r="A54" s="52" t="s">
        <v>318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</row>
    <row r="55" spans="1:17" x14ac:dyDescent="0.3">
      <c r="A55" s="54" t="s">
        <v>313</v>
      </c>
      <c r="B55" s="54"/>
      <c r="C55" s="55">
        <v>397.50400000000002</v>
      </c>
      <c r="D55" s="55">
        <v>284.91899999999998</v>
      </c>
      <c r="E55" s="55">
        <v>333.81700000000001</v>
      </c>
      <c r="F55" s="55">
        <v>345.48399999999998</v>
      </c>
      <c r="G55" s="55">
        <v>344.78199999999998</v>
      </c>
      <c r="H55" s="55">
        <v>354.70499999999998</v>
      </c>
      <c r="I55" s="55">
        <v>361.904</v>
      </c>
      <c r="J55" s="55">
        <v>348.51299999999998</v>
      </c>
      <c r="K55" s="55" t="s">
        <v>183</v>
      </c>
      <c r="L55" s="55" t="s">
        <v>183</v>
      </c>
      <c r="M55" s="55" t="s">
        <v>183</v>
      </c>
      <c r="N55" s="55" t="s">
        <v>183</v>
      </c>
      <c r="O55" s="55">
        <v>-2992.6109999999999</v>
      </c>
      <c r="P55" s="55" t="s">
        <v>183</v>
      </c>
      <c r="Q55" s="55" t="s">
        <v>183</v>
      </c>
    </row>
    <row r="56" spans="1:17" x14ac:dyDescent="0.3">
      <c r="A56" s="52" t="s">
        <v>319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</row>
    <row r="57" spans="1:17" x14ac:dyDescent="0.3">
      <c r="A57" s="54" t="s">
        <v>304</v>
      </c>
      <c r="B57" s="54"/>
      <c r="C57" s="55" t="s">
        <v>183</v>
      </c>
      <c r="D57" s="55" t="s">
        <v>183</v>
      </c>
      <c r="E57" s="55" t="s">
        <v>183</v>
      </c>
      <c r="F57" s="55" t="s">
        <v>183</v>
      </c>
      <c r="G57" s="55" t="s">
        <v>183</v>
      </c>
      <c r="H57" s="55" t="s">
        <v>183</v>
      </c>
      <c r="I57" s="55" t="s">
        <v>183</v>
      </c>
      <c r="J57" s="55" t="s">
        <v>183</v>
      </c>
      <c r="K57" s="55" t="s">
        <v>183</v>
      </c>
      <c r="L57" s="55" t="s">
        <v>183</v>
      </c>
      <c r="M57" s="55" t="s">
        <v>183</v>
      </c>
      <c r="N57" s="55">
        <v>25</v>
      </c>
      <c r="O57" s="55" t="s">
        <v>183</v>
      </c>
      <c r="P57" s="55" t="s">
        <v>183</v>
      </c>
      <c r="Q57" s="55" t="s">
        <v>183</v>
      </c>
    </row>
    <row r="58" spans="1:17" x14ac:dyDescent="0.3">
      <c r="A58" s="52" t="s">
        <v>311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</row>
    <row r="59" spans="1:17" x14ac:dyDescent="0.3">
      <c r="A59" s="54" t="s">
        <v>304</v>
      </c>
      <c r="B59" s="54"/>
      <c r="C59" s="55" t="s">
        <v>183</v>
      </c>
      <c r="D59" s="55" t="s">
        <v>183</v>
      </c>
      <c r="E59" s="55" t="s">
        <v>183</v>
      </c>
      <c r="F59" s="55" t="s">
        <v>183</v>
      </c>
      <c r="G59" s="55" t="s">
        <v>183</v>
      </c>
      <c r="H59" s="55" t="s">
        <v>183</v>
      </c>
      <c r="I59" s="55" t="s">
        <v>183</v>
      </c>
      <c r="J59" s="55" t="s">
        <v>183</v>
      </c>
      <c r="K59" s="55" t="s">
        <v>183</v>
      </c>
      <c r="L59" s="55" t="s">
        <v>183</v>
      </c>
      <c r="M59" s="55" t="s">
        <v>183</v>
      </c>
      <c r="N59" s="55">
        <v>15</v>
      </c>
      <c r="O59" s="55" t="s">
        <v>183</v>
      </c>
      <c r="P59" s="55" t="s">
        <v>183</v>
      </c>
      <c r="Q59" s="55" t="s">
        <v>183</v>
      </c>
    </row>
    <row r="60" spans="1:17" x14ac:dyDescent="0.3">
      <c r="A60" s="52" t="s">
        <v>320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</row>
    <row r="61" spans="1:17" x14ac:dyDescent="0.3">
      <c r="A61" s="54" t="s">
        <v>304</v>
      </c>
      <c r="B61" s="54"/>
      <c r="C61" s="55" t="s">
        <v>183</v>
      </c>
      <c r="D61" s="55" t="s">
        <v>183</v>
      </c>
      <c r="E61" s="55" t="s">
        <v>183</v>
      </c>
      <c r="F61" s="55" t="s">
        <v>183</v>
      </c>
      <c r="G61" s="55" t="s">
        <v>183</v>
      </c>
      <c r="H61" s="55" t="s">
        <v>183</v>
      </c>
      <c r="I61" s="55" t="s">
        <v>183</v>
      </c>
      <c r="J61" s="55" t="s">
        <v>183</v>
      </c>
      <c r="K61" s="55" t="s">
        <v>183</v>
      </c>
      <c r="L61" s="55" t="s">
        <v>183</v>
      </c>
      <c r="M61" s="55" t="s">
        <v>183</v>
      </c>
      <c r="N61" s="55">
        <v>25</v>
      </c>
      <c r="O61" s="55" t="s">
        <v>183</v>
      </c>
      <c r="P61" s="55" t="s">
        <v>183</v>
      </c>
      <c r="Q61" s="55" t="s">
        <v>183</v>
      </c>
    </row>
    <row r="62" spans="1:17" x14ac:dyDescent="0.3">
      <c r="A62" s="52" t="s">
        <v>321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</row>
    <row r="63" spans="1:17" x14ac:dyDescent="0.3">
      <c r="A63" s="54" t="s">
        <v>302</v>
      </c>
      <c r="B63" s="54"/>
      <c r="C63" s="55" t="s">
        <v>183</v>
      </c>
      <c r="D63" s="55" t="s">
        <v>183</v>
      </c>
      <c r="E63" s="55" t="s">
        <v>183</v>
      </c>
      <c r="F63" s="55" t="s">
        <v>183</v>
      </c>
      <c r="G63" s="55">
        <v>-5.7089999999999996</v>
      </c>
      <c r="H63" s="55">
        <v>-47.265000000000001</v>
      </c>
      <c r="I63" s="55">
        <v>85.974000000000004</v>
      </c>
      <c r="J63" s="55">
        <v>-41.917000000000002</v>
      </c>
      <c r="K63" s="55">
        <v>-56.295000000000002</v>
      </c>
      <c r="L63" s="55">
        <v>-70.123999999999995</v>
      </c>
      <c r="M63" s="55">
        <v>-84.748999999999995</v>
      </c>
      <c r="N63" s="55" t="s">
        <v>183</v>
      </c>
      <c r="O63" s="55" t="s">
        <v>183</v>
      </c>
      <c r="P63" s="55" t="s">
        <v>183</v>
      </c>
      <c r="Q63" s="55" t="s">
        <v>183</v>
      </c>
    </row>
    <row r="64" spans="1:17" x14ac:dyDescent="0.3">
      <c r="A64" s="54" t="s">
        <v>300</v>
      </c>
      <c r="B64" s="54"/>
      <c r="C64" s="55">
        <v>-675.428</v>
      </c>
      <c r="D64" s="55">
        <v>-633.69399999999996</v>
      </c>
      <c r="E64" s="55">
        <v>-620.279</v>
      </c>
      <c r="F64" s="55">
        <v>-430.99099999999999</v>
      </c>
      <c r="G64" s="55">
        <v>-681.98500000000001</v>
      </c>
      <c r="H64" s="55">
        <v>-750.37800000000004</v>
      </c>
      <c r="I64" s="55">
        <v>-762.16899999999998</v>
      </c>
      <c r="J64" s="55">
        <v>-747.65899999999999</v>
      </c>
      <c r="K64" s="55" t="s">
        <v>183</v>
      </c>
      <c r="L64" s="55" t="s">
        <v>183</v>
      </c>
      <c r="M64" s="55" t="s">
        <v>183</v>
      </c>
      <c r="N64" s="55" t="s">
        <v>183</v>
      </c>
      <c r="O64" s="55" t="s">
        <v>183</v>
      </c>
      <c r="P64" s="55" t="s">
        <v>183</v>
      </c>
      <c r="Q64" s="55" t="s">
        <v>183</v>
      </c>
    </row>
    <row r="65" spans="1:17" x14ac:dyDescent="0.3">
      <c r="A65" s="52" t="s">
        <v>319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</row>
    <row r="66" spans="1:17" x14ac:dyDescent="0.3">
      <c r="A66" s="54" t="s">
        <v>304</v>
      </c>
      <c r="B66" s="54"/>
      <c r="C66" s="55">
        <v>-8</v>
      </c>
      <c r="D66" s="55">
        <v>-12</v>
      </c>
      <c r="E66" s="55">
        <v>-6</v>
      </c>
      <c r="F66" s="55">
        <v>1</v>
      </c>
      <c r="G66" s="55">
        <v>2</v>
      </c>
      <c r="H66" s="55" t="s">
        <v>183</v>
      </c>
      <c r="I66" s="55">
        <v>-1</v>
      </c>
      <c r="J66" s="55">
        <v>1</v>
      </c>
      <c r="K66" s="55">
        <v>14</v>
      </c>
      <c r="L66" s="55" t="s">
        <v>183</v>
      </c>
      <c r="M66" s="55" t="s">
        <v>183</v>
      </c>
      <c r="N66" s="55" t="s">
        <v>183</v>
      </c>
      <c r="O66" s="55" t="s">
        <v>183</v>
      </c>
      <c r="P66" s="55" t="s">
        <v>183</v>
      </c>
      <c r="Q66" s="55" t="s">
        <v>183</v>
      </c>
    </row>
    <row r="67" spans="1:17" x14ac:dyDescent="0.3">
      <c r="A67" s="54" t="s">
        <v>306</v>
      </c>
      <c r="B67" s="54"/>
      <c r="C67" s="55" t="s">
        <v>183</v>
      </c>
      <c r="D67" s="55" t="s">
        <v>183</v>
      </c>
      <c r="E67" s="55" t="s">
        <v>183</v>
      </c>
      <c r="F67" s="55" t="s">
        <v>183</v>
      </c>
      <c r="G67" s="55" t="s">
        <v>183</v>
      </c>
      <c r="H67" s="55" t="s">
        <v>183</v>
      </c>
      <c r="I67" s="55" t="s">
        <v>183</v>
      </c>
      <c r="J67" s="55">
        <v>21.2</v>
      </c>
      <c r="K67" s="55" t="s">
        <v>183</v>
      </c>
      <c r="L67" s="55" t="s">
        <v>183</v>
      </c>
      <c r="M67" s="55" t="s">
        <v>183</v>
      </c>
      <c r="N67" s="55" t="s">
        <v>183</v>
      </c>
      <c r="O67" s="55" t="s">
        <v>183</v>
      </c>
      <c r="P67" s="55" t="s">
        <v>183</v>
      </c>
      <c r="Q67" s="55" t="s">
        <v>183</v>
      </c>
    </row>
    <row r="68" spans="1:17" x14ac:dyDescent="0.3">
      <c r="A68" s="54" t="s">
        <v>307</v>
      </c>
      <c r="B68" s="54"/>
      <c r="C68" s="55" t="s">
        <v>183</v>
      </c>
      <c r="D68" s="55" t="s">
        <v>183</v>
      </c>
      <c r="E68" s="55" t="s">
        <v>183</v>
      </c>
      <c r="F68" s="55" t="s">
        <v>183</v>
      </c>
      <c r="G68" s="55" t="s">
        <v>183</v>
      </c>
      <c r="H68" s="55" t="s">
        <v>183</v>
      </c>
      <c r="I68" s="55" t="s">
        <v>183</v>
      </c>
      <c r="J68" s="55">
        <v>4029</v>
      </c>
      <c r="K68" s="55" t="s">
        <v>183</v>
      </c>
      <c r="L68" s="55" t="s">
        <v>183</v>
      </c>
      <c r="M68" s="55" t="s">
        <v>183</v>
      </c>
      <c r="N68" s="55" t="s">
        <v>183</v>
      </c>
      <c r="O68" s="55" t="s">
        <v>183</v>
      </c>
      <c r="P68" s="55" t="s">
        <v>183</v>
      </c>
      <c r="Q68" s="55" t="s">
        <v>183</v>
      </c>
    </row>
    <row r="69" spans="1:17" x14ac:dyDescent="0.3">
      <c r="A69" s="54" t="s">
        <v>300</v>
      </c>
      <c r="B69" s="54"/>
      <c r="C69" s="55">
        <v>2975.68</v>
      </c>
      <c r="D69" s="55" t="s">
        <v>183</v>
      </c>
      <c r="E69" s="55" t="s">
        <v>183</v>
      </c>
      <c r="F69" s="55" t="s">
        <v>183</v>
      </c>
      <c r="G69" s="55" t="s">
        <v>183</v>
      </c>
      <c r="H69" s="55" t="s">
        <v>183</v>
      </c>
      <c r="I69" s="55" t="s">
        <v>183</v>
      </c>
      <c r="J69" s="55" t="s">
        <v>183</v>
      </c>
      <c r="K69" s="55" t="s">
        <v>183</v>
      </c>
      <c r="L69" s="55" t="s">
        <v>183</v>
      </c>
      <c r="M69" s="55" t="s">
        <v>183</v>
      </c>
      <c r="N69" s="55" t="s">
        <v>183</v>
      </c>
      <c r="O69" s="55" t="s">
        <v>183</v>
      </c>
      <c r="P69" s="55" t="s">
        <v>183</v>
      </c>
      <c r="Q69" s="55" t="s">
        <v>183</v>
      </c>
    </row>
    <row r="70" spans="1:17" x14ac:dyDescent="0.3">
      <c r="A70" s="52" t="s">
        <v>322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</row>
    <row r="71" spans="1:17" x14ac:dyDescent="0.3">
      <c r="A71" s="54" t="s">
        <v>300</v>
      </c>
      <c r="B71" s="54"/>
      <c r="C71" s="55" t="s">
        <v>183</v>
      </c>
      <c r="D71" s="55">
        <v>6644.2820000000002</v>
      </c>
      <c r="E71" s="55">
        <v>6540.7820000000002</v>
      </c>
      <c r="F71" s="55">
        <v>6267.5749999999998</v>
      </c>
      <c r="G71" s="55">
        <v>6520.0140000000001</v>
      </c>
      <c r="H71" s="55">
        <v>6702.2359999999999</v>
      </c>
      <c r="I71" s="55">
        <v>6997.2950000000001</v>
      </c>
      <c r="J71" s="55">
        <v>7151.8590000000004</v>
      </c>
      <c r="K71" s="55" t="s">
        <v>183</v>
      </c>
      <c r="L71" s="55" t="s">
        <v>183</v>
      </c>
      <c r="M71" s="55" t="s">
        <v>183</v>
      </c>
      <c r="N71" s="55" t="s">
        <v>183</v>
      </c>
      <c r="O71" s="55" t="s">
        <v>183</v>
      </c>
      <c r="P71" s="55" t="s">
        <v>183</v>
      </c>
      <c r="Q71" s="55" t="s">
        <v>183</v>
      </c>
    </row>
    <row r="72" spans="1:17" x14ac:dyDescent="0.3">
      <c r="A72" s="54" t="s">
        <v>302</v>
      </c>
      <c r="B72" s="54"/>
      <c r="C72" s="55" t="s">
        <v>183</v>
      </c>
      <c r="D72" s="55" t="s">
        <v>183</v>
      </c>
      <c r="E72" s="55" t="s">
        <v>183</v>
      </c>
      <c r="F72" s="55">
        <v>14237.132</v>
      </c>
      <c r="G72" s="55">
        <v>13442.066999999999</v>
      </c>
      <c r="H72" s="55">
        <v>13151.718999999999</v>
      </c>
      <c r="I72" s="55">
        <v>13234.233</v>
      </c>
      <c r="J72" s="55">
        <v>13261.882</v>
      </c>
      <c r="K72" s="55" t="s">
        <v>183</v>
      </c>
      <c r="L72" s="55" t="s">
        <v>183</v>
      </c>
      <c r="M72" s="55" t="s">
        <v>183</v>
      </c>
      <c r="N72" s="55" t="s">
        <v>183</v>
      </c>
      <c r="O72" s="55" t="s">
        <v>183</v>
      </c>
      <c r="P72" s="55" t="s">
        <v>183</v>
      </c>
      <c r="Q72" s="55" t="s">
        <v>183</v>
      </c>
    </row>
    <row r="73" spans="1:17" x14ac:dyDescent="0.3">
      <c r="A73" s="52" t="s">
        <v>323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</row>
    <row r="74" spans="1:17" x14ac:dyDescent="0.3">
      <c r="A74" s="54" t="s">
        <v>313</v>
      </c>
      <c r="B74" s="54"/>
      <c r="C74" s="55">
        <v>384.822</v>
      </c>
      <c r="D74" s="55">
        <v>358.02600000000001</v>
      </c>
      <c r="E74" s="55">
        <v>360.38299999999998</v>
      </c>
      <c r="F74" s="55">
        <v>375.55900000000003</v>
      </c>
      <c r="G74" s="55">
        <v>356.93400000000003</v>
      </c>
      <c r="H74" s="55">
        <v>386.25200000000001</v>
      </c>
      <c r="I74" s="55">
        <v>422.11500000000001</v>
      </c>
      <c r="J74" s="55">
        <v>410.28399999999999</v>
      </c>
      <c r="K74" s="55" t="s">
        <v>183</v>
      </c>
      <c r="L74" s="55" t="s">
        <v>183</v>
      </c>
      <c r="M74" s="55" t="s">
        <v>183</v>
      </c>
      <c r="N74" s="55" t="s">
        <v>183</v>
      </c>
      <c r="O74" s="55" t="s">
        <v>183</v>
      </c>
      <c r="P74" s="55" t="s">
        <v>183</v>
      </c>
      <c r="Q74" s="55" t="s">
        <v>183</v>
      </c>
    </row>
    <row r="75" spans="1:17" x14ac:dyDescent="0.3">
      <c r="A75" s="52" t="s">
        <v>324</v>
      </c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</row>
    <row r="76" spans="1:17" x14ac:dyDescent="0.3">
      <c r="A76" s="54" t="s">
        <v>313</v>
      </c>
      <c r="B76" s="54"/>
      <c r="C76" s="55">
        <v>168.85900000000001</v>
      </c>
      <c r="D76" s="55">
        <v>134.851</v>
      </c>
      <c r="E76" s="55">
        <v>120.593</v>
      </c>
      <c r="F76" s="55">
        <v>124.063</v>
      </c>
      <c r="G76" s="55">
        <v>112.732</v>
      </c>
      <c r="H76" s="55">
        <v>107.249</v>
      </c>
      <c r="I76" s="55">
        <v>99.454999999999998</v>
      </c>
      <c r="J76" s="55">
        <v>102.904</v>
      </c>
      <c r="K76" s="55" t="s">
        <v>183</v>
      </c>
      <c r="L76" s="55" t="s">
        <v>183</v>
      </c>
      <c r="M76" s="55" t="s">
        <v>183</v>
      </c>
      <c r="N76" s="55" t="s">
        <v>183</v>
      </c>
      <c r="O76" s="55" t="s">
        <v>183</v>
      </c>
      <c r="P76" s="55" t="s">
        <v>183</v>
      </c>
      <c r="Q76" s="55" t="s">
        <v>183</v>
      </c>
    </row>
    <row r="77" spans="1:17" x14ac:dyDescent="0.3">
      <c r="A77" s="52" t="s">
        <v>325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</row>
    <row r="78" spans="1:17" x14ac:dyDescent="0.3">
      <c r="A78" s="54" t="s">
        <v>304</v>
      </c>
      <c r="B78" s="54"/>
      <c r="C78" s="55" t="s">
        <v>183</v>
      </c>
      <c r="D78" s="55" t="s">
        <v>183</v>
      </c>
      <c r="E78" s="55" t="s">
        <v>183</v>
      </c>
      <c r="F78" s="55" t="s">
        <v>183</v>
      </c>
      <c r="G78" s="55" t="s">
        <v>183</v>
      </c>
      <c r="H78" s="55">
        <v>4</v>
      </c>
      <c r="I78" s="55" t="s">
        <v>183</v>
      </c>
      <c r="J78" s="55" t="s">
        <v>183</v>
      </c>
      <c r="K78" s="55" t="s">
        <v>183</v>
      </c>
      <c r="L78" s="55" t="s">
        <v>183</v>
      </c>
      <c r="M78" s="55" t="s">
        <v>183</v>
      </c>
      <c r="N78" s="55" t="s">
        <v>183</v>
      </c>
      <c r="O78" s="55" t="s">
        <v>183</v>
      </c>
      <c r="P78" s="55" t="s">
        <v>183</v>
      </c>
      <c r="Q78" s="55" t="s">
        <v>183</v>
      </c>
    </row>
    <row r="79" spans="1:17" x14ac:dyDescent="0.3">
      <c r="A79" s="52" t="s">
        <v>326</v>
      </c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</row>
    <row r="80" spans="1:17" x14ac:dyDescent="0.3">
      <c r="A80" s="54" t="s">
        <v>304</v>
      </c>
      <c r="B80" s="54"/>
      <c r="C80" s="55" t="s">
        <v>183</v>
      </c>
      <c r="D80" s="55" t="s">
        <v>183</v>
      </c>
      <c r="E80" s="55" t="s">
        <v>183</v>
      </c>
      <c r="F80" s="55" t="s">
        <v>183</v>
      </c>
      <c r="G80" s="55" t="s">
        <v>183</v>
      </c>
      <c r="H80" s="55">
        <v>5</v>
      </c>
      <c r="I80" s="55" t="s">
        <v>183</v>
      </c>
      <c r="J80" s="55" t="s">
        <v>183</v>
      </c>
      <c r="K80" s="55" t="s">
        <v>183</v>
      </c>
      <c r="L80" s="55" t="s">
        <v>183</v>
      </c>
      <c r="M80" s="55" t="s">
        <v>183</v>
      </c>
      <c r="N80" s="55" t="s">
        <v>183</v>
      </c>
      <c r="O80" s="55" t="s">
        <v>183</v>
      </c>
      <c r="P80" s="55" t="s">
        <v>183</v>
      </c>
      <c r="Q80" s="55" t="s">
        <v>183</v>
      </c>
    </row>
    <row r="81" spans="1:17" x14ac:dyDescent="0.3">
      <c r="A81" s="52" t="s">
        <v>327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</row>
    <row r="82" spans="1:17" x14ac:dyDescent="0.3">
      <c r="A82" s="54" t="s">
        <v>304</v>
      </c>
      <c r="B82" s="54"/>
      <c r="C82" s="55">
        <v>-5</v>
      </c>
      <c r="D82" s="55">
        <v>-18</v>
      </c>
      <c r="E82" s="55">
        <v>-3</v>
      </c>
      <c r="F82" s="55">
        <v>6</v>
      </c>
      <c r="G82" s="55">
        <v>0</v>
      </c>
      <c r="H82" s="55" t="s">
        <v>183</v>
      </c>
      <c r="I82" s="55" t="s">
        <v>183</v>
      </c>
      <c r="J82" s="55" t="s">
        <v>183</v>
      </c>
      <c r="K82" s="55" t="s">
        <v>183</v>
      </c>
      <c r="L82" s="55" t="s">
        <v>183</v>
      </c>
      <c r="M82" s="55" t="s">
        <v>183</v>
      </c>
      <c r="N82" s="55" t="s">
        <v>183</v>
      </c>
      <c r="O82" s="55" t="s">
        <v>183</v>
      </c>
      <c r="P82" s="55" t="s">
        <v>183</v>
      </c>
      <c r="Q82" s="55" t="s">
        <v>183</v>
      </c>
    </row>
    <row r="83" spans="1:17" x14ac:dyDescent="0.3">
      <c r="A83" s="54" t="s">
        <v>300</v>
      </c>
      <c r="B83" s="54"/>
      <c r="C83" s="55">
        <v>4908.5150000000003</v>
      </c>
      <c r="D83" s="55" t="s">
        <v>183</v>
      </c>
      <c r="E83" s="55" t="s">
        <v>183</v>
      </c>
      <c r="F83" s="55" t="s">
        <v>183</v>
      </c>
      <c r="G83" s="55" t="s">
        <v>183</v>
      </c>
      <c r="H83" s="55" t="s">
        <v>183</v>
      </c>
      <c r="I83" s="55" t="s">
        <v>183</v>
      </c>
      <c r="J83" s="55" t="s">
        <v>183</v>
      </c>
      <c r="K83" s="55" t="s">
        <v>183</v>
      </c>
      <c r="L83" s="55" t="s">
        <v>183</v>
      </c>
      <c r="M83" s="55" t="s">
        <v>183</v>
      </c>
      <c r="N83" s="55" t="s">
        <v>183</v>
      </c>
      <c r="O83" s="55" t="s">
        <v>183</v>
      </c>
      <c r="P83" s="55" t="s">
        <v>183</v>
      </c>
      <c r="Q83" s="55" t="s">
        <v>183</v>
      </c>
    </row>
    <row r="84" spans="1:17" x14ac:dyDescent="0.3">
      <c r="A84" s="52" t="s">
        <v>328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</row>
    <row r="85" spans="1:17" x14ac:dyDescent="0.3">
      <c r="A85" s="54" t="s">
        <v>313</v>
      </c>
      <c r="B85" s="54"/>
      <c r="C85" s="55" t="s">
        <v>183</v>
      </c>
      <c r="D85" s="55" t="s">
        <v>183</v>
      </c>
      <c r="E85" s="55">
        <v>-2135.9140000000002</v>
      </c>
      <c r="F85" s="55" t="s">
        <v>183</v>
      </c>
      <c r="G85" s="55" t="s">
        <v>183</v>
      </c>
      <c r="H85" s="55" t="s">
        <v>183</v>
      </c>
      <c r="I85" s="55" t="s">
        <v>183</v>
      </c>
      <c r="J85" s="55" t="s">
        <v>183</v>
      </c>
      <c r="K85" s="55" t="s">
        <v>183</v>
      </c>
      <c r="L85" s="55" t="s">
        <v>183</v>
      </c>
      <c r="M85" s="55" t="s">
        <v>183</v>
      </c>
      <c r="N85" s="55" t="s">
        <v>183</v>
      </c>
      <c r="O85" s="55" t="s">
        <v>183</v>
      </c>
      <c r="P85" s="55" t="s">
        <v>183</v>
      </c>
      <c r="Q85" s="55" t="s">
        <v>183</v>
      </c>
    </row>
    <row r="86" spans="1:17" x14ac:dyDescent="0.3">
      <c r="A86" s="56" t="s">
        <v>231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</row>
  </sheetData>
  <pageMargins left="0.7" right="0.7" top="0.75" bottom="0.75" header="0.3" footer="0.3"/>
  <pageSetup scale="70" orientation="portrait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40C7-8D19-433F-8C9B-2588641E1350}">
  <dimension ref="A1:N1258"/>
  <sheetViews>
    <sheetView zoomScale="85" zoomScaleNormal="85" workbookViewId="0">
      <selection activeCell="A3" sqref="A3"/>
    </sheetView>
  </sheetViews>
  <sheetFormatPr defaultRowHeight="14.4" x14ac:dyDescent="0.3"/>
  <cols>
    <col min="1" max="1" width="10.69921875" style="125" customWidth="1"/>
    <col min="2" max="16384" width="8.796875" style="125"/>
  </cols>
  <sheetData>
    <row r="1" spans="1:14" ht="15.6" x14ac:dyDescent="0.3">
      <c r="A1" t="s">
        <v>814</v>
      </c>
      <c r="B1" t="s">
        <v>815</v>
      </c>
      <c r="C1" t="s">
        <v>816</v>
      </c>
      <c r="D1" t="s">
        <v>817</v>
      </c>
      <c r="E1" t="s">
        <v>818</v>
      </c>
      <c r="F1" t="s">
        <v>819</v>
      </c>
      <c r="G1" t="s">
        <v>820</v>
      </c>
    </row>
    <row r="2" spans="1:14" ht="15.6" x14ac:dyDescent="0.3">
      <c r="A2" s="149">
        <v>43347</v>
      </c>
      <c r="B2">
        <v>28.700001</v>
      </c>
      <c r="C2">
        <v>28.780000999999999</v>
      </c>
      <c r="D2">
        <v>27.84</v>
      </c>
      <c r="E2">
        <v>27.959999</v>
      </c>
      <c r="F2">
        <v>26.981888000000001</v>
      </c>
      <c r="G2">
        <v>10440200</v>
      </c>
      <c r="J2" s="125" t="s">
        <v>806</v>
      </c>
      <c r="K2" s="125" t="s">
        <v>821</v>
      </c>
      <c r="L2" s="125" t="s">
        <v>129</v>
      </c>
      <c r="M2" s="125" t="s">
        <v>809</v>
      </c>
      <c r="N2" s="125" t="s">
        <v>807</v>
      </c>
    </row>
    <row r="3" spans="1:14" ht="15.6" x14ac:dyDescent="0.3">
      <c r="A3" s="149">
        <v>43348</v>
      </c>
      <c r="B3">
        <v>27.809999000000001</v>
      </c>
      <c r="C3">
        <v>27.84</v>
      </c>
      <c r="D3">
        <v>27.219999000000001</v>
      </c>
      <c r="E3">
        <v>27.66</v>
      </c>
      <c r="F3">
        <v>26.692385000000002</v>
      </c>
      <c r="G3">
        <v>8050000</v>
      </c>
      <c r="J3" s="126">
        <f>QUARTILE($E$2:$E$1258,0)</f>
        <v>7.14</v>
      </c>
      <c r="K3" s="126">
        <f>QUARTILE($E$2:$E$1258,1)</f>
        <v>27.27</v>
      </c>
      <c r="L3" s="126">
        <f>QUARTILE($E$2:$E$1258,2)</f>
        <v>32.369999</v>
      </c>
      <c r="M3" s="126">
        <f>QUARTILE($E$2:$E$1258,3)</f>
        <v>41.279998999999997</v>
      </c>
      <c r="N3" s="126">
        <f>QUARTILE($E$2:$E$1258,4)</f>
        <v>50.900002000000001</v>
      </c>
    </row>
    <row r="4" spans="1:14" ht="15.6" x14ac:dyDescent="0.3">
      <c r="A4" s="149">
        <v>43349</v>
      </c>
      <c r="B4">
        <v>27.57</v>
      </c>
      <c r="C4">
        <v>27.700001</v>
      </c>
      <c r="D4">
        <v>26.83</v>
      </c>
      <c r="E4">
        <v>27</v>
      </c>
      <c r="F4">
        <v>26.055471000000001</v>
      </c>
      <c r="G4">
        <v>11254200</v>
      </c>
    </row>
    <row r="5" spans="1:14" ht="15.6" x14ac:dyDescent="0.3">
      <c r="A5" s="149">
        <v>43350</v>
      </c>
      <c r="B5">
        <v>26.74</v>
      </c>
      <c r="C5">
        <v>27.040001</v>
      </c>
      <c r="D5">
        <v>26.469999000000001</v>
      </c>
      <c r="E5">
        <v>26.75</v>
      </c>
      <c r="F5">
        <v>25.929459000000001</v>
      </c>
      <c r="G5">
        <v>8771800</v>
      </c>
    </row>
    <row r="6" spans="1:14" ht="15.6" x14ac:dyDescent="0.3">
      <c r="A6" s="149">
        <v>43353</v>
      </c>
      <c r="B6">
        <v>26.870000999999998</v>
      </c>
      <c r="C6">
        <v>27.1</v>
      </c>
      <c r="D6">
        <v>26.639999</v>
      </c>
      <c r="E6">
        <v>26.950001</v>
      </c>
      <c r="F6">
        <v>26.123327</v>
      </c>
      <c r="G6">
        <v>13850100</v>
      </c>
    </row>
    <row r="7" spans="1:14" ht="15.6" x14ac:dyDescent="0.3">
      <c r="A7" s="149">
        <v>43354</v>
      </c>
      <c r="B7">
        <v>26.629999000000002</v>
      </c>
      <c r="C7">
        <v>27.049999</v>
      </c>
      <c r="D7">
        <v>26.309999000000001</v>
      </c>
      <c r="E7">
        <v>26.93</v>
      </c>
      <c r="F7">
        <v>26.103936999999998</v>
      </c>
      <c r="G7">
        <v>10786200</v>
      </c>
    </row>
    <row r="8" spans="1:14" ht="15.6" x14ac:dyDescent="0.3">
      <c r="A8" s="149">
        <v>43355</v>
      </c>
      <c r="B8">
        <v>26.549999</v>
      </c>
      <c r="C8">
        <v>27.360001</v>
      </c>
      <c r="D8">
        <v>26.41</v>
      </c>
      <c r="E8">
        <v>27.26</v>
      </c>
      <c r="F8">
        <v>26.423812999999999</v>
      </c>
      <c r="G8">
        <v>10159100</v>
      </c>
    </row>
    <row r="9" spans="1:14" ht="15.6" x14ac:dyDescent="0.3">
      <c r="A9" s="149">
        <v>43356</v>
      </c>
      <c r="B9">
        <v>27.08</v>
      </c>
      <c r="C9">
        <v>27.860001</v>
      </c>
      <c r="D9">
        <v>27.08</v>
      </c>
      <c r="E9">
        <v>27.48</v>
      </c>
      <c r="F9">
        <v>26.637067999999999</v>
      </c>
      <c r="G9">
        <v>7962700</v>
      </c>
    </row>
    <row r="10" spans="1:14" ht="15.6" x14ac:dyDescent="0.3">
      <c r="A10" s="149">
        <v>43357</v>
      </c>
      <c r="B10">
        <v>27.940000999999999</v>
      </c>
      <c r="C10">
        <v>28.16</v>
      </c>
      <c r="D10">
        <v>27.450001</v>
      </c>
      <c r="E10">
        <v>27.68</v>
      </c>
      <c r="F10">
        <v>26.830936000000001</v>
      </c>
      <c r="G10">
        <v>6393100</v>
      </c>
    </row>
    <row r="11" spans="1:14" ht="15.6" x14ac:dyDescent="0.3">
      <c r="A11" s="149">
        <v>43360</v>
      </c>
      <c r="B11">
        <v>27.84</v>
      </c>
      <c r="C11">
        <v>27.959999</v>
      </c>
      <c r="D11">
        <v>27.34</v>
      </c>
      <c r="E11">
        <v>27.42</v>
      </c>
      <c r="F11">
        <v>26.578900999999998</v>
      </c>
      <c r="G11">
        <v>4619500</v>
      </c>
    </row>
    <row r="12" spans="1:14" ht="15.6" x14ac:dyDescent="0.3">
      <c r="A12" s="149">
        <v>43361</v>
      </c>
      <c r="B12">
        <v>27.52</v>
      </c>
      <c r="C12">
        <v>27.780000999999999</v>
      </c>
      <c r="D12">
        <v>27.09</v>
      </c>
      <c r="E12">
        <v>27.59</v>
      </c>
      <c r="F12">
        <v>26.743694000000001</v>
      </c>
      <c r="G12">
        <v>4659400</v>
      </c>
    </row>
    <row r="13" spans="1:14" ht="15.6" x14ac:dyDescent="0.3">
      <c r="A13" s="149">
        <v>43362</v>
      </c>
      <c r="B13">
        <v>28.120000999999998</v>
      </c>
      <c r="C13">
        <v>28.530000999999999</v>
      </c>
      <c r="D13">
        <v>28.030000999999999</v>
      </c>
      <c r="E13">
        <v>28.370000999999998</v>
      </c>
      <c r="F13">
        <v>27.499769000000001</v>
      </c>
      <c r="G13">
        <v>8616600</v>
      </c>
    </row>
    <row r="14" spans="1:14" ht="15.6" x14ac:dyDescent="0.3">
      <c r="A14" s="149">
        <v>43363</v>
      </c>
      <c r="B14">
        <v>28.58</v>
      </c>
      <c r="C14">
        <v>28.83</v>
      </c>
      <c r="D14">
        <v>28.25</v>
      </c>
      <c r="E14">
        <v>28.530000999999999</v>
      </c>
      <c r="F14">
        <v>27.654862999999999</v>
      </c>
      <c r="G14">
        <v>5900000</v>
      </c>
    </row>
    <row r="15" spans="1:14" ht="15.6" x14ac:dyDescent="0.3">
      <c r="A15" s="149">
        <v>43364</v>
      </c>
      <c r="B15">
        <v>28.74</v>
      </c>
      <c r="C15">
        <v>28.84</v>
      </c>
      <c r="D15">
        <v>28.42</v>
      </c>
      <c r="E15">
        <v>28.49</v>
      </c>
      <c r="F15">
        <v>27.616087</v>
      </c>
      <c r="G15">
        <v>8933300</v>
      </c>
    </row>
    <row r="16" spans="1:14" ht="15.6" x14ac:dyDescent="0.3">
      <c r="A16" s="149">
        <v>43367</v>
      </c>
      <c r="B16">
        <v>28.190000999999999</v>
      </c>
      <c r="C16">
        <v>28.280000999999999</v>
      </c>
      <c r="D16">
        <v>27.9</v>
      </c>
      <c r="E16">
        <v>27.91</v>
      </c>
      <c r="F16">
        <v>27.053875000000001</v>
      </c>
      <c r="G16">
        <v>5398400</v>
      </c>
    </row>
    <row r="17" spans="1:7" ht="15.6" x14ac:dyDescent="0.3">
      <c r="A17" s="149">
        <v>43368</v>
      </c>
      <c r="B17">
        <v>27.92</v>
      </c>
      <c r="C17">
        <v>27.959999</v>
      </c>
      <c r="D17">
        <v>27.6</v>
      </c>
      <c r="E17">
        <v>27.870000999999998</v>
      </c>
      <c r="F17">
        <v>27.015105999999999</v>
      </c>
      <c r="G17">
        <v>4577800</v>
      </c>
    </row>
    <row r="18" spans="1:7" ht="15.6" x14ac:dyDescent="0.3">
      <c r="A18" s="149">
        <v>43369</v>
      </c>
      <c r="B18">
        <v>27.879999000000002</v>
      </c>
      <c r="C18">
        <v>27.98</v>
      </c>
      <c r="D18">
        <v>27.52</v>
      </c>
      <c r="E18">
        <v>27.6</v>
      </c>
      <c r="F18">
        <v>26.753385999999999</v>
      </c>
      <c r="G18">
        <v>4699300</v>
      </c>
    </row>
    <row r="19" spans="1:7" ht="15.6" x14ac:dyDescent="0.3">
      <c r="A19" s="149">
        <v>43370</v>
      </c>
      <c r="B19">
        <v>27.469999000000001</v>
      </c>
      <c r="C19">
        <v>27.92</v>
      </c>
      <c r="D19">
        <v>27.26</v>
      </c>
      <c r="E19">
        <v>27.719999000000001</v>
      </c>
      <c r="F19">
        <v>26.869700999999999</v>
      </c>
      <c r="G19">
        <v>7719800</v>
      </c>
    </row>
    <row r="20" spans="1:7" ht="15.6" x14ac:dyDescent="0.3">
      <c r="A20" s="149">
        <v>43371</v>
      </c>
      <c r="B20">
        <v>27.6</v>
      </c>
      <c r="C20">
        <v>28.190000999999999</v>
      </c>
      <c r="D20">
        <v>27.58</v>
      </c>
      <c r="E20">
        <v>27.91</v>
      </c>
      <c r="F20">
        <v>27.053875000000001</v>
      </c>
      <c r="G20">
        <v>8959700</v>
      </c>
    </row>
    <row r="21" spans="1:7" ht="15.6" x14ac:dyDescent="0.3">
      <c r="A21" s="149">
        <v>43374</v>
      </c>
      <c r="B21">
        <v>27.93</v>
      </c>
      <c r="C21">
        <v>27.98</v>
      </c>
      <c r="D21">
        <v>26.9</v>
      </c>
      <c r="E21">
        <v>26.93</v>
      </c>
      <c r="F21">
        <v>26.103936999999998</v>
      </c>
      <c r="G21">
        <v>10766800</v>
      </c>
    </row>
    <row r="22" spans="1:7" ht="15.6" x14ac:dyDescent="0.3">
      <c r="A22" s="149">
        <v>43375</v>
      </c>
      <c r="B22">
        <v>26.75</v>
      </c>
      <c r="C22">
        <v>27.27</v>
      </c>
      <c r="D22">
        <v>26.719999000000001</v>
      </c>
      <c r="E22">
        <v>26.82</v>
      </c>
      <c r="F22">
        <v>25.997309000000001</v>
      </c>
      <c r="G22">
        <v>5952500</v>
      </c>
    </row>
    <row r="23" spans="1:7" ht="15.6" x14ac:dyDescent="0.3">
      <c r="A23" s="149">
        <v>43376</v>
      </c>
      <c r="B23">
        <v>27.08</v>
      </c>
      <c r="C23">
        <v>27.93</v>
      </c>
      <c r="D23">
        <v>27.049999</v>
      </c>
      <c r="E23">
        <v>27.530000999999999</v>
      </c>
      <c r="F23">
        <v>26.685534000000001</v>
      </c>
      <c r="G23">
        <v>6078800</v>
      </c>
    </row>
    <row r="24" spans="1:7" ht="15.6" x14ac:dyDescent="0.3">
      <c r="A24" s="149">
        <v>43377</v>
      </c>
      <c r="B24">
        <v>27.48</v>
      </c>
      <c r="C24">
        <v>27.57</v>
      </c>
      <c r="D24">
        <v>26.6</v>
      </c>
      <c r="E24">
        <v>26.91</v>
      </c>
      <c r="F24">
        <v>26.084551000000001</v>
      </c>
      <c r="G24">
        <v>6422000</v>
      </c>
    </row>
    <row r="25" spans="1:7" ht="15.6" x14ac:dyDescent="0.3">
      <c r="A25" s="149">
        <v>43378</v>
      </c>
      <c r="B25">
        <v>27.01</v>
      </c>
      <c r="C25">
        <v>27.450001</v>
      </c>
      <c r="D25">
        <v>25.91</v>
      </c>
      <c r="E25">
        <v>26.24</v>
      </c>
      <c r="F25">
        <v>25.435103999999999</v>
      </c>
      <c r="G25">
        <v>10992500</v>
      </c>
    </row>
    <row r="26" spans="1:7" ht="15.6" x14ac:dyDescent="0.3">
      <c r="A26" s="149">
        <v>43381</v>
      </c>
      <c r="B26">
        <v>25.92</v>
      </c>
      <c r="C26">
        <v>26.530000999999999</v>
      </c>
      <c r="D26">
        <v>25.85</v>
      </c>
      <c r="E26">
        <v>26.469999000000001</v>
      </c>
      <c r="F26">
        <v>25.658048999999998</v>
      </c>
      <c r="G26">
        <v>7526300</v>
      </c>
    </row>
    <row r="27" spans="1:7" ht="15.6" x14ac:dyDescent="0.3">
      <c r="A27" s="149">
        <v>43382</v>
      </c>
      <c r="B27">
        <v>26.6</v>
      </c>
      <c r="C27">
        <v>27.49</v>
      </c>
      <c r="D27">
        <v>26.43</v>
      </c>
      <c r="E27">
        <v>27.34</v>
      </c>
      <c r="F27">
        <v>26.501363999999999</v>
      </c>
      <c r="G27">
        <v>11563100</v>
      </c>
    </row>
    <row r="28" spans="1:7" ht="15.6" x14ac:dyDescent="0.3">
      <c r="A28" s="149">
        <v>43383</v>
      </c>
      <c r="B28">
        <v>27.26</v>
      </c>
      <c r="C28">
        <v>27.34</v>
      </c>
      <c r="D28">
        <v>26.110001</v>
      </c>
      <c r="E28">
        <v>26.23</v>
      </c>
      <c r="F28">
        <v>25.425411</v>
      </c>
      <c r="G28">
        <v>15582400</v>
      </c>
    </row>
    <row r="29" spans="1:7" ht="15.6" x14ac:dyDescent="0.3">
      <c r="A29" s="149">
        <v>43384</v>
      </c>
      <c r="B29">
        <v>26.15</v>
      </c>
      <c r="C29">
        <v>26.790001</v>
      </c>
      <c r="D29">
        <v>25.700001</v>
      </c>
      <c r="E29">
        <v>25.950001</v>
      </c>
      <c r="F29">
        <v>25.153998999999999</v>
      </c>
      <c r="G29">
        <v>12023200</v>
      </c>
    </row>
    <row r="30" spans="1:7" ht="15.6" x14ac:dyDescent="0.3">
      <c r="A30" s="149">
        <v>43385</v>
      </c>
      <c r="B30">
        <v>26.58</v>
      </c>
      <c r="C30">
        <v>26.67</v>
      </c>
      <c r="D30">
        <v>25.99</v>
      </c>
      <c r="E30">
        <v>26.450001</v>
      </c>
      <c r="F30">
        <v>25.638666000000001</v>
      </c>
      <c r="G30">
        <v>8052200</v>
      </c>
    </row>
    <row r="31" spans="1:7" ht="15.6" x14ac:dyDescent="0.3">
      <c r="A31" s="149">
        <v>43388</v>
      </c>
      <c r="B31">
        <v>26.33</v>
      </c>
      <c r="C31">
        <v>27.1</v>
      </c>
      <c r="D31">
        <v>26.219999000000001</v>
      </c>
      <c r="E31">
        <v>26.790001</v>
      </c>
      <c r="F31">
        <v>25.968233000000001</v>
      </c>
      <c r="G31">
        <v>8051900</v>
      </c>
    </row>
    <row r="32" spans="1:7" ht="15.6" x14ac:dyDescent="0.3">
      <c r="A32" s="149">
        <v>43389</v>
      </c>
      <c r="B32">
        <v>27.139999</v>
      </c>
      <c r="C32">
        <v>27.700001</v>
      </c>
      <c r="D32">
        <v>26.82</v>
      </c>
      <c r="E32">
        <v>27.610001</v>
      </c>
      <c r="F32">
        <v>26.763081</v>
      </c>
      <c r="G32">
        <v>6856000</v>
      </c>
    </row>
    <row r="33" spans="1:7" ht="15.6" x14ac:dyDescent="0.3">
      <c r="A33" s="149">
        <v>43390</v>
      </c>
      <c r="B33">
        <v>27.52</v>
      </c>
      <c r="C33">
        <v>28.450001</v>
      </c>
      <c r="D33">
        <v>27.15</v>
      </c>
      <c r="E33">
        <v>27.92</v>
      </c>
      <c r="F33">
        <v>27.063576000000001</v>
      </c>
      <c r="G33">
        <v>9112600</v>
      </c>
    </row>
    <row r="34" spans="1:7" ht="15.6" x14ac:dyDescent="0.3">
      <c r="A34" s="149">
        <v>43391</v>
      </c>
      <c r="B34">
        <v>27.92</v>
      </c>
      <c r="C34">
        <v>28.059999000000001</v>
      </c>
      <c r="D34">
        <v>27.209999</v>
      </c>
      <c r="E34">
        <v>27.33</v>
      </c>
      <c r="F34">
        <v>26.491665000000001</v>
      </c>
      <c r="G34">
        <v>6381000</v>
      </c>
    </row>
    <row r="35" spans="1:7" ht="15.6" x14ac:dyDescent="0.3">
      <c r="A35" s="149">
        <v>43392</v>
      </c>
      <c r="B35">
        <v>27.040001</v>
      </c>
      <c r="C35">
        <v>27.540001</v>
      </c>
      <c r="D35">
        <v>26.41</v>
      </c>
      <c r="E35">
        <v>26.65</v>
      </c>
      <c r="F35">
        <v>25.832526999999999</v>
      </c>
      <c r="G35">
        <v>8801000</v>
      </c>
    </row>
    <row r="36" spans="1:7" ht="15.6" x14ac:dyDescent="0.3">
      <c r="A36" s="149">
        <v>43395</v>
      </c>
      <c r="B36">
        <v>26.889999</v>
      </c>
      <c r="C36">
        <v>26.98</v>
      </c>
      <c r="D36">
        <v>26.08</v>
      </c>
      <c r="E36">
        <v>26.1</v>
      </c>
      <c r="F36">
        <v>25.299392999999998</v>
      </c>
      <c r="G36">
        <v>5925800</v>
      </c>
    </row>
    <row r="37" spans="1:7" ht="15.6" x14ac:dyDescent="0.3">
      <c r="A37" s="149">
        <v>43396</v>
      </c>
      <c r="B37">
        <v>25.48</v>
      </c>
      <c r="C37">
        <v>25.620000999999998</v>
      </c>
      <c r="D37">
        <v>24.610001</v>
      </c>
      <c r="E37">
        <v>25.32</v>
      </c>
      <c r="F37">
        <v>24.543323999999998</v>
      </c>
      <c r="G37">
        <v>11379600</v>
      </c>
    </row>
    <row r="38" spans="1:7" ht="15.6" x14ac:dyDescent="0.3">
      <c r="A38" s="149">
        <v>43397</v>
      </c>
      <c r="B38">
        <v>25.26</v>
      </c>
      <c r="C38">
        <v>25.450001</v>
      </c>
      <c r="D38">
        <v>24.17</v>
      </c>
      <c r="E38">
        <v>24.209999</v>
      </c>
      <c r="F38">
        <v>23.467371</v>
      </c>
      <c r="G38">
        <v>11208900</v>
      </c>
    </row>
    <row r="39" spans="1:7" ht="15.6" x14ac:dyDescent="0.3">
      <c r="A39" s="149">
        <v>43398</v>
      </c>
      <c r="B39">
        <v>24.41</v>
      </c>
      <c r="C39">
        <v>25.379999000000002</v>
      </c>
      <c r="D39">
        <v>24.4</v>
      </c>
      <c r="E39">
        <v>25.299999</v>
      </c>
      <c r="F39">
        <v>24.523938999999999</v>
      </c>
      <c r="G39">
        <v>10005500</v>
      </c>
    </row>
    <row r="40" spans="1:7" ht="15.6" x14ac:dyDescent="0.3">
      <c r="A40" s="149">
        <v>43399</v>
      </c>
      <c r="B40">
        <v>24.85</v>
      </c>
      <c r="C40">
        <v>25.290001</v>
      </c>
      <c r="D40">
        <v>24.290001</v>
      </c>
      <c r="E40">
        <v>24.940000999999999</v>
      </c>
      <c r="F40">
        <v>24.174982</v>
      </c>
      <c r="G40">
        <v>8665800</v>
      </c>
    </row>
    <row r="41" spans="1:7" ht="15.6" x14ac:dyDescent="0.3">
      <c r="A41" s="149">
        <v>43402</v>
      </c>
      <c r="B41">
        <v>25.18</v>
      </c>
      <c r="C41">
        <v>25.459999</v>
      </c>
      <c r="D41">
        <v>23.870000999999998</v>
      </c>
      <c r="E41">
        <v>24.23</v>
      </c>
      <c r="F41">
        <v>23.486758999999999</v>
      </c>
      <c r="G41">
        <v>8771400</v>
      </c>
    </row>
    <row r="42" spans="1:7" ht="15.6" x14ac:dyDescent="0.3">
      <c r="A42" s="149">
        <v>43403</v>
      </c>
      <c r="B42">
        <v>24.030000999999999</v>
      </c>
      <c r="C42">
        <v>25.200001</v>
      </c>
      <c r="D42">
        <v>23.809999000000001</v>
      </c>
      <c r="E42">
        <v>25.190000999999999</v>
      </c>
      <c r="F42">
        <v>24.417318000000002</v>
      </c>
      <c r="G42">
        <v>12584400</v>
      </c>
    </row>
    <row r="43" spans="1:7" ht="15.6" x14ac:dyDescent="0.3">
      <c r="A43" s="149">
        <v>43404</v>
      </c>
      <c r="B43">
        <v>25.700001</v>
      </c>
      <c r="C43">
        <v>27.09</v>
      </c>
      <c r="D43">
        <v>25.67</v>
      </c>
      <c r="E43">
        <v>26.68</v>
      </c>
      <c r="F43">
        <v>25.861606999999999</v>
      </c>
      <c r="G43">
        <v>14945800</v>
      </c>
    </row>
    <row r="44" spans="1:7" ht="15.6" x14ac:dyDescent="0.3">
      <c r="A44" s="149">
        <v>43405</v>
      </c>
      <c r="B44">
        <v>26.620000999999998</v>
      </c>
      <c r="C44">
        <v>28.23</v>
      </c>
      <c r="D44">
        <v>26.58</v>
      </c>
      <c r="E44">
        <v>27.9</v>
      </c>
      <c r="F44">
        <v>27.044187999999998</v>
      </c>
      <c r="G44">
        <v>10815300</v>
      </c>
    </row>
    <row r="45" spans="1:7" ht="15.6" x14ac:dyDescent="0.3">
      <c r="A45" s="149">
        <v>43406</v>
      </c>
      <c r="B45">
        <v>28.280000999999999</v>
      </c>
      <c r="C45">
        <v>28.559999000000001</v>
      </c>
      <c r="D45">
        <v>27.77</v>
      </c>
      <c r="E45">
        <v>28.17</v>
      </c>
      <c r="F45">
        <v>27.305902</v>
      </c>
      <c r="G45">
        <v>6491600</v>
      </c>
    </row>
    <row r="46" spans="1:7" ht="15.6" x14ac:dyDescent="0.3">
      <c r="A46" s="149">
        <v>43409</v>
      </c>
      <c r="B46">
        <v>28.25</v>
      </c>
      <c r="C46">
        <v>28.25</v>
      </c>
      <c r="D46">
        <v>27.51</v>
      </c>
      <c r="E46">
        <v>27.620000999999998</v>
      </c>
      <c r="F46">
        <v>26.772773999999998</v>
      </c>
      <c r="G46">
        <v>5296700</v>
      </c>
    </row>
    <row r="47" spans="1:7" ht="15.6" x14ac:dyDescent="0.3">
      <c r="A47" s="149">
        <v>43410</v>
      </c>
      <c r="B47">
        <v>27.4</v>
      </c>
      <c r="C47">
        <v>27.879999000000002</v>
      </c>
      <c r="D47">
        <v>27.200001</v>
      </c>
      <c r="E47">
        <v>27.379999000000002</v>
      </c>
      <c r="F47">
        <v>26.540130999999999</v>
      </c>
      <c r="G47">
        <v>5011000</v>
      </c>
    </row>
    <row r="48" spans="1:7" ht="15.6" x14ac:dyDescent="0.3">
      <c r="A48" s="149">
        <v>43411</v>
      </c>
      <c r="B48">
        <v>27.620000999999998</v>
      </c>
      <c r="C48">
        <v>28.040001</v>
      </c>
      <c r="D48">
        <v>27.34</v>
      </c>
      <c r="E48">
        <v>27.93</v>
      </c>
      <c r="F48">
        <v>27.073267000000001</v>
      </c>
      <c r="G48">
        <v>6444300</v>
      </c>
    </row>
    <row r="49" spans="1:7" ht="15.6" x14ac:dyDescent="0.3">
      <c r="A49" s="149">
        <v>43412</v>
      </c>
      <c r="B49">
        <v>26.620000999999998</v>
      </c>
      <c r="C49">
        <v>27.370000999999998</v>
      </c>
      <c r="D49">
        <v>26.58</v>
      </c>
      <c r="E49">
        <v>26.950001</v>
      </c>
      <c r="F49">
        <v>26.123327</v>
      </c>
      <c r="G49">
        <v>7639900</v>
      </c>
    </row>
    <row r="50" spans="1:7" ht="15.6" x14ac:dyDescent="0.3">
      <c r="A50" s="149">
        <v>43413</v>
      </c>
      <c r="B50">
        <v>26.709999</v>
      </c>
      <c r="C50">
        <v>26.98</v>
      </c>
      <c r="D50">
        <v>25.450001</v>
      </c>
      <c r="E50">
        <v>25.540001</v>
      </c>
      <c r="F50">
        <v>24.756575000000002</v>
      </c>
      <c r="G50">
        <v>9697500</v>
      </c>
    </row>
    <row r="51" spans="1:7" ht="15.6" x14ac:dyDescent="0.3">
      <c r="A51" s="149">
        <v>43416</v>
      </c>
      <c r="B51">
        <v>25.43</v>
      </c>
      <c r="C51">
        <v>25.6</v>
      </c>
      <c r="D51">
        <v>25.1</v>
      </c>
      <c r="E51">
        <v>25.18</v>
      </c>
      <c r="F51">
        <v>24.407620999999999</v>
      </c>
      <c r="G51">
        <v>9791100</v>
      </c>
    </row>
    <row r="52" spans="1:7" ht="15.6" x14ac:dyDescent="0.3">
      <c r="A52" s="149">
        <v>43417</v>
      </c>
      <c r="B52">
        <v>25.450001</v>
      </c>
      <c r="C52">
        <v>26.110001</v>
      </c>
      <c r="D52">
        <v>25.42</v>
      </c>
      <c r="E52">
        <v>25.73</v>
      </c>
      <c r="F52">
        <v>24.940747999999999</v>
      </c>
      <c r="G52">
        <v>6196500</v>
      </c>
    </row>
    <row r="53" spans="1:7" ht="15.6" x14ac:dyDescent="0.3">
      <c r="A53" s="149">
        <v>43418</v>
      </c>
      <c r="B53">
        <v>26.02</v>
      </c>
      <c r="C53">
        <v>26.65</v>
      </c>
      <c r="D53">
        <v>25.76</v>
      </c>
      <c r="E53">
        <v>25.940000999999999</v>
      </c>
      <c r="F53">
        <v>25.144304000000002</v>
      </c>
      <c r="G53">
        <v>8332900</v>
      </c>
    </row>
    <row r="54" spans="1:7" ht="15.6" x14ac:dyDescent="0.3">
      <c r="A54" s="149">
        <v>43419</v>
      </c>
      <c r="B54">
        <v>25.92</v>
      </c>
      <c r="C54">
        <v>26.42</v>
      </c>
      <c r="D54">
        <v>25.49</v>
      </c>
      <c r="E54">
        <v>26.4</v>
      </c>
      <c r="F54">
        <v>25.590195000000001</v>
      </c>
      <c r="G54">
        <v>5721400</v>
      </c>
    </row>
    <row r="55" spans="1:7" ht="15.6" x14ac:dyDescent="0.3">
      <c r="A55" s="149">
        <v>43420</v>
      </c>
      <c r="B55">
        <v>26.18</v>
      </c>
      <c r="C55">
        <v>26.76</v>
      </c>
      <c r="D55">
        <v>26.09</v>
      </c>
      <c r="E55">
        <v>26.58</v>
      </c>
      <c r="F55">
        <v>25.764672999999998</v>
      </c>
      <c r="G55">
        <v>6473900</v>
      </c>
    </row>
    <row r="56" spans="1:7" ht="15.6" x14ac:dyDescent="0.3">
      <c r="A56" s="149">
        <v>43423</v>
      </c>
      <c r="B56">
        <v>26.610001</v>
      </c>
      <c r="C56">
        <v>26.719999000000001</v>
      </c>
      <c r="D56">
        <v>25.57</v>
      </c>
      <c r="E56">
        <v>25.67</v>
      </c>
      <c r="F56">
        <v>24.882588999999999</v>
      </c>
      <c r="G56">
        <v>6671700</v>
      </c>
    </row>
    <row r="57" spans="1:7" ht="15.6" x14ac:dyDescent="0.3">
      <c r="A57" s="149">
        <v>43424</v>
      </c>
      <c r="B57">
        <v>25.120000999999998</v>
      </c>
      <c r="C57">
        <v>25.26</v>
      </c>
      <c r="D57">
        <v>24.6</v>
      </c>
      <c r="E57">
        <v>25.110001</v>
      </c>
      <c r="F57">
        <v>24.339766999999998</v>
      </c>
      <c r="G57">
        <v>7144900</v>
      </c>
    </row>
    <row r="58" spans="1:7" ht="15.6" x14ac:dyDescent="0.3">
      <c r="A58" s="149">
        <v>43425</v>
      </c>
      <c r="B58">
        <v>25.5</v>
      </c>
      <c r="C58">
        <v>26.49</v>
      </c>
      <c r="D58">
        <v>25.42</v>
      </c>
      <c r="E58">
        <v>26.059999000000001</v>
      </c>
      <c r="F58">
        <v>25.260625999999998</v>
      </c>
      <c r="G58">
        <v>5797300</v>
      </c>
    </row>
    <row r="59" spans="1:7" ht="15.6" x14ac:dyDescent="0.3">
      <c r="A59" s="149">
        <v>43427</v>
      </c>
      <c r="B59">
        <v>25.85</v>
      </c>
      <c r="C59">
        <v>26.1</v>
      </c>
      <c r="D59">
        <v>25.75</v>
      </c>
      <c r="E59">
        <v>25.809999000000001</v>
      </c>
      <c r="F59">
        <v>25.018293</v>
      </c>
      <c r="G59">
        <v>2567900</v>
      </c>
    </row>
    <row r="60" spans="1:7" ht="15.6" x14ac:dyDescent="0.3">
      <c r="A60" s="149">
        <v>43430</v>
      </c>
      <c r="B60">
        <v>26.389999</v>
      </c>
      <c r="C60">
        <v>27.26</v>
      </c>
      <c r="D60">
        <v>26.27</v>
      </c>
      <c r="E60">
        <v>27.110001</v>
      </c>
      <c r="F60">
        <v>26.278419</v>
      </c>
      <c r="G60">
        <v>8379100</v>
      </c>
    </row>
    <row r="61" spans="1:7" ht="15.6" x14ac:dyDescent="0.3">
      <c r="A61" s="149">
        <v>43431</v>
      </c>
      <c r="B61">
        <v>26.879999000000002</v>
      </c>
      <c r="C61">
        <v>27.52</v>
      </c>
      <c r="D61">
        <v>26.860001</v>
      </c>
      <c r="E61">
        <v>27.43</v>
      </c>
      <c r="F61">
        <v>26.588604</v>
      </c>
      <c r="G61">
        <v>10398800</v>
      </c>
    </row>
    <row r="62" spans="1:7" ht="15.6" x14ac:dyDescent="0.3">
      <c r="A62" s="149">
        <v>43432</v>
      </c>
      <c r="B62">
        <v>27.75</v>
      </c>
      <c r="C62">
        <v>27.99</v>
      </c>
      <c r="D62">
        <v>26.870000999999998</v>
      </c>
      <c r="E62">
        <v>27.780000999999999</v>
      </c>
      <c r="F62">
        <v>26.927868</v>
      </c>
      <c r="G62">
        <v>6313100</v>
      </c>
    </row>
    <row r="63" spans="1:7" ht="15.6" x14ac:dyDescent="0.3">
      <c r="A63" s="149">
        <v>43433</v>
      </c>
      <c r="B63">
        <v>27.610001</v>
      </c>
      <c r="C63">
        <v>27.700001</v>
      </c>
      <c r="D63">
        <v>26.889999</v>
      </c>
      <c r="E63">
        <v>27.32</v>
      </c>
      <c r="F63">
        <v>26.481974000000001</v>
      </c>
      <c r="G63">
        <v>5681200</v>
      </c>
    </row>
    <row r="64" spans="1:7" ht="15.6" x14ac:dyDescent="0.3">
      <c r="A64" s="149">
        <v>43434</v>
      </c>
      <c r="B64">
        <v>27.23</v>
      </c>
      <c r="C64">
        <v>27.33</v>
      </c>
      <c r="D64">
        <v>26.74</v>
      </c>
      <c r="E64">
        <v>26.959999</v>
      </c>
      <c r="F64">
        <v>26.133018</v>
      </c>
      <c r="G64">
        <v>7872900</v>
      </c>
    </row>
    <row r="65" spans="1:7" ht="15.6" x14ac:dyDescent="0.3">
      <c r="A65" s="149">
        <v>43437</v>
      </c>
      <c r="B65">
        <v>28</v>
      </c>
      <c r="C65">
        <v>28.209999</v>
      </c>
      <c r="D65">
        <v>27.690000999999999</v>
      </c>
      <c r="E65">
        <v>28.02</v>
      </c>
      <c r="F65">
        <v>27.160502999999999</v>
      </c>
      <c r="G65">
        <v>14702900</v>
      </c>
    </row>
    <row r="66" spans="1:7" ht="15.6" x14ac:dyDescent="0.3">
      <c r="A66" s="149">
        <v>43438</v>
      </c>
      <c r="B66">
        <v>27.799999</v>
      </c>
      <c r="C66">
        <v>28.02</v>
      </c>
      <c r="D66">
        <v>26.92</v>
      </c>
      <c r="E66">
        <v>27</v>
      </c>
      <c r="F66">
        <v>26.171793000000001</v>
      </c>
      <c r="G66">
        <v>7980500</v>
      </c>
    </row>
    <row r="67" spans="1:7" ht="15.6" x14ac:dyDescent="0.3">
      <c r="A67" s="149">
        <v>43440</v>
      </c>
      <c r="B67">
        <v>26.280000999999999</v>
      </c>
      <c r="C67">
        <v>27.42</v>
      </c>
      <c r="D67">
        <v>25.91</v>
      </c>
      <c r="E67">
        <v>27.42</v>
      </c>
      <c r="F67">
        <v>26.578900999999998</v>
      </c>
      <c r="G67">
        <v>9349200</v>
      </c>
    </row>
    <row r="68" spans="1:7" ht="15.6" x14ac:dyDescent="0.3">
      <c r="A68" s="149">
        <v>43441</v>
      </c>
      <c r="B68">
        <v>27.18</v>
      </c>
      <c r="C68">
        <v>27.559999000000001</v>
      </c>
      <c r="D68">
        <v>25.879999000000002</v>
      </c>
      <c r="E68">
        <v>25.99</v>
      </c>
      <c r="F68">
        <v>25.303508999999998</v>
      </c>
      <c r="G68">
        <v>9749200</v>
      </c>
    </row>
    <row r="69" spans="1:7" ht="15.6" x14ac:dyDescent="0.3">
      <c r="A69" s="149">
        <v>43444</v>
      </c>
      <c r="B69">
        <v>26</v>
      </c>
      <c r="C69">
        <v>26.43</v>
      </c>
      <c r="D69">
        <v>25.49</v>
      </c>
      <c r="E69">
        <v>25.82</v>
      </c>
      <c r="F69">
        <v>25.137996999999999</v>
      </c>
      <c r="G69">
        <v>11409400</v>
      </c>
    </row>
    <row r="70" spans="1:7" ht="15.6" x14ac:dyDescent="0.3">
      <c r="A70" s="149">
        <v>43445</v>
      </c>
      <c r="B70">
        <v>26.52</v>
      </c>
      <c r="C70">
        <v>26.91</v>
      </c>
      <c r="D70">
        <v>25.6</v>
      </c>
      <c r="E70">
        <v>25.629999000000002</v>
      </c>
      <c r="F70">
        <v>24.953014</v>
      </c>
      <c r="G70">
        <v>12520400</v>
      </c>
    </row>
    <row r="71" spans="1:7" ht="15.6" x14ac:dyDescent="0.3">
      <c r="A71" s="149">
        <v>43446</v>
      </c>
      <c r="B71">
        <v>26.15</v>
      </c>
      <c r="C71">
        <v>27.139999</v>
      </c>
      <c r="D71">
        <v>26.059999000000001</v>
      </c>
      <c r="E71">
        <v>26.870000999999998</v>
      </c>
      <c r="F71">
        <v>26.160264999999999</v>
      </c>
      <c r="G71">
        <v>9935300</v>
      </c>
    </row>
    <row r="72" spans="1:7" ht="15.6" x14ac:dyDescent="0.3">
      <c r="A72" s="149">
        <v>43447</v>
      </c>
      <c r="B72">
        <v>27.15</v>
      </c>
      <c r="C72">
        <v>27.26</v>
      </c>
      <c r="D72">
        <v>26.469999000000001</v>
      </c>
      <c r="E72">
        <v>26.639999</v>
      </c>
      <c r="F72">
        <v>25.936340000000001</v>
      </c>
      <c r="G72">
        <v>6078900</v>
      </c>
    </row>
    <row r="73" spans="1:7" ht="15.6" x14ac:dyDescent="0.3">
      <c r="A73" s="149">
        <v>43448</v>
      </c>
      <c r="B73">
        <v>26.27</v>
      </c>
      <c r="C73">
        <v>26.940000999999999</v>
      </c>
      <c r="D73">
        <v>26.1</v>
      </c>
      <c r="E73">
        <v>26.459999</v>
      </c>
      <c r="F73">
        <v>25.761095000000001</v>
      </c>
      <c r="G73">
        <v>4657900</v>
      </c>
    </row>
    <row r="74" spans="1:7" ht="15.6" x14ac:dyDescent="0.3">
      <c r="A74" s="149">
        <v>43451</v>
      </c>
      <c r="B74">
        <v>26.309999000000001</v>
      </c>
      <c r="C74">
        <v>26.459999</v>
      </c>
      <c r="D74">
        <v>25.459999</v>
      </c>
      <c r="E74">
        <v>25.610001</v>
      </c>
      <c r="F74">
        <v>24.933547999999998</v>
      </c>
      <c r="G74">
        <v>6577200</v>
      </c>
    </row>
    <row r="75" spans="1:7" ht="15.6" x14ac:dyDescent="0.3">
      <c r="A75" s="149">
        <v>43452</v>
      </c>
      <c r="B75">
        <v>25.950001</v>
      </c>
      <c r="C75">
        <v>26.24</v>
      </c>
      <c r="D75">
        <v>25.440000999999999</v>
      </c>
      <c r="E75">
        <v>25.709999</v>
      </c>
      <c r="F75">
        <v>25.030909000000001</v>
      </c>
      <c r="G75">
        <v>6164700</v>
      </c>
    </row>
    <row r="76" spans="1:7" ht="15.6" x14ac:dyDescent="0.3">
      <c r="A76" s="149">
        <v>43453</v>
      </c>
      <c r="B76">
        <v>25.83</v>
      </c>
      <c r="C76">
        <v>26.219999000000001</v>
      </c>
      <c r="D76">
        <v>24.370000999999998</v>
      </c>
      <c r="E76">
        <v>24.51</v>
      </c>
      <c r="F76">
        <v>23.8626</v>
      </c>
      <c r="G76">
        <v>8822600</v>
      </c>
    </row>
    <row r="77" spans="1:7" ht="15.6" x14ac:dyDescent="0.3">
      <c r="A77" s="149">
        <v>43454</v>
      </c>
      <c r="B77">
        <v>24.059999000000001</v>
      </c>
      <c r="C77">
        <v>24.530000999999999</v>
      </c>
      <c r="D77">
        <v>23.290001</v>
      </c>
      <c r="E77">
        <v>23.52</v>
      </c>
      <c r="F77">
        <v>22.898752000000002</v>
      </c>
      <c r="G77">
        <v>15510800</v>
      </c>
    </row>
    <row r="78" spans="1:7" ht="15.6" x14ac:dyDescent="0.3">
      <c r="A78" s="149">
        <v>43455</v>
      </c>
      <c r="B78">
        <v>23.43</v>
      </c>
      <c r="C78">
        <v>23.639999</v>
      </c>
      <c r="D78">
        <v>22.139999</v>
      </c>
      <c r="E78">
        <v>22.379999000000002</v>
      </c>
      <c r="F78">
        <v>21.788862000000002</v>
      </c>
      <c r="G78">
        <v>15370000</v>
      </c>
    </row>
    <row r="79" spans="1:7" ht="15.6" x14ac:dyDescent="0.3">
      <c r="A79" s="149">
        <v>43458</v>
      </c>
      <c r="B79">
        <v>22.129999000000002</v>
      </c>
      <c r="C79">
        <v>22.360001</v>
      </c>
      <c r="D79">
        <v>21.639999</v>
      </c>
      <c r="E79">
        <v>21.84</v>
      </c>
      <c r="F79">
        <v>21.263126</v>
      </c>
      <c r="G79">
        <v>5398600</v>
      </c>
    </row>
    <row r="80" spans="1:7" ht="15.6" x14ac:dyDescent="0.3">
      <c r="A80" s="149">
        <v>43460</v>
      </c>
      <c r="B80">
        <v>21.959999</v>
      </c>
      <c r="C80">
        <v>23.200001</v>
      </c>
      <c r="D80">
        <v>21.620000999999998</v>
      </c>
      <c r="E80">
        <v>23.200001</v>
      </c>
      <c r="F80">
        <v>22.587204</v>
      </c>
      <c r="G80">
        <v>12890300</v>
      </c>
    </row>
    <row r="81" spans="1:7" ht="15.6" x14ac:dyDescent="0.3">
      <c r="A81" s="149">
        <v>43461</v>
      </c>
      <c r="B81">
        <v>22.76</v>
      </c>
      <c r="C81">
        <v>23.74</v>
      </c>
      <c r="D81">
        <v>22.65</v>
      </c>
      <c r="E81">
        <v>23.74</v>
      </c>
      <c r="F81">
        <v>23.112938</v>
      </c>
      <c r="G81">
        <v>13074000</v>
      </c>
    </row>
    <row r="82" spans="1:7" ht="15.6" x14ac:dyDescent="0.3">
      <c r="A82" s="149">
        <v>43462</v>
      </c>
      <c r="B82">
        <v>23.91</v>
      </c>
      <c r="C82">
        <v>24.309999000000001</v>
      </c>
      <c r="D82">
        <v>23.5</v>
      </c>
      <c r="E82">
        <v>23.73</v>
      </c>
      <c r="F82">
        <v>23.103207000000001</v>
      </c>
      <c r="G82">
        <v>10059000</v>
      </c>
    </row>
    <row r="83" spans="1:7" ht="15.6" x14ac:dyDescent="0.3">
      <c r="A83" s="149">
        <v>43465</v>
      </c>
      <c r="B83">
        <v>23.870000999999998</v>
      </c>
      <c r="C83">
        <v>24.26</v>
      </c>
      <c r="D83">
        <v>23.559999000000001</v>
      </c>
      <c r="E83">
        <v>24.26</v>
      </c>
      <c r="F83">
        <v>23.619205000000001</v>
      </c>
      <c r="G83">
        <v>6158900</v>
      </c>
    </row>
    <row r="84" spans="1:7" ht="15.6" x14ac:dyDescent="0.3">
      <c r="A84" s="149">
        <v>43467</v>
      </c>
      <c r="B84">
        <v>23.85</v>
      </c>
      <c r="C84">
        <v>25.389999</v>
      </c>
      <c r="D84">
        <v>23.68</v>
      </c>
      <c r="E84">
        <v>25.190000999999999</v>
      </c>
      <c r="F84">
        <v>24.524643000000001</v>
      </c>
      <c r="G84">
        <v>8980800</v>
      </c>
    </row>
    <row r="85" spans="1:7" ht="15.6" x14ac:dyDescent="0.3">
      <c r="A85" s="149">
        <v>43468</v>
      </c>
      <c r="B85">
        <v>25.700001</v>
      </c>
      <c r="C85">
        <v>25.799999</v>
      </c>
      <c r="D85">
        <v>24.57</v>
      </c>
      <c r="E85">
        <v>24.700001</v>
      </c>
      <c r="F85">
        <v>24.047585999999999</v>
      </c>
      <c r="G85">
        <v>9653500</v>
      </c>
    </row>
    <row r="86" spans="1:7" ht="15.6" x14ac:dyDescent="0.3">
      <c r="A86" s="149">
        <v>43469</v>
      </c>
      <c r="B86">
        <v>25.459999</v>
      </c>
      <c r="C86">
        <v>26.049999</v>
      </c>
      <c r="D86">
        <v>25.360001</v>
      </c>
      <c r="E86">
        <v>25.77</v>
      </c>
      <c r="F86">
        <v>25.089323</v>
      </c>
      <c r="G86">
        <v>11818400</v>
      </c>
    </row>
    <row r="87" spans="1:7" ht="15.6" x14ac:dyDescent="0.3">
      <c r="A87" s="149">
        <v>43472</v>
      </c>
      <c r="B87">
        <v>25.889999</v>
      </c>
      <c r="C87">
        <v>26.719999000000001</v>
      </c>
      <c r="D87">
        <v>25.469999000000001</v>
      </c>
      <c r="E87">
        <v>26.51</v>
      </c>
      <c r="F87">
        <v>25.809771999999999</v>
      </c>
      <c r="G87">
        <v>9521000</v>
      </c>
    </row>
    <row r="88" spans="1:7" ht="15.6" x14ac:dyDescent="0.3">
      <c r="A88" s="149">
        <v>43473</v>
      </c>
      <c r="B88">
        <v>26.99</v>
      </c>
      <c r="C88">
        <v>27.27</v>
      </c>
      <c r="D88">
        <v>26.35</v>
      </c>
      <c r="E88">
        <v>27.209999</v>
      </c>
      <c r="F88">
        <v>26.491282999999999</v>
      </c>
      <c r="G88">
        <v>9039100</v>
      </c>
    </row>
    <row r="89" spans="1:7" ht="15.6" x14ac:dyDescent="0.3">
      <c r="A89" s="149">
        <v>43474</v>
      </c>
      <c r="B89">
        <v>27.33</v>
      </c>
      <c r="C89">
        <v>27.940000999999999</v>
      </c>
      <c r="D89">
        <v>27.309999000000001</v>
      </c>
      <c r="E89">
        <v>27.610001</v>
      </c>
      <c r="F89">
        <v>26.88072</v>
      </c>
      <c r="G89">
        <v>12290600</v>
      </c>
    </row>
    <row r="90" spans="1:7" ht="15.6" x14ac:dyDescent="0.3">
      <c r="A90" s="149">
        <v>43475</v>
      </c>
      <c r="B90">
        <v>27.450001</v>
      </c>
      <c r="C90">
        <v>28.950001</v>
      </c>
      <c r="D90">
        <v>27.27</v>
      </c>
      <c r="E90">
        <v>28</v>
      </c>
      <c r="F90">
        <v>27.260414000000001</v>
      </c>
      <c r="G90">
        <v>19197900</v>
      </c>
    </row>
    <row r="91" spans="1:7" ht="15.6" x14ac:dyDescent="0.3">
      <c r="A91" s="149">
        <v>43476</v>
      </c>
      <c r="B91">
        <v>27.799999</v>
      </c>
      <c r="C91">
        <v>28.15</v>
      </c>
      <c r="D91">
        <v>27.690000999999999</v>
      </c>
      <c r="E91">
        <v>28</v>
      </c>
      <c r="F91">
        <v>27.260414000000001</v>
      </c>
      <c r="G91">
        <v>8963100</v>
      </c>
    </row>
    <row r="92" spans="1:7" ht="15.6" x14ac:dyDescent="0.3">
      <c r="A92" s="149">
        <v>43479</v>
      </c>
      <c r="B92">
        <v>27.629999000000002</v>
      </c>
      <c r="C92">
        <v>27.889999</v>
      </c>
      <c r="D92">
        <v>27.35</v>
      </c>
      <c r="E92">
        <v>27.4</v>
      </c>
      <c r="F92">
        <v>26.676268</v>
      </c>
      <c r="G92">
        <v>6391600</v>
      </c>
    </row>
    <row r="93" spans="1:7" ht="15.6" x14ac:dyDescent="0.3">
      <c r="A93" s="149">
        <v>43480</v>
      </c>
      <c r="B93">
        <v>27.6</v>
      </c>
      <c r="C93">
        <v>27.83</v>
      </c>
      <c r="D93">
        <v>27.08</v>
      </c>
      <c r="E93">
        <v>27.34</v>
      </c>
      <c r="F93">
        <v>26.617853</v>
      </c>
      <c r="G93">
        <v>8127400</v>
      </c>
    </row>
    <row r="94" spans="1:7" ht="15.6" x14ac:dyDescent="0.3">
      <c r="A94" s="149">
        <v>43481</v>
      </c>
      <c r="B94">
        <v>27.309999000000001</v>
      </c>
      <c r="C94">
        <v>27.92</v>
      </c>
      <c r="D94">
        <v>27.299999</v>
      </c>
      <c r="E94">
        <v>27.48</v>
      </c>
      <c r="F94">
        <v>26.754152000000001</v>
      </c>
      <c r="G94">
        <v>4813500</v>
      </c>
    </row>
    <row r="95" spans="1:7" ht="15.6" x14ac:dyDescent="0.3">
      <c r="A95" s="149">
        <v>43482</v>
      </c>
      <c r="B95">
        <v>27.17</v>
      </c>
      <c r="C95">
        <v>27.99</v>
      </c>
      <c r="D95">
        <v>27.17</v>
      </c>
      <c r="E95">
        <v>27.74</v>
      </c>
      <c r="F95">
        <v>27.007286000000001</v>
      </c>
      <c r="G95">
        <v>6311700</v>
      </c>
    </row>
    <row r="96" spans="1:7" ht="15.6" x14ac:dyDescent="0.3">
      <c r="A96" s="149">
        <v>43483</v>
      </c>
      <c r="B96">
        <v>28.059999000000001</v>
      </c>
      <c r="C96">
        <v>28.620000999999998</v>
      </c>
      <c r="D96">
        <v>27.68</v>
      </c>
      <c r="E96">
        <v>28.559999000000001</v>
      </c>
      <c r="F96">
        <v>27.805627999999999</v>
      </c>
      <c r="G96">
        <v>13682800</v>
      </c>
    </row>
    <row r="97" spans="1:7" ht="15.6" x14ac:dyDescent="0.3">
      <c r="A97" s="149">
        <v>43487</v>
      </c>
      <c r="B97">
        <v>28.4</v>
      </c>
      <c r="C97">
        <v>28.41</v>
      </c>
      <c r="D97">
        <v>27.559999000000001</v>
      </c>
      <c r="E97">
        <v>27.870000999999998</v>
      </c>
      <c r="F97">
        <v>27.133853999999999</v>
      </c>
      <c r="G97">
        <v>9169500</v>
      </c>
    </row>
    <row r="98" spans="1:7" ht="15.6" x14ac:dyDescent="0.3">
      <c r="A98" s="149">
        <v>43488</v>
      </c>
      <c r="B98">
        <v>27.860001</v>
      </c>
      <c r="C98">
        <v>28.110001</v>
      </c>
      <c r="D98">
        <v>27.65</v>
      </c>
      <c r="E98">
        <v>27.809999000000001</v>
      </c>
      <c r="F98">
        <v>27.075437999999998</v>
      </c>
      <c r="G98">
        <v>10284900</v>
      </c>
    </row>
    <row r="99" spans="1:7" ht="15.6" x14ac:dyDescent="0.3">
      <c r="A99" s="149">
        <v>43489</v>
      </c>
      <c r="B99">
        <v>28.02</v>
      </c>
      <c r="C99">
        <v>28.74</v>
      </c>
      <c r="D99">
        <v>27.82</v>
      </c>
      <c r="E99">
        <v>27.889999</v>
      </c>
      <c r="F99">
        <v>27.153321999999999</v>
      </c>
      <c r="G99">
        <v>11511200</v>
      </c>
    </row>
    <row r="100" spans="1:7" ht="15.6" x14ac:dyDescent="0.3">
      <c r="A100" s="149">
        <v>43490</v>
      </c>
      <c r="B100">
        <v>28.25</v>
      </c>
      <c r="C100">
        <v>28.73</v>
      </c>
      <c r="D100">
        <v>28.1</v>
      </c>
      <c r="E100">
        <v>28.700001</v>
      </c>
      <c r="F100">
        <v>27.941927</v>
      </c>
      <c r="G100">
        <v>9110800</v>
      </c>
    </row>
    <row r="101" spans="1:7" ht="15.6" x14ac:dyDescent="0.3">
      <c r="A101" s="149">
        <v>43493</v>
      </c>
      <c r="B101">
        <v>28.299999</v>
      </c>
      <c r="C101">
        <v>28.74</v>
      </c>
      <c r="D101">
        <v>28.120000999999998</v>
      </c>
      <c r="E101">
        <v>28.459999</v>
      </c>
      <c r="F101">
        <v>27.708271</v>
      </c>
      <c r="G101">
        <v>11141800</v>
      </c>
    </row>
    <row r="102" spans="1:7" ht="15.6" x14ac:dyDescent="0.3">
      <c r="A102" s="149">
        <v>43494</v>
      </c>
      <c r="B102">
        <v>28.59</v>
      </c>
      <c r="C102">
        <v>28.780000999999999</v>
      </c>
      <c r="D102">
        <v>28.280000999999999</v>
      </c>
      <c r="E102">
        <v>28.360001</v>
      </c>
      <c r="F102">
        <v>27.610908999999999</v>
      </c>
      <c r="G102">
        <v>6452600</v>
      </c>
    </row>
    <row r="103" spans="1:7" ht="15.6" x14ac:dyDescent="0.3">
      <c r="A103" s="149">
        <v>43495</v>
      </c>
      <c r="B103">
        <v>28.690000999999999</v>
      </c>
      <c r="C103">
        <v>29.030000999999999</v>
      </c>
      <c r="D103">
        <v>28.34</v>
      </c>
      <c r="E103">
        <v>28.99</v>
      </c>
      <c r="F103">
        <v>28.224270000000001</v>
      </c>
      <c r="G103">
        <v>7548200</v>
      </c>
    </row>
    <row r="104" spans="1:7" ht="15.6" x14ac:dyDescent="0.3">
      <c r="A104" s="149">
        <v>43496</v>
      </c>
      <c r="B104">
        <v>29.25</v>
      </c>
      <c r="C104">
        <v>29.559999000000001</v>
      </c>
      <c r="D104">
        <v>28.93</v>
      </c>
      <c r="E104">
        <v>29.440000999999999</v>
      </c>
      <c r="F104">
        <v>28.662379999999999</v>
      </c>
      <c r="G104">
        <v>8718600</v>
      </c>
    </row>
    <row r="105" spans="1:7" ht="15.6" x14ac:dyDescent="0.3">
      <c r="A105" s="149">
        <v>43497</v>
      </c>
      <c r="B105">
        <v>29.440000999999999</v>
      </c>
      <c r="C105">
        <v>30.209999</v>
      </c>
      <c r="D105">
        <v>29.440000999999999</v>
      </c>
      <c r="E105">
        <v>29.75</v>
      </c>
      <c r="F105">
        <v>28.964195</v>
      </c>
      <c r="G105">
        <v>12104300</v>
      </c>
    </row>
    <row r="106" spans="1:7" ht="15.6" x14ac:dyDescent="0.3">
      <c r="A106" s="149">
        <v>43500</v>
      </c>
      <c r="B106">
        <v>29.75</v>
      </c>
      <c r="C106">
        <v>29.84</v>
      </c>
      <c r="D106">
        <v>29.459999</v>
      </c>
      <c r="E106">
        <v>29.549999</v>
      </c>
      <c r="F106">
        <v>28.769476000000001</v>
      </c>
      <c r="G106">
        <v>5637300</v>
      </c>
    </row>
    <row r="107" spans="1:7" ht="15.6" x14ac:dyDescent="0.3">
      <c r="A107" s="149">
        <v>43501</v>
      </c>
      <c r="B107">
        <v>29.51</v>
      </c>
      <c r="C107">
        <v>29.799999</v>
      </c>
      <c r="D107">
        <v>29.219999000000001</v>
      </c>
      <c r="E107">
        <v>29.51</v>
      </c>
      <c r="F107">
        <v>28.730537000000002</v>
      </c>
      <c r="G107">
        <v>5837100</v>
      </c>
    </row>
    <row r="108" spans="1:7" ht="15.6" x14ac:dyDescent="0.3">
      <c r="A108" s="149">
        <v>43502</v>
      </c>
      <c r="B108">
        <v>29.57</v>
      </c>
      <c r="C108">
        <v>29.799999</v>
      </c>
      <c r="D108">
        <v>29.32</v>
      </c>
      <c r="E108">
        <v>29.610001</v>
      </c>
      <c r="F108">
        <v>28.827895999999999</v>
      </c>
      <c r="G108">
        <v>5241200</v>
      </c>
    </row>
    <row r="109" spans="1:7" ht="15.6" x14ac:dyDescent="0.3">
      <c r="A109" s="149">
        <v>43503</v>
      </c>
      <c r="B109">
        <v>29.35</v>
      </c>
      <c r="C109">
        <v>29.4</v>
      </c>
      <c r="D109">
        <v>28.52</v>
      </c>
      <c r="E109">
        <v>28.9</v>
      </c>
      <c r="F109">
        <v>28.136644</v>
      </c>
      <c r="G109">
        <v>5161800</v>
      </c>
    </row>
    <row r="110" spans="1:7" ht="15.6" x14ac:dyDescent="0.3">
      <c r="A110" s="149">
        <v>43504</v>
      </c>
      <c r="B110">
        <v>28.639999</v>
      </c>
      <c r="C110">
        <v>28.98</v>
      </c>
      <c r="D110">
        <v>28.469999000000001</v>
      </c>
      <c r="E110">
        <v>28.969999000000001</v>
      </c>
      <c r="F110">
        <v>28.204796000000002</v>
      </c>
      <c r="G110">
        <v>4558300</v>
      </c>
    </row>
    <row r="111" spans="1:7" ht="15.6" x14ac:dyDescent="0.3">
      <c r="A111" s="149">
        <v>43507</v>
      </c>
      <c r="B111">
        <v>29.16</v>
      </c>
      <c r="C111">
        <v>29.219999000000001</v>
      </c>
      <c r="D111">
        <v>28.65</v>
      </c>
      <c r="E111">
        <v>28.99</v>
      </c>
      <c r="F111">
        <v>28.224270000000001</v>
      </c>
      <c r="G111">
        <v>9964100</v>
      </c>
    </row>
    <row r="112" spans="1:7" ht="15.6" x14ac:dyDescent="0.3">
      <c r="A112" s="149">
        <v>43508</v>
      </c>
      <c r="B112">
        <v>29.190000999999999</v>
      </c>
      <c r="C112">
        <v>29.360001</v>
      </c>
      <c r="D112">
        <v>28.790001</v>
      </c>
      <c r="E112">
        <v>28.870000999999998</v>
      </c>
      <c r="F112">
        <v>28.107437000000001</v>
      </c>
      <c r="G112">
        <v>7703800</v>
      </c>
    </row>
    <row r="113" spans="1:7" ht="15.6" x14ac:dyDescent="0.3">
      <c r="A113" s="149">
        <v>43509</v>
      </c>
      <c r="B113">
        <v>29.09</v>
      </c>
      <c r="C113">
        <v>29.280000999999999</v>
      </c>
      <c r="D113">
        <v>28.9</v>
      </c>
      <c r="E113">
        <v>29.23</v>
      </c>
      <c r="F113">
        <v>28.457930000000001</v>
      </c>
      <c r="G113">
        <v>8636400</v>
      </c>
    </row>
    <row r="114" spans="1:7" ht="15.6" x14ac:dyDescent="0.3">
      <c r="A114" s="149">
        <v>43510</v>
      </c>
      <c r="B114">
        <v>27.58</v>
      </c>
      <c r="C114">
        <v>28.059999000000001</v>
      </c>
      <c r="D114">
        <v>27.01</v>
      </c>
      <c r="E114">
        <v>27.370000999999998</v>
      </c>
      <c r="F114">
        <v>26.64706</v>
      </c>
      <c r="G114">
        <v>25148700</v>
      </c>
    </row>
    <row r="115" spans="1:7" ht="15.6" x14ac:dyDescent="0.3">
      <c r="A115" s="149">
        <v>43511</v>
      </c>
      <c r="B115">
        <v>27.58</v>
      </c>
      <c r="C115">
        <v>28.389999</v>
      </c>
      <c r="D115">
        <v>27.389999</v>
      </c>
      <c r="E115">
        <v>28.209999</v>
      </c>
      <c r="F115">
        <v>27.464872</v>
      </c>
      <c r="G115">
        <v>13098200</v>
      </c>
    </row>
    <row r="116" spans="1:7" ht="15.6" x14ac:dyDescent="0.3">
      <c r="A116" s="149">
        <v>43515</v>
      </c>
      <c r="B116">
        <v>28.32</v>
      </c>
      <c r="C116">
        <v>28.76</v>
      </c>
      <c r="D116">
        <v>28.26</v>
      </c>
      <c r="E116">
        <v>28.469999000000001</v>
      </c>
      <c r="F116">
        <v>27.718001999999998</v>
      </c>
      <c r="G116">
        <v>6902100</v>
      </c>
    </row>
    <row r="117" spans="1:7" ht="15.6" x14ac:dyDescent="0.3">
      <c r="A117" s="149">
        <v>43516</v>
      </c>
      <c r="B117">
        <v>28.5</v>
      </c>
      <c r="C117">
        <v>28.9</v>
      </c>
      <c r="D117">
        <v>28.4</v>
      </c>
      <c r="E117">
        <v>28.809999000000001</v>
      </c>
      <c r="F117">
        <v>28.049022999999998</v>
      </c>
      <c r="G117">
        <v>8659100</v>
      </c>
    </row>
    <row r="118" spans="1:7" ht="15.6" x14ac:dyDescent="0.3">
      <c r="A118" s="149">
        <v>43517</v>
      </c>
      <c r="B118">
        <v>28.85</v>
      </c>
      <c r="C118">
        <v>28.9</v>
      </c>
      <c r="D118">
        <v>28.16</v>
      </c>
      <c r="E118">
        <v>28.35</v>
      </c>
      <c r="F118">
        <v>27.601175000000001</v>
      </c>
      <c r="G118">
        <v>10808900</v>
      </c>
    </row>
    <row r="119" spans="1:7" ht="15.6" x14ac:dyDescent="0.3">
      <c r="A119" s="149">
        <v>43518</v>
      </c>
      <c r="B119">
        <v>28.42</v>
      </c>
      <c r="C119">
        <v>28.469999000000001</v>
      </c>
      <c r="D119">
        <v>27.379999000000002</v>
      </c>
      <c r="E119">
        <v>27.709999</v>
      </c>
      <c r="F119">
        <v>26.978076999999999</v>
      </c>
      <c r="G119">
        <v>11864500</v>
      </c>
    </row>
    <row r="120" spans="1:7" ht="15.6" x14ac:dyDescent="0.3">
      <c r="A120" s="149">
        <v>43521</v>
      </c>
      <c r="B120">
        <v>28</v>
      </c>
      <c r="C120">
        <v>28.4</v>
      </c>
      <c r="D120">
        <v>27.690000999999999</v>
      </c>
      <c r="E120">
        <v>27.700001</v>
      </c>
      <c r="F120">
        <v>26.968343999999998</v>
      </c>
      <c r="G120">
        <v>7331600</v>
      </c>
    </row>
    <row r="121" spans="1:7" ht="15.6" x14ac:dyDescent="0.3">
      <c r="A121" s="149">
        <v>43522</v>
      </c>
      <c r="B121">
        <v>27.620000999999998</v>
      </c>
      <c r="C121">
        <v>27.950001</v>
      </c>
      <c r="D121">
        <v>27.549999</v>
      </c>
      <c r="E121">
        <v>27.68</v>
      </c>
      <c r="F121">
        <v>26.948874</v>
      </c>
      <c r="G121">
        <v>8362800</v>
      </c>
    </row>
    <row r="122" spans="1:7" ht="15.6" x14ac:dyDescent="0.3">
      <c r="A122" s="149">
        <v>43523</v>
      </c>
      <c r="B122">
        <v>27.58</v>
      </c>
      <c r="C122">
        <v>27.58</v>
      </c>
      <c r="D122">
        <v>27.08</v>
      </c>
      <c r="E122">
        <v>27.16</v>
      </c>
      <c r="F122">
        <v>26.442602000000001</v>
      </c>
      <c r="G122">
        <v>4897500</v>
      </c>
    </row>
    <row r="123" spans="1:7" ht="15.6" x14ac:dyDescent="0.3">
      <c r="A123" s="149">
        <v>43524</v>
      </c>
      <c r="B123">
        <v>27.049999</v>
      </c>
      <c r="C123">
        <v>27.049999</v>
      </c>
      <c r="D123">
        <v>26.35</v>
      </c>
      <c r="E123">
        <v>26.75</v>
      </c>
      <c r="F123">
        <v>26.043434000000001</v>
      </c>
      <c r="G123">
        <v>9752500</v>
      </c>
    </row>
    <row r="124" spans="1:7" ht="15.6" x14ac:dyDescent="0.3">
      <c r="A124" s="149">
        <v>43525</v>
      </c>
      <c r="B124">
        <v>27.059999000000001</v>
      </c>
      <c r="C124">
        <v>27.110001</v>
      </c>
      <c r="D124">
        <v>26.610001</v>
      </c>
      <c r="E124">
        <v>26.98</v>
      </c>
      <c r="F124">
        <v>26.267358999999999</v>
      </c>
      <c r="G124">
        <v>6644900</v>
      </c>
    </row>
    <row r="125" spans="1:7" ht="15.6" x14ac:dyDescent="0.3">
      <c r="A125" s="149">
        <v>43528</v>
      </c>
      <c r="B125">
        <v>27.07</v>
      </c>
      <c r="C125">
        <v>27.26</v>
      </c>
      <c r="D125">
        <v>26.540001</v>
      </c>
      <c r="E125">
        <v>26.84</v>
      </c>
      <c r="F125">
        <v>26.131062</v>
      </c>
      <c r="G125">
        <v>5105900</v>
      </c>
    </row>
    <row r="126" spans="1:7" ht="15.6" x14ac:dyDescent="0.3">
      <c r="A126" s="149">
        <v>43529</v>
      </c>
      <c r="B126">
        <v>26.889999</v>
      </c>
      <c r="C126">
        <v>27.059999000000001</v>
      </c>
      <c r="D126">
        <v>26.719999000000001</v>
      </c>
      <c r="E126">
        <v>26.889999</v>
      </c>
      <c r="F126">
        <v>26.179735000000001</v>
      </c>
      <c r="G126">
        <v>4479300</v>
      </c>
    </row>
    <row r="127" spans="1:7" ht="15.6" x14ac:dyDescent="0.3">
      <c r="A127" s="149">
        <v>43530</v>
      </c>
      <c r="B127">
        <v>27.09</v>
      </c>
      <c r="C127">
        <v>27.42</v>
      </c>
      <c r="D127">
        <v>26.969999000000001</v>
      </c>
      <c r="E127">
        <v>26.969999000000001</v>
      </c>
      <c r="F127">
        <v>26.257624</v>
      </c>
      <c r="G127">
        <v>5524600</v>
      </c>
    </row>
    <row r="128" spans="1:7" ht="15.6" x14ac:dyDescent="0.3">
      <c r="A128" s="149">
        <v>43531</v>
      </c>
      <c r="B128">
        <v>26.93</v>
      </c>
      <c r="C128">
        <v>26.93</v>
      </c>
      <c r="D128">
        <v>25.99</v>
      </c>
      <c r="E128">
        <v>26.450001</v>
      </c>
      <c r="F128">
        <v>25.876089</v>
      </c>
      <c r="G128">
        <v>7519000</v>
      </c>
    </row>
    <row r="129" spans="1:7" ht="15.6" x14ac:dyDescent="0.3">
      <c r="A129" s="149">
        <v>43532</v>
      </c>
      <c r="B129">
        <v>26.190000999999999</v>
      </c>
      <c r="C129">
        <v>26.52</v>
      </c>
      <c r="D129">
        <v>25.959999</v>
      </c>
      <c r="E129">
        <v>26.5</v>
      </c>
      <c r="F129">
        <v>25.925001000000002</v>
      </c>
      <c r="G129">
        <v>6514600</v>
      </c>
    </row>
    <row r="130" spans="1:7" ht="15.6" x14ac:dyDescent="0.3">
      <c r="A130" s="149">
        <v>43535</v>
      </c>
      <c r="B130">
        <v>26.58</v>
      </c>
      <c r="C130">
        <v>26.77</v>
      </c>
      <c r="D130">
        <v>26.209999</v>
      </c>
      <c r="E130">
        <v>26.57</v>
      </c>
      <c r="F130">
        <v>25.993486000000001</v>
      </c>
      <c r="G130">
        <v>5744500</v>
      </c>
    </row>
    <row r="131" spans="1:7" ht="15.6" x14ac:dyDescent="0.3">
      <c r="A131" s="149">
        <v>43536</v>
      </c>
      <c r="B131">
        <v>26.629999000000002</v>
      </c>
      <c r="C131">
        <v>26.76</v>
      </c>
      <c r="D131">
        <v>26.48</v>
      </c>
      <c r="E131">
        <v>26.610001</v>
      </c>
      <c r="F131">
        <v>26.032613999999999</v>
      </c>
      <c r="G131">
        <v>3342200</v>
      </c>
    </row>
    <row r="132" spans="1:7" ht="15.6" x14ac:dyDescent="0.3">
      <c r="A132" s="149">
        <v>43537</v>
      </c>
      <c r="B132">
        <v>26.76</v>
      </c>
      <c r="C132">
        <v>27</v>
      </c>
      <c r="D132">
        <v>26.559999000000001</v>
      </c>
      <c r="E132">
        <v>26.57</v>
      </c>
      <c r="F132">
        <v>25.993486000000001</v>
      </c>
      <c r="G132">
        <v>4187800</v>
      </c>
    </row>
    <row r="133" spans="1:7" ht="15.6" x14ac:dyDescent="0.3">
      <c r="A133" s="149">
        <v>43538</v>
      </c>
      <c r="B133">
        <v>26.549999</v>
      </c>
      <c r="C133">
        <v>26.709999</v>
      </c>
      <c r="D133">
        <v>26.200001</v>
      </c>
      <c r="E133">
        <v>26.450001</v>
      </c>
      <c r="F133">
        <v>25.876089</v>
      </c>
      <c r="G133">
        <v>3976300</v>
      </c>
    </row>
    <row r="134" spans="1:7" ht="15.6" x14ac:dyDescent="0.3">
      <c r="A134" s="149">
        <v>43539</v>
      </c>
      <c r="B134">
        <v>26.629999000000002</v>
      </c>
      <c r="C134">
        <v>26.959999</v>
      </c>
      <c r="D134">
        <v>25.98</v>
      </c>
      <c r="E134">
        <v>26.02</v>
      </c>
      <c r="F134">
        <v>25.455418000000002</v>
      </c>
      <c r="G134">
        <v>9894900</v>
      </c>
    </row>
    <row r="135" spans="1:7" ht="15.6" x14ac:dyDescent="0.3">
      <c r="A135" s="149">
        <v>43542</v>
      </c>
      <c r="B135">
        <v>26.059999000000001</v>
      </c>
      <c r="C135">
        <v>26.27</v>
      </c>
      <c r="D135">
        <v>25.940000999999999</v>
      </c>
      <c r="E135">
        <v>26.25</v>
      </c>
      <c r="F135">
        <v>25.680426000000001</v>
      </c>
      <c r="G135">
        <v>4902500</v>
      </c>
    </row>
    <row r="136" spans="1:7" ht="15.6" x14ac:dyDescent="0.3">
      <c r="A136" s="149">
        <v>43543</v>
      </c>
      <c r="B136">
        <v>26.450001</v>
      </c>
      <c r="C136">
        <v>26.99</v>
      </c>
      <c r="D136">
        <v>26.33</v>
      </c>
      <c r="E136">
        <v>26.57</v>
      </c>
      <c r="F136">
        <v>25.993486000000001</v>
      </c>
      <c r="G136">
        <v>4775100</v>
      </c>
    </row>
    <row r="137" spans="1:7" ht="15.6" x14ac:dyDescent="0.3">
      <c r="A137" s="149">
        <v>43544</v>
      </c>
      <c r="B137">
        <v>26.49</v>
      </c>
      <c r="C137">
        <v>26.690000999999999</v>
      </c>
      <c r="D137">
        <v>25.99</v>
      </c>
      <c r="E137">
        <v>26.25</v>
      </c>
      <c r="F137">
        <v>25.680426000000001</v>
      </c>
      <c r="G137">
        <v>4932200</v>
      </c>
    </row>
    <row r="138" spans="1:7" ht="15.6" x14ac:dyDescent="0.3">
      <c r="A138" s="149">
        <v>43545</v>
      </c>
      <c r="B138">
        <v>26.110001</v>
      </c>
      <c r="C138">
        <v>26.959999</v>
      </c>
      <c r="D138">
        <v>26.09</v>
      </c>
      <c r="E138">
        <v>26.9</v>
      </c>
      <c r="F138">
        <v>26.316319</v>
      </c>
      <c r="G138">
        <v>6258200</v>
      </c>
    </row>
    <row r="139" spans="1:7" ht="15.6" x14ac:dyDescent="0.3">
      <c r="A139" s="149">
        <v>43546</v>
      </c>
      <c r="B139">
        <v>26.700001</v>
      </c>
      <c r="C139">
        <v>26.74</v>
      </c>
      <c r="D139">
        <v>25.969999000000001</v>
      </c>
      <c r="E139">
        <v>26.09</v>
      </c>
      <c r="F139">
        <v>25.523899</v>
      </c>
      <c r="G139">
        <v>5681400</v>
      </c>
    </row>
    <row r="140" spans="1:7" ht="15.6" x14ac:dyDescent="0.3">
      <c r="A140" s="149">
        <v>43549</v>
      </c>
      <c r="B140">
        <v>26.040001</v>
      </c>
      <c r="C140">
        <v>26.41</v>
      </c>
      <c r="D140">
        <v>25.73</v>
      </c>
      <c r="E140">
        <v>25.75</v>
      </c>
      <c r="F140">
        <v>25.191276999999999</v>
      </c>
      <c r="G140">
        <v>6357700</v>
      </c>
    </row>
    <row r="141" spans="1:7" ht="15.6" x14ac:dyDescent="0.3">
      <c r="A141" s="149">
        <v>43550</v>
      </c>
      <c r="B141">
        <v>25.85</v>
      </c>
      <c r="C141">
        <v>26.129999000000002</v>
      </c>
      <c r="D141">
        <v>25.559999000000001</v>
      </c>
      <c r="E141">
        <v>25.780000999999999</v>
      </c>
      <c r="F141">
        <v>25.220628999999999</v>
      </c>
      <c r="G141">
        <v>5327100</v>
      </c>
    </row>
    <row r="142" spans="1:7" ht="15.6" x14ac:dyDescent="0.3">
      <c r="A142" s="149">
        <v>43551</v>
      </c>
      <c r="B142">
        <v>25.75</v>
      </c>
      <c r="C142">
        <v>25.780000999999999</v>
      </c>
      <c r="D142">
        <v>24.860001</v>
      </c>
      <c r="E142">
        <v>25</v>
      </c>
      <c r="F142">
        <v>24.457547999999999</v>
      </c>
      <c r="G142">
        <v>8953500</v>
      </c>
    </row>
    <row r="143" spans="1:7" ht="15.6" x14ac:dyDescent="0.3">
      <c r="A143" s="149">
        <v>43552</v>
      </c>
      <c r="B143">
        <v>25.02</v>
      </c>
      <c r="C143">
        <v>25.860001</v>
      </c>
      <c r="D143">
        <v>25.02</v>
      </c>
      <c r="E143">
        <v>25.459999</v>
      </c>
      <c r="F143">
        <v>24.907564000000001</v>
      </c>
      <c r="G143">
        <v>8125000</v>
      </c>
    </row>
    <row r="144" spans="1:7" ht="15.6" x14ac:dyDescent="0.3">
      <c r="A144" s="149">
        <v>43553</v>
      </c>
      <c r="B144">
        <v>25.690000999999999</v>
      </c>
      <c r="C144">
        <v>26.07</v>
      </c>
      <c r="D144">
        <v>25.49</v>
      </c>
      <c r="E144">
        <v>25.66</v>
      </c>
      <c r="F144">
        <v>25.10323</v>
      </c>
      <c r="G144">
        <v>7182100</v>
      </c>
    </row>
    <row r="145" spans="1:7" ht="15.6" x14ac:dyDescent="0.3">
      <c r="A145" s="149">
        <v>43556</v>
      </c>
      <c r="B145">
        <v>26.049999</v>
      </c>
      <c r="C145">
        <v>26.73</v>
      </c>
      <c r="D145">
        <v>26.030000999999999</v>
      </c>
      <c r="E145">
        <v>26.59</v>
      </c>
      <c r="F145">
        <v>26.013048000000001</v>
      </c>
      <c r="G145">
        <v>8150700</v>
      </c>
    </row>
    <row r="146" spans="1:7" ht="15.6" x14ac:dyDescent="0.3">
      <c r="A146" s="149">
        <v>43557</v>
      </c>
      <c r="B146">
        <v>26.639999</v>
      </c>
      <c r="C146">
        <v>26.85</v>
      </c>
      <c r="D146">
        <v>26.379999000000002</v>
      </c>
      <c r="E146">
        <v>26.77</v>
      </c>
      <c r="F146">
        <v>26.189142</v>
      </c>
      <c r="G146">
        <v>4595100</v>
      </c>
    </row>
    <row r="147" spans="1:7" ht="15.6" x14ac:dyDescent="0.3">
      <c r="A147" s="149">
        <v>43558</v>
      </c>
      <c r="B147">
        <v>26.83</v>
      </c>
      <c r="C147">
        <v>27.32</v>
      </c>
      <c r="D147">
        <v>26.799999</v>
      </c>
      <c r="E147">
        <v>27</v>
      </c>
      <c r="F147">
        <v>26.414152000000001</v>
      </c>
      <c r="G147">
        <v>8058300</v>
      </c>
    </row>
    <row r="148" spans="1:7" ht="15.6" x14ac:dyDescent="0.3">
      <c r="A148" s="149">
        <v>43559</v>
      </c>
      <c r="B148">
        <v>27.049999</v>
      </c>
      <c r="C148">
        <v>27.17</v>
      </c>
      <c r="D148">
        <v>26.879999000000002</v>
      </c>
      <c r="E148">
        <v>27.15</v>
      </c>
      <c r="F148">
        <v>26.5609</v>
      </c>
      <c r="G148">
        <v>4033400</v>
      </c>
    </row>
    <row r="149" spans="1:7" ht="15.6" x14ac:dyDescent="0.3">
      <c r="A149" s="149">
        <v>43560</v>
      </c>
      <c r="B149">
        <v>27.25</v>
      </c>
      <c r="C149">
        <v>27.610001</v>
      </c>
      <c r="D149">
        <v>27.09</v>
      </c>
      <c r="E149">
        <v>27.440000999999999</v>
      </c>
      <c r="F149">
        <v>26.844604</v>
      </c>
      <c r="G149">
        <v>5262800</v>
      </c>
    </row>
    <row r="150" spans="1:7" ht="15.6" x14ac:dyDescent="0.3">
      <c r="A150" s="149">
        <v>43563</v>
      </c>
      <c r="B150">
        <v>27.5</v>
      </c>
      <c r="C150">
        <v>27.610001</v>
      </c>
      <c r="D150">
        <v>27.280000999999999</v>
      </c>
      <c r="E150">
        <v>27.559999000000001</v>
      </c>
      <c r="F150">
        <v>26.962001999999998</v>
      </c>
      <c r="G150">
        <v>4090500</v>
      </c>
    </row>
    <row r="151" spans="1:7" ht="15.6" x14ac:dyDescent="0.3">
      <c r="A151" s="149">
        <v>43564</v>
      </c>
      <c r="B151">
        <v>27.33</v>
      </c>
      <c r="C151">
        <v>27.370000999999998</v>
      </c>
      <c r="D151">
        <v>26.389999</v>
      </c>
      <c r="E151">
        <v>26.48</v>
      </c>
      <c r="F151">
        <v>25.905439000000001</v>
      </c>
      <c r="G151">
        <v>7521000</v>
      </c>
    </row>
    <row r="152" spans="1:7" ht="15.6" x14ac:dyDescent="0.3">
      <c r="A152" s="149">
        <v>43565</v>
      </c>
      <c r="B152">
        <v>26.5</v>
      </c>
      <c r="C152">
        <v>26.860001</v>
      </c>
      <c r="D152">
        <v>26.42</v>
      </c>
      <c r="E152">
        <v>26.639999</v>
      </c>
      <c r="F152">
        <v>26.061962000000001</v>
      </c>
      <c r="G152">
        <v>5456500</v>
      </c>
    </row>
    <row r="153" spans="1:7" ht="15.6" x14ac:dyDescent="0.3">
      <c r="A153" s="149">
        <v>43566</v>
      </c>
      <c r="B153">
        <v>26.799999</v>
      </c>
      <c r="C153">
        <v>27.02</v>
      </c>
      <c r="D153">
        <v>26.709999</v>
      </c>
      <c r="E153">
        <v>26.940000999999999</v>
      </c>
      <c r="F153">
        <v>26.355454999999999</v>
      </c>
      <c r="G153">
        <v>3623800</v>
      </c>
    </row>
    <row r="154" spans="1:7" ht="15.6" x14ac:dyDescent="0.3">
      <c r="A154" s="149">
        <v>43567</v>
      </c>
      <c r="B154">
        <v>27.25</v>
      </c>
      <c r="C154">
        <v>27.6</v>
      </c>
      <c r="D154">
        <v>26.99</v>
      </c>
      <c r="E154">
        <v>27.35</v>
      </c>
      <c r="F154">
        <v>26.756558999999999</v>
      </c>
      <c r="G154">
        <v>5230400</v>
      </c>
    </row>
    <row r="155" spans="1:7" ht="15.6" x14ac:dyDescent="0.3">
      <c r="A155" s="149">
        <v>43570</v>
      </c>
      <c r="B155">
        <v>27.35</v>
      </c>
      <c r="C155">
        <v>27.440000999999999</v>
      </c>
      <c r="D155">
        <v>26.860001</v>
      </c>
      <c r="E155">
        <v>27.280000999999999</v>
      </c>
      <c r="F155">
        <v>26.688075999999999</v>
      </c>
      <c r="G155">
        <v>4258900</v>
      </c>
    </row>
    <row r="156" spans="1:7" ht="15.6" x14ac:dyDescent="0.3">
      <c r="A156" s="149">
        <v>43571</v>
      </c>
      <c r="B156">
        <v>27.309999000000001</v>
      </c>
      <c r="C156">
        <v>27.59</v>
      </c>
      <c r="D156">
        <v>27.219999000000001</v>
      </c>
      <c r="E156">
        <v>27.440000999999999</v>
      </c>
      <c r="F156">
        <v>26.844604</v>
      </c>
      <c r="G156">
        <v>9292200</v>
      </c>
    </row>
    <row r="157" spans="1:7" ht="15.6" x14ac:dyDescent="0.3">
      <c r="A157" s="149">
        <v>43572</v>
      </c>
      <c r="B157">
        <v>27.700001</v>
      </c>
      <c r="C157">
        <v>27.940000999999999</v>
      </c>
      <c r="D157">
        <v>27.49</v>
      </c>
      <c r="E157">
        <v>27.559999000000001</v>
      </c>
      <c r="F157">
        <v>26.962001999999998</v>
      </c>
      <c r="G157">
        <v>5755200</v>
      </c>
    </row>
    <row r="158" spans="1:7" ht="15.6" x14ac:dyDescent="0.3">
      <c r="A158" s="149">
        <v>43573</v>
      </c>
      <c r="B158">
        <v>27.610001</v>
      </c>
      <c r="C158">
        <v>27.780000999999999</v>
      </c>
      <c r="D158">
        <v>27.299999</v>
      </c>
      <c r="E158">
        <v>27.52</v>
      </c>
      <c r="F158">
        <v>26.922871000000001</v>
      </c>
      <c r="G158">
        <v>4296300</v>
      </c>
    </row>
    <row r="159" spans="1:7" ht="15.6" x14ac:dyDescent="0.3">
      <c r="A159" s="149">
        <v>43577</v>
      </c>
      <c r="B159">
        <v>27.33</v>
      </c>
      <c r="C159">
        <v>27.360001</v>
      </c>
      <c r="D159">
        <v>27.110001</v>
      </c>
      <c r="E159">
        <v>27.200001</v>
      </c>
      <c r="F159">
        <v>26.609815999999999</v>
      </c>
      <c r="G159">
        <v>3474500</v>
      </c>
    </row>
    <row r="160" spans="1:7" ht="15.6" x14ac:dyDescent="0.3">
      <c r="A160" s="149">
        <v>43578</v>
      </c>
      <c r="B160">
        <v>27.23</v>
      </c>
      <c r="C160">
        <v>27.559999000000001</v>
      </c>
      <c r="D160">
        <v>27.17</v>
      </c>
      <c r="E160">
        <v>27.51</v>
      </c>
      <c r="F160">
        <v>26.913086</v>
      </c>
      <c r="G160">
        <v>3227900</v>
      </c>
    </row>
    <row r="161" spans="1:7" ht="15.6" x14ac:dyDescent="0.3">
      <c r="A161" s="149">
        <v>43579</v>
      </c>
      <c r="B161">
        <v>27.43</v>
      </c>
      <c r="C161">
        <v>27.940000999999999</v>
      </c>
      <c r="D161">
        <v>27.370000999999998</v>
      </c>
      <c r="E161">
        <v>27.790001</v>
      </c>
      <c r="F161">
        <v>27.187011999999999</v>
      </c>
      <c r="G161">
        <v>4183300</v>
      </c>
    </row>
    <row r="162" spans="1:7" ht="15.6" x14ac:dyDescent="0.3">
      <c r="A162" s="149">
        <v>43580</v>
      </c>
      <c r="B162">
        <v>27.700001</v>
      </c>
      <c r="C162">
        <v>27.82</v>
      </c>
      <c r="D162">
        <v>27.459999</v>
      </c>
      <c r="E162">
        <v>27.75</v>
      </c>
      <c r="F162">
        <v>27.147879</v>
      </c>
      <c r="G162">
        <v>4074000</v>
      </c>
    </row>
    <row r="163" spans="1:7" ht="15.6" x14ac:dyDescent="0.3">
      <c r="A163" s="149">
        <v>43581</v>
      </c>
      <c r="B163">
        <v>27.870000999999998</v>
      </c>
      <c r="C163">
        <v>28.51</v>
      </c>
      <c r="D163">
        <v>27.75</v>
      </c>
      <c r="E163">
        <v>28.309999000000001</v>
      </c>
      <c r="F163">
        <v>27.695726000000001</v>
      </c>
      <c r="G163">
        <v>5969800</v>
      </c>
    </row>
    <row r="164" spans="1:7" ht="15.6" x14ac:dyDescent="0.3">
      <c r="A164" s="149">
        <v>43584</v>
      </c>
      <c r="B164">
        <v>28.440000999999999</v>
      </c>
      <c r="C164">
        <v>28.780000999999999</v>
      </c>
      <c r="D164">
        <v>28.17</v>
      </c>
      <c r="E164">
        <v>28.6</v>
      </c>
      <c r="F164">
        <v>27.979433</v>
      </c>
      <c r="G164">
        <v>9537800</v>
      </c>
    </row>
    <row r="165" spans="1:7" ht="15.6" x14ac:dyDescent="0.3">
      <c r="A165" s="149">
        <v>43585</v>
      </c>
      <c r="B165">
        <v>27.440000999999999</v>
      </c>
      <c r="C165">
        <v>27.700001</v>
      </c>
      <c r="D165">
        <v>26.379999000000002</v>
      </c>
      <c r="E165">
        <v>26.629999000000002</v>
      </c>
      <c r="F165">
        <v>26.052177</v>
      </c>
      <c r="G165">
        <v>17075400</v>
      </c>
    </row>
    <row r="166" spans="1:7" ht="15.6" x14ac:dyDescent="0.3">
      <c r="A166" s="149">
        <v>43586</v>
      </c>
      <c r="B166">
        <v>26.799999</v>
      </c>
      <c r="C166">
        <v>26.950001</v>
      </c>
      <c r="D166">
        <v>25.809999000000001</v>
      </c>
      <c r="E166">
        <v>25.84</v>
      </c>
      <c r="F166">
        <v>25.279319999999998</v>
      </c>
      <c r="G166">
        <v>8403600</v>
      </c>
    </row>
    <row r="167" spans="1:7" ht="15.6" x14ac:dyDescent="0.3">
      <c r="A167" s="149">
        <v>43587</v>
      </c>
      <c r="B167">
        <v>25.790001</v>
      </c>
      <c r="C167">
        <v>26.139999</v>
      </c>
      <c r="D167">
        <v>25.41</v>
      </c>
      <c r="E167">
        <v>25.67</v>
      </c>
      <c r="F167">
        <v>25.113009999999999</v>
      </c>
      <c r="G167">
        <v>9012900</v>
      </c>
    </row>
    <row r="168" spans="1:7" ht="15.6" x14ac:dyDescent="0.3">
      <c r="A168" s="149">
        <v>43588</v>
      </c>
      <c r="B168">
        <v>25.700001</v>
      </c>
      <c r="C168">
        <v>26.02</v>
      </c>
      <c r="D168">
        <v>25.540001</v>
      </c>
      <c r="E168">
        <v>25.99</v>
      </c>
      <c r="F168">
        <v>25.426067</v>
      </c>
      <c r="G168">
        <v>7548400</v>
      </c>
    </row>
    <row r="169" spans="1:7" ht="15.6" x14ac:dyDescent="0.3">
      <c r="A169" s="149">
        <v>43591</v>
      </c>
      <c r="B169">
        <v>25.4</v>
      </c>
      <c r="C169">
        <v>25.66</v>
      </c>
      <c r="D169">
        <v>25.120000999999998</v>
      </c>
      <c r="E169">
        <v>25.5</v>
      </c>
      <c r="F169">
        <v>24.946697</v>
      </c>
      <c r="G169">
        <v>6209000</v>
      </c>
    </row>
    <row r="170" spans="1:7" ht="15.6" x14ac:dyDescent="0.3">
      <c r="A170" s="149">
        <v>43592</v>
      </c>
      <c r="B170">
        <v>25.389999</v>
      </c>
      <c r="C170">
        <v>25.389999</v>
      </c>
      <c r="D170">
        <v>24.58</v>
      </c>
      <c r="E170">
        <v>24.870000999999998</v>
      </c>
      <c r="F170">
        <v>24.330366000000001</v>
      </c>
      <c r="G170">
        <v>6398200</v>
      </c>
    </row>
    <row r="171" spans="1:7" ht="15.6" x14ac:dyDescent="0.3">
      <c r="A171" s="149">
        <v>43593</v>
      </c>
      <c r="B171">
        <v>24.82</v>
      </c>
      <c r="C171">
        <v>25.76</v>
      </c>
      <c r="D171">
        <v>24.82</v>
      </c>
      <c r="E171">
        <v>25.67</v>
      </c>
      <c r="F171">
        <v>25.113009999999999</v>
      </c>
      <c r="G171">
        <v>11590300</v>
      </c>
    </row>
    <row r="172" spans="1:7" ht="15.6" x14ac:dyDescent="0.3">
      <c r="A172" s="149">
        <v>43594</v>
      </c>
      <c r="B172">
        <v>25.200001</v>
      </c>
      <c r="C172">
        <v>25.709999</v>
      </c>
      <c r="D172">
        <v>24.85</v>
      </c>
      <c r="E172">
        <v>25.549999</v>
      </c>
      <c r="F172">
        <v>24.995609000000002</v>
      </c>
      <c r="G172">
        <v>8296200</v>
      </c>
    </row>
    <row r="173" spans="1:7" ht="15.6" x14ac:dyDescent="0.3">
      <c r="A173" s="149">
        <v>43595</v>
      </c>
      <c r="B173">
        <v>25.16</v>
      </c>
      <c r="C173">
        <v>25.790001</v>
      </c>
      <c r="D173">
        <v>24.99</v>
      </c>
      <c r="E173">
        <v>25.629999000000002</v>
      </c>
      <c r="F173">
        <v>25.073875000000001</v>
      </c>
      <c r="G173">
        <v>7783100</v>
      </c>
    </row>
    <row r="174" spans="1:7" ht="15.6" x14ac:dyDescent="0.3">
      <c r="A174" s="149">
        <v>43598</v>
      </c>
      <c r="B174">
        <v>25.040001</v>
      </c>
      <c r="C174">
        <v>25.52</v>
      </c>
      <c r="D174">
        <v>24.75</v>
      </c>
      <c r="E174">
        <v>25.360001</v>
      </c>
      <c r="F174">
        <v>24.809736000000001</v>
      </c>
      <c r="G174">
        <v>10239600</v>
      </c>
    </row>
    <row r="175" spans="1:7" ht="15.6" x14ac:dyDescent="0.3">
      <c r="A175" s="149">
        <v>43599</v>
      </c>
      <c r="B175">
        <v>25.469999000000001</v>
      </c>
      <c r="C175">
        <v>26.07</v>
      </c>
      <c r="D175">
        <v>25.309999000000001</v>
      </c>
      <c r="E175">
        <v>25.93</v>
      </c>
      <c r="F175">
        <v>25.367370999999999</v>
      </c>
      <c r="G175">
        <v>6853300</v>
      </c>
    </row>
    <row r="176" spans="1:7" ht="15.6" x14ac:dyDescent="0.3">
      <c r="A176" s="149">
        <v>43600</v>
      </c>
      <c r="B176">
        <v>25.690000999999999</v>
      </c>
      <c r="C176">
        <v>26.370000999999998</v>
      </c>
      <c r="D176">
        <v>25.370000999999998</v>
      </c>
      <c r="E176">
        <v>26.1</v>
      </c>
      <c r="F176">
        <v>25.533677999999998</v>
      </c>
      <c r="G176">
        <v>5713600</v>
      </c>
    </row>
    <row r="177" spans="1:7" ht="15.6" x14ac:dyDescent="0.3">
      <c r="A177" s="149">
        <v>43601</v>
      </c>
      <c r="B177">
        <v>26.219999000000001</v>
      </c>
      <c r="C177">
        <v>26.66</v>
      </c>
      <c r="D177">
        <v>26.17</v>
      </c>
      <c r="E177">
        <v>26.530000999999999</v>
      </c>
      <c r="F177">
        <v>25.954350999999999</v>
      </c>
      <c r="G177">
        <v>8569500</v>
      </c>
    </row>
    <row r="178" spans="1:7" ht="15.6" x14ac:dyDescent="0.3">
      <c r="A178" s="149">
        <v>43602</v>
      </c>
      <c r="B178">
        <v>26.15</v>
      </c>
      <c r="C178">
        <v>26.459999</v>
      </c>
      <c r="D178">
        <v>25.809999000000001</v>
      </c>
      <c r="E178">
        <v>25.889999</v>
      </c>
      <c r="F178">
        <v>25.328233999999998</v>
      </c>
      <c r="G178">
        <v>7548900</v>
      </c>
    </row>
    <row r="179" spans="1:7" ht="15.6" x14ac:dyDescent="0.3">
      <c r="A179" s="149">
        <v>43605</v>
      </c>
      <c r="B179">
        <v>25.469999000000001</v>
      </c>
      <c r="C179">
        <v>25.49</v>
      </c>
      <c r="D179">
        <v>24.940000999999999</v>
      </c>
      <c r="E179">
        <v>25.35</v>
      </c>
      <c r="F179">
        <v>24.799952999999999</v>
      </c>
      <c r="G179">
        <v>7582800</v>
      </c>
    </row>
    <row r="180" spans="1:7" ht="15.6" x14ac:dyDescent="0.3">
      <c r="A180" s="149">
        <v>43606</v>
      </c>
      <c r="B180">
        <v>25.51</v>
      </c>
      <c r="C180">
        <v>26.040001</v>
      </c>
      <c r="D180">
        <v>25.5</v>
      </c>
      <c r="E180">
        <v>25.780000999999999</v>
      </c>
      <c r="F180">
        <v>25.220628999999999</v>
      </c>
      <c r="G180">
        <v>4707000</v>
      </c>
    </row>
    <row r="181" spans="1:7" ht="15.6" x14ac:dyDescent="0.3">
      <c r="A181" s="149">
        <v>43607</v>
      </c>
      <c r="B181">
        <v>25.59</v>
      </c>
      <c r="C181">
        <v>26.07</v>
      </c>
      <c r="D181">
        <v>25.49</v>
      </c>
      <c r="E181">
        <v>25.82</v>
      </c>
      <c r="F181">
        <v>25.259754000000001</v>
      </c>
      <c r="G181">
        <v>4647400</v>
      </c>
    </row>
    <row r="182" spans="1:7" ht="15.6" x14ac:dyDescent="0.3">
      <c r="A182" s="149">
        <v>43608</v>
      </c>
      <c r="B182">
        <v>25.530000999999999</v>
      </c>
      <c r="C182">
        <v>25.67</v>
      </c>
      <c r="D182">
        <v>25.129999000000002</v>
      </c>
      <c r="E182">
        <v>25.370000999999998</v>
      </c>
      <c r="F182">
        <v>24.819521000000002</v>
      </c>
      <c r="G182">
        <v>3876200</v>
      </c>
    </row>
    <row r="183" spans="1:7" ht="15.6" x14ac:dyDescent="0.3">
      <c r="A183" s="149">
        <v>43609</v>
      </c>
      <c r="B183">
        <v>25.5</v>
      </c>
      <c r="C183">
        <v>25.67</v>
      </c>
      <c r="D183">
        <v>25.290001</v>
      </c>
      <c r="E183">
        <v>25.540001</v>
      </c>
      <c r="F183">
        <v>24.98583</v>
      </c>
      <c r="G183">
        <v>2517000</v>
      </c>
    </row>
    <row r="184" spans="1:7" ht="15.6" x14ac:dyDescent="0.3">
      <c r="A184" s="149">
        <v>43613</v>
      </c>
      <c r="B184">
        <v>25.76</v>
      </c>
      <c r="C184">
        <v>25.83</v>
      </c>
      <c r="D184">
        <v>25.32</v>
      </c>
      <c r="E184">
        <v>25.32</v>
      </c>
      <c r="F184">
        <v>24.770605</v>
      </c>
      <c r="G184">
        <v>3999800</v>
      </c>
    </row>
    <row r="185" spans="1:7" ht="15.6" x14ac:dyDescent="0.3">
      <c r="A185" s="149">
        <v>43614</v>
      </c>
      <c r="B185">
        <v>25.16</v>
      </c>
      <c r="C185">
        <v>25.549999</v>
      </c>
      <c r="D185">
        <v>25</v>
      </c>
      <c r="E185">
        <v>25.360001</v>
      </c>
      <c r="F185">
        <v>24.809736000000001</v>
      </c>
      <c r="G185">
        <v>5470900</v>
      </c>
    </row>
    <row r="186" spans="1:7" ht="15.6" x14ac:dyDescent="0.3">
      <c r="A186" s="149">
        <v>43615</v>
      </c>
      <c r="B186">
        <v>25.360001</v>
      </c>
      <c r="C186">
        <v>25.57</v>
      </c>
      <c r="D186">
        <v>25.110001</v>
      </c>
      <c r="E186">
        <v>25.34</v>
      </c>
      <c r="F186">
        <v>24.790171000000001</v>
      </c>
      <c r="G186">
        <v>3610700</v>
      </c>
    </row>
    <row r="187" spans="1:7" ht="15.6" x14ac:dyDescent="0.3">
      <c r="A187" s="149">
        <v>43616</v>
      </c>
      <c r="B187">
        <v>24.92</v>
      </c>
      <c r="C187">
        <v>25.200001</v>
      </c>
      <c r="D187">
        <v>24.780000999999999</v>
      </c>
      <c r="E187">
        <v>24.82</v>
      </c>
      <c r="F187">
        <v>24.281454</v>
      </c>
      <c r="G187">
        <v>6058600</v>
      </c>
    </row>
    <row r="188" spans="1:7" ht="15.6" x14ac:dyDescent="0.3">
      <c r="A188" s="149">
        <v>43619</v>
      </c>
      <c r="B188">
        <v>24.85</v>
      </c>
      <c r="C188">
        <v>24.92</v>
      </c>
      <c r="D188">
        <v>23.68</v>
      </c>
      <c r="E188">
        <v>23.870000999999998</v>
      </c>
      <c r="F188">
        <v>23.352074000000002</v>
      </c>
      <c r="G188">
        <v>10844400</v>
      </c>
    </row>
    <row r="189" spans="1:7" ht="15.6" x14ac:dyDescent="0.3">
      <c r="A189" s="149">
        <v>43620</v>
      </c>
      <c r="B189">
        <v>24.18</v>
      </c>
      <c r="C189">
        <v>25.66</v>
      </c>
      <c r="D189">
        <v>24.049999</v>
      </c>
      <c r="E189">
        <v>25.639999</v>
      </c>
      <c r="F189">
        <v>25.083659999999998</v>
      </c>
      <c r="G189">
        <v>8920600</v>
      </c>
    </row>
    <row r="190" spans="1:7" ht="15.6" x14ac:dyDescent="0.3">
      <c r="A190" s="149">
        <v>43621</v>
      </c>
      <c r="B190">
        <v>25.85</v>
      </c>
      <c r="C190">
        <v>26.030000999999999</v>
      </c>
      <c r="D190">
        <v>25.370000999999998</v>
      </c>
      <c r="E190">
        <v>25.959999</v>
      </c>
      <c r="F190">
        <v>25.396719000000001</v>
      </c>
      <c r="G190">
        <v>7048400</v>
      </c>
    </row>
    <row r="191" spans="1:7" ht="15.6" x14ac:dyDescent="0.3">
      <c r="A191" s="149">
        <v>43622</v>
      </c>
      <c r="B191">
        <v>25.950001</v>
      </c>
      <c r="C191">
        <v>26.67</v>
      </c>
      <c r="D191">
        <v>25.91</v>
      </c>
      <c r="E191">
        <v>26.49</v>
      </c>
      <c r="F191">
        <v>25.915216000000001</v>
      </c>
      <c r="G191">
        <v>8572000</v>
      </c>
    </row>
    <row r="192" spans="1:7" ht="15.6" x14ac:dyDescent="0.3">
      <c r="A192" s="149">
        <v>43623</v>
      </c>
      <c r="B192">
        <v>26.33</v>
      </c>
      <c r="C192">
        <v>26.620000999999998</v>
      </c>
      <c r="D192">
        <v>26.129999000000002</v>
      </c>
      <c r="E192">
        <v>26.280000999999999</v>
      </c>
      <c r="F192">
        <v>25.836566999999999</v>
      </c>
      <c r="G192">
        <v>7088500</v>
      </c>
    </row>
    <row r="193" spans="1:7" ht="15.6" x14ac:dyDescent="0.3">
      <c r="A193" s="149">
        <v>43626</v>
      </c>
      <c r="B193">
        <v>26.629999000000002</v>
      </c>
      <c r="C193">
        <v>27.85</v>
      </c>
      <c r="D193">
        <v>26.540001</v>
      </c>
      <c r="E193">
        <v>27.42</v>
      </c>
      <c r="F193">
        <v>26.957326999999999</v>
      </c>
      <c r="G193">
        <v>7882300</v>
      </c>
    </row>
    <row r="194" spans="1:7" ht="15.6" x14ac:dyDescent="0.3">
      <c r="A194" s="149">
        <v>43627</v>
      </c>
      <c r="B194">
        <v>27.65</v>
      </c>
      <c r="C194">
        <v>28.129999000000002</v>
      </c>
      <c r="D194">
        <v>27.65</v>
      </c>
      <c r="E194">
        <v>27.969999000000001</v>
      </c>
      <c r="F194">
        <v>27.498051</v>
      </c>
      <c r="G194">
        <v>7279900</v>
      </c>
    </row>
    <row r="195" spans="1:7" ht="15.6" x14ac:dyDescent="0.3">
      <c r="A195" s="149">
        <v>43628</v>
      </c>
      <c r="B195">
        <v>27.870000999999998</v>
      </c>
      <c r="C195">
        <v>28.030000999999999</v>
      </c>
      <c r="D195">
        <v>27.52</v>
      </c>
      <c r="E195">
        <v>27.700001</v>
      </c>
      <c r="F195">
        <v>27.232609</v>
      </c>
      <c r="G195">
        <v>4795800</v>
      </c>
    </row>
    <row r="196" spans="1:7" ht="15.6" x14ac:dyDescent="0.3">
      <c r="A196" s="149">
        <v>43629</v>
      </c>
      <c r="B196">
        <v>27.879999000000002</v>
      </c>
      <c r="C196">
        <v>28.059999000000001</v>
      </c>
      <c r="D196">
        <v>27.57</v>
      </c>
      <c r="E196">
        <v>27.719999000000001</v>
      </c>
      <c r="F196">
        <v>27.252268000000001</v>
      </c>
      <c r="G196">
        <v>4865400</v>
      </c>
    </row>
    <row r="197" spans="1:7" ht="15.6" x14ac:dyDescent="0.3">
      <c r="A197" s="149">
        <v>43630</v>
      </c>
      <c r="B197">
        <v>27.68</v>
      </c>
      <c r="C197">
        <v>27.76</v>
      </c>
      <c r="D197">
        <v>27.34</v>
      </c>
      <c r="E197">
        <v>27.66</v>
      </c>
      <c r="F197">
        <v>27.193280999999999</v>
      </c>
      <c r="G197">
        <v>4176700</v>
      </c>
    </row>
    <row r="198" spans="1:7" ht="15.6" x14ac:dyDescent="0.3">
      <c r="A198" s="149">
        <v>43633</v>
      </c>
      <c r="B198">
        <v>27.67</v>
      </c>
      <c r="C198">
        <v>27.870000999999998</v>
      </c>
      <c r="D198">
        <v>27.360001</v>
      </c>
      <c r="E198">
        <v>27.549999</v>
      </c>
      <c r="F198">
        <v>27.085138000000001</v>
      </c>
      <c r="G198">
        <v>3504600</v>
      </c>
    </row>
    <row r="199" spans="1:7" ht="15.6" x14ac:dyDescent="0.3">
      <c r="A199" s="149">
        <v>43634</v>
      </c>
      <c r="B199">
        <v>27.83</v>
      </c>
      <c r="C199">
        <v>28.58</v>
      </c>
      <c r="D199">
        <v>27.73</v>
      </c>
      <c r="E199">
        <v>28.219999000000001</v>
      </c>
      <c r="F199">
        <v>27.743835000000001</v>
      </c>
      <c r="G199">
        <v>5430000</v>
      </c>
    </row>
    <row r="200" spans="1:7" ht="15.6" x14ac:dyDescent="0.3">
      <c r="A200" s="149">
        <v>43635</v>
      </c>
      <c r="B200">
        <v>28.18</v>
      </c>
      <c r="C200">
        <v>28.290001</v>
      </c>
      <c r="D200">
        <v>27.620000999999998</v>
      </c>
      <c r="E200">
        <v>27.74</v>
      </c>
      <c r="F200">
        <v>27.271934999999999</v>
      </c>
      <c r="G200">
        <v>5238900</v>
      </c>
    </row>
    <row r="201" spans="1:7" ht="15.6" x14ac:dyDescent="0.3">
      <c r="A201" s="149">
        <v>43636</v>
      </c>
      <c r="B201">
        <v>28.18</v>
      </c>
      <c r="C201">
        <v>28.5</v>
      </c>
      <c r="D201">
        <v>27.67</v>
      </c>
      <c r="E201">
        <v>28.01</v>
      </c>
      <c r="F201">
        <v>27.537379999999999</v>
      </c>
      <c r="G201">
        <v>5370700</v>
      </c>
    </row>
    <row r="202" spans="1:7" ht="15.6" x14ac:dyDescent="0.3">
      <c r="A202" s="149">
        <v>43637</v>
      </c>
      <c r="B202">
        <v>27.93</v>
      </c>
      <c r="C202">
        <v>28.129999000000002</v>
      </c>
      <c r="D202">
        <v>27.690000999999999</v>
      </c>
      <c r="E202">
        <v>27.700001</v>
      </c>
      <c r="F202">
        <v>27.232609</v>
      </c>
      <c r="G202">
        <v>5091900</v>
      </c>
    </row>
    <row r="203" spans="1:7" ht="15.6" x14ac:dyDescent="0.3">
      <c r="A203" s="149">
        <v>43640</v>
      </c>
      <c r="B203">
        <v>27.719999000000001</v>
      </c>
      <c r="C203">
        <v>28.58</v>
      </c>
      <c r="D203">
        <v>27.690000999999999</v>
      </c>
      <c r="E203">
        <v>27.92</v>
      </c>
      <c r="F203">
        <v>27.448899999999998</v>
      </c>
      <c r="G203">
        <v>6603700</v>
      </c>
    </row>
    <row r="204" spans="1:7" ht="15.6" x14ac:dyDescent="0.3">
      <c r="A204" s="149">
        <v>43641</v>
      </c>
      <c r="B204">
        <v>27.91</v>
      </c>
      <c r="C204">
        <v>28.040001</v>
      </c>
      <c r="D204">
        <v>27.299999</v>
      </c>
      <c r="E204">
        <v>27.620000999999998</v>
      </c>
      <c r="F204">
        <v>27.153955</v>
      </c>
      <c r="G204">
        <v>5038200</v>
      </c>
    </row>
    <row r="205" spans="1:7" ht="15.6" x14ac:dyDescent="0.3">
      <c r="A205" s="149">
        <v>43642</v>
      </c>
      <c r="B205">
        <v>27.780000999999999</v>
      </c>
      <c r="C205">
        <v>28.129999000000002</v>
      </c>
      <c r="D205">
        <v>27.780000999999999</v>
      </c>
      <c r="E205">
        <v>27.870000999999998</v>
      </c>
      <c r="F205">
        <v>27.399740000000001</v>
      </c>
      <c r="G205">
        <v>5078100</v>
      </c>
    </row>
    <row r="206" spans="1:7" ht="15.6" x14ac:dyDescent="0.3">
      <c r="A206" s="149">
        <v>43643</v>
      </c>
      <c r="B206">
        <v>28</v>
      </c>
      <c r="C206">
        <v>28.51</v>
      </c>
      <c r="D206">
        <v>27.879999000000002</v>
      </c>
      <c r="E206">
        <v>28.440000999999999</v>
      </c>
      <c r="F206">
        <v>27.960121000000001</v>
      </c>
      <c r="G206">
        <v>4087800</v>
      </c>
    </row>
    <row r="207" spans="1:7" ht="15.6" x14ac:dyDescent="0.3">
      <c r="A207" s="149">
        <v>43644</v>
      </c>
      <c r="B207">
        <v>28.32</v>
      </c>
      <c r="C207">
        <v>28.58</v>
      </c>
      <c r="D207">
        <v>28.120000999999998</v>
      </c>
      <c r="E207">
        <v>28.57</v>
      </c>
      <c r="F207">
        <v>28.087931000000001</v>
      </c>
      <c r="G207">
        <v>5642500</v>
      </c>
    </row>
    <row r="208" spans="1:7" ht="15.6" x14ac:dyDescent="0.3">
      <c r="A208" s="149">
        <v>43647</v>
      </c>
      <c r="B208">
        <v>29.17</v>
      </c>
      <c r="C208">
        <v>29.299999</v>
      </c>
      <c r="D208">
        <v>28.530000999999999</v>
      </c>
      <c r="E208">
        <v>28.690000999999999</v>
      </c>
      <c r="F208">
        <v>28.205904</v>
      </c>
      <c r="G208">
        <v>7282500</v>
      </c>
    </row>
    <row r="209" spans="1:7" ht="15.6" x14ac:dyDescent="0.3">
      <c r="A209" s="149">
        <v>43648</v>
      </c>
      <c r="B209">
        <v>28.709999</v>
      </c>
      <c r="C209">
        <v>28.99</v>
      </c>
      <c r="D209">
        <v>28.67</v>
      </c>
      <c r="E209">
        <v>28.879999000000002</v>
      </c>
      <c r="F209">
        <v>28.392696000000001</v>
      </c>
      <c r="G209">
        <v>4185100</v>
      </c>
    </row>
    <row r="210" spans="1:7" ht="15.6" x14ac:dyDescent="0.3">
      <c r="A210" s="149">
        <v>43649</v>
      </c>
      <c r="B210">
        <v>28.940000999999999</v>
      </c>
      <c r="C210">
        <v>29.190000999999999</v>
      </c>
      <c r="D210">
        <v>28.799999</v>
      </c>
      <c r="E210">
        <v>28.889999</v>
      </c>
      <c r="F210">
        <v>28.402529000000001</v>
      </c>
      <c r="G210">
        <v>2692500</v>
      </c>
    </row>
    <row r="211" spans="1:7" ht="15.6" x14ac:dyDescent="0.3">
      <c r="A211" s="149">
        <v>43651</v>
      </c>
      <c r="B211">
        <v>28.73</v>
      </c>
      <c r="C211">
        <v>29.26</v>
      </c>
      <c r="D211">
        <v>28.700001</v>
      </c>
      <c r="E211">
        <v>29.23</v>
      </c>
      <c r="F211">
        <v>28.736794</v>
      </c>
      <c r="G211">
        <v>4730500</v>
      </c>
    </row>
    <row r="212" spans="1:7" ht="15.6" x14ac:dyDescent="0.3">
      <c r="A212" s="149">
        <v>43654</v>
      </c>
      <c r="B212">
        <v>29.030000999999999</v>
      </c>
      <c r="C212">
        <v>29.17</v>
      </c>
      <c r="D212">
        <v>28.84</v>
      </c>
      <c r="E212">
        <v>28.9</v>
      </c>
      <c r="F212">
        <v>28.412358999999999</v>
      </c>
      <c r="G212">
        <v>4444300</v>
      </c>
    </row>
    <row r="213" spans="1:7" ht="15.6" x14ac:dyDescent="0.3">
      <c r="A213" s="149">
        <v>43655</v>
      </c>
      <c r="B213">
        <v>28.719999000000001</v>
      </c>
      <c r="C213">
        <v>29.25</v>
      </c>
      <c r="D213">
        <v>28.700001</v>
      </c>
      <c r="E213">
        <v>29.23</v>
      </c>
      <c r="F213">
        <v>28.736794</v>
      </c>
      <c r="G213">
        <v>4614200</v>
      </c>
    </row>
    <row r="214" spans="1:7" ht="15.6" x14ac:dyDescent="0.3">
      <c r="A214" s="149">
        <v>43656</v>
      </c>
      <c r="B214">
        <v>29.299999</v>
      </c>
      <c r="C214">
        <v>29.459999</v>
      </c>
      <c r="D214">
        <v>28.950001</v>
      </c>
      <c r="E214">
        <v>29.129999000000002</v>
      </c>
      <c r="F214">
        <v>28.638479</v>
      </c>
      <c r="G214">
        <v>5155500</v>
      </c>
    </row>
    <row r="215" spans="1:7" ht="15.6" x14ac:dyDescent="0.3">
      <c r="A215" s="149">
        <v>43657</v>
      </c>
      <c r="B215">
        <v>29.1</v>
      </c>
      <c r="C215">
        <v>29.33</v>
      </c>
      <c r="D215">
        <v>28.74</v>
      </c>
      <c r="E215">
        <v>28.790001</v>
      </c>
      <c r="F215">
        <v>28.304216</v>
      </c>
      <c r="G215">
        <v>4784300</v>
      </c>
    </row>
    <row r="216" spans="1:7" ht="15.6" x14ac:dyDescent="0.3">
      <c r="A216" s="149">
        <v>43658</v>
      </c>
      <c r="B216">
        <v>28.799999</v>
      </c>
      <c r="C216">
        <v>29.059999000000001</v>
      </c>
      <c r="D216">
        <v>28.68</v>
      </c>
      <c r="E216">
        <v>29.02</v>
      </c>
      <c r="F216">
        <v>28.530335999999998</v>
      </c>
      <c r="G216">
        <v>4653400</v>
      </c>
    </row>
    <row r="217" spans="1:7" ht="15.6" x14ac:dyDescent="0.3">
      <c r="A217" s="149">
        <v>43661</v>
      </c>
      <c r="B217">
        <v>29.02</v>
      </c>
      <c r="C217">
        <v>29.5</v>
      </c>
      <c r="D217">
        <v>29.02</v>
      </c>
      <c r="E217">
        <v>29.379999000000002</v>
      </c>
      <c r="F217">
        <v>28.884257999999999</v>
      </c>
      <c r="G217">
        <v>3819100</v>
      </c>
    </row>
    <row r="218" spans="1:7" ht="15.6" x14ac:dyDescent="0.3">
      <c r="A218" s="149">
        <v>43662</v>
      </c>
      <c r="B218">
        <v>29.43</v>
      </c>
      <c r="C218">
        <v>29.690000999999999</v>
      </c>
      <c r="D218">
        <v>29.309999000000001</v>
      </c>
      <c r="E218">
        <v>29.41</v>
      </c>
      <c r="F218">
        <v>28.913751999999999</v>
      </c>
      <c r="G218">
        <v>3400700</v>
      </c>
    </row>
    <row r="219" spans="1:7" ht="15.6" x14ac:dyDescent="0.3">
      <c r="A219" s="149">
        <v>43663</v>
      </c>
      <c r="B219">
        <v>29.34</v>
      </c>
      <c r="C219">
        <v>29.34</v>
      </c>
      <c r="D219">
        <v>28.68</v>
      </c>
      <c r="E219">
        <v>28.860001</v>
      </c>
      <c r="F219">
        <v>28.373037</v>
      </c>
      <c r="G219">
        <v>4406600</v>
      </c>
    </row>
    <row r="220" spans="1:7" ht="15.6" x14ac:dyDescent="0.3">
      <c r="A220" s="149">
        <v>43664</v>
      </c>
      <c r="B220">
        <v>28.24</v>
      </c>
      <c r="C220">
        <v>28.93</v>
      </c>
      <c r="D220">
        <v>28.120000999999998</v>
      </c>
      <c r="E220">
        <v>28.76</v>
      </c>
      <c r="F220">
        <v>28.274721</v>
      </c>
      <c r="G220">
        <v>6276100</v>
      </c>
    </row>
    <row r="221" spans="1:7" ht="15.6" x14ac:dyDescent="0.3">
      <c r="A221" s="149">
        <v>43665</v>
      </c>
      <c r="B221">
        <v>28.959999</v>
      </c>
      <c r="C221">
        <v>29.08</v>
      </c>
      <c r="D221">
        <v>28.57</v>
      </c>
      <c r="E221">
        <v>28.59</v>
      </c>
      <c r="F221">
        <v>28.107595</v>
      </c>
      <c r="G221">
        <v>3677900</v>
      </c>
    </row>
    <row r="222" spans="1:7" ht="15.6" x14ac:dyDescent="0.3">
      <c r="A222" s="149">
        <v>43668</v>
      </c>
      <c r="B222">
        <v>28.59</v>
      </c>
      <c r="C222">
        <v>28.690000999999999</v>
      </c>
      <c r="D222">
        <v>28.27</v>
      </c>
      <c r="E222">
        <v>28.35</v>
      </c>
      <c r="F222">
        <v>27.871642999999999</v>
      </c>
      <c r="G222">
        <v>5922200</v>
      </c>
    </row>
    <row r="223" spans="1:7" ht="15.6" x14ac:dyDescent="0.3">
      <c r="A223" s="149">
        <v>43669</v>
      </c>
      <c r="B223">
        <v>28.57</v>
      </c>
      <c r="C223">
        <v>29.32</v>
      </c>
      <c r="D223">
        <v>28.469999000000001</v>
      </c>
      <c r="E223">
        <v>29.200001</v>
      </c>
      <c r="F223">
        <v>28.707298000000002</v>
      </c>
      <c r="G223">
        <v>6455600</v>
      </c>
    </row>
    <row r="224" spans="1:7" ht="15.6" x14ac:dyDescent="0.3">
      <c r="A224" s="149">
        <v>43670</v>
      </c>
      <c r="B224">
        <v>28.91</v>
      </c>
      <c r="C224">
        <v>29.75</v>
      </c>
      <c r="D224">
        <v>28.889999</v>
      </c>
      <c r="E224">
        <v>29.709999</v>
      </c>
      <c r="F224">
        <v>29.208689</v>
      </c>
      <c r="G224">
        <v>6505300</v>
      </c>
    </row>
    <row r="225" spans="1:7" ht="15.6" x14ac:dyDescent="0.3">
      <c r="A225" s="149">
        <v>43671</v>
      </c>
      <c r="B225">
        <v>29.370000999999998</v>
      </c>
      <c r="C225">
        <v>29.690000999999999</v>
      </c>
      <c r="D225">
        <v>29.129999000000002</v>
      </c>
      <c r="E225">
        <v>29.370000999999998</v>
      </c>
      <c r="F225">
        <v>28.874428000000002</v>
      </c>
      <c r="G225">
        <v>5650900</v>
      </c>
    </row>
    <row r="226" spans="1:7" ht="15.6" x14ac:dyDescent="0.3">
      <c r="A226" s="149">
        <v>43672</v>
      </c>
      <c r="B226">
        <v>30.35</v>
      </c>
      <c r="C226">
        <v>31.68</v>
      </c>
      <c r="D226">
        <v>30.209999</v>
      </c>
      <c r="E226">
        <v>30.469999000000001</v>
      </c>
      <c r="F226">
        <v>29.955867999999999</v>
      </c>
      <c r="G226">
        <v>12595700</v>
      </c>
    </row>
    <row r="227" spans="1:7" ht="15.6" x14ac:dyDescent="0.3">
      <c r="A227" s="149">
        <v>43675</v>
      </c>
      <c r="B227">
        <v>30.530000999999999</v>
      </c>
      <c r="C227">
        <v>30.6</v>
      </c>
      <c r="D227">
        <v>29.950001</v>
      </c>
      <c r="E227">
        <v>30.469999000000001</v>
      </c>
      <c r="F227">
        <v>29.955867999999999</v>
      </c>
      <c r="G227">
        <v>5115600</v>
      </c>
    </row>
    <row r="228" spans="1:7" ht="15.6" x14ac:dyDescent="0.3">
      <c r="A228" s="149">
        <v>43676</v>
      </c>
      <c r="B228">
        <v>30.219999000000001</v>
      </c>
      <c r="C228">
        <v>30.629999000000002</v>
      </c>
      <c r="D228">
        <v>30.049999</v>
      </c>
      <c r="E228">
        <v>30.549999</v>
      </c>
      <c r="F228">
        <v>30.034519</v>
      </c>
      <c r="G228">
        <v>5422000</v>
      </c>
    </row>
    <row r="229" spans="1:7" ht="15.6" x14ac:dyDescent="0.3">
      <c r="A229" s="149">
        <v>43677</v>
      </c>
      <c r="B229">
        <v>30.43</v>
      </c>
      <c r="C229">
        <v>30.48</v>
      </c>
      <c r="D229">
        <v>29.639999</v>
      </c>
      <c r="E229">
        <v>30.02</v>
      </c>
      <c r="F229">
        <v>29.513459999999998</v>
      </c>
      <c r="G229">
        <v>4039100</v>
      </c>
    </row>
    <row r="230" spans="1:7" ht="15.6" x14ac:dyDescent="0.3">
      <c r="A230" s="149">
        <v>43678</v>
      </c>
      <c r="B230">
        <v>30</v>
      </c>
      <c r="C230">
        <v>30.450001</v>
      </c>
      <c r="D230">
        <v>29.040001</v>
      </c>
      <c r="E230">
        <v>29.4</v>
      </c>
      <c r="F230">
        <v>28.903922999999999</v>
      </c>
      <c r="G230">
        <v>6295000</v>
      </c>
    </row>
    <row r="231" spans="1:7" ht="15.6" x14ac:dyDescent="0.3">
      <c r="A231" s="149">
        <v>43679</v>
      </c>
      <c r="B231">
        <v>28.790001</v>
      </c>
      <c r="C231">
        <v>29.299999</v>
      </c>
      <c r="D231">
        <v>28.41</v>
      </c>
      <c r="E231">
        <v>28.65</v>
      </c>
      <c r="F231">
        <v>28.166575999999999</v>
      </c>
      <c r="G231">
        <v>5388200</v>
      </c>
    </row>
    <row r="232" spans="1:7" ht="15.6" x14ac:dyDescent="0.3">
      <c r="A232" s="149">
        <v>43682</v>
      </c>
      <c r="B232">
        <v>27.9</v>
      </c>
      <c r="C232">
        <v>28.110001</v>
      </c>
      <c r="D232">
        <v>27.66</v>
      </c>
      <c r="E232">
        <v>27.940000999999999</v>
      </c>
      <c r="F232">
        <v>27.468557000000001</v>
      </c>
      <c r="G232">
        <v>7889900</v>
      </c>
    </row>
    <row r="233" spans="1:7" ht="15.6" x14ac:dyDescent="0.3">
      <c r="A233" s="149">
        <v>43683</v>
      </c>
      <c r="B233">
        <v>28.190000999999999</v>
      </c>
      <c r="C233">
        <v>28.51</v>
      </c>
      <c r="D233">
        <v>27.940000999999999</v>
      </c>
      <c r="E233">
        <v>28.23</v>
      </c>
      <c r="F233">
        <v>27.753664000000001</v>
      </c>
      <c r="G233">
        <v>5053900</v>
      </c>
    </row>
    <row r="234" spans="1:7" ht="15.6" x14ac:dyDescent="0.3">
      <c r="A234" s="149">
        <v>43684</v>
      </c>
      <c r="B234">
        <v>27.709999</v>
      </c>
      <c r="C234">
        <v>28.32</v>
      </c>
      <c r="D234">
        <v>27.6</v>
      </c>
      <c r="E234">
        <v>28.27</v>
      </c>
      <c r="F234">
        <v>27.792988000000001</v>
      </c>
      <c r="G234">
        <v>5318600</v>
      </c>
    </row>
    <row r="235" spans="1:7" ht="15.6" x14ac:dyDescent="0.3">
      <c r="A235" s="149">
        <v>43685</v>
      </c>
      <c r="B235">
        <v>28.5</v>
      </c>
      <c r="C235">
        <v>28.92</v>
      </c>
      <c r="D235">
        <v>28.379999000000002</v>
      </c>
      <c r="E235">
        <v>28.9</v>
      </c>
      <c r="F235">
        <v>28.412358999999999</v>
      </c>
      <c r="G235">
        <v>4786800</v>
      </c>
    </row>
    <row r="236" spans="1:7" ht="15.6" x14ac:dyDescent="0.3">
      <c r="A236" s="149">
        <v>43686</v>
      </c>
      <c r="B236">
        <v>28.68</v>
      </c>
      <c r="C236">
        <v>29</v>
      </c>
      <c r="D236">
        <v>28.469999000000001</v>
      </c>
      <c r="E236">
        <v>28.85</v>
      </c>
      <c r="F236">
        <v>28.363197</v>
      </c>
      <c r="G236">
        <v>3289600</v>
      </c>
    </row>
    <row r="237" spans="1:7" ht="15.6" x14ac:dyDescent="0.3">
      <c r="A237" s="149">
        <v>43689</v>
      </c>
      <c r="B237">
        <v>28.450001</v>
      </c>
      <c r="C237">
        <v>28.67</v>
      </c>
      <c r="D237">
        <v>28.290001</v>
      </c>
      <c r="E237">
        <v>28.43</v>
      </c>
      <c r="F237">
        <v>27.950289000000001</v>
      </c>
      <c r="G237">
        <v>3484800</v>
      </c>
    </row>
    <row r="238" spans="1:7" ht="15.6" x14ac:dyDescent="0.3">
      <c r="A238" s="149">
        <v>43690</v>
      </c>
      <c r="B238">
        <v>28.459999</v>
      </c>
      <c r="C238">
        <v>29.629999000000002</v>
      </c>
      <c r="D238">
        <v>28.42</v>
      </c>
      <c r="E238">
        <v>28.860001</v>
      </c>
      <c r="F238">
        <v>28.373037</v>
      </c>
      <c r="G238">
        <v>4541000</v>
      </c>
    </row>
    <row r="239" spans="1:7" ht="15.6" x14ac:dyDescent="0.3">
      <c r="A239" s="149">
        <v>43691</v>
      </c>
      <c r="B239">
        <v>28.33</v>
      </c>
      <c r="C239">
        <v>28.440000999999999</v>
      </c>
      <c r="D239">
        <v>27.59</v>
      </c>
      <c r="E239">
        <v>27.74</v>
      </c>
      <c r="F239">
        <v>27.271934999999999</v>
      </c>
      <c r="G239">
        <v>6626700</v>
      </c>
    </row>
    <row r="240" spans="1:7" ht="15.6" x14ac:dyDescent="0.3">
      <c r="A240" s="149">
        <v>43692</v>
      </c>
      <c r="B240">
        <v>28.02</v>
      </c>
      <c r="C240">
        <v>28.139999</v>
      </c>
      <c r="D240">
        <v>27.709999</v>
      </c>
      <c r="E240">
        <v>27.93</v>
      </c>
      <c r="F240">
        <v>27.458727</v>
      </c>
      <c r="G240">
        <v>3942400</v>
      </c>
    </row>
    <row r="241" spans="1:7" ht="15.6" x14ac:dyDescent="0.3">
      <c r="A241" s="149">
        <v>43693</v>
      </c>
      <c r="B241">
        <v>28.17</v>
      </c>
      <c r="C241">
        <v>28.4</v>
      </c>
      <c r="D241">
        <v>28.1</v>
      </c>
      <c r="E241">
        <v>28.309999000000001</v>
      </c>
      <c r="F241">
        <v>27.832314</v>
      </c>
      <c r="G241">
        <v>4222100</v>
      </c>
    </row>
    <row r="242" spans="1:7" ht="15.6" x14ac:dyDescent="0.3">
      <c r="A242" s="149">
        <v>43696</v>
      </c>
      <c r="B242">
        <v>29.15</v>
      </c>
      <c r="C242">
        <v>29.17</v>
      </c>
      <c r="D242">
        <v>28.68</v>
      </c>
      <c r="E242">
        <v>28.77</v>
      </c>
      <c r="F242">
        <v>28.284552000000001</v>
      </c>
      <c r="G242">
        <v>5527900</v>
      </c>
    </row>
    <row r="243" spans="1:7" ht="15.6" x14ac:dyDescent="0.3">
      <c r="A243" s="149">
        <v>43697</v>
      </c>
      <c r="B243">
        <v>28.620000999999998</v>
      </c>
      <c r="C243">
        <v>28.93</v>
      </c>
      <c r="D243">
        <v>28.440000999999999</v>
      </c>
      <c r="E243">
        <v>28.809999000000001</v>
      </c>
      <c r="F243">
        <v>28.323877</v>
      </c>
      <c r="G243">
        <v>2320100</v>
      </c>
    </row>
    <row r="244" spans="1:7" ht="15.6" x14ac:dyDescent="0.3">
      <c r="A244" s="149">
        <v>43698</v>
      </c>
      <c r="B244">
        <v>29.200001</v>
      </c>
      <c r="C244">
        <v>29.25</v>
      </c>
      <c r="D244">
        <v>28.48</v>
      </c>
      <c r="E244">
        <v>28.51</v>
      </c>
      <c r="F244">
        <v>28.028936000000002</v>
      </c>
      <c r="G244">
        <v>2702500</v>
      </c>
    </row>
    <row r="245" spans="1:7" ht="15.6" x14ac:dyDescent="0.3">
      <c r="A245" s="149">
        <v>43699</v>
      </c>
      <c r="B245">
        <v>28.799999</v>
      </c>
      <c r="C245">
        <v>29.02</v>
      </c>
      <c r="D245">
        <v>28.290001</v>
      </c>
      <c r="E245">
        <v>28.51</v>
      </c>
      <c r="F245">
        <v>28.028936000000002</v>
      </c>
      <c r="G245">
        <v>3774100</v>
      </c>
    </row>
    <row r="246" spans="1:7" ht="15.6" x14ac:dyDescent="0.3">
      <c r="A246" s="149">
        <v>43700</v>
      </c>
      <c r="B246">
        <v>28.5</v>
      </c>
      <c r="C246">
        <v>28.639999</v>
      </c>
      <c r="D246">
        <v>27.620000999999998</v>
      </c>
      <c r="E246">
        <v>27.780000999999999</v>
      </c>
      <c r="F246">
        <v>27.311260000000001</v>
      </c>
      <c r="G246">
        <v>4913400</v>
      </c>
    </row>
    <row r="247" spans="1:7" ht="15.6" x14ac:dyDescent="0.3">
      <c r="A247" s="149">
        <v>43703</v>
      </c>
      <c r="B247">
        <v>28.09</v>
      </c>
      <c r="C247">
        <v>28.18</v>
      </c>
      <c r="D247">
        <v>27.77</v>
      </c>
      <c r="E247">
        <v>28.040001</v>
      </c>
      <c r="F247">
        <v>27.566870000000002</v>
      </c>
      <c r="G247">
        <v>3111300</v>
      </c>
    </row>
    <row r="248" spans="1:7" ht="15.6" x14ac:dyDescent="0.3">
      <c r="A248" s="149">
        <v>43704</v>
      </c>
      <c r="B248">
        <v>28.450001</v>
      </c>
      <c r="C248">
        <v>28.51</v>
      </c>
      <c r="D248">
        <v>27.83</v>
      </c>
      <c r="E248">
        <v>27.889999</v>
      </c>
      <c r="F248">
        <v>27.419401000000001</v>
      </c>
      <c r="G248">
        <v>3112000</v>
      </c>
    </row>
    <row r="249" spans="1:7" ht="15.6" x14ac:dyDescent="0.3">
      <c r="A249" s="149">
        <v>43705</v>
      </c>
      <c r="B249">
        <v>27.73</v>
      </c>
      <c r="C249">
        <v>28.27</v>
      </c>
      <c r="D249">
        <v>27.620000999999998</v>
      </c>
      <c r="E249">
        <v>28.139999</v>
      </c>
      <c r="F249">
        <v>27.665179999999999</v>
      </c>
      <c r="G249">
        <v>3048600</v>
      </c>
    </row>
    <row r="250" spans="1:7" ht="15.6" x14ac:dyDescent="0.3">
      <c r="A250" s="149">
        <v>43706</v>
      </c>
      <c r="B250">
        <v>28.43</v>
      </c>
      <c r="C250">
        <v>28.639999</v>
      </c>
      <c r="D250">
        <v>28.120000999999998</v>
      </c>
      <c r="E250">
        <v>28.15</v>
      </c>
      <c r="F250">
        <v>27.675011000000001</v>
      </c>
      <c r="G250">
        <v>3841300</v>
      </c>
    </row>
    <row r="251" spans="1:7" ht="15.6" x14ac:dyDescent="0.3">
      <c r="A251" s="149">
        <v>43707</v>
      </c>
      <c r="B251">
        <v>28.34</v>
      </c>
      <c r="C251">
        <v>28.48</v>
      </c>
      <c r="D251">
        <v>28</v>
      </c>
      <c r="E251">
        <v>28.059999000000001</v>
      </c>
      <c r="F251">
        <v>27.586528999999999</v>
      </c>
      <c r="G251">
        <v>4770900</v>
      </c>
    </row>
    <row r="252" spans="1:7" ht="15.6" x14ac:dyDescent="0.3">
      <c r="A252" s="149">
        <v>43711</v>
      </c>
      <c r="B252">
        <v>27.700001</v>
      </c>
      <c r="C252">
        <v>27.75</v>
      </c>
      <c r="D252">
        <v>26.790001</v>
      </c>
      <c r="E252">
        <v>27.09</v>
      </c>
      <c r="F252">
        <v>26.632895999999999</v>
      </c>
      <c r="G252">
        <v>7849800</v>
      </c>
    </row>
    <row r="253" spans="1:7" ht="15.6" x14ac:dyDescent="0.3">
      <c r="A253" s="149">
        <v>43712</v>
      </c>
      <c r="B253">
        <v>27.48</v>
      </c>
      <c r="C253">
        <v>27.790001</v>
      </c>
      <c r="D253">
        <v>27.1</v>
      </c>
      <c r="E253">
        <v>27.48</v>
      </c>
      <c r="F253">
        <v>27.016317000000001</v>
      </c>
      <c r="G253">
        <v>10889100</v>
      </c>
    </row>
    <row r="254" spans="1:7" ht="15.6" x14ac:dyDescent="0.3">
      <c r="A254" s="149">
        <v>43713</v>
      </c>
      <c r="B254">
        <v>27.77</v>
      </c>
      <c r="C254">
        <v>28.360001</v>
      </c>
      <c r="D254">
        <v>27.639999</v>
      </c>
      <c r="E254">
        <v>27.98</v>
      </c>
      <c r="F254">
        <v>27.507878999999999</v>
      </c>
      <c r="G254">
        <v>9052900</v>
      </c>
    </row>
    <row r="255" spans="1:7" ht="15.6" x14ac:dyDescent="0.3">
      <c r="A255" s="149">
        <v>43714</v>
      </c>
      <c r="B255">
        <v>28.030000999999999</v>
      </c>
      <c r="C255">
        <v>28.559999000000001</v>
      </c>
      <c r="D255">
        <v>28.02</v>
      </c>
      <c r="E255">
        <v>28.299999</v>
      </c>
      <c r="F255">
        <v>27.822485</v>
      </c>
      <c r="G255">
        <v>5756100</v>
      </c>
    </row>
    <row r="256" spans="1:7" ht="15.6" x14ac:dyDescent="0.3">
      <c r="A256" s="149">
        <v>43717</v>
      </c>
      <c r="B256">
        <v>28.459999</v>
      </c>
      <c r="C256">
        <v>28.82</v>
      </c>
      <c r="D256">
        <v>28.370000999999998</v>
      </c>
      <c r="E256">
        <v>28.4</v>
      </c>
      <c r="F256">
        <v>28.049644000000001</v>
      </c>
      <c r="G256">
        <v>6097800</v>
      </c>
    </row>
    <row r="257" spans="1:7" ht="15.6" x14ac:dyDescent="0.3">
      <c r="A257" s="149">
        <v>43718</v>
      </c>
      <c r="B257">
        <v>28.290001</v>
      </c>
      <c r="C257">
        <v>28.82</v>
      </c>
      <c r="D257">
        <v>28.030000999999999</v>
      </c>
      <c r="E257">
        <v>28.799999</v>
      </c>
      <c r="F257">
        <v>28.444711999999999</v>
      </c>
      <c r="G257">
        <v>9692500</v>
      </c>
    </row>
    <row r="258" spans="1:7" ht="15.6" x14ac:dyDescent="0.3">
      <c r="A258" s="149">
        <v>43719</v>
      </c>
      <c r="B258">
        <v>29.120000999999998</v>
      </c>
      <c r="C258">
        <v>29.209999</v>
      </c>
      <c r="D258">
        <v>28.57</v>
      </c>
      <c r="E258">
        <v>28.75</v>
      </c>
      <c r="F258">
        <v>28.395330000000001</v>
      </c>
      <c r="G258">
        <v>5380700</v>
      </c>
    </row>
    <row r="259" spans="1:7" ht="15.6" x14ac:dyDescent="0.3">
      <c r="A259" s="149">
        <v>43720</v>
      </c>
      <c r="B259">
        <v>28.93</v>
      </c>
      <c r="C259">
        <v>29.26</v>
      </c>
      <c r="D259">
        <v>28.75</v>
      </c>
      <c r="E259">
        <v>29.17</v>
      </c>
      <c r="F259">
        <v>28.810148000000002</v>
      </c>
      <c r="G259">
        <v>8420700</v>
      </c>
    </row>
    <row r="260" spans="1:7" ht="15.6" x14ac:dyDescent="0.3">
      <c r="A260" s="149">
        <v>43721</v>
      </c>
      <c r="B260">
        <v>29.32</v>
      </c>
      <c r="C260">
        <v>29.530000999999999</v>
      </c>
      <c r="D260">
        <v>29.030000999999999</v>
      </c>
      <c r="E260">
        <v>29.07</v>
      </c>
      <c r="F260">
        <v>28.711379999999998</v>
      </c>
      <c r="G260">
        <v>4672800</v>
      </c>
    </row>
    <row r="261" spans="1:7" ht="15.6" x14ac:dyDescent="0.3">
      <c r="A261" s="149">
        <v>43724</v>
      </c>
      <c r="B261">
        <v>28.85</v>
      </c>
      <c r="C261">
        <v>30.5</v>
      </c>
      <c r="D261">
        <v>28.629999000000002</v>
      </c>
      <c r="E261">
        <v>29.690000999999999</v>
      </c>
      <c r="F261">
        <v>29.323734000000002</v>
      </c>
      <c r="G261">
        <v>13569500</v>
      </c>
    </row>
    <row r="262" spans="1:7" ht="15.6" x14ac:dyDescent="0.3">
      <c r="A262" s="149">
        <v>43725</v>
      </c>
      <c r="B262">
        <v>29.540001</v>
      </c>
      <c r="C262">
        <v>29.74</v>
      </c>
      <c r="D262">
        <v>29.25</v>
      </c>
      <c r="E262">
        <v>29.6</v>
      </c>
      <c r="F262">
        <v>29.234839999999998</v>
      </c>
      <c r="G262">
        <v>5830500</v>
      </c>
    </row>
    <row r="263" spans="1:7" ht="15.6" x14ac:dyDescent="0.3">
      <c r="A263" s="149">
        <v>43726</v>
      </c>
      <c r="B263">
        <v>29.549999</v>
      </c>
      <c r="C263">
        <v>29.700001</v>
      </c>
      <c r="D263">
        <v>29.25</v>
      </c>
      <c r="E263">
        <v>29.51</v>
      </c>
      <c r="F263">
        <v>29.145954</v>
      </c>
      <c r="G263">
        <v>5854600</v>
      </c>
    </row>
    <row r="264" spans="1:7" ht="15.6" x14ac:dyDescent="0.3">
      <c r="A264" s="149">
        <v>43727</v>
      </c>
      <c r="B264">
        <v>29.549999</v>
      </c>
      <c r="C264">
        <v>29.73</v>
      </c>
      <c r="D264">
        <v>28.99</v>
      </c>
      <c r="E264">
        <v>29.059999000000001</v>
      </c>
      <c r="F264">
        <v>28.701502000000001</v>
      </c>
      <c r="G264">
        <v>3744800</v>
      </c>
    </row>
    <row r="265" spans="1:7" ht="15.6" x14ac:dyDescent="0.3">
      <c r="A265" s="149">
        <v>43728</v>
      </c>
      <c r="B265">
        <v>29.129999000000002</v>
      </c>
      <c r="C265">
        <v>29.299999</v>
      </c>
      <c r="D265">
        <v>28.719999000000001</v>
      </c>
      <c r="E265">
        <v>28.85</v>
      </c>
      <c r="F265">
        <v>28.494088999999999</v>
      </c>
      <c r="G265">
        <v>6673000</v>
      </c>
    </row>
    <row r="266" spans="1:7" ht="15.6" x14ac:dyDescent="0.3">
      <c r="A266" s="149">
        <v>43731</v>
      </c>
      <c r="B266">
        <v>28.629999000000002</v>
      </c>
      <c r="C266">
        <v>28.950001</v>
      </c>
      <c r="D266">
        <v>28.51</v>
      </c>
      <c r="E266">
        <v>28.620000999999998</v>
      </c>
      <c r="F266">
        <v>28.266933000000002</v>
      </c>
      <c r="G266">
        <v>3100700</v>
      </c>
    </row>
    <row r="267" spans="1:7" ht="15.6" x14ac:dyDescent="0.3">
      <c r="A267" s="149">
        <v>43732</v>
      </c>
      <c r="B267">
        <v>28.84</v>
      </c>
      <c r="C267">
        <v>28.9</v>
      </c>
      <c r="D267">
        <v>28.15</v>
      </c>
      <c r="E267">
        <v>28.4</v>
      </c>
      <c r="F267">
        <v>28.049644000000001</v>
      </c>
      <c r="G267">
        <v>5109100</v>
      </c>
    </row>
    <row r="268" spans="1:7" ht="15.6" x14ac:dyDescent="0.3">
      <c r="A268" s="149">
        <v>43733</v>
      </c>
      <c r="B268">
        <v>28.35</v>
      </c>
      <c r="C268">
        <v>28.440000999999999</v>
      </c>
      <c r="D268">
        <v>28.030000999999999</v>
      </c>
      <c r="E268">
        <v>28.27</v>
      </c>
      <c r="F268">
        <v>27.921247000000001</v>
      </c>
      <c r="G268">
        <v>2873200</v>
      </c>
    </row>
    <row r="269" spans="1:7" ht="15.6" x14ac:dyDescent="0.3">
      <c r="A269" s="149">
        <v>43734</v>
      </c>
      <c r="B269">
        <v>28.09</v>
      </c>
      <c r="C269">
        <v>28.129999000000002</v>
      </c>
      <c r="D269">
        <v>27.32</v>
      </c>
      <c r="E269">
        <v>27.68</v>
      </c>
      <c r="F269">
        <v>27.338529999999999</v>
      </c>
      <c r="G269">
        <v>5208000</v>
      </c>
    </row>
    <row r="270" spans="1:7" ht="15.6" x14ac:dyDescent="0.3">
      <c r="A270" s="149">
        <v>43735</v>
      </c>
      <c r="B270">
        <v>27.870000999999998</v>
      </c>
      <c r="C270">
        <v>28.110001</v>
      </c>
      <c r="D270">
        <v>27.17</v>
      </c>
      <c r="E270">
        <v>27.27</v>
      </c>
      <c r="F270">
        <v>26.933584</v>
      </c>
      <c r="G270">
        <v>4152400</v>
      </c>
    </row>
    <row r="271" spans="1:7" ht="15.6" x14ac:dyDescent="0.3">
      <c r="A271" s="149">
        <v>43738</v>
      </c>
      <c r="B271">
        <v>27.4</v>
      </c>
      <c r="C271">
        <v>27.969999000000001</v>
      </c>
      <c r="D271">
        <v>27.32</v>
      </c>
      <c r="E271">
        <v>27.719999000000001</v>
      </c>
      <c r="F271">
        <v>27.378032999999999</v>
      </c>
      <c r="G271">
        <v>4607300</v>
      </c>
    </row>
    <row r="272" spans="1:7" ht="15.6" x14ac:dyDescent="0.3">
      <c r="A272" s="149">
        <v>43739</v>
      </c>
      <c r="B272">
        <v>27.889999</v>
      </c>
      <c r="C272">
        <v>28.290001</v>
      </c>
      <c r="D272">
        <v>27.42</v>
      </c>
      <c r="E272">
        <v>27.68</v>
      </c>
      <c r="F272">
        <v>27.338529999999999</v>
      </c>
      <c r="G272">
        <v>4006900</v>
      </c>
    </row>
    <row r="273" spans="1:7" ht="15.6" x14ac:dyDescent="0.3">
      <c r="A273" s="149">
        <v>43740</v>
      </c>
      <c r="B273">
        <v>27.48</v>
      </c>
      <c r="C273">
        <v>27.66</v>
      </c>
      <c r="D273">
        <v>27.08</v>
      </c>
      <c r="E273">
        <v>27.110001</v>
      </c>
      <c r="F273">
        <v>26.775562000000001</v>
      </c>
      <c r="G273">
        <v>7143600</v>
      </c>
    </row>
    <row r="274" spans="1:7" ht="15.6" x14ac:dyDescent="0.3">
      <c r="A274" s="149">
        <v>43741</v>
      </c>
      <c r="B274">
        <v>27.1</v>
      </c>
      <c r="C274">
        <v>27.34</v>
      </c>
      <c r="D274">
        <v>26.5</v>
      </c>
      <c r="E274">
        <v>27.25</v>
      </c>
      <c r="F274">
        <v>26.913834000000001</v>
      </c>
      <c r="G274">
        <v>5063200</v>
      </c>
    </row>
    <row r="275" spans="1:7" ht="15.6" x14ac:dyDescent="0.3">
      <c r="A275" s="149">
        <v>43742</v>
      </c>
      <c r="B275">
        <v>27.280000999999999</v>
      </c>
      <c r="C275">
        <v>27.41</v>
      </c>
      <c r="D275">
        <v>27</v>
      </c>
      <c r="E275">
        <v>27.290001</v>
      </c>
      <c r="F275">
        <v>26.953339</v>
      </c>
      <c r="G275">
        <v>2740100</v>
      </c>
    </row>
    <row r="276" spans="1:7" ht="15.6" x14ac:dyDescent="0.3">
      <c r="A276" s="149">
        <v>43745</v>
      </c>
      <c r="B276">
        <v>27.15</v>
      </c>
      <c r="C276">
        <v>27.48</v>
      </c>
      <c r="D276">
        <v>26.870000999999998</v>
      </c>
      <c r="E276">
        <v>27.25</v>
      </c>
      <c r="F276">
        <v>26.913834000000001</v>
      </c>
      <c r="G276">
        <v>4405300</v>
      </c>
    </row>
    <row r="277" spans="1:7" ht="15.6" x14ac:dyDescent="0.3">
      <c r="A277" s="149">
        <v>43746</v>
      </c>
      <c r="B277">
        <v>26.98</v>
      </c>
      <c r="C277">
        <v>27.17</v>
      </c>
      <c r="D277">
        <v>26.299999</v>
      </c>
      <c r="E277">
        <v>26.35</v>
      </c>
      <c r="F277">
        <v>26.024933000000001</v>
      </c>
      <c r="G277">
        <v>4946000</v>
      </c>
    </row>
    <row r="278" spans="1:7" ht="15.6" x14ac:dyDescent="0.3">
      <c r="A278" s="149">
        <v>43747</v>
      </c>
      <c r="B278">
        <v>26.530000999999999</v>
      </c>
      <c r="C278">
        <v>27.059999000000001</v>
      </c>
      <c r="D278">
        <v>26.530000999999999</v>
      </c>
      <c r="E278">
        <v>26.799999</v>
      </c>
      <c r="F278">
        <v>26.469379</v>
      </c>
      <c r="G278">
        <v>2969800</v>
      </c>
    </row>
    <row r="279" spans="1:7" ht="15.6" x14ac:dyDescent="0.3">
      <c r="A279" s="149">
        <v>43748</v>
      </c>
      <c r="B279">
        <v>26.860001</v>
      </c>
      <c r="C279">
        <v>27.620000999999998</v>
      </c>
      <c r="D279">
        <v>26.719999000000001</v>
      </c>
      <c r="E279">
        <v>27.43</v>
      </c>
      <c r="F279">
        <v>27.091612000000001</v>
      </c>
      <c r="G279">
        <v>5937500</v>
      </c>
    </row>
    <row r="280" spans="1:7" ht="15.6" x14ac:dyDescent="0.3">
      <c r="A280" s="149">
        <v>43749</v>
      </c>
      <c r="B280">
        <v>27.889999</v>
      </c>
      <c r="C280">
        <v>28.389999</v>
      </c>
      <c r="D280">
        <v>27.85</v>
      </c>
      <c r="E280">
        <v>28.08</v>
      </c>
      <c r="F280">
        <v>27.733595000000001</v>
      </c>
      <c r="G280">
        <v>5196900</v>
      </c>
    </row>
    <row r="281" spans="1:7" ht="15.6" x14ac:dyDescent="0.3">
      <c r="A281" s="149">
        <v>43752</v>
      </c>
      <c r="B281">
        <v>27.809999000000001</v>
      </c>
      <c r="C281">
        <v>27.98</v>
      </c>
      <c r="D281">
        <v>27.58</v>
      </c>
      <c r="E281">
        <v>27.969999000000001</v>
      </c>
      <c r="F281">
        <v>27.624946999999999</v>
      </c>
      <c r="G281">
        <v>5453200</v>
      </c>
    </row>
    <row r="282" spans="1:7" ht="15.6" x14ac:dyDescent="0.3">
      <c r="A282" s="149">
        <v>43753</v>
      </c>
      <c r="B282">
        <v>27.98</v>
      </c>
      <c r="C282">
        <v>28.120000999999998</v>
      </c>
      <c r="D282">
        <v>27.860001</v>
      </c>
      <c r="E282">
        <v>27.870000999999998</v>
      </c>
      <c r="F282">
        <v>27.526184000000001</v>
      </c>
      <c r="G282">
        <v>7483100</v>
      </c>
    </row>
    <row r="283" spans="1:7" ht="15.6" x14ac:dyDescent="0.3">
      <c r="A283" s="149">
        <v>43754</v>
      </c>
      <c r="B283">
        <v>27.940000999999999</v>
      </c>
      <c r="C283">
        <v>27.969999000000001</v>
      </c>
      <c r="D283">
        <v>27.23</v>
      </c>
      <c r="E283">
        <v>27.43</v>
      </c>
      <c r="F283">
        <v>27.091612000000001</v>
      </c>
      <c r="G283">
        <v>8541000</v>
      </c>
    </row>
    <row r="284" spans="1:7" ht="15.6" x14ac:dyDescent="0.3">
      <c r="A284" s="149">
        <v>43755</v>
      </c>
      <c r="B284">
        <v>27.57</v>
      </c>
      <c r="C284">
        <v>27.799999</v>
      </c>
      <c r="D284">
        <v>27.51</v>
      </c>
      <c r="E284">
        <v>27.639999</v>
      </c>
      <c r="F284">
        <v>27.299021</v>
      </c>
      <c r="G284">
        <v>5475700</v>
      </c>
    </row>
    <row r="285" spans="1:7" ht="15.6" x14ac:dyDescent="0.3">
      <c r="A285" s="149">
        <v>43756</v>
      </c>
      <c r="B285">
        <v>27.6</v>
      </c>
      <c r="C285">
        <v>28.059999000000001</v>
      </c>
      <c r="D285">
        <v>27.42</v>
      </c>
      <c r="E285">
        <v>27.870000999999998</v>
      </c>
      <c r="F285">
        <v>27.526184000000001</v>
      </c>
      <c r="G285">
        <v>5476500</v>
      </c>
    </row>
    <row r="286" spans="1:7" ht="15.6" x14ac:dyDescent="0.3">
      <c r="A286" s="149">
        <v>43759</v>
      </c>
      <c r="B286">
        <v>28.08</v>
      </c>
      <c r="C286">
        <v>28.190000999999999</v>
      </c>
      <c r="D286">
        <v>27.700001</v>
      </c>
      <c r="E286">
        <v>28</v>
      </c>
      <c r="F286">
        <v>27.654577</v>
      </c>
      <c r="G286">
        <v>3642500</v>
      </c>
    </row>
    <row r="287" spans="1:7" ht="15.6" x14ac:dyDescent="0.3">
      <c r="A287" s="149">
        <v>43760</v>
      </c>
      <c r="B287">
        <v>28.09</v>
      </c>
      <c r="C287">
        <v>28.17</v>
      </c>
      <c r="D287">
        <v>27.68</v>
      </c>
      <c r="E287">
        <v>27.709999</v>
      </c>
      <c r="F287">
        <v>27.368158000000001</v>
      </c>
      <c r="G287">
        <v>3425200</v>
      </c>
    </row>
    <row r="288" spans="1:7" ht="15.6" x14ac:dyDescent="0.3">
      <c r="A288" s="149">
        <v>43761</v>
      </c>
      <c r="B288">
        <v>27.67</v>
      </c>
      <c r="C288">
        <v>28.200001</v>
      </c>
      <c r="D288">
        <v>27.51</v>
      </c>
      <c r="E288">
        <v>28.030000999999999</v>
      </c>
      <c r="F288">
        <v>27.68421</v>
      </c>
      <c r="G288">
        <v>3221400</v>
      </c>
    </row>
    <row r="289" spans="1:7" ht="15.6" x14ac:dyDescent="0.3">
      <c r="A289" s="149">
        <v>43762</v>
      </c>
      <c r="B289">
        <v>28.129999000000002</v>
      </c>
      <c r="C289">
        <v>28.35</v>
      </c>
      <c r="D289">
        <v>28.049999</v>
      </c>
      <c r="E289">
        <v>28.219999000000001</v>
      </c>
      <c r="F289">
        <v>27.871867999999999</v>
      </c>
      <c r="G289">
        <v>3135600</v>
      </c>
    </row>
    <row r="290" spans="1:7" ht="15.6" x14ac:dyDescent="0.3">
      <c r="A290" s="149">
        <v>43763</v>
      </c>
      <c r="B290">
        <v>28.09</v>
      </c>
      <c r="C290">
        <v>28.5</v>
      </c>
      <c r="D290">
        <v>28.059999000000001</v>
      </c>
      <c r="E290">
        <v>28.15</v>
      </c>
      <c r="F290">
        <v>27.802727000000001</v>
      </c>
      <c r="G290">
        <v>3140100</v>
      </c>
    </row>
    <row r="291" spans="1:7" ht="15.6" x14ac:dyDescent="0.3">
      <c r="A291" s="149">
        <v>43766</v>
      </c>
      <c r="B291">
        <v>28.200001</v>
      </c>
      <c r="C291">
        <v>28.559999000000001</v>
      </c>
      <c r="D291">
        <v>28.17</v>
      </c>
      <c r="E291">
        <v>28.549999</v>
      </c>
      <c r="F291">
        <v>28.197793999999998</v>
      </c>
      <c r="G291">
        <v>4313800</v>
      </c>
    </row>
    <row r="292" spans="1:7" ht="15.6" x14ac:dyDescent="0.3">
      <c r="A292" s="149">
        <v>43767</v>
      </c>
      <c r="B292">
        <v>28.73</v>
      </c>
      <c r="C292">
        <v>28.75</v>
      </c>
      <c r="D292">
        <v>28.360001</v>
      </c>
      <c r="E292">
        <v>28.530000999999999</v>
      </c>
      <c r="F292">
        <v>28.178045000000001</v>
      </c>
      <c r="G292">
        <v>3934300</v>
      </c>
    </row>
    <row r="293" spans="1:7" ht="15.6" x14ac:dyDescent="0.3">
      <c r="A293" s="149">
        <v>43768</v>
      </c>
      <c r="B293">
        <v>28.540001</v>
      </c>
      <c r="C293">
        <v>28.870000999999998</v>
      </c>
      <c r="D293">
        <v>28.1</v>
      </c>
      <c r="E293">
        <v>28.629999000000002</v>
      </c>
      <c r="F293">
        <v>28.276806000000001</v>
      </c>
      <c r="G293">
        <v>6736700</v>
      </c>
    </row>
    <row r="294" spans="1:7" ht="15.6" x14ac:dyDescent="0.3">
      <c r="A294" s="149">
        <v>43769</v>
      </c>
      <c r="B294">
        <v>28.620000999999998</v>
      </c>
      <c r="C294">
        <v>29.33</v>
      </c>
      <c r="D294">
        <v>28.27</v>
      </c>
      <c r="E294">
        <v>28.5</v>
      </c>
      <c r="F294">
        <v>28.148416999999998</v>
      </c>
      <c r="G294">
        <v>5807100</v>
      </c>
    </row>
    <row r="295" spans="1:7" ht="15.6" x14ac:dyDescent="0.3">
      <c r="A295" s="149">
        <v>43770</v>
      </c>
      <c r="B295">
        <v>28.690000999999999</v>
      </c>
      <c r="C295">
        <v>28.85</v>
      </c>
      <c r="D295">
        <v>28.35</v>
      </c>
      <c r="E295">
        <v>28.83</v>
      </c>
      <c r="F295">
        <v>28.474336999999998</v>
      </c>
      <c r="G295">
        <v>4367700</v>
      </c>
    </row>
    <row r="296" spans="1:7" ht="15.6" x14ac:dyDescent="0.3">
      <c r="A296" s="149">
        <v>43773</v>
      </c>
      <c r="B296">
        <v>29.02</v>
      </c>
      <c r="C296">
        <v>29.889999</v>
      </c>
      <c r="D296">
        <v>29.02</v>
      </c>
      <c r="E296">
        <v>29.77</v>
      </c>
      <c r="F296">
        <v>29.402743999999998</v>
      </c>
      <c r="G296">
        <v>6307400</v>
      </c>
    </row>
    <row r="297" spans="1:7" ht="15.6" x14ac:dyDescent="0.3">
      <c r="A297" s="149">
        <v>43774</v>
      </c>
      <c r="B297">
        <v>29.99</v>
      </c>
      <c r="C297">
        <v>30.559999000000001</v>
      </c>
      <c r="D297">
        <v>29.85</v>
      </c>
      <c r="E297">
        <v>30.389999</v>
      </c>
      <c r="F297">
        <v>30.015094999999999</v>
      </c>
      <c r="G297">
        <v>7196900</v>
      </c>
    </row>
    <row r="298" spans="1:7" ht="15.6" x14ac:dyDescent="0.3">
      <c r="A298" s="149">
        <v>43775</v>
      </c>
      <c r="B298">
        <v>30.389999</v>
      </c>
      <c r="C298">
        <v>30.620000999999998</v>
      </c>
      <c r="D298">
        <v>30.209999</v>
      </c>
      <c r="E298">
        <v>30.52</v>
      </c>
      <c r="F298">
        <v>30.143491999999998</v>
      </c>
      <c r="G298">
        <v>6718600</v>
      </c>
    </row>
    <row r="299" spans="1:7" ht="15.6" x14ac:dyDescent="0.3">
      <c r="A299" s="149">
        <v>43776</v>
      </c>
      <c r="B299">
        <v>30.950001</v>
      </c>
      <c r="C299">
        <v>31.16</v>
      </c>
      <c r="D299">
        <v>30.540001</v>
      </c>
      <c r="E299">
        <v>30.82</v>
      </c>
      <c r="F299">
        <v>30.439791</v>
      </c>
      <c r="G299">
        <v>6587600</v>
      </c>
    </row>
    <row r="300" spans="1:7" ht="15.6" x14ac:dyDescent="0.3">
      <c r="A300" s="149">
        <v>43777</v>
      </c>
      <c r="B300">
        <v>30.83</v>
      </c>
      <c r="C300">
        <v>31.469999000000001</v>
      </c>
      <c r="D300">
        <v>30.780000999999999</v>
      </c>
      <c r="E300">
        <v>31.41</v>
      </c>
      <c r="F300">
        <v>31.022511999999999</v>
      </c>
      <c r="G300">
        <v>5246900</v>
      </c>
    </row>
    <row r="301" spans="1:7" ht="15.6" x14ac:dyDescent="0.3">
      <c r="A301" s="149">
        <v>43780</v>
      </c>
      <c r="B301">
        <v>31.17</v>
      </c>
      <c r="C301">
        <v>31.52</v>
      </c>
      <c r="D301">
        <v>31</v>
      </c>
      <c r="E301">
        <v>31.440000999999999</v>
      </c>
      <c r="F301">
        <v>31.052140999999999</v>
      </c>
      <c r="G301">
        <v>4101600</v>
      </c>
    </row>
    <row r="302" spans="1:7" ht="15.6" x14ac:dyDescent="0.3">
      <c r="A302" s="149">
        <v>43781</v>
      </c>
      <c r="B302">
        <v>31.5</v>
      </c>
      <c r="C302">
        <v>31.530000999999999</v>
      </c>
      <c r="D302">
        <v>30.870000999999998</v>
      </c>
      <c r="E302">
        <v>30.99</v>
      </c>
      <c r="F302">
        <v>30.607693000000001</v>
      </c>
      <c r="G302">
        <v>4157900</v>
      </c>
    </row>
    <row r="303" spans="1:7" ht="15.6" x14ac:dyDescent="0.3">
      <c r="A303" s="149">
        <v>43782</v>
      </c>
      <c r="B303">
        <v>30.959999</v>
      </c>
      <c r="C303">
        <v>31.200001</v>
      </c>
      <c r="D303">
        <v>30.76</v>
      </c>
      <c r="E303">
        <v>31.040001</v>
      </c>
      <c r="F303">
        <v>30.657081999999999</v>
      </c>
      <c r="G303">
        <v>3860300</v>
      </c>
    </row>
    <row r="304" spans="1:7" ht="15.6" x14ac:dyDescent="0.3">
      <c r="A304" s="149">
        <v>43783</v>
      </c>
      <c r="B304">
        <v>31.1</v>
      </c>
      <c r="C304">
        <v>31.389999</v>
      </c>
      <c r="D304">
        <v>30.889999</v>
      </c>
      <c r="E304">
        <v>31.1</v>
      </c>
      <c r="F304">
        <v>30.716336999999999</v>
      </c>
      <c r="G304">
        <v>5151900</v>
      </c>
    </row>
    <row r="305" spans="1:7" ht="15.6" x14ac:dyDescent="0.3">
      <c r="A305" s="149">
        <v>43784</v>
      </c>
      <c r="B305">
        <v>31.299999</v>
      </c>
      <c r="C305">
        <v>31.34</v>
      </c>
      <c r="D305">
        <v>31.02</v>
      </c>
      <c r="E305">
        <v>31.18</v>
      </c>
      <c r="F305">
        <v>30.795349000000002</v>
      </c>
      <c r="G305">
        <v>5951800</v>
      </c>
    </row>
    <row r="306" spans="1:7" ht="15.6" x14ac:dyDescent="0.3">
      <c r="A306" s="149">
        <v>43787</v>
      </c>
      <c r="B306">
        <v>31.139999</v>
      </c>
      <c r="C306">
        <v>31.68</v>
      </c>
      <c r="D306">
        <v>31.02</v>
      </c>
      <c r="E306">
        <v>31.530000999999999</v>
      </c>
      <c r="F306">
        <v>31.141034999999999</v>
      </c>
      <c r="G306">
        <v>4770400</v>
      </c>
    </row>
    <row r="307" spans="1:7" ht="15.6" x14ac:dyDescent="0.3">
      <c r="A307" s="149">
        <v>43788</v>
      </c>
      <c r="B307">
        <v>31.690000999999999</v>
      </c>
      <c r="C307">
        <v>31.969999000000001</v>
      </c>
      <c r="D307">
        <v>31.530000999999999</v>
      </c>
      <c r="E307">
        <v>31.809999000000001</v>
      </c>
      <c r="F307">
        <v>31.417577999999999</v>
      </c>
      <c r="G307">
        <v>4536000</v>
      </c>
    </row>
    <row r="308" spans="1:7" ht="15.6" x14ac:dyDescent="0.3">
      <c r="A308" s="149">
        <v>43789</v>
      </c>
      <c r="B308">
        <v>31.68</v>
      </c>
      <c r="C308">
        <v>32.169998</v>
      </c>
      <c r="D308">
        <v>31.610001</v>
      </c>
      <c r="E308">
        <v>31.82</v>
      </c>
      <c r="F308">
        <v>31.427451999999999</v>
      </c>
      <c r="G308">
        <v>5256600</v>
      </c>
    </row>
    <row r="309" spans="1:7" ht="15.6" x14ac:dyDescent="0.3">
      <c r="A309" s="149">
        <v>43790</v>
      </c>
      <c r="B309">
        <v>31.969999000000001</v>
      </c>
      <c r="C309">
        <v>32.040000999999997</v>
      </c>
      <c r="D309">
        <v>31.6</v>
      </c>
      <c r="E309">
        <v>31.700001</v>
      </c>
      <c r="F309">
        <v>31.308935000000002</v>
      </c>
      <c r="G309">
        <v>4641400</v>
      </c>
    </row>
    <row r="310" spans="1:7" ht="15.6" x14ac:dyDescent="0.3">
      <c r="A310" s="149">
        <v>43791</v>
      </c>
      <c r="B310">
        <v>31.879999000000002</v>
      </c>
      <c r="C310">
        <v>32.020000000000003</v>
      </c>
      <c r="D310">
        <v>31.76</v>
      </c>
      <c r="E310">
        <v>31.940000999999999</v>
      </c>
      <c r="F310">
        <v>31.545978999999999</v>
      </c>
      <c r="G310">
        <v>3240800</v>
      </c>
    </row>
    <row r="311" spans="1:7" ht="15.6" x14ac:dyDescent="0.3">
      <c r="A311" s="149">
        <v>43794</v>
      </c>
      <c r="B311">
        <v>32.090000000000003</v>
      </c>
      <c r="C311">
        <v>32.130001</v>
      </c>
      <c r="D311">
        <v>31.959999</v>
      </c>
      <c r="E311">
        <v>32.049999</v>
      </c>
      <c r="F311">
        <v>31.654615</v>
      </c>
      <c r="G311">
        <v>4050300</v>
      </c>
    </row>
    <row r="312" spans="1:7" ht="15.6" x14ac:dyDescent="0.3">
      <c r="A312" s="149">
        <v>43795</v>
      </c>
      <c r="B312">
        <v>32.150002000000001</v>
      </c>
      <c r="C312">
        <v>32.189999</v>
      </c>
      <c r="D312">
        <v>31.9</v>
      </c>
      <c r="E312">
        <v>31.950001</v>
      </c>
      <c r="F312">
        <v>31.555851000000001</v>
      </c>
      <c r="G312">
        <v>4420900</v>
      </c>
    </row>
    <row r="313" spans="1:7" ht="15.6" x14ac:dyDescent="0.3">
      <c r="A313" s="149">
        <v>43796</v>
      </c>
      <c r="B313">
        <v>32.029998999999997</v>
      </c>
      <c r="C313">
        <v>32.240001999999997</v>
      </c>
      <c r="D313">
        <v>31.98</v>
      </c>
      <c r="E313">
        <v>32.18</v>
      </c>
      <c r="F313">
        <v>31.783014000000001</v>
      </c>
      <c r="G313">
        <v>3110700</v>
      </c>
    </row>
    <row r="314" spans="1:7" ht="15.6" x14ac:dyDescent="0.3">
      <c r="A314" s="149">
        <v>43798</v>
      </c>
      <c r="B314">
        <v>32</v>
      </c>
      <c r="C314">
        <v>32.240001999999997</v>
      </c>
      <c r="D314">
        <v>31.93</v>
      </c>
      <c r="E314">
        <v>31.950001</v>
      </c>
      <c r="F314">
        <v>31.555851000000001</v>
      </c>
      <c r="G314">
        <v>2028800</v>
      </c>
    </row>
    <row r="315" spans="1:7" ht="15.6" x14ac:dyDescent="0.3">
      <c r="A315" s="149">
        <v>43801</v>
      </c>
      <c r="B315">
        <v>32.060001</v>
      </c>
      <c r="C315">
        <v>32.150002000000001</v>
      </c>
      <c r="D315">
        <v>31.889999</v>
      </c>
      <c r="E315">
        <v>31.959999</v>
      </c>
      <c r="F315">
        <v>31.565726999999999</v>
      </c>
      <c r="G315">
        <v>3712900</v>
      </c>
    </row>
    <row r="316" spans="1:7" ht="15.6" x14ac:dyDescent="0.3">
      <c r="A316" s="149">
        <v>43802</v>
      </c>
      <c r="B316">
        <v>31.23</v>
      </c>
      <c r="C316">
        <v>31.690000999999999</v>
      </c>
      <c r="D316">
        <v>31.049999</v>
      </c>
      <c r="E316">
        <v>31.620000999999998</v>
      </c>
      <c r="F316">
        <v>31.229925000000001</v>
      </c>
      <c r="G316">
        <v>4346000</v>
      </c>
    </row>
    <row r="317" spans="1:7" ht="15.6" x14ac:dyDescent="0.3">
      <c r="A317" s="149">
        <v>43803</v>
      </c>
      <c r="B317">
        <v>31.65</v>
      </c>
      <c r="C317">
        <v>31.93</v>
      </c>
      <c r="D317">
        <v>31.65</v>
      </c>
      <c r="E317">
        <v>31.77</v>
      </c>
      <c r="F317">
        <v>31.378073000000001</v>
      </c>
      <c r="G317">
        <v>3077600</v>
      </c>
    </row>
    <row r="318" spans="1:7" ht="15.6" x14ac:dyDescent="0.3">
      <c r="A318" s="149">
        <v>43804</v>
      </c>
      <c r="B318">
        <v>31.91</v>
      </c>
      <c r="C318">
        <v>31.940000999999999</v>
      </c>
      <c r="D318">
        <v>31.700001</v>
      </c>
      <c r="E318">
        <v>31.93</v>
      </c>
      <c r="F318">
        <v>31.536097999999999</v>
      </c>
      <c r="G318">
        <v>2594600</v>
      </c>
    </row>
    <row r="319" spans="1:7" ht="15.6" x14ac:dyDescent="0.3">
      <c r="A319" s="149">
        <v>43805</v>
      </c>
      <c r="B319">
        <v>32.009998000000003</v>
      </c>
      <c r="C319">
        <v>32.229999999999997</v>
      </c>
      <c r="D319">
        <v>31.99</v>
      </c>
      <c r="E319">
        <v>32.169998</v>
      </c>
      <c r="F319">
        <v>31.773136000000001</v>
      </c>
      <c r="G319">
        <v>3315700</v>
      </c>
    </row>
    <row r="320" spans="1:7" ht="15.6" x14ac:dyDescent="0.3">
      <c r="A320" s="149">
        <v>43808</v>
      </c>
      <c r="B320">
        <v>31.93</v>
      </c>
      <c r="C320">
        <v>32.049999</v>
      </c>
      <c r="D320">
        <v>31.85</v>
      </c>
      <c r="E320">
        <v>31.860001</v>
      </c>
      <c r="F320">
        <v>31.594636999999999</v>
      </c>
      <c r="G320">
        <v>2954500</v>
      </c>
    </row>
    <row r="321" spans="1:7" ht="15.6" x14ac:dyDescent="0.3">
      <c r="A321" s="149">
        <v>43809</v>
      </c>
      <c r="B321">
        <v>31.799999</v>
      </c>
      <c r="C321">
        <v>32.060001</v>
      </c>
      <c r="D321">
        <v>31.74</v>
      </c>
      <c r="E321">
        <v>31.99</v>
      </c>
      <c r="F321">
        <v>31.723552999999999</v>
      </c>
      <c r="G321">
        <v>2342200</v>
      </c>
    </row>
    <row r="322" spans="1:7" ht="15.6" x14ac:dyDescent="0.3">
      <c r="A322" s="149">
        <v>43810</v>
      </c>
      <c r="B322">
        <v>32.139999000000003</v>
      </c>
      <c r="C322">
        <v>32.299999</v>
      </c>
      <c r="D322">
        <v>32.020000000000003</v>
      </c>
      <c r="E322">
        <v>32.110000999999997</v>
      </c>
      <c r="F322">
        <v>31.842552000000001</v>
      </c>
      <c r="G322">
        <v>3645700</v>
      </c>
    </row>
    <row r="323" spans="1:7" ht="15.6" x14ac:dyDescent="0.3">
      <c r="A323" s="149">
        <v>43811</v>
      </c>
      <c r="B323">
        <v>32.169998</v>
      </c>
      <c r="C323">
        <v>32.779998999999997</v>
      </c>
      <c r="D323">
        <v>32.099997999999999</v>
      </c>
      <c r="E323">
        <v>32.540000999999997</v>
      </c>
      <c r="F323">
        <v>32.268970000000003</v>
      </c>
      <c r="G323">
        <v>5156600</v>
      </c>
    </row>
    <row r="324" spans="1:7" ht="15.6" x14ac:dyDescent="0.3">
      <c r="A324" s="149">
        <v>43812</v>
      </c>
      <c r="B324">
        <v>32.540000999999997</v>
      </c>
      <c r="C324">
        <v>32.970001000000003</v>
      </c>
      <c r="D324">
        <v>32.459999000000003</v>
      </c>
      <c r="E324">
        <v>32.75</v>
      </c>
      <c r="F324">
        <v>32.477215000000001</v>
      </c>
      <c r="G324">
        <v>3618500</v>
      </c>
    </row>
    <row r="325" spans="1:7" ht="15.6" x14ac:dyDescent="0.3">
      <c r="A325" s="149">
        <v>43815</v>
      </c>
      <c r="B325">
        <v>32.93</v>
      </c>
      <c r="C325">
        <v>33.07</v>
      </c>
      <c r="D325">
        <v>32.729999999999997</v>
      </c>
      <c r="E325">
        <v>32.950001</v>
      </c>
      <c r="F325">
        <v>32.675559999999997</v>
      </c>
      <c r="G325">
        <v>5635700</v>
      </c>
    </row>
    <row r="326" spans="1:7" ht="15.6" x14ac:dyDescent="0.3">
      <c r="A326" s="149">
        <v>43816</v>
      </c>
      <c r="B326">
        <v>32.919998</v>
      </c>
      <c r="C326">
        <v>33.099997999999999</v>
      </c>
      <c r="D326">
        <v>32.860000999999997</v>
      </c>
      <c r="E326">
        <v>33.080002</v>
      </c>
      <c r="F326">
        <v>32.804473999999999</v>
      </c>
      <c r="G326">
        <v>3401300</v>
      </c>
    </row>
    <row r="327" spans="1:7" ht="15.6" x14ac:dyDescent="0.3">
      <c r="A327" s="149">
        <v>43817</v>
      </c>
      <c r="B327">
        <v>33.229999999999997</v>
      </c>
      <c r="C327">
        <v>33.470001000000003</v>
      </c>
      <c r="D327">
        <v>33.07</v>
      </c>
      <c r="E327">
        <v>33.259998000000003</v>
      </c>
      <c r="F327">
        <v>32.982970999999999</v>
      </c>
      <c r="G327">
        <v>4830200</v>
      </c>
    </row>
    <row r="328" spans="1:7" ht="15.6" x14ac:dyDescent="0.3">
      <c r="A328" s="149">
        <v>43818</v>
      </c>
      <c r="B328">
        <v>33.290000999999997</v>
      </c>
      <c r="C328">
        <v>33.549999</v>
      </c>
      <c r="D328">
        <v>33.119999</v>
      </c>
      <c r="E328">
        <v>33.259998000000003</v>
      </c>
      <c r="F328">
        <v>32.982970999999999</v>
      </c>
      <c r="G328">
        <v>4379300</v>
      </c>
    </row>
    <row r="329" spans="1:7" ht="15.6" x14ac:dyDescent="0.3">
      <c r="A329" s="149">
        <v>43819</v>
      </c>
      <c r="B329">
        <v>33.529998999999997</v>
      </c>
      <c r="C329">
        <v>33.529998999999997</v>
      </c>
      <c r="D329">
        <v>33.229999999999997</v>
      </c>
      <c r="E329">
        <v>33.299999</v>
      </c>
      <c r="F329">
        <v>33.022644</v>
      </c>
      <c r="G329">
        <v>5135200</v>
      </c>
    </row>
    <row r="330" spans="1:7" ht="15.6" x14ac:dyDescent="0.3">
      <c r="A330" s="149">
        <v>43822</v>
      </c>
      <c r="B330">
        <v>33.400002000000001</v>
      </c>
      <c r="C330">
        <v>33.599997999999999</v>
      </c>
      <c r="D330">
        <v>33.259998000000003</v>
      </c>
      <c r="E330">
        <v>33.490001999999997</v>
      </c>
      <c r="F330">
        <v>33.211055999999999</v>
      </c>
      <c r="G330">
        <v>2726000</v>
      </c>
    </row>
    <row r="331" spans="1:7" ht="15.6" x14ac:dyDescent="0.3">
      <c r="A331" s="149">
        <v>43823</v>
      </c>
      <c r="B331">
        <v>33.479999999999997</v>
      </c>
      <c r="C331">
        <v>33.560001</v>
      </c>
      <c r="D331">
        <v>33.360000999999997</v>
      </c>
      <c r="E331">
        <v>33.419998</v>
      </c>
      <c r="F331">
        <v>33.141643999999999</v>
      </c>
      <c r="G331">
        <v>1057800</v>
      </c>
    </row>
    <row r="332" spans="1:7" ht="15.6" x14ac:dyDescent="0.3">
      <c r="A332" s="149">
        <v>43825</v>
      </c>
      <c r="B332">
        <v>33.509998000000003</v>
      </c>
      <c r="C332">
        <v>33.580002</v>
      </c>
      <c r="D332">
        <v>33.43</v>
      </c>
      <c r="E332">
        <v>33.529998999999997</v>
      </c>
      <c r="F332">
        <v>33.250720999999999</v>
      </c>
      <c r="G332">
        <v>2028800</v>
      </c>
    </row>
    <row r="333" spans="1:7" ht="15.6" x14ac:dyDescent="0.3">
      <c r="A333" s="149">
        <v>43826</v>
      </c>
      <c r="B333">
        <v>33.639999000000003</v>
      </c>
      <c r="C333">
        <v>33.869999</v>
      </c>
      <c r="D333">
        <v>33.529998999999997</v>
      </c>
      <c r="E333">
        <v>33.590000000000003</v>
      </c>
      <c r="F333">
        <v>33.310223000000001</v>
      </c>
      <c r="G333">
        <v>3308400</v>
      </c>
    </row>
    <row r="334" spans="1:7" ht="15.6" x14ac:dyDescent="0.3">
      <c r="A334" s="149">
        <v>43829</v>
      </c>
      <c r="B334">
        <v>33.529998999999997</v>
      </c>
      <c r="C334">
        <v>33.669998</v>
      </c>
      <c r="D334">
        <v>33.240001999999997</v>
      </c>
      <c r="E334">
        <v>33.32</v>
      </c>
      <c r="F334">
        <v>33.042473000000001</v>
      </c>
      <c r="G334">
        <v>3824800</v>
      </c>
    </row>
    <row r="335" spans="1:7" ht="15.6" x14ac:dyDescent="0.3">
      <c r="A335" s="149">
        <v>43830</v>
      </c>
      <c r="B335">
        <v>33.270000000000003</v>
      </c>
      <c r="C335">
        <v>33.580002</v>
      </c>
      <c r="D335">
        <v>33.209999000000003</v>
      </c>
      <c r="E335">
        <v>33.270000000000003</v>
      </c>
      <c r="F335">
        <v>32.992893000000002</v>
      </c>
      <c r="G335">
        <v>3674700</v>
      </c>
    </row>
    <row r="336" spans="1:7" ht="15.6" x14ac:dyDescent="0.3">
      <c r="A336" s="149">
        <v>43832</v>
      </c>
      <c r="B336">
        <v>33.520000000000003</v>
      </c>
      <c r="C336">
        <v>33.700001</v>
      </c>
      <c r="D336">
        <v>33.290000999999997</v>
      </c>
      <c r="E336">
        <v>33.659999999999997</v>
      </c>
      <c r="F336">
        <v>33.379646000000001</v>
      </c>
      <c r="G336">
        <v>3466700</v>
      </c>
    </row>
    <row r="337" spans="1:7" ht="15.6" x14ac:dyDescent="0.3">
      <c r="A337" s="149">
        <v>43833</v>
      </c>
      <c r="B337">
        <v>33.209999000000003</v>
      </c>
      <c r="C337">
        <v>33.43</v>
      </c>
      <c r="D337">
        <v>33.110000999999997</v>
      </c>
      <c r="E337">
        <v>33.290000999999997</v>
      </c>
      <c r="F337">
        <v>33.012729999999998</v>
      </c>
      <c r="G337">
        <v>3299300</v>
      </c>
    </row>
    <row r="338" spans="1:7" ht="15.6" x14ac:dyDescent="0.3">
      <c r="A338" s="149">
        <v>43836</v>
      </c>
      <c r="B338">
        <v>32.979999999999997</v>
      </c>
      <c r="C338">
        <v>33.049999</v>
      </c>
      <c r="D338">
        <v>32.849997999999999</v>
      </c>
      <c r="E338">
        <v>32.889999000000003</v>
      </c>
      <c r="F338">
        <v>32.616058000000002</v>
      </c>
      <c r="G338">
        <v>4060200</v>
      </c>
    </row>
    <row r="339" spans="1:7" ht="15.6" x14ac:dyDescent="0.3">
      <c r="A339" s="149">
        <v>43837</v>
      </c>
      <c r="B339">
        <v>32.790000999999997</v>
      </c>
      <c r="C339">
        <v>32.909999999999997</v>
      </c>
      <c r="D339">
        <v>32.740001999999997</v>
      </c>
      <c r="E339">
        <v>32.909999999999997</v>
      </c>
      <c r="F339">
        <v>32.635886999999997</v>
      </c>
      <c r="G339">
        <v>3613900</v>
      </c>
    </row>
    <row r="340" spans="1:7" ht="15.6" x14ac:dyDescent="0.3">
      <c r="A340" s="149">
        <v>43838</v>
      </c>
      <c r="B340">
        <v>32.950001</v>
      </c>
      <c r="C340">
        <v>33.529998999999997</v>
      </c>
      <c r="D340">
        <v>32.919998</v>
      </c>
      <c r="E340">
        <v>33.240001999999997</v>
      </c>
      <c r="F340">
        <v>32.963146000000002</v>
      </c>
      <c r="G340">
        <v>4213400</v>
      </c>
    </row>
    <row r="341" spans="1:7" ht="15.6" x14ac:dyDescent="0.3">
      <c r="A341" s="149">
        <v>43839</v>
      </c>
      <c r="B341">
        <v>33.43</v>
      </c>
      <c r="C341">
        <v>33.549999</v>
      </c>
      <c r="D341">
        <v>33.310001</v>
      </c>
      <c r="E341">
        <v>33.439999</v>
      </c>
      <c r="F341">
        <v>33.161476</v>
      </c>
      <c r="G341">
        <v>2176400</v>
      </c>
    </row>
    <row r="342" spans="1:7" ht="15.6" x14ac:dyDescent="0.3">
      <c r="A342" s="149">
        <v>43840</v>
      </c>
      <c r="B342">
        <v>33.490001999999997</v>
      </c>
      <c r="C342">
        <v>33.560001</v>
      </c>
      <c r="D342">
        <v>33.099997999999999</v>
      </c>
      <c r="E342">
        <v>33.209999000000003</v>
      </c>
      <c r="F342">
        <v>32.933388000000001</v>
      </c>
      <c r="G342">
        <v>3626700</v>
      </c>
    </row>
    <row r="343" spans="1:7" ht="15.6" x14ac:dyDescent="0.3">
      <c r="A343" s="149">
        <v>43843</v>
      </c>
      <c r="B343">
        <v>33.209999000000003</v>
      </c>
      <c r="C343">
        <v>33.470001000000003</v>
      </c>
      <c r="D343">
        <v>33.099997999999999</v>
      </c>
      <c r="E343">
        <v>33.369999</v>
      </c>
      <c r="F343">
        <v>33.092059999999996</v>
      </c>
      <c r="G343">
        <v>3680700</v>
      </c>
    </row>
    <row r="344" spans="1:7" ht="15.6" x14ac:dyDescent="0.3">
      <c r="A344" s="149">
        <v>43844</v>
      </c>
      <c r="B344">
        <v>33.32</v>
      </c>
      <c r="C344">
        <v>33.380001</v>
      </c>
      <c r="D344">
        <v>33.099997999999999</v>
      </c>
      <c r="E344">
        <v>33.290000999999997</v>
      </c>
      <c r="F344">
        <v>33.012729999999998</v>
      </c>
      <c r="G344">
        <v>4582800</v>
      </c>
    </row>
    <row r="345" spans="1:7" ht="15.6" x14ac:dyDescent="0.3">
      <c r="A345" s="149">
        <v>43845</v>
      </c>
      <c r="B345">
        <v>33.189999</v>
      </c>
      <c r="C345">
        <v>33.360000999999997</v>
      </c>
      <c r="D345">
        <v>33.060001</v>
      </c>
      <c r="E345">
        <v>33.090000000000003</v>
      </c>
      <c r="F345">
        <v>32.814383999999997</v>
      </c>
      <c r="G345">
        <v>3484900</v>
      </c>
    </row>
    <row r="346" spans="1:7" ht="15.6" x14ac:dyDescent="0.3">
      <c r="A346" s="149">
        <v>43846</v>
      </c>
      <c r="B346">
        <v>33.290000999999997</v>
      </c>
      <c r="C346">
        <v>34.090000000000003</v>
      </c>
      <c r="D346">
        <v>33.25</v>
      </c>
      <c r="E346">
        <v>34.020000000000003</v>
      </c>
      <c r="F346">
        <v>33.736640999999999</v>
      </c>
      <c r="G346">
        <v>7146900</v>
      </c>
    </row>
    <row r="347" spans="1:7" ht="15.6" x14ac:dyDescent="0.3">
      <c r="A347" s="149">
        <v>43847</v>
      </c>
      <c r="B347">
        <v>34.110000999999997</v>
      </c>
      <c r="C347">
        <v>34.639999000000003</v>
      </c>
      <c r="D347">
        <v>34.080002</v>
      </c>
      <c r="E347">
        <v>34.540000999999997</v>
      </c>
      <c r="F347">
        <v>34.252319</v>
      </c>
      <c r="G347">
        <v>7306400</v>
      </c>
    </row>
    <row r="348" spans="1:7" ht="15.6" x14ac:dyDescent="0.3">
      <c r="A348" s="149">
        <v>43851</v>
      </c>
      <c r="B348">
        <v>33.849997999999999</v>
      </c>
      <c r="C348">
        <v>33.889999000000003</v>
      </c>
      <c r="D348">
        <v>32.369999</v>
      </c>
      <c r="E348">
        <v>32.389999000000003</v>
      </c>
      <c r="F348">
        <v>32.120224</v>
      </c>
      <c r="G348">
        <v>10123900</v>
      </c>
    </row>
    <row r="349" spans="1:7" ht="15.6" x14ac:dyDescent="0.3">
      <c r="A349" s="149">
        <v>43852</v>
      </c>
      <c r="B349">
        <v>32.630001</v>
      </c>
      <c r="C349">
        <v>32.689999</v>
      </c>
      <c r="D349">
        <v>31.74</v>
      </c>
      <c r="E349">
        <v>31.950001</v>
      </c>
      <c r="F349">
        <v>31.683883999999999</v>
      </c>
      <c r="G349">
        <v>7372900</v>
      </c>
    </row>
    <row r="350" spans="1:7" ht="15.6" x14ac:dyDescent="0.3">
      <c r="A350" s="149">
        <v>43853</v>
      </c>
      <c r="B350">
        <v>31.290001</v>
      </c>
      <c r="C350">
        <v>32.400002000000001</v>
      </c>
      <c r="D350">
        <v>31.15</v>
      </c>
      <c r="E350">
        <v>32.32</v>
      </c>
      <c r="F350">
        <v>32.050808000000004</v>
      </c>
      <c r="G350">
        <v>7721200</v>
      </c>
    </row>
    <row r="351" spans="1:7" ht="15.6" x14ac:dyDescent="0.3">
      <c r="A351" s="149">
        <v>43854</v>
      </c>
      <c r="B351">
        <v>32.330002</v>
      </c>
      <c r="C351">
        <v>32.400002000000001</v>
      </c>
      <c r="D351">
        <v>31.16</v>
      </c>
      <c r="E351">
        <v>31.57</v>
      </c>
      <c r="F351">
        <v>31.307047000000001</v>
      </c>
      <c r="G351">
        <v>6878000</v>
      </c>
    </row>
    <row r="352" spans="1:7" ht="15.6" x14ac:dyDescent="0.3">
      <c r="A352" s="149">
        <v>43857</v>
      </c>
      <c r="B352">
        <v>29.5</v>
      </c>
      <c r="C352">
        <v>30.799999</v>
      </c>
      <c r="D352">
        <v>29.5</v>
      </c>
      <c r="E352">
        <v>30.35</v>
      </c>
      <c r="F352">
        <v>30.097214000000001</v>
      </c>
      <c r="G352">
        <v>8361000</v>
      </c>
    </row>
    <row r="353" spans="1:7" ht="15.6" x14ac:dyDescent="0.3">
      <c r="A353" s="149">
        <v>43858</v>
      </c>
      <c r="B353">
        <v>30.58</v>
      </c>
      <c r="C353">
        <v>31.139999</v>
      </c>
      <c r="D353">
        <v>30.52</v>
      </c>
      <c r="E353">
        <v>30.969999000000001</v>
      </c>
      <c r="F353">
        <v>30.712047999999999</v>
      </c>
      <c r="G353">
        <v>5531300</v>
      </c>
    </row>
    <row r="354" spans="1:7" ht="15.6" x14ac:dyDescent="0.3">
      <c r="A354" s="149">
        <v>43859</v>
      </c>
      <c r="B354">
        <v>31.24</v>
      </c>
      <c r="C354">
        <v>31.719999000000001</v>
      </c>
      <c r="D354">
        <v>31.120000999999998</v>
      </c>
      <c r="E354">
        <v>31.27</v>
      </c>
      <c r="F354">
        <v>31.009550000000001</v>
      </c>
      <c r="G354">
        <v>5923500</v>
      </c>
    </row>
    <row r="355" spans="1:7" ht="15.6" x14ac:dyDescent="0.3">
      <c r="A355" s="149">
        <v>43860</v>
      </c>
      <c r="B355">
        <v>30.790001</v>
      </c>
      <c r="C355">
        <v>31.67</v>
      </c>
      <c r="D355">
        <v>30.68</v>
      </c>
      <c r="E355">
        <v>31.299999</v>
      </c>
      <c r="F355">
        <v>31.039294999999999</v>
      </c>
      <c r="G355">
        <v>6918000</v>
      </c>
    </row>
    <row r="356" spans="1:7" ht="15.6" x14ac:dyDescent="0.3">
      <c r="A356" s="149">
        <v>43861</v>
      </c>
      <c r="B356">
        <v>31.209999</v>
      </c>
      <c r="C356">
        <v>31.23</v>
      </c>
      <c r="D356">
        <v>30.65</v>
      </c>
      <c r="E356">
        <v>31.059999000000001</v>
      </c>
      <c r="F356">
        <v>30.801297999999999</v>
      </c>
      <c r="G356">
        <v>6999900</v>
      </c>
    </row>
    <row r="357" spans="1:7" ht="15.6" x14ac:dyDescent="0.3">
      <c r="A357" s="149">
        <v>43864</v>
      </c>
      <c r="B357">
        <v>31.290001</v>
      </c>
      <c r="C357">
        <v>31.66</v>
      </c>
      <c r="D357">
        <v>31.08</v>
      </c>
      <c r="E357">
        <v>31.209999</v>
      </c>
      <c r="F357">
        <v>30.950047000000001</v>
      </c>
      <c r="G357">
        <v>4918200</v>
      </c>
    </row>
    <row r="358" spans="1:7" ht="15.6" x14ac:dyDescent="0.3">
      <c r="A358" s="149">
        <v>43865</v>
      </c>
      <c r="B358">
        <v>31.549999</v>
      </c>
      <c r="C358">
        <v>32.43</v>
      </c>
      <c r="D358">
        <v>31.549999</v>
      </c>
      <c r="E358">
        <v>32.25</v>
      </c>
      <c r="F358">
        <v>31.981390000000001</v>
      </c>
      <c r="G358">
        <v>5925100</v>
      </c>
    </row>
    <row r="359" spans="1:7" ht="15.6" x14ac:dyDescent="0.3">
      <c r="A359" s="149">
        <v>43866</v>
      </c>
      <c r="B359">
        <v>32.689999</v>
      </c>
      <c r="C359">
        <v>32.869999</v>
      </c>
      <c r="D359">
        <v>32.18</v>
      </c>
      <c r="E359">
        <v>32.369999</v>
      </c>
      <c r="F359">
        <v>32.100380000000001</v>
      </c>
      <c r="G359">
        <v>3847500</v>
      </c>
    </row>
    <row r="360" spans="1:7" ht="15.6" x14ac:dyDescent="0.3">
      <c r="A360" s="149">
        <v>43867</v>
      </c>
      <c r="B360">
        <v>32.659999999999997</v>
      </c>
      <c r="C360">
        <v>32.770000000000003</v>
      </c>
      <c r="D360">
        <v>32.450001</v>
      </c>
      <c r="E360">
        <v>32.479999999999997</v>
      </c>
      <c r="F360">
        <v>32.209465000000002</v>
      </c>
      <c r="G360">
        <v>4078400</v>
      </c>
    </row>
    <row r="361" spans="1:7" ht="15.6" x14ac:dyDescent="0.3">
      <c r="A361" s="149">
        <v>43868</v>
      </c>
      <c r="B361">
        <v>32</v>
      </c>
      <c r="C361">
        <v>32.150002000000001</v>
      </c>
      <c r="D361">
        <v>31.25</v>
      </c>
      <c r="E361">
        <v>31.360001</v>
      </c>
      <c r="F361">
        <v>31.098801000000002</v>
      </c>
      <c r="G361">
        <v>7201300</v>
      </c>
    </row>
    <row r="362" spans="1:7" ht="15.6" x14ac:dyDescent="0.3">
      <c r="A362" s="149">
        <v>43871</v>
      </c>
      <c r="B362">
        <v>31.24</v>
      </c>
      <c r="C362">
        <v>32.139999000000003</v>
      </c>
      <c r="D362">
        <v>31.219999000000001</v>
      </c>
      <c r="E362">
        <v>32.110000999999997</v>
      </c>
      <c r="F362">
        <v>31.842552000000001</v>
      </c>
      <c r="G362">
        <v>5116700</v>
      </c>
    </row>
    <row r="363" spans="1:7" ht="15.6" x14ac:dyDescent="0.3">
      <c r="A363" s="149">
        <v>43872</v>
      </c>
      <c r="B363">
        <v>32.369999</v>
      </c>
      <c r="C363">
        <v>32.860000999999997</v>
      </c>
      <c r="D363">
        <v>32.240001999999997</v>
      </c>
      <c r="E363">
        <v>32.709999000000003</v>
      </c>
      <c r="F363">
        <v>32.437550000000002</v>
      </c>
      <c r="G363">
        <v>5504100</v>
      </c>
    </row>
    <row r="364" spans="1:7" ht="15.6" x14ac:dyDescent="0.3">
      <c r="A364" s="149">
        <v>43873</v>
      </c>
      <c r="B364">
        <v>33</v>
      </c>
      <c r="C364">
        <v>33.779998999999997</v>
      </c>
      <c r="D364">
        <v>32.919998</v>
      </c>
      <c r="E364">
        <v>33.659999999999997</v>
      </c>
      <c r="F364">
        <v>33.379646000000001</v>
      </c>
      <c r="G364">
        <v>12411000</v>
      </c>
    </row>
    <row r="365" spans="1:7" ht="15.6" x14ac:dyDescent="0.3">
      <c r="A365" s="149">
        <v>43874</v>
      </c>
      <c r="B365">
        <v>32.25</v>
      </c>
      <c r="C365">
        <v>33.009998000000003</v>
      </c>
      <c r="D365">
        <v>31.6</v>
      </c>
      <c r="E365">
        <v>31.799999</v>
      </c>
      <c r="F365">
        <v>31.535131</v>
      </c>
      <c r="G365">
        <v>15763500</v>
      </c>
    </row>
    <row r="366" spans="1:7" ht="15.6" x14ac:dyDescent="0.3">
      <c r="A366" s="149">
        <v>43875</v>
      </c>
      <c r="B366">
        <v>31.790001</v>
      </c>
      <c r="C366">
        <v>31.85</v>
      </c>
      <c r="D366">
        <v>30.99</v>
      </c>
      <c r="E366">
        <v>31.52</v>
      </c>
      <c r="F366">
        <v>31.257466999999998</v>
      </c>
      <c r="G366">
        <v>10274900</v>
      </c>
    </row>
    <row r="367" spans="1:7" ht="15.6" x14ac:dyDescent="0.3">
      <c r="A367" s="149">
        <v>43879</v>
      </c>
      <c r="B367">
        <v>31.540001</v>
      </c>
      <c r="C367">
        <v>32.090000000000003</v>
      </c>
      <c r="D367">
        <v>31.5</v>
      </c>
      <c r="E367">
        <v>32.020000000000003</v>
      </c>
      <c r="F367">
        <v>31.753309000000002</v>
      </c>
      <c r="G367">
        <v>9385900</v>
      </c>
    </row>
    <row r="368" spans="1:7" ht="15.6" x14ac:dyDescent="0.3">
      <c r="A368" s="149">
        <v>43880</v>
      </c>
      <c r="B368">
        <v>32.25</v>
      </c>
      <c r="C368">
        <v>32.349997999999999</v>
      </c>
      <c r="D368">
        <v>31.950001</v>
      </c>
      <c r="E368">
        <v>32.090000000000003</v>
      </c>
      <c r="F368">
        <v>31.822723</v>
      </c>
      <c r="G368">
        <v>6107000</v>
      </c>
    </row>
    <row r="369" spans="1:7" ht="15.6" x14ac:dyDescent="0.3">
      <c r="A369" s="149">
        <v>43881</v>
      </c>
      <c r="B369">
        <v>31.879999000000002</v>
      </c>
      <c r="C369">
        <v>32.349997999999999</v>
      </c>
      <c r="D369">
        <v>31.700001</v>
      </c>
      <c r="E369">
        <v>32.340000000000003</v>
      </c>
      <c r="F369">
        <v>32.070636999999998</v>
      </c>
      <c r="G369">
        <v>6731800</v>
      </c>
    </row>
    <row r="370" spans="1:7" ht="15.6" x14ac:dyDescent="0.3">
      <c r="A370" s="149">
        <v>43882</v>
      </c>
      <c r="B370">
        <v>31.75</v>
      </c>
      <c r="C370">
        <v>31.91</v>
      </c>
      <c r="D370">
        <v>31.23</v>
      </c>
      <c r="E370">
        <v>31.389999</v>
      </c>
      <c r="F370">
        <v>31.128550000000001</v>
      </c>
      <c r="G370">
        <v>8036600</v>
      </c>
    </row>
    <row r="371" spans="1:7" ht="15.6" x14ac:dyDescent="0.3">
      <c r="A371" s="149">
        <v>43885</v>
      </c>
      <c r="B371">
        <v>30.09</v>
      </c>
      <c r="C371">
        <v>30.23</v>
      </c>
      <c r="D371">
        <v>29.48</v>
      </c>
      <c r="E371">
        <v>29.700001</v>
      </c>
      <c r="F371">
        <v>29.452631</v>
      </c>
      <c r="G371">
        <v>11664300</v>
      </c>
    </row>
    <row r="372" spans="1:7" ht="15.6" x14ac:dyDescent="0.3">
      <c r="A372" s="149">
        <v>43886</v>
      </c>
      <c r="B372">
        <v>29.950001</v>
      </c>
      <c r="C372">
        <v>30.059999000000001</v>
      </c>
      <c r="D372">
        <v>27.75</v>
      </c>
      <c r="E372">
        <v>27.889999</v>
      </c>
      <c r="F372">
        <v>27.657699999999998</v>
      </c>
      <c r="G372">
        <v>14198000</v>
      </c>
    </row>
    <row r="373" spans="1:7" ht="15.6" x14ac:dyDescent="0.3">
      <c r="A373" s="149">
        <v>43887</v>
      </c>
      <c r="B373">
        <v>28.120000999999998</v>
      </c>
      <c r="C373">
        <v>28.17</v>
      </c>
      <c r="D373">
        <v>26.469999000000001</v>
      </c>
      <c r="E373">
        <v>26.709999</v>
      </c>
      <c r="F373">
        <v>26.487525999999999</v>
      </c>
      <c r="G373">
        <v>16980700</v>
      </c>
    </row>
    <row r="374" spans="1:7" ht="15.6" x14ac:dyDescent="0.3">
      <c r="A374" s="149">
        <v>43888</v>
      </c>
      <c r="B374">
        <v>26</v>
      </c>
      <c r="C374">
        <v>27.059999000000001</v>
      </c>
      <c r="D374">
        <v>25.129999000000002</v>
      </c>
      <c r="E374">
        <v>25.52</v>
      </c>
      <c r="F374">
        <v>25.307442000000002</v>
      </c>
      <c r="G374">
        <v>14395000</v>
      </c>
    </row>
    <row r="375" spans="1:7" ht="15.6" x14ac:dyDescent="0.3">
      <c r="A375" s="149">
        <v>43889</v>
      </c>
      <c r="B375">
        <v>24.780000999999999</v>
      </c>
      <c r="C375">
        <v>25.27</v>
      </c>
      <c r="D375">
        <v>23.9</v>
      </c>
      <c r="E375">
        <v>24.559999000000001</v>
      </c>
      <c r="F375">
        <v>24.355436000000001</v>
      </c>
      <c r="G375">
        <v>18197400</v>
      </c>
    </row>
    <row r="376" spans="1:7" ht="15.6" x14ac:dyDescent="0.3">
      <c r="A376" s="149">
        <v>43892</v>
      </c>
      <c r="B376">
        <v>24.6</v>
      </c>
      <c r="C376">
        <v>25.059999000000001</v>
      </c>
      <c r="D376">
        <v>23.26</v>
      </c>
      <c r="E376">
        <v>25.049999</v>
      </c>
      <c r="F376">
        <v>24.841356000000001</v>
      </c>
      <c r="G376">
        <v>15648000</v>
      </c>
    </row>
    <row r="377" spans="1:7" ht="15.6" x14ac:dyDescent="0.3">
      <c r="A377" s="149">
        <v>43893</v>
      </c>
      <c r="B377">
        <v>25.049999</v>
      </c>
      <c r="C377">
        <v>25.540001</v>
      </c>
      <c r="D377">
        <v>23.1</v>
      </c>
      <c r="E377">
        <v>23.299999</v>
      </c>
      <c r="F377">
        <v>23.105931999999999</v>
      </c>
      <c r="G377">
        <v>15690400</v>
      </c>
    </row>
    <row r="378" spans="1:7" ht="15.6" x14ac:dyDescent="0.3">
      <c r="A378" s="149">
        <v>43894</v>
      </c>
      <c r="B378">
        <v>23.52</v>
      </c>
      <c r="C378">
        <v>23.690000999999999</v>
      </c>
      <c r="D378">
        <v>22.469999000000001</v>
      </c>
      <c r="E378">
        <v>23.299999</v>
      </c>
      <c r="F378">
        <v>23.105931999999999</v>
      </c>
      <c r="G378">
        <v>14876700</v>
      </c>
    </row>
    <row r="379" spans="1:7" ht="15.6" x14ac:dyDescent="0.3">
      <c r="A379" s="149">
        <v>43895</v>
      </c>
      <c r="B379">
        <v>22.530000999999999</v>
      </c>
      <c r="C379">
        <v>22.620000999999998</v>
      </c>
      <c r="D379">
        <v>20.440000999999999</v>
      </c>
      <c r="E379">
        <v>20.6</v>
      </c>
      <c r="F379">
        <v>20.428425000000001</v>
      </c>
      <c r="G379">
        <v>22895800</v>
      </c>
    </row>
    <row r="380" spans="1:7" ht="15.6" x14ac:dyDescent="0.3">
      <c r="A380" s="149">
        <v>43896</v>
      </c>
      <c r="B380">
        <v>19.649999999999999</v>
      </c>
      <c r="C380">
        <v>21.57</v>
      </c>
      <c r="D380">
        <v>19.360001</v>
      </c>
      <c r="E380">
        <v>20.389999</v>
      </c>
      <c r="F380">
        <v>20.220168999999999</v>
      </c>
      <c r="G380">
        <v>19551100</v>
      </c>
    </row>
    <row r="381" spans="1:7" ht="15.6" x14ac:dyDescent="0.3">
      <c r="A381" s="149">
        <v>43899</v>
      </c>
      <c r="B381">
        <v>18.600000000000001</v>
      </c>
      <c r="C381">
        <v>19.579999999999998</v>
      </c>
      <c r="D381">
        <v>17.530000999999999</v>
      </c>
      <c r="E381">
        <v>17.879999000000002</v>
      </c>
      <c r="F381">
        <v>17.862480000000001</v>
      </c>
      <c r="G381">
        <v>26213700</v>
      </c>
    </row>
    <row r="382" spans="1:7" ht="15.6" x14ac:dyDescent="0.3">
      <c r="A382" s="149">
        <v>43900</v>
      </c>
      <c r="B382">
        <v>18.91</v>
      </c>
      <c r="C382">
        <v>21.42</v>
      </c>
      <c r="D382">
        <v>17.899999999999999</v>
      </c>
      <c r="E382">
        <v>20.790001</v>
      </c>
      <c r="F382">
        <v>20.769634</v>
      </c>
      <c r="G382">
        <v>43886300</v>
      </c>
    </row>
    <row r="383" spans="1:7" ht="15.6" x14ac:dyDescent="0.3">
      <c r="A383" s="149">
        <v>43901</v>
      </c>
      <c r="B383">
        <v>20.100000000000001</v>
      </c>
      <c r="C383">
        <v>20.100000000000001</v>
      </c>
      <c r="D383">
        <v>17.75</v>
      </c>
      <c r="E383">
        <v>18.079999999999998</v>
      </c>
      <c r="F383">
        <v>18.062286</v>
      </c>
      <c r="G383">
        <v>47127600</v>
      </c>
    </row>
    <row r="384" spans="1:7" ht="15.6" x14ac:dyDescent="0.3">
      <c r="A384" s="149">
        <v>43902</v>
      </c>
      <c r="B384">
        <v>16.5</v>
      </c>
      <c r="C384">
        <v>17.579999999999998</v>
      </c>
      <c r="D384">
        <v>14.85</v>
      </c>
      <c r="E384">
        <v>15.26</v>
      </c>
      <c r="F384">
        <v>15.245048000000001</v>
      </c>
      <c r="G384">
        <v>34800100</v>
      </c>
    </row>
    <row r="385" spans="1:7" ht="15.6" x14ac:dyDescent="0.3">
      <c r="A385" s="149">
        <v>43903</v>
      </c>
      <c r="B385">
        <v>16</v>
      </c>
      <c r="C385">
        <v>16.82</v>
      </c>
      <c r="D385">
        <v>14.03</v>
      </c>
      <c r="E385">
        <v>15.44</v>
      </c>
      <c r="F385">
        <v>15.424872000000001</v>
      </c>
      <c r="G385">
        <v>41141600</v>
      </c>
    </row>
    <row r="386" spans="1:7" ht="15.6" x14ac:dyDescent="0.3">
      <c r="A386" s="149">
        <v>43906</v>
      </c>
      <c r="B386">
        <v>12.5</v>
      </c>
      <c r="C386">
        <v>14.06</v>
      </c>
      <c r="D386">
        <v>10.220000000000001</v>
      </c>
      <c r="E386">
        <v>10.25</v>
      </c>
      <c r="F386">
        <v>10.239955999999999</v>
      </c>
      <c r="G386">
        <v>32036600</v>
      </c>
    </row>
    <row r="387" spans="1:7" ht="15.6" x14ac:dyDescent="0.3">
      <c r="A387" s="149">
        <v>43907</v>
      </c>
      <c r="B387">
        <v>10.92</v>
      </c>
      <c r="C387">
        <v>11.01</v>
      </c>
      <c r="D387">
        <v>9</v>
      </c>
      <c r="E387">
        <v>9.5500000000000007</v>
      </c>
      <c r="F387">
        <v>9.5406440000000003</v>
      </c>
      <c r="G387">
        <v>31209800</v>
      </c>
    </row>
    <row r="388" spans="1:7" ht="15.6" x14ac:dyDescent="0.3">
      <c r="A388" s="149">
        <v>43908</v>
      </c>
      <c r="B388">
        <v>9</v>
      </c>
      <c r="C388">
        <v>9.0299999999999994</v>
      </c>
      <c r="D388">
        <v>5.9</v>
      </c>
      <c r="E388">
        <v>7.14</v>
      </c>
      <c r="F388">
        <v>7.1330039999999997</v>
      </c>
      <c r="G388">
        <v>47724000</v>
      </c>
    </row>
    <row r="389" spans="1:7" ht="15.6" x14ac:dyDescent="0.3">
      <c r="A389" s="149">
        <v>43909</v>
      </c>
      <c r="B389">
        <v>7.17</v>
      </c>
      <c r="C389">
        <v>9.24</v>
      </c>
      <c r="D389">
        <v>6.45</v>
      </c>
      <c r="E389">
        <v>7.7</v>
      </c>
      <c r="F389">
        <v>7.6924549999999998</v>
      </c>
      <c r="G389">
        <v>39224100</v>
      </c>
    </row>
    <row r="390" spans="1:7" ht="15.6" x14ac:dyDescent="0.3">
      <c r="A390" s="149">
        <v>43910</v>
      </c>
      <c r="B390">
        <v>8.89</v>
      </c>
      <c r="C390">
        <v>11.16</v>
      </c>
      <c r="D390">
        <v>8.67</v>
      </c>
      <c r="E390">
        <v>9.11</v>
      </c>
      <c r="F390">
        <v>9.1010749999999998</v>
      </c>
      <c r="G390">
        <v>56192300</v>
      </c>
    </row>
    <row r="391" spans="1:7" ht="15.6" x14ac:dyDescent="0.3">
      <c r="A391" s="149">
        <v>43913</v>
      </c>
      <c r="B391">
        <v>9.73</v>
      </c>
      <c r="C391">
        <v>9.82</v>
      </c>
      <c r="D391">
        <v>8.92</v>
      </c>
      <c r="E391">
        <v>9.15</v>
      </c>
      <c r="F391">
        <v>9.1410330000000002</v>
      </c>
      <c r="G391">
        <v>31171300</v>
      </c>
    </row>
    <row r="392" spans="1:7" ht="15.6" x14ac:dyDescent="0.3">
      <c r="A392" s="149">
        <v>43914</v>
      </c>
      <c r="B392">
        <v>11.45</v>
      </c>
      <c r="C392">
        <v>12.9</v>
      </c>
      <c r="D392">
        <v>10.66</v>
      </c>
      <c r="E392">
        <v>12.18</v>
      </c>
      <c r="F392">
        <v>12.168068</v>
      </c>
      <c r="G392">
        <v>52043500</v>
      </c>
    </row>
    <row r="393" spans="1:7" ht="15.6" x14ac:dyDescent="0.3">
      <c r="A393" s="149">
        <v>43915</v>
      </c>
      <c r="B393">
        <v>14.45</v>
      </c>
      <c r="C393">
        <v>14.72</v>
      </c>
      <c r="D393">
        <v>11.6</v>
      </c>
      <c r="E393">
        <v>12.95</v>
      </c>
      <c r="F393">
        <v>12.937312</v>
      </c>
      <c r="G393">
        <v>53358000</v>
      </c>
    </row>
    <row r="394" spans="1:7" ht="15.6" x14ac:dyDescent="0.3">
      <c r="A394" s="149">
        <v>43916</v>
      </c>
      <c r="B394">
        <v>13.25</v>
      </c>
      <c r="C394">
        <v>15.3</v>
      </c>
      <c r="D394">
        <v>12.87</v>
      </c>
      <c r="E394">
        <v>13.45</v>
      </c>
      <c r="F394">
        <v>13.436821999999999</v>
      </c>
      <c r="G394">
        <v>46143400</v>
      </c>
    </row>
    <row r="395" spans="1:7" ht="15.6" x14ac:dyDescent="0.3">
      <c r="A395" s="149">
        <v>43917</v>
      </c>
      <c r="B395">
        <v>12.75</v>
      </c>
      <c r="C395">
        <v>12.97</v>
      </c>
      <c r="D395">
        <v>12.1</v>
      </c>
      <c r="E395">
        <v>12.19</v>
      </c>
      <c r="F395">
        <v>12.178058</v>
      </c>
      <c r="G395">
        <v>37027000</v>
      </c>
    </row>
    <row r="396" spans="1:7" ht="15.6" x14ac:dyDescent="0.3">
      <c r="A396" s="149">
        <v>43920</v>
      </c>
      <c r="B396">
        <v>11.55</v>
      </c>
      <c r="C396">
        <v>12.37</v>
      </c>
      <c r="D396">
        <v>10.5</v>
      </c>
      <c r="E396">
        <v>11.53</v>
      </c>
      <c r="F396">
        <v>11.518705000000001</v>
      </c>
      <c r="G396">
        <v>32826800</v>
      </c>
    </row>
    <row r="397" spans="1:7" ht="15.6" x14ac:dyDescent="0.3">
      <c r="A397" s="149">
        <v>43921</v>
      </c>
      <c r="B397">
        <v>11.94</v>
      </c>
      <c r="C397">
        <v>12.39</v>
      </c>
      <c r="D397">
        <v>11.55</v>
      </c>
      <c r="E397">
        <v>11.8</v>
      </c>
      <c r="F397">
        <v>11.788439</v>
      </c>
      <c r="G397">
        <v>25953600</v>
      </c>
    </row>
    <row r="398" spans="1:7" ht="15.6" x14ac:dyDescent="0.3">
      <c r="A398" s="149">
        <v>43922</v>
      </c>
      <c r="B398">
        <v>11.01</v>
      </c>
      <c r="C398">
        <v>12.22</v>
      </c>
      <c r="D398">
        <v>10.6</v>
      </c>
      <c r="E398">
        <v>11.77</v>
      </c>
      <c r="F398">
        <v>11.758469</v>
      </c>
      <c r="G398">
        <v>30333300</v>
      </c>
    </row>
    <row r="399" spans="1:7" ht="15.6" x14ac:dyDescent="0.3">
      <c r="A399" s="149">
        <v>43923</v>
      </c>
      <c r="B399">
        <v>11.56</v>
      </c>
      <c r="C399">
        <v>12.19</v>
      </c>
      <c r="D399">
        <v>11.22</v>
      </c>
      <c r="E399">
        <v>11.51</v>
      </c>
      <c r="F399">
        <v>11.498722000000001</v>
      </c>
      <c r="G399">
        <v>20579500</v>
      </c>
    </row>
    <row r="400" spans="1:7" ht="15.6" x14ac:dyDescent="0.3">
      <c r="A400" s="149">
        <v>43924</v>
      </c>
      <c r="B400">
        <v>11.66</v>
      </c>
      <c r="C400">
        <v>11.97</v>
      </c>
      <c r="D400">
        <v>10</v>
      </c>
      <c r="E400">
        <v>10.58</v>
      </c>
      <c r="F400">
        <v>10.569634000000001</v>
      </c>
      <c r="G400">
        <v>37802700</v>
      </c>
    </row>
    <row r="401" spans="1:7" ht="15.6" x14ac:dyDescent="0.3">
      <c r="A401" s="149">
        <v>43927</v>
      </c>
      <c r="B401">
        <v>11.64</v>
      </c>
      <c r="C401">
        <v>13.07</v>
      </c>
      <c r="D401">
        <v>11.62</v>
      </c>
      <c r="E401">
        <v>12.91</v>
      </c>
      <c r="F401">
        <v>12.897349</v>
      </c>
      <c r="G401">
        <v>32889800</v>
      </c>
    </row>
    <row r="402" spans="1:7" ht="15.6" x14ac:dyDescent="0.3">
      <c r="A402" s="149">
        <v>43928</v>
      </c>
      <c r="B402">
        <v>15.17</v>
      </c>
      <c r="C402">
        <v>15.73</v>
      </c>
      <c r="D402">
        <v>13.4</v>
      </c>
      <c r="E402">
        <v>13.63</v>
      </c>
      <c r="F402">
        <v>13.616645999999999</v>
      </c>
      <c r="G402">
        <v>41110900</v>
      </c>
    </row>
    <row r="403" spans="1:7" ht="15.6" x14ac:dyDescent="0.3">
      <c r="A403" s="149">
        <v>43929</v>
      </c>
      <c r="B403">
        <v>14.11</v>
      </c>
      <c r="C403">
        <v>15.28</v>
      </c>
      <c r="D403">
        <v>13.87</v>
      </c>
      <c r="E403">
        <v>15</v>
      </c>
      <c r="F403">
        <v>14.985305</v>
      </c>
      <c r="G403">
        <v>30180100</v>
      </c>
    </row>
    <row r="404" spans="1:7" ht="15.6" x14ac:dyDescent="0.3">
      <c r="A404" s="149">
        <v>43930</v>
      </c>
      <c r="B404">
        <v>16.239999999999998</v>
      </c>
      <c r="C404">
        <v>16.440000999999999</v>
      </c>
      <c r="D404">
        <v>14.05</v>
      </c>
      <c r="E404">
        <v>14.55</v>
      </c>
      <c r="F404">
        <v>14.535746</v>
      </c>
      <c r="G404">
        <v>40433700</v>
      </c>
    </row>
    <row r="405" spans="1:7" ht="15.6" x14ac:dyDescent="0.3">
      <c r="A405" s="149">
        <v>43934</v>
      </c>
      <c r="B405">
        <v>14.8</v>
      </c>
      <c r="C405">
        <v>14.8</v>
      </c>
      <c r="D405">
        <v>13.4</v>
      </c>
      <c r="E405">
        <v>13.91</v>
      </c>
      <c r="F405">
        <v>13.896373000000001</v>
      </c>
      <c r="G405">
        <v>30428500</v>
      </c>
    </row>
    <row r="406" spans="1:7" ht="15.6" x14ac:dyDescent="0.3">
      <c r="A406" s="149">
        <v>43935</v>
      </c>
      <c r="B406">
        <v>14.4</v>
      </c>
      <c r="C406">
        <v>15.09</v>
      </c>
      <c r="D406">
        <v>14.02</v>
      </c>
      <c r="E406">
        <v>15.04</v>
      </c>
      <c r="F406">
        <v>15.025264999999999</v>
      </c>
      <c r="G406">
        <v>26957300</v>
      </c>
    </row>
    <row r="407" spans="1:7" ht="15.6" x14ac:dyDescent="0.3">
      <c r="A407" s="149">
        <v>43936</v>
      </c>
      <c r="B407">
        <v>14.4</v>
      </c>
      <c r="C407">
        <v>14.66</v>
      </c>
      <c r="D407">
        <v>14.01</v>
      </c>
      <c r="E407">
        <v>14.42</v>
      </c>
      <c r="F407">
        <v>14.405872</v>
      </c>
      <c r="G407">
        <v>20144900</v>
      </c>
    </row>
    <row r="408" spans="1:7" ht="15.6" x14ac:dyDescent="0.3">
      <c r="A408" s="149">
        <v>43937</v>
      </c>
      <c r="B408">
        <v>14.21</v>
      </c>
      <c r="C408">
        <v>14.41</v>
      </c>
      <c r="D408">
        <v>13.47</v>
      </c>
      <c r="E408">
        <v>13.82</v>
      </c>
      <c r="F408">
        <v>13.806459</v>
      </c>
      <c r="G408">
        <v>20950300</v>
      </c>
    </row>
    <row r="409" spans="1:7" ht="15.6" x14ac:dyDescent="0.3">
      <c r="A409" s="149">
        <v>43938</v>
      </c>
      <c r="B409">
        <v>14.89</v>
      </c>
      <c r="C409">
        <v>14.94</v>
      </c>
      <c r="D409">
        <v>13.74</v>
      </c>
      <c r="E409">
        <v>14.08</v>
      </c>
      <c r="F409">
        <v>14.066205</v>
      </c>
      <c r="G409">
        <v>34046400</v>
      </c>
    </row>
    <row r="410" spans="1:7" ht="15.6" x14ac:dyDescent="0.3">
      <c r="A410" s="149">
        <v>43941</v>
      </c>
      <c r="B410">
        <v>13.45</v>
      </c>
      <c r="C410">
        <v>14.31</v>
      </c>
      <c r="D410">
        <v>13.35</v>
      </c>
      <c r="E410">
        <v>13.53</v>
      </c>
      <c r="F410">
        <v>13.516743</v>
      </c>
      <c r="G410">
        <v>24091700</v>
      </c>
    </row>
    <row r="411" spans="1:7" ht="15.6" x14ac:dyDescent="0.3">
      <c r="A411" s="149">
        <v>43942</v>
      </c>
      <c r="B411">
        <v>13.01</v>
      </c>
      <c r="C411">
        <v>13.5</v>
      </c>
      <c r="D411">
        <v>12.79</v>
      </c>
      <c r="E411">
        <v>13.19</v>
      </c>
      <c r="F411">
        <v>13.177077000000001</v>
      </c>
      <c r="G411">
        <v>19203800</v>
      </c>
    </row>
    <row r="412" spans="1:7" ht="15.6" x14ac:dyDescent="0.3">
      <c r="A412" s="149">
        <v>43943</v>
      </c>
      <c r="B412">
        <v>13.58</v>
      </c>
      <c r="C412">
        <v>13.64</v>
      </c>
      <c r="D412">
        <v>13.14</v>
      </c>
      <c r="E412">
        <v>13.29</v>
      </c>
      <c r="F412">
        <v>13.276978</v>
      </c>
      <c r="G412">
        <v>13980500</v>
      </c>
    </row>
    <row r="413" spans="1:7" ht="15.6" x14ac:dyDescent="0.3">
      <c r="A413" s="149">
        <v>43944</v>
      </c>
      <c r="B413">
        <v>13.72</v>
      </c>
      <c r="C413">
        <v>14.04</v>
      </c>
      <c r="D413">
        <v>13.62</v>
      </c>
      <c r="E413">
        <v>13.78</v>
      </c>
      <c r="F413">
        <v>13.766499</v>
      </c>
      <c r="G413">
        <v>24742600</v>
      </c>
    </row>
    <row r="414" spans="1:7" ht="15.6" x14ac:dyDescent="0.3">
      <c r="A414" s="149">
        <v>43945</v>
      </c>
      <c r="B414">
        <v>13.89</v>
      </c>
      <c r="C414">
        <v>14.13</v>
      </c>
      <c r="D414">
        <v>13.5</v>
      </c>
      <c r="E414">
        <v>13.94</v>
      </c>
      <c r="F414">
        <v>13.92634</v>
      </c>
      <c r="G414">
        <v>19142300</v>
      </c>
    </row>
    <row r="415" spans="1:7" ht="15.6" x14ac:dyDescent="0.3">
      <c r="A415" s="149">
        <v>43948</v>
      </c>
      <c r="B415">
        <v>14.25</v>
      </c>
      <c r="C415">
        <v>15.5</v>
      </c>
      <c r="D415">
        <v>14.1</v>
      </c>
      <c r="E415">
        <v>15.23</v>
      </c>
      <c r="F415">
        <v>15.215078</v>
      </c>
      <c r="G415">
        <v>30512300</v>
      </c>
    </row>
    <row r="416" spans="1:7" ht="15.6" x14ac:dyDescent="0.3">
      <c r="A416" s="149">
        <v>43949</v>
      </c>
      <c r="B416">
        <v>16.5</v>
      </c>
      <c r="C416">
        <v>16.5</v>
      </c>
      <c r="D416">
        <v>15.09</v>
      </c>
      <c r="E416">
        <v>15.81</v>
      </c>
      <c r="F416">
        <v>15.794511</v>
      </c>
      <c r="G416">
        <v>28916500</v>
      </c>
    </row>
    <row r="417" spans="1:7" ht="15.6" x14ac:dyDescent="0.3">
      <c r="A417" s="149">
        <v>43950</v>
      </c>
      <c r="B417">
        <v>16.719999000000001</v>
      </c>
      <c r="C417">
        <v>17.629999000000002</v>
      </c>
      <c r="D417">
        <v>16.48</v>
      </c>
      <c r="E417">
        <v>17.459999</v>
      </c>
      <c r="F417">
        <v>17.442889999999998</v>
      </c>
      <c r="G417">
        <v>33001800</v>
      </c>
    </row>
    <row r="418" spans="1:7" ht="15.6" x14ac:dyDescent="0.3">
      <c r="A418" s="149">
        <v>43951</v>
      </c>
      <c r="B418">
        <v>16.940000999999999</v>
      </c>
      <c r="C418">
        <v>17.309999000000001</v>
      </c>
      <c r="D418">
        <v>16.209999</v>
      </c>
      <c r="E418">
        <v>16.829999999999998</v>
      </c>
      <c r="F418">
        <v>16.813510999999998</v>
      </c>
      <c r="G418">
        <v>27893300</v>
      </c>
    </row>
    <row r="419" spans="1:7" ht="15.6" x14ac:dyDescent="0.3">
      <c r="A419" s="149">
        <v>43952</v>
      </c>
      <c r="B419">
        <v>15.56</v>
      </c>
      <c r="C419">
        <v>15.99</v>
      </c>
      <c r="D419">
        <v>14.91</v>
      </c>
      <c r="E419">
        <v>15.01</v>
      </c>
      <c r="F419">
        <v>14.995295</v>
      </c>
      <c r="G419">
        <v>27992600</v>
      </c>
    </row>
    <row r="420" spans="1:7" ht="15.6" x14ac:dyDescent="0.3">
      <c r="A420" s="149">
        <v>43955</v>
      </c>
      <c r="B420">
        <v>14.54</v>
      </c>
      <c r="C420">
        <v>15.38</v>
      </c>
      <c r="D420">
        <v>14.03</v>
      </c>
      <c r="E420">
        <v>14.78</v>
      </c>
      <c r="F420">
        <v>14.765521</v>
      </c>
      <c r="G420">
        <v>22999500</v>
      </c>
    </row>
    <row r="421" spans="1:7" ht="15.6" x14ac:dyDescent="0.3">
      <c r="A421" s="149">
        <v>43956</v>
      </c>
      <c r="B421">
        <v>15.3</v>
      </c>
      <c r="C421">
        <v>15.32</v>
      </c>
      <c r="D421">
        <v>14.23</v>
      </c>
      <c r="E421">
        <v>14.27</v>
      </c>
      <c r="F421">
        <v>14.256019</v>
      </c>
      <c r="G421">
        <v>23022700</v>
      </c>
    </row>
    <row r="422" spans="1:7" ht="15.6" x14ac:dyDescent="0.3">
      <c r="A422" s="149">
        <v>43957</v>
      </c>
      <c r="B422">
        <v>14.37</v>
      </c>
      <c r="C422">
        <v>14.55</v>
      </c>
      <c r="D422">
        <v>13.86</v>
      </c>
      <c r="E422">
        <v>13.91</v>
      </c>
      <c r="F422">
        <v>13.896373000000001</v>
      </c>
      <c r="G422">
        <v>16904200</v>
      </c>
    </row>
    <row r="423" spans="1:7" ht="15.6" x14ac:dyDescent="0.3">
      <c r="A423" s="149">
        <v>43958</v>
      </c>
      <c r="B423">
        <v>14</v>
      </c>
      <c r="C423">
        <v>15.24</v>
      </c>
      <c r="D423">
        <v>13.96</v>
      </c>
      <c r="E423">
        <v>14.93</v>
      </c>
      <c r="F423">
        <v>14.915372</v>
      </c>
      <c r="G423">
        <v>26180900</v>
      </c>
    </row>
    <row r="424" spans="1:7" ht="15.6" x14ac:dyDescent="0.3">
      <c r="A424" s="149">
        <v>43959</v>
      </c>
      <c r="B424">
        <v>15.33</v>
      </c>
      <c r="C424">
        <v>15.71</v>
      </c>
      <c r="D424">
        <v>14.88</v>
      </c>
      <c r="E424">
        <v>15.59</v>
      </c>
      <c r="F424">
        <v>15.574726</v>
      </c>
      <c r="G424">
        <v>23469600</v>
      </c>
    </row>
    <row r="425" spans="1:7" ht="15.6" x14ac:dyDescent="0.3">
      <c r="A425" s="149">
        <v>43962</v>
      </c>
      <c r="B425">
        <v>15.19</v>
      </c>
      <c r="C425">
        <v>15.2</v>
      </c>
      <c r="D425">
        <v>14.61</v>
      </c>
      <c r="E425">
        <v>14.65</v>
      </c>
      <c r="F425">
        <v>14.635645</v>
      </c>
      <c r="G425">
        <v>21349100</v>
      </c>
    </row>
    <row r="426" spans="1:7" ht="15.6" x14ac:dyDescent="0.3">
      <c r="A426" s="149">
        <v>43963</v>
      </c>
      <c r="B426">
        <v>14.81</v>
      </c>
      <c r="C426">
        <v>15.01</v>
      </c>
      <c r="D426">
        <v>13.81</v>
      </c>
      <c r="E426">
        <v>13.84</v>
      </c>
      <c r="F426">
        <v>13.82644</v>
      </c>
      <c r="G426">
        <v>25007700</v>
      </c>
    </row>
    <row r="427" spans="1:7" ht="15.6" x14ac:dyDescent="0.3">
      <c r="A427" s="149">
        <v>43964</v>
      </c>
      <c r="B427">
        <v>13.8</v>
      </c>
      <c r="C427">
        <v>13.84</v>
      </c>
      <c r="D427">
        <v>12.5</v>
      </c>
      <c r="E427">
        <v>12.68</v>
      </c>
      <c r="F427">
        <v>12.667577</v>
      </c>
      <c r="G427">
        <v>35509500</v>
      </c>
    </row>
    <row r="428" spans="1:7" ht="15.6" x14ac:dyDescent="0.3">
      <c r="A428" s="149">
        <v>43965</v>
      </c>
      <c r="B428">
        <v>12.23</v>
      </c>
      <c r="C428">
        <v>13.57</v>
      </c>
      <c r="D428">
        <v>11.77</v>
      </c>
      <c r="E428">
        <v>13.52</v>
      </c>
      <c r="F428">
        <v>13.506754000000001</v>
      </c>
      <c r="G428">
        <v>33336000</v>
      </c>
    </row>
    <row r="429" spans="1:7" ht="15.6" x14ac:dyDescent="0.3">
      <c r="A429" s="149">
        <v>43966</v>
      </c>
      <c r="B429">
        <v>13.41</v>
      </c>
      <c r="C429">
        <v>14.07</v>
      </c>
      <c r="D429">
        <v>13.2</v>
      </c>
      <c r="E429">
        <v>13.85</v>
      </c>
      <c r="F429">
        <v>13.836432</v>
      </c>
      <c r="G429">
        <v>25530400</v>
      </c>
    </row>
    <row r="430" spans="1:7" ht="15.6" x14ac:dyDescent="0.3">
      <c r="A430" s="149">
        <v>43969</v>
      </c>
      <c r="B430">
        <v>14.85</v>
      </c>
      <c r="C430">
        <v>15.42</v>
      </c>
      <c r="D430">
        <v>14.53</v>
      </c>
      <c r="E430">
        <v>15.31</v>
      </c>
      <c r="F430">
        <v>15.295002</v>
      </c>
      <c r="G430">
        <v>32085500</v>
      </c>
    </row>
    <row r="431" spans="1:7" ht="15.6" x14ac:dyDescent="0.3">
      <c r="A431" s="149">
        <v>43970</v>
      </c>
      <c r="B431">
        <v>15.34</v>
      </c>
      <c r="C431">
        <v>15.69</v>
      </c>
      <c r="D431">
        <v>14.64</v>
      </c>
      <c r="E431">
        <v>15.16</v>
      </c>
      <c r="F431">
        <v>15.145148000000001</v>
      </c>
      <c r="G431">
        <v>24387300</v>
      </c>
    </row>
    <row r="432" spans="1:7" ht="15.6" x14ac:dyDescent="0.3">
      <c r="A432" s="149">
        <v>43971</v>
      </c>
      <c r="B432">
        <v>15.81</v>
      </c>
      <c r="C432">
        <v>16.579999999999998</v>
      </c>
      <c r="D432">
        <v>15.7</v>
      </c>
      <c r="E432">
        <v>16.5</v>
      </c>
      <c r="F432">
        <v>16.483837000000001</v>
      </c>
      <c r="G432">
        <v>37198300</v>
      </c>
    </row>
    <row r="433" spans="1:7" ht="15.6" x14ac:dyDescent="0.3">
      <c r="A433" s="149">
        <v>43972</v>
      </c>
      <c r="B433">
        <v>16.059999000000001</v>
      </c>
      <c r="C433">
        <v>16.440000999999999</v>
      </c>
      <c r="D433">
        <v>15.65</v>
      </c>
      <c r="E433">
        <v>15.99</v>
      </c>
      <c r="F433">
        <v>15.974333</v>
      </c>
      <c r="G433">
        <v>31416300</v>
      </c>
    </row>
    <row r="434" spans="1:7" ht="15.6" x14ac:dyDescent="0.3">
      <c r="A434" s="149">
        <v>43973</v>
      </c>
      <c r="B434">
        <v>15.91</v>
      </c>
      <c r="C434">
        <v>16</v>
      </c>
      <c r="D434">
        <v>15.27</v>
      </c>
      <c r="E434">
        <v>15.9</v>
      </c>
      <c r="F434">
        <v>15.884421</v>
      </c>
      <c r="G434">
        <v>20793300</v>
      </c>
    </row>
    <row r="435" spans="1:7" ht="15.6" x14ac:dyDescent="0.3">
      <c r="A435" s="149">
        <v>43977</v>
      </c>
      <c r="B435">
        <v>17.299999</v>
      </c>
      <c r="C435">
        <v>17.969999000000001</v>
      </c>
      <c r="D435">
        <v>16.719999000000001</v>
      </c>
      <c r="E435">
        <v>17.649999999999999</v>
      </c>
      <c r="F435">
        <v>17.632709999999999</v>
      </c>
      <c r="G435">
        <v>38790100</v>
      </c>
    </row>
    <row r="436" spans="1:7" ht="15.6" x14ac:dyDescent="0.3">
      <c r="A436" s="149">
        <v>43978</v>
      </c>
      <c r="B436">
        <v>18.780000999999999</v>
      </c>
      <c r="C436">
        <v>18.84</v>
      </c>
      <c r="D436">
        <v>17</v>
      </c>
      <c r="E436">
        <v>18.110001</v>
      </c>
      <c r="F436">
        <v>18.092252999999999</v>
      </c>
      <c r="G436">
        <v>43058700</v>
      </c>
    </row>
    <row r="437" spans="1:7" ht="15.6" x14ac:dyDescent="0.3">
      <c r="A437" s="149">
        <v>43979</v>
      </c>
      <c r="B437">
        <v>18.07</v>
      </c>
      <c r="C437">
        <v>18.129999000000002</v>
      </c>
      <c r="D437">
        <v>17.09</v>
      </c>
      <c r="E437">
        <v>17.23</v>
      </c>
      <c r="F437">
        <v>17.213118000000001</v>
      </c>
      <c r="G437">
        <v>28755000</v>
      </c>
    </row>
    <row r="438" spans="1:7" ht="15.6" x14ac:dyDescent="0.3">
      <c r="A438" s="149">
        <v>43980</v>
      </c>
      <c r="B438">
        <v>16.799999</v>
      </c>
      <c r="C438">
        <v>17.52</v>
      </c>
      <c r="D438">
        <v>16.719999000000001</v>
      </c>
      <c r="E438">
        <v>17.18</v>
      </c>
      <c r="F438">
        <v>17.163170000000001</v>
      </c>
      <c r="G438">
        <v>24111900</v>
      </c>
    </row>
    <row r="439" spans="1:7" ht="15.6" x14ac:dyDescent="0.3">
      <c r="A439" s="149">
        <v>43983</v>
      </c>
      <c r="B439">
        <v>17.309999000000001</v>
      </c>
      <c r="C439">
        <v>18.040001</v>
      </c>
      <c r="D439">
        <v>17.120000999999998</v>
      </c>
      <c r="E439">
        <v>17.799999</v>
      </c>
      <c r="F439">
        <v>17.782558000000002</v>
      </c>
      <c r="G439">
        <v>21636600</v>
      </c>
    </row>
    <row r="440" spans="1:7" ht="15.6" x14ac:dyDescent="0.3">
      <c r="A440" s="149">
        <v>43984</v>
      </c>
      <c r="B440">
        <v>18.170000000000002</v>
      </c>
      <c r="C440">
        <v>18.280000999999999</v>
      </c>
      <c r="D440">
        <v>17.399999999999999</v>
      </c>
      <c r="E440">
        <v>18.200001</v>
      </c>
      <c r="F440">
        <v>18.182171</v>
      </c>
      <c r="G440">
        <v>26330800</v>
      </c>
    </row>
    <row r="441" spans="1:7" ht="15.6" x14ac:dyDescent="0.3">
      <c r="A441" s="149">
        <v>43985</v>
      </c>
      <c r="B441">
        <v>18.899999999999999</v>
      </c>
      <c r="C441">
        <v>20.399999999999999</v>
      </c>
      <c r="D441">
        <v>18.700001</v>
      </c>
      <c r="E441">
        <v>20.260000000000002</v>
      </c>
      <c r="F441">
        <v>20.240151999999998</v>
      </c>
      <c r="G441">
        <v>41459400</v>
      </c>
    </row>
    <row r="442" spans="1:7" ht="15.6" x14ac:dyDescent="0.3">
      <c r="A442" s="149">
        <v>43986</v>
      </c>
      <c r="B442">
        <v>21.370000999999998</v>
      </c>
      <c r="C442">
        <v>21.959999</v>
      </c>
      <c r="D442">
        <v>19.91</v>
      </c>
      <c r="E442">
        <v>21.719999000000001</v>
      </c>
      <c r="F442">
        <v>21.698713000000001</v>
      </c>
      <c r="G442">
        <v>57471200</v>
      </c>
    </row>
    <row r="443" spans="1:7" ht="15.6" x14ac:dyDescent="0.3">
      <c r="A443" s="149">
        <v>43987</v>
      </c>
      <c r="B443">
        <v>23.219999000000001</v>
      </c>
      <c r="C443">
        <v>23.58</v>
      </c>
      <c r="D443">
        <v>21.360001</v>
      </c>
      <c r="E443">
        <v>21.719999000000001</v>
      </c>
      <c r="F443">
        <v>21.698713000000001</v>
      </c>
      <c r="G443">
        <v>56687900</v>
      </c>
    </row>
    <row r="444" spans="1:7" ht="15.6" x14ac:dyDescent="0.3">
      <c r="A444" s="149">
        <v>43990</v>
      </c>
      <c r="B444">
        <v>22.809999000000001</v>
      </c>
      <c r="C444">
        <v>23.84</v>
      </c>
      <c r="D444">
        <v>22.18</v>
      </c>
      <c r="E444">
        <v>23.76</v>
      </c>
      <c r="F444">
        <v>23.736723000000001</v>
      </c>
      <c r="G444">
        <v>38734600</v>
      </c>
    </row>
    <row r="445" spans="1:7" ht="15.6" x14ac:dyDescent="0.3">
      <c r="A445" s="149">
        <v>43991</v>
      </c>
      <c r="B445">
        <v>22.84</v>
      </c>
      <c r="C445">
        <v>22.940000999999999</v>
      </c>
      <c r="D445">
        <v>21.290001</v>
      </c>
      <c r="E445">
        <v>22.059999000000001</v>
      </c>
      <c r="F445">
        <v>22.041167999999999</v>
      </c>
      <c r="G445">
        <v>31656000</v>
      </c>
    </row>
    <row r="446" spans="1:7" ht="15.6" x14ac:dyDescent="0.3">
      <c r="A446" s="149">
        <v>43992</v>
      </c>
      <c r="B446">
        <v>22.459999</v>
      </c>
      <c r="C446">
        <v>22.48</v>
      </c>
      <c r="D446">
        <v>20.010000000000002</v>
      </c>
      <c r="E446">
        <v>20.51</v>
      </c>
      <c r="F446">
        <v>20.492495000000002</v>
      </c>
      <c r="G446">
        <v>40248200</v>
      </c>
    </row>
    <row r="447" spans="1:7" ht="15.6" x14ac:dyDescent="0.3">
      <c r="A447" s="149">
        <v>43993</v>
      </c>
      <c r="B447">
        <v>17.84</v>
      </c>
      <c r="C447">
        <v>19.440000999999999</v>
      </c>
      <c r="D447">
        <v>17.600000000000001</v>
      </c>
      <c r="E447">
        <v>17.84</v>
      </c>
      <c r="F447">
        <v>17.824774000000001</v>
      </c>
      <c r="G447">
        <v>41227700</v>
      </c>
    </row>
    <row r="448" spans="1:7" ht="15.6" x14ac:dyDescent="0.3">
      <c r="A448" s="149">
        <v>43994</v>
      </c>
      <c r="B448">
        <v>19.620000999999998</v>
      </c>
      <c r="C448">
        <v>19.68</v>
      </c>
      <c r="D448">
        <v>18.260000000000002</v>
      </c>
      <c r="E448">
        <v>19.170000000000002</v>
      </c>
      <c r="F448">
        <v>19.153635000000001</v>
      </c>
      <c r="G448">
        <v>31587200</v>
      </c>
    </row>
    <row r="449" spans="1:7" ht="15.6" x14ac:dyDescent="0.3">
      <c r="A449" s="149">
        <v>43997</v>
      </c>
      <c r="B449">
        <v>18</v>
      </c>
      <c r="C449">
        <v>19.75</v>
      </c>
      <c r="D449">
        <v>17.649999999999999</v>
      </c>
      <c r="E449">
        <v>19.450001</v>
      </c>
      <c r="F449">
        <v>19.433396999999999</v>
      </c>
      <c r="G449">
        <v>32622900</v>
      </c>
    </row>
    <row r="450" spans="1:7" ht="15.6" x14ac:dyDescent="0.3">
      <c r="A450" s="149">
        <v>43998</v>
      </c>
      <c r="B450">
        <v>20.66</v>
      </c>
      <c r="C450">
        <v>20.85</v>
      </c>
      <c r="D450">
        <v>19.09</v>
      </c>
      <c r="E450">
        <v>19.350000000000001</v>
      </c>
      <c r="F450">
        <v>19.333479000000001</v>
      </c>
      <c r="G450">
        <v>40032400</v>
      </c>
    </row>
    <row r="451" spans="1:7" ht="15.6" x14ac:dyDescent="0.3">
      <c r="A451" s="149">
        <v>43999</v>
      </c>
      <c r="B451">
        <v>19.030000999999999</v>
      </c>
      <c r="C451">
        <v>19.329999999999998</v>
      </c>
      <c r="D451">
        <v>18.82</v>
      </c>
      <c r="E451">
        <v>18.969999000000001</v>
      </c>
      <c r="F451">
        <v>18.953804000000002</v>
      </c>
      <c r="G451">
        <v>18944700</v>
      </c>
    </row>
    <row r="452" spans="1:7" ht="15.6" x14ac:dyDescent="0.3">
      <c r="A452" s="149">
        <v>44000</v>
      </c>
      <c r="B452">
        <v>18.459999</v>
      </c>
      <c r="C452">
        <v>18.989999999999998</v>
      </c>
      <c r="D452">
        <v>18.299999</v>
      </c>
      <c r="E452">
        <v>18.579999999999998</v>
      </c>
      <c r="F452">
        <v>18.564139999999998</v>
      </c>
      <c r="G452">
        <v>24687700</v>
      </c>
    </row>
    <row r="453" spans="1:7" ht="15.6" x14ac:dyDescent="0.3">
      <c r="A453" s="149">
        <v>44001</v>
      </c>
      <c r="B453">
        <v>19.030000999999999</v>
      </c>
      <c r="C453">
        <v>19.09</v>
      </c>
      <c r="D453">
        <v>17.829999999999998</v>
      </c>
      <c r="E453">
        <v>18.209999</v>
      </c>
      <c r="F453">
        <v>18.194454</v>
      </c>
      <c r="G453">
        <v>28606600</v>
      </c>
    </row>
    <row r="454" spans="1:7" ht="15.6" x14ac:dyDescent="0.3">
      <c r="A454" s="149">
        <v>44004</v>
      </c>
      <c r="B454">
        <v>17.98</v>
      </c>
      <c r="C454">
        <v>18.200001</v>
      </c>
      <c r="D454">
        <v>17.399999999999999</v>
      </c>
      <c r="E454">
        <v>17.77</v>
      </c>
      <c r="F454">
        <v>17.754830999999999</v>
      </c>
      <c r="G454">
        <v>20377200</v>
      </c>
    </row>
    <row r="455" spans="1:7" ht="15.6" x14ac:dyDescent="0.3">
      <c r="A455" s="149">
        <v>44005</v>
      </c>
      <c r="B455">
        <v>18.059999000000001</v>
      </c>
      <c r="C455">
        <v>18.5</v>
      </c>
      <c r="D455">
        <v>17.77</v>
      </c>
      <c r="E455">
        <v>18.459999</v>
      </c>
      <c r="F455">
        <v>18.444241999999999</v>
      </c>
      <c r="G455">
        <v>15983100</v>
      </c>
    </row>
    <row r="456" spans="1:7" ht="15.6" x14ac:dyDescent="0.3">
      <c r="A456" s="149">
        <v>44006</v>
      </c>
      <c r="B456">
        <v>18.040001</v>
      </c>
      <c r="C456">
        <v>18.100000000000001</v>
      </c>
      <c r="D456">
        <v>16.66</v>
      </c>
      <c r="E456">
        <v>16.93</v>
      </c>
      <c r="F456">
        <v>16.915545999999999</v>
      </c>
      <c r="G456">
        <v>30565300</v>
      </c>
    </row>
    <row r="457" spans="1:7" ht="15.6" x14ac:dyDescent="0.3">
      <c r="A457" s="149">
        <v>44007</v>
      </c>
      <c r="B457">
        <v>16.190000999999999</v>
      </c>
      <c r="C457">
        <v>17.049999</v>
      </c>
      <c r="D457">
        <v>16.07</v>
      </c>
      <c r="E457">
        <v>16.700001</v>
      </c>
      <c r="F457">
        <v>16.685742999999999</v>
      </c>
      <c r="G457">
        <v>24652600</v>
      </c>
    </row>
    <row r="458" spans="1:7" ht="15.6" x14ac:dyDescent="0.3">
      <c r="A458" s="149">
        <v>44008</v>
      </c>
      <c r="B458">
        <v>16.5</v>
      </c>
      <c r="C458">
        <v>16.790001</v>
      </c>
      <c r="D458">
        <v>15.59</v>
      </c>
      <c r="E458">
        <v>15.72</v>
      </c>
      <c r="F458">
        <v>15.706580000000001</v>
      </c>
      <c r="G458">
        <v>27652500</v>
      </c>
    </row>
    <row r="459" spans="1:7" ht="15.6" x14ac:dyDescent="0.3">
      <c r="A459" s="149">
        <v>44011</v>
      </c>
      <c r="B459">
        <v>15.83</v>
      </c>
      <c r="C459">
        <v>16.989999999999998</v>
      </c>
      <c r="D459">
        <v>15.32</v>
      </c>
      <c r="E459">
        <v>16.82</v>
      </c>
      <c r="F459">
        <v>16.805643</v>
      </c>
      <c r="G459">
        <v>26425800</v>
      </c>
    </row>
    <row r="460" spans="1:7" ht="15.6" x14ac:dyDescent="0.3">
      <c r="A460" s="149">
        <v>44012</v>
      </c>
      <c r="B460">
        <v>16.629999000000002</v>
      </c>
      <c r="C460">
        <v>16.950001</v>
      </c>
      <c r="D460">
        <v>16.27</v>
      </c>
      <c r="E460">
        <v>16.799999</v>
      </c>
      <c r="F460">
        <v>16.785661999999999</v>
      </c>
      <c r="G460">
        <v>18850900</v>
      </c>
    </row>
    <row r="461" spans="1:7" ht="15.6" x14ac:dyDescent="0.3">
      <c r="A461" s="149">
        <v>44013</v>
      </c>
      <c r="B461">
        <v>16.950001</v>
      </c>
      <c r="C461">
        <v>17.68</v>
      </c>
      <c r="D461">
        <v>16.629999000000002</v>
      </c>
      <c r="E461">
        <v>16.77</v>
      </c>
      <c r="F461">
        <v>16.755683999999999</v>
      </c>
      <c r="G461">
        <v>31420800</v>
      </c>
    </row>
    <row r="462" spans="1:7" ht="15.6" x14ac:dyDescent="0.3">
      <c r="A462" s="149">
        <v>44014</v>
      </c>
      <c r="B462">
        <v>17.379999000000002</v>
      </c>
      <c r="C462">
        <v>17.59</v>
      </c>
      <c r="D462">
        <v>16.75</v>
      </c>
      <c r="E462">
        <v>16.860001</v>
      </c>
      <c r="F462">
        <v>16.845607999999999</v>
      </c>
      <c r="G462">
        <v>17438400</v>
      </c>
    </row>
    <row r="463" spans="1:7" ht="15.6" x14ac:dyDescent="0.3">
      <c r="A463" s="149">
        <v>44018</v>
      </c>
      <c r="B463">
        <v>17.48</v>
      </c>
      <c r="C463">
        <v>17.530000999999999</v>
      </c>
      <c r="D463">
        <v>16.219999000000001</v>
      </c>
      <c r="E463">
        <v>16.709999</v>
      </c>
      <c r="F463">
        <v>16.695736</v>
      </c>
      <c r="G463">
        <v>19775900</v>
      </c>
    </row>
    <row r="464" spans="1:7" ht="15.6" x14ac:dyDescent="0.3">
      <c r="A464" s="149">
        <v>44019</v>
      </c>
      <c r="B464">
        <v>16.329999999999998</v>
      </c>
      <c r="C464">
        <v>16.59</v>
      </c>
      <c r="D464">
        <v>16.059999000000001</v>
      </c>
      <c r="E464">
        <v>16.139999</v>
      </c>
      <c r="F464">
        <v>16.126221000000001</v>
      </c>
      <c r="G464">
        <v>14057800</v>
      </c>
    </row>
    <row r="465" spans="1:7" ht="15.6" x14ac:dyDescent="0.3">
      <c r="A465" s="149">
        <v>44020</v>
      </c>
      <c r="B465">
        <v>16.059999000000001</v>
      </c>
      <c r="C465">
        <v>16.34</v>
      </c>
      <c r="D465">
        <v>15.51</v>
      </c>
      <c r="E465">
        <v>16.299999</v>
      </c>
      <c r="F465">
        <v>16.286086999999998</v>
      </c>
      <c r="G465">
        <v>17034700</v>
      </c>
    </row>
    <row r="466" spans="1:7" ht="15.6" x14ac:dyDescent="0.3">
      <c r="A466" s="149">
        <v>44021</v>
      </c>
      <c r="B466">
        <v>16.32</v>
      </c>
      <c r="C466">
        <v>16.41</v>
      </c>
      <c r="D466">
        <v>15.23</v>
      </c>
      <c r="E466">
        <v>16</v>
      </c>
      <c r="F466">
        <v>15.986340999999999</v>
      </c>
      <c r="G466">
        <v>20258300</v>
      </c>
    </row>
    <row r="467" spans="1:7" ht="15.6" x14ac:dyDescent="0.3">
      <c r="A467" s="149">
        <v>44022</v>
      </c>
      <c r="B467">
        <v>15.68</v>
      </c>
      <c r="C467">
        <v>16.25</v>
      </c>
      <c r="D467">
        <v>15.5</v>
      </c>
      <c r="E467">
        <v>16.200001</v>
      </c>
      <c r="F467">
        <v>16.186171999999999</v>
      </c>
      <c r="G467">
        <v>17140600</v>
      </c>
    </row>
    <row r="468" spans="1:7" ht="15.6" x14ac:dyDescent="0.3">
      <c r="A468" s="149">
        <v>44025</v>
      </c>
      <c r="B468">
        <v>16.5</v>
      </c>
      <c r="C468">
        <v>17.299999</v>
      </c>
      <c r="D468">
        <v>15.82</v>
      </c>
      <c r="E468">
        <v>16.379999000000002</v>
      </c>
      <c r="F468">
        <v>16.366015999999998</v>
      </c>
      <c r="G468">
        <v>32213900</v>
      </c>
    </row>
    <row r="469" spans="1:7" ht="15.6" x14ac:dyDescent="0.3">
      <c r="A469" s="149">
        <v>44026</v>
      </c>
      <c r="B469">
        <v>16.360001</v>
      </c>
      <c r="C469">
        <v>16.450001</v>
      </c>
      <c r="D469">
        <v>15.98</v>
      </c>
      <c r="E469">
        <v>16.16</v>
      </c>
      <c r="F469">
        <v>16.146205999999999</v>
      </c>
      <c r="G469">
        <v>18147600</v>
      </c>
    </row>
    <row r="470" spans="1:7" ht="15.6" x14ac:dyDescent="0.3">
      <c r="A470" s="149">
        <v>44027</v>
      </c>
      <c r="B470">
        <v>17.120000999999998</v>
      </c>
      <c r="C470">
        <v>18.290001</v>
      </c>
      <c r="D470">
        <v>16.82</v>
      </c>
      <c r="E470">
        <v>18.200001</v>
      </c>
      <c r="F470">
        <v>18.184467000000001</v>
      </c>
      <c r="G470">
        <v>30298400</v>
      </c>
    </row>
    <row r="471" spans="1:7" ht="15.6" x14ac:dyDescent="0.3">
      <c r="A471" s="149">
        <v>44028</v>
      </c>
      <c r="B471">
        <v>17.84</v>
      </c>
      <c r="C471">
        <v>18.079999999999998</v>
      </c>
      <c r="D471">
        <v>17.469999000000001</v>
      </c>
      <c r="E471">
        <v>17.600000000000001</v>
      </c>
      <c r="F471">
        <v>17.584976000000001</v>
      </c>
      <c r="G471">
        <v>16594700</v>
      </c>
    </row>
    <row r="472" spans="1:7" ht="15.6" x14ac:dyDescent="0.3">
      <c r="A472" s="149">
        <v>44029</v>
      </c>
      <c r="B472">
        <v>17.610001</v>
      </c>
      <c r="C472">
        <v>17.700001</v>
      </c>
      <c r="D472">
        <v>16.620000999999998</v>
      </c>
      <c r="E472">
        <v>16.809999000000001</v>
      </c>
      <c r="F472">
        <v>16.795649999999998</v>
      </c>
      <c r="G472">
        <v>19047800</v>
      </c>
    </row>
    <row r="473" spans="1:7" ht="15.6" x14ac:dyDescent="0.3">
      <c r="A473" s="149">
        <v>44032</v>
      </c>
      <c r="B473">
        <v>16.690000999999999</v>
      </c>
      <c r="C473">
        <v>16.93</v>
      </c>
      <c r="D473">
        <v>16.049999</v>
      </c>
      <c r="E473">
        <v>16.329999999999998</v>
      </c>
      <c r="F473">
        <v>16.316061000000001</v>
      </c>
      <c r="G473">
        <v>16152200</v>
      </c>
    </row>
    <row r="474" spans="1:7" ht="15.6" x14ac:dyDescent="0.3">
      <c r="A474" s="149">
        <v>44033</v>
      </c>
      <c r="B474">
        <v>16.549999</v>
      </c>
      <c r="C474">
        <v>16.920000000000002</v>
      </c>
      <c r="D474">
        <v>16.34</v>
      </c>
      <c r="E474">
        <v>16.690000999999999</v>
      </c>
      <c r="F474">
        <v>16.675756</v>
      </c>
      <c r="G474">
        <v>15675000</v>
      </c>
    </row>
    <row r="475" spans="1:7" ht="15.6" x14ac:dyDescent="0.3">
      <c r="A475" s="149">
        <v>44034</v>
      </c>
      <c r="B475">
        <v>16.399999999999999</v>
      </c>
      <c r="C475">
        <v>16.829999999999998</v>
      </c>
      <c r="D475">
        <v>16.260000000000002</v>
      </c>
      <c r="E475">
        <v>16.329999999999998</v>
      </c>
      <c r="F475">
        <v>16.316061000000001</v>
      </c>
      <c r="G475">
        <v>12567500</v>
      </c>
    </row>
    <row r="476" spans="1:7" ht="15.6" x14ac:dyDescent="0.3">
      <c r="A476" s="149">
        <v>44035</v>
      </c>
      <c r="B476">
        <v>16.100000000000001</v>
      </c>
      <c r="C476">
        <v>16.170000000000002</v>
      </c>
      <c r="D476">
        <v>15.52</v>
      </c>
      <c r="E476">
        <v>15.89</v>
      </c>
      <c r="F476">
        <v>15.876436</v>
      </c>
      <c r="G476">
        <v>26347900</v>
      </c>
    </row>
    <row r="477" spans="1:7" ht="15.6" x14ac:dyDescent="0.3">
      <c r="A477" s="149">
        <v>44036</v>
      </c>
      <c r="B477">
        <v>15.58</v>
      </c>
      <c r="C477">
        <v>15.94</v>
      </c>
      <c r="D477">
        <v>15.47</v>
      </c>
      <c r="E477">
        <v>15.79</v>
      </c>
      <c r="F477">
        <v>15.776522</v>
      </c>
      <c r="G477">
        <v>16267300</v>
      </c>
    </row>
    <row r="478" spans="1:7" ht="15.6" x14ac:dyDescent="0.3">
      <c r="A478" s="149">
        <v>44039</v>
      </c>
      <c r="B478">
        <v>15.76</v>
      </c>
      <c r="C478">
        <v>15.77</v>
      </c>
      <c r="D478">
        <v>14.65</v>
      </c>
      <c r="E478">
        <v>14.96</v>
      </c>
      <c r="F478">
        <v>14.947231</v>
      </c>
      <c r="G478">
        <v>24905900</v>
      </c>
    </row>
    <row r="479" spans="1:7" ht="15.6" x14ac:dyDescent="0.3">
      <c r="A479" s="149">
        <v>44040</v>
      </c>
      <c r="B479">
        <v>14.8</v>
      </c>
      <c r="C479">
        <v>15.82</v>
      </c>
      <c r="D479">
        <v>14.76</v>
      </c>
      <c r="E479">
        <v>15.41</v>
      </c>
      <c r="F479">
        <v>15.396845000000001</v>
      </c>
      <c r="G479">
        <v>21069100</v>
      </c>
    </row>
    <row r="480" spans="1:7" ht="15.6" x14ac:dyDescent="0.3">
      <c r="A480" s="149">
        <v>44041</v>
      </c>
      <c r="B480">
        <v>15.65</v>
      </c>
      <c r="C480">
        <v>16.260000000000002</v>
      </c>
      <c r="D480">
        <v>15.57</v>
      </c>
      <c r="E480">
        <v>16.25</v>
      </c>
      <c r="F480">
        <v>16.236128000000001</v>
      </c>
      <c r="G480">
        <v>21980500</v>
      </c>
    </row>
    <row r="481" spans="1:7" ht="15.6" x14ac:dyDescent="0.3">
      <c r="A481" s="149">
        <v>44042</v>
      </c>
      <c r="B481">
        <v>16.18</v>
      </c>
      <c r="C481">
        <v>16.700001</v>
      </c>
      <c r="D481">
        <v>16.040001</v>
      </c>
      <c r="E481">
        <v>16.639999</v>
      </c>
      <c r="F481">
        <v>16.625796999999999</v>
      </c>
      <c r="G481">
        <v>26814500</v>
      </c>
    </row>
    <row r="482" spans="1:7" ht="15.6" x14ac:dyDescent="0.3">
      <c r="A482" s="149">
        <v>44043</v>
      </c>
      <c r="B482">
        <v>15.99</v>
      </c>
      <c r="C482">
        <v>16.489999999999998</v>
      </c>
      <c r="D482">
        <v>15.58</v>
      </c>
      <c r="E482">
        <v>16.09</v>
      </c>
      <c r="F482">
        <v>16.076264999999999</v>
      </c>
      <c r="G482">
        <v>31854500</v>
      </c>
    </row>
    <row r="483" spans="1:7" ht="15.6" x14ac:dyDescent="0.3">
      <c r="A483" s="149">
        <v>44046</v>
      </c>
      <c r="B483">
        <v>15.98</v>
      </c>
      <c r="C483">
        <v>16.510000000000002</v>
      </c>
      <c r="D483">
        <v>15.84</v>
      </c>
      <c r="E483">
        <v>16.32</v>
      </c>
      <c r="F483">
        <v>16.306068</v>
      </c>
      <c r="G483">
        <v>16552000</v>
      </c>
    </row>
    <row r="484" spans="1:7" ht="15.6" x14ac:dyDescent="0.3">
      <c r="A484" s="149">
        <v>44047</v>
      </c>
      <c r="B484">
        <v>16.329999999999998</v>
      </c>
      <c r="C484">
        <v>16.790001</v>
      </c>
      <c r="D484">
        <v>16.290001</v>
      </c>
      <c r="E484">
        <v>16.719999000000001</v>
      </c>
      <c r="F484">
        <v>16.705729000000002</v>
      </c>
      <c r="G484">
        <v>27744700</v>
      </c>
    </row>
    <row r="485" spans="1:7" ht="15.6" x14ac:dyDescent="0.3">
      <c r="A485" s="149">
        <v>44048</v>
      </c>
      <c r="B485">
        <v>17.030000999999999</v>
      </c>
      <c r="C485">
        <v>17.309999000000001</v>
      </c>
      <c r="D485">
        <v>16.309999000000001</v>
      </c>
      <c r="E485">
        <v>16.719999000000001</v>
      </c>
      <c r="F485">
        <v>16.705729000000002</v>
      </c>
      <c r="G485">
        <v>18857900</v>
      </c>
    </row>
    <row r="486" spans="1:7" ht="15.6" x14ac:dyDescent="0.3">
      <c r="A486" s="149">
        <v>44049</v>
      </c>
      <c r="B486">
        <v>16.690000999999999</v>
      </c>
      <c r="C486">
        <v>18.600000000000001</v>
      </c>
      <c r="D486">
        <v>16.559999000000001</v>
      </c>
      <c r="E486">
        <v>18.459999</v>
      </c>
      <c r="F486">
        <v>18.444241999999999</v>
      </c>
      <c r="G486">
        <v>35867700</v>
      </c>
    </row>
    <row r="487" spans="1:7" ht="15.6" x14ac:dyDescent="0.3">
      <c r="A487" s="149">
        <v>44050</v>
      </c>
      <c r="B487">
        <v>18.290001</v>
      </c>
      <c r="C487">
        <v>19.389999</v>
      </c>
      <c r="D487">
        <v>18.25</v>
      </c>
      <c r="E487">
        <v>19.030000999999999</v>
      </c>
      <c r="F487">
        <v>19.013756000000001</v>
      </c>
      <c r="G487">
        <v>34572100</v>
      </c>
    </row>
    <row r="488" spans="1:7" ht="15.6" x14ac:dyDescent="0.3">
      <c r="A488" s="149">
        <v>44053</v>
      </c>
      <c r="B488">
        <v>22.48</v>
      </c>
      <c r="C488">
        <v>23.790001</v>
      </c>
      <c r="D488">
        <v>20.879999000000002</v>
      </c>
      <c r="E488">
        <v>21.65</v>
      </c>
      <c r="F488">
        <v>21.631516999999999</v>
      </c>
      <c r="G488">
        <v>71219700</v>
      </c>
    </row>
    <row r="489" spans="1:7" ht="15.6" x14ac:dyDescent="0.3">
      <c r="A489" s="149">
        <v>44054</v>
      </c>
      <c r="B489">
        <v>22.42</v>
      </c>
      <c r="C489">
        <v>22.48</v>
      </c>
      <c r="D489">
        <v>21.190000999999999</v>
      </c>
      <c r="E489">
        <v>21.5</v>
      </c>
      <c r="F489">
        <v>21.481646000000001</v>
      </c>
      <c r="G489">
        <v>34396000</v>
      </c>
    </row>
    <row r="490" spans="1:7" ht="15.6" x14ac:dyDescent="0.3">
      <c r="A490" s="149">
        <v>44055</v>
      </c>
      <c r="B490">
        <v>21.940000999999999</v>
      </c>
      <c r="C490">
        <v>21.950001</v>
      </c>
      <c r="D490">
        <v>20.690000999999999</v>
      </c>
      <c r="E490">
        <v>21.129999000000002</v>
      </c>
      <c r="F490">
        <v>21.111961000000001</v>
      </c>
      <c r="G490">
        <v>22983000</v>
      </c>
    </row>
    <row r="491" spans="1:7" ht="15.6" x14ac:dyDescent="0.3">
      <c r="A491" s="149">
        <v>44056</v>
      </c>
      <c r="B491">
        <v>20.870000999999998</v>
      </c>
      <c r="C491">
        <v>21.68</v>
      </c>
      <c r="D491">
        <v>20.719999000000001</v>
      </c>
      <c r="E491">
        <v>21.34</v>
      </c>
      <c r="F491">
        <v>21.321781000000001</v>
      </c>
      <c r="G491">
        <v>13891900</v>
      </c>
    </row>
    <row r="492" spans="1:7" ht="15.6" x14ac:dyDescent="0.3">
      <c r="A492" s="149">
        <v>44057</v>
      </c>
      <c r="B492">
        <v>21.17</v>
      </c>
      <c r="C492">
        <v>21.85</v>
      </c>
      <c r="D492">
        <v>20.959999</v>
      </c>
      <c r="E492">
        <v>21.809999000000001</v>
      </c>
      <c r="F492">
        <v>21.791381999999999</v>
      </c>
      <c r="G492">
        <v>12499600</v>
      </c>
    </row>
    <row r="493" spans="1:7" ht="15.6" x14ac:dyDescent="0.3">
      <c r="A493" s="149">
        <v>44060</v>
      </c>
      <c r="B493">
        <v>21.719999000000001</v>
      </c>
      <c r="C493">
        <v>21.879999000000002</v>
      </c>
      <c r="D493">
        <v>20.92</v>
      </c>
      <c r="E493">
        <v>21.379999000000002</v>
      </c>
      <c r="F493">
        <v>21.361750000000001</v>
      </c>
      <c r="G493">
        <v>13079800</v>
      </c>
    </row>
    <row r="494" spans="1:7" ht="15.6" x14ac:dyDescent="0.3">
      <c r="A494" s="149">
        <v>44061</v>
      </c>
      <c r="B494">
        <v>21.190000999999999</v>
      </c>
      <c r="C494">
        <v>21.32</v>
      </c>
      <c r="D494">
        <v>20.73</v>
      </c>
      <c r="E494">
        <v>20.950001</v>
      </c>
      <c r="F494">
        <v>20.932117000000002</v>
      </c>
      <c r="G494">
        <v>13632500</v>
      </c>
    </row>
    <row r="495" spans="1:7" ht="15.6" x14ac:dyDescent="0.3">
      <c r="A495" s="149">
        <v>44062</v>
      </c>
      <c r="B495">
        <v>20.889999</v>
      </c>
      <c r="C495">
        <v>21.209999</v>
      </c>
      <c r="D495">
        <v>20.75</v>
      </c>
      <c r="E495">
        <v>20.9</v>
      </c>
      <c r="F495">
        <v>20.882158</v>
      </c>
      <c r="G495">
        <v>8905900</v>
      </c>
    </row>
    <row r="496" spans="1:7" ht="15.6" x14ac:dyDescent="0.3">
      <c r="A496" s="149">
        <v>44063</v>
      </c>
      <c r="B496">
        <v>20.59</v>
      </c>
      <c r="C496">
        <v>21.08</v>
      </c>
      <c r="D496">
        <v>20.399999999999999</v>
      </c>
      <c r="E496">
        <v>20.83</v>
      </c>
      <c r="F496">
        <v>20.81222</v>
      </c>
      <c r="G496">
        <v>8932400</v>
      </c>
    </row>
    <row r="497" spans="1:7" ht="15.6" x14ac:dyDescent="0.3">
      <c r="A497" s="149">
        <v>44064</v>
      </c>
      <c r="B497">
        <v>20.98</v>
      </c>
      <c r="C497">
        <v>21.700001</v>
      </c>
      <c r="D497">
        <v>20.950001</v>
      </c>
      <c r="E497">
        <v>21.16</v>
      </c>
      <c r="F497">
        <v>21.141936999999999</v>
      </c>
      <c r="G497">
        <v>11687600</v>
      </c>
    </row>
    <row r="498" spans="1:7" ht="15.6" x14ac:dyDescent="0.3">
      <c r="A498" s="149">
        <v>44067</v>
      </c>
      <c r="B498">
        <v>21.290001</v>
      </c>
      <c r="C498">
        <v>22.280000999999999</v>
      </c>
      <c r="D498">
        <v>21.02</v>
      </c>
      <c r="E498">
        <v>22.27</v>
      </c>
      <c r="F498">
        <v>22.250988</v>
      </c>
      <c r="G498">
        <v>16972000</v>
      </c>
    </row>
    <row r="499" spans="1:7" ht="15.6" x14ac:dyDescent="0.3">
      <c r="A499" s="149">
        <v>44068</v>
      </c>
      <c r="B499">
        <v>22.5</v>
      </c>
      <c r="C499">
        <v>22.65</v>
      </c>
      <c r="D499">
        <v>21.780000999999999</v>
      </c>
      <c r="E499">
        <v>22.09</v>
      </c>
      <c r="F499">
        <v>22.071144</v>
      </c>
      <c r="G499">
        <v>11798600</v>
      </c>
    </row>
    <row r="500" spans="1:7" ht="15.6" x14ac:dyDescent="0.3">
      <c r="A500" s="149">
        <v>44069</v>
      </c>
      <c r="B500">
        <v>22.129999000000002</v>
      </c>
      <c r="C500">
        <v>22.18</v>
      </c>
      <c r="D500">
        <v>21.790001</v>
      </c>
      <c r="E500">
        <v>21.99</v>
      </c>
      <c r="F500">
        <v>21.971229999999998</v>
      </c>
      <c r="G500">
        <v>8602200</v>
      </c>
    </row>
    <row r="501" spans="1:7" ht="15.6" x14ac:dyDescent="0.3">
      <c r="A501" s="149">
        <v>44070</v>
      </c>
      <c r="B501">
        <v>22.16</v>
      </c>
      <c r="C501">
        <v>23.43</v>
      </c>
      <c r="D501">
        <v>22.129999000000002</v>
      </c>
      <c r="E501">
        <v>22.809999000000001</v>
      </c>
      <c r="F501">
        <v>22.790528999999999</v>
      </c>
      <c r="G501">
        <v>17222100</v>
      </c>
    </row>
    <row r="502" spans="1:7" ht="15.6" x14ac:dyDescent="0.3">
      <c r="A502" s="149">
        <v>44071</v>
      </c>
      <c r="B502">
        <v>23.370000999999998</v>
      </c>
      <c r="C502">
        <v>24.370000999999998</v>
      </c>
      <c r="D502">
        <v>22.969999000000001</v>
      </c>
      <c r="E502">
        <v>23.860001</v>
      </c>
      <c r="F502">
        <v>23.839632000000002</v>
      </c>
      <c r="G502">
        <v>23232400</v>
      </c>
    </row>
    <row r="503" spans="1:7" ht="15.6" x14ac:dyDescent="0.3">
      <c r="A503" s="149">
        <v>44074</v>
      </c>
      <c r="B503">
        <v>23.629999000000002</v>
      </c>
      <c r="C503">
        <v>23.65</v>
      </c>
      <c r="D503">
        <v>22.5</v>
      </c>
      <c r="E503">
        <v>22.5</v>
      </c>
      <c r="F503">
        <v>22.480795000000001</v>
      </c>
      <c r="G503">
        <v>16378500</v>
      </c>
    </row>
    <row r="504" spans="1:7" ht="15.6" x14ac:dyDescent="0.3">
      <c r="A504" s="149">
        <v>44075</v>
      </c>
      <c r="B504">
        <v>22.26</v>
      </c>
      <c r="C504">
        <v>23.01</v>
      </c>
      <c r="D504">
        <v>21.860001</v>
      </c>
      <c r="E504">
        <v>22.77</v>
      </c>
      <c r="F504">
        <v>22.750563</v>
      </c>
      <c r="G504">
        <v>10692600</v>
      </c>
    </row>
    <row r="505" spans="1:7" ht="15.6" x14ac:dyDescent="0.3">
      <c r="A505" s="149">
        <v>44076</v>
      </c>
      <c r="B505">
        <v>22.780000999999999</v>
      </c>
      <c r="C505">
        <v>23.83</v>
      </c>
      <c r="D505">
        <v>22.5</v>
      </c>
      <c r="E505">
        <v>23.719999000000001</v>
      </c>
      <c r="F505">
        <v>23.699750999999999</v>
      </c>
      <c r="G505">
        <v>15983900</v>
      </c>
    </row>
    <row r="506" spans="1:7" ht="15.6" x14ac:dyDescent="0.3">
      <c r="A506" s="149">
        <v>44077</v>
      </c>
      <c r="B506">
        <v>23.620000999999998</v>
      </c>
      <c r="C506">
        <v>24.42</v>
      </c>
      <c r="D506">
        <v>22.59</v>
      </c>
      <c r="E506">
        <v>23.07</v>
      </c>
      <c r="F506">
        <v>23.050305999999999</v>
      </c>
      <c r="G506">
        <v>20332900</v>
      </c>
    </row>
    <row r="507" spans="1:7" ht="15.6" x14ac:dyDescent="0.3">
      <c r="A507" s="149">
        <v>44078</v>
      </c>
      <c r="B507">
        <v>23.33</v>
      </c>
      <c r="C507">
        <v>23.940000999999999</v>
      </c>
      <c r="D507">
        <v>22.469999000000001</v>
      </c>
      <c r="E507">
        <v>23.52</v>
      </c>
      <c r="F507">
        <v>23.499924</v>
      </c>
      <c r="G507">
        <v>17960500</v>
      </c>
    </row>
    <row r="508" spans="1:7" ht="15.6" x14ac:dyDescent="0.3">
      <c r="A508" s="149">
        <v>44082</v>
      </c>
      <c r="B508">
        <v>22.85</v>
      </c>
      <c r="C508">
        <v>23.700001</v>
      </c>
      <c r="D508">
        <v>22.610001</v>
      </c>
      <c r="E508">
        <v>23.17</v>
      </c>
      <c r="F508">
        <v>23.150223</v>
      </c>
      <c r="G508">
        <v>16423000</v>
      </c>
    </row>
    <row r="509" spans="1:7" ht="15.6" x14ac:dyDescent="0.3">
      <c r="A509" s="149">
        <v>44083</v>
      </c>
      <c r="B509">
        <v>23.25</v>
      </c>
      <c r="C509">
        <v>23.35</v>
      </c>
      <c r="D509">
        <v>22.6</v>
      </c>
      <c r="E509">
        <v>23.110001</v>
      </c>
      <c r="F509">
        <v>23.093261999999999</v>
      </c>
      <c r="G509">
        <v>11791800</v>
      </c>
    </row>
    <row r="510" spans="1:7" ht="15.6" x14ac:dyDescent="0.3">
      <c r="A510" s="149">
        <v>44084</v>
      </c>
      <c r="B510">
        <v>23.5</v>
      </c>
      <c r="C510">
        <v>24.129999000000002</v>
      </c>
      <c r="D510">
        <v>22.82</v>
      </c>
      <c r="E510">
        <v>22.84</v>
      </c>
      <c r="F510">
        <v>22.823460000000001</v>
      </c>
      <c r="G510">
        <v>17978600</v>
      </c>
    </row>
    <row r="511" spans="1:7" ht="15.6" x14ac:dyDescent="0.3">
      <c r="A511" s="149">
        <v>44085</v>
      </c>
      <c r="B511">
        <v>23.07</v>
      </c>
      <c r="C511">
        <v>23.120000999999998</v>
      </c>
      <c r="D511">
        <v>21.92</v>
      </c>
      <c r="E511">
        <v>22.73</v>
      </c>
      <c r="F511">
        <v>22.713536999999999</v>
      </c>
      <c r="G511">
        <v>17238700</v>
      </c>
    </row>
    <row r="512" spans="1:7" ht="15.6" x14ac:dyDescent="0.3">
      <c r="A512" s="149">
        <v>44088</v>
      </c>
      <c r="B512">
        <v>22.389999</v>
      </c>
      <c r="C512">
        <v>23.16</v>
      </c>
      <c r="D512">
        <v>22.379999000000002</v>
      </c>
      <c r="E512">
        <v>23.059999000000001</v>
      </c>
      <c r="F512">
        <v>23.043301</v>
      </c>
      <c r="G512">
        <v>15286400</v>
      </c>
    </row>
    <row r="513" spans="1:7" ht="15.6" x14ac:dyDescent="0.3">
      <c r="A513" s="149">
        <v>44089</v>
      </c>
      <c r="B513">
        <v>23.08</v>
      </c>
      <c r="C513">
        <v>24.25</v>
      </c>
      <c r="D513">
        <v>22.889999</v>
      </c>
      <c r="E513">
        <v>23.74</v>
      </c>
      <c r="F513">
        <v>23.722802999999999</v>
      </c>
      <c r="G513">
        <v>17376900</v>
      </c>
    </row>
    <row r="514" spans="1:7" ht="15.6" x14ac:dyDescent="0.3">
      <c r="A514" s="149">
        <v>44090</v>
      </c>
      <c r="B514">
        <v>23.690000999999999</v>
      </c>
      <c r="C514">
        <v>23.780000999999999</v>
      </c>
      <c r="D514">
        <v>22.549999</v>
      </c>
      <c r="E514">
        <v>23.01</v>
      </c>
      <c r="F514">
        <v>22.993338000000001</v>
      </c>
      <c r="G514">
        <v>19776900</v>
      </c>
    </row>
    <row r="515" spans="1:7" ht="15.6" x14ac:dyDescent="0.3">
      <c r="A515" s="149">
        <v>44091</v>
      </c>
      <c r="B515">
        <v>22.5</v>
      </c>
      <c r="C515">
        <v>22.879999000000002</v>
      </c>
      <c r="D515">
        <v>21.959999</v>
      </c>
      <c r="E515">
        <v>22.52</v>
      </c>
      <c r="F515">
        <v>22.503692999999998</v>
      </c>
      <c r="G515">
        <v>16060200</v>
      </c>
    </row>
    <row r="516" spans="1:7" ht="15.6" x14ac:dyDescent="0.3">
      <c r="A516" s="149">
        <v>44092</v>
      </c>
      <c r="B516">
        <v>22.24</v>
      </c>
      <c r="C516">
        <v>22.700001</v>
      </c>
      <c r="D516">
        <v>21.68</v>
      </c>
      <c r="E516">
        <v>22.02</v>
      </c>
      <c r="F516">
        <v>22.004051</v>
      </c>
      <c r="G516">
        <v>29475200</v>
      </c>
    </row>
    <row r="517" spans="1:7" ht="15.6" x14ac:dyDescent="0.3">
      <c r="A517" s="149">
        <v>44095</v>
      </c>
      <c r="B517">
        <v>21.23</v>
      </c>
      <c r="C517">
        <v>21.48</v>
      </c>
      <c r="D517">
        <v>20.57</v>
      </c>
      <c r="E517">
        <v>21.09</v>
      </c>
      <c r="F517">
        <v>21.074729999999999</v>
      </c>
      <c r="G517">
        <v>15206000</v>
      </c>
    </row>
    <row r="518" spans="1:7" ht="15.6" x14ac:dyDescent="0.3">
      <c r="A518" s="149">
        <v>44096</v>
      </c>
      <c r="B518">
        <v>21.190000999999999</v>
      </c>
      <c r="C518">
        <v>21.76</v>
      </c>
      <c r="D518">
        <v>21.01</v>
      </c>
      <c r="E518">
        <v>21.620000999999998</v>
      </c>
      <c r="F518">
        <v>21.604343</v>
      </c>
      <c r="G518">
        <v>11744700</v>
      </c>
    </row>
    <row r="519" spans="1:7" ht="15.6" x14ac:dyDescent="0.3">
      <c r="A519" s="149">
        <v>44097</v>
      </c>
      <c r="B519">
        <v>21.639999</v>
      </c>
      <c r="C519">
        <v>22.379999000000002</v>
      </c>
      <c r="D519">
        <v>21.34</v>
      </c>
      <c r="E519">
        <v>21.379999000000002</v>
      </c>
      <c r="F519">
        <v>21.364515000000001</v>
      </c>
      <c r="G519">
        <v>11920600</v>
      </c>
    </row>
    <row r="520" spans="1:7" ht="15.6" x14ac:dyDescent="0.3">
      <c r="A520" s="149">
        <v>44098</v>
      </c>
      <c r="B520">
        <v>21.23</v>
      </c>
      <c r="C520">
        <v>21.709999</v>
      </c>
      <c r="D520">
        <v>20.66</v>
      </c>
      <c r="E520">
        <v>21.190000999999999</v>
      </c>
      <c r="F520">
        <v>21.174651999999998</v>
      </c>
      <c r="G520">
        <v>11581000</v>
      </c>
    </row>
    <row r="521" spans="1:7" ht="15.6" x14ac:dyDescent="0.3">
      <c r="A521" s="149">
        <v>44099</v>
      </c>
      <c r="B521">
        <v>21.290001</v>
      </c>
      <c r="C521">
        <v>22.25</v>
      </c>
      <c r="D521">
        <v>21.190000999999999</v>
      </c>
      <c r="E521">
        <v>22.1</v>
      </c>
      <c r="F521">
        <v>22.083991999999999</v>
      </c>
      <c r="G521">
        <v>9566100</v>
      </c>
    </row>
    <row r="522" spans="1:7" ht="15.6" x14ac:dyDescent="0.3">
      <c r="A522" s="149">
        <v>44102</v>
      </c>
      <c r="B522">
        <v>22.610001</v>
      </c>
      <c r="C522">
        <v>22.860001</v>
      </c>
      <c r="D522">
        <v>22.08</v>
      </c>
      <c r="E522">
        <v>22.629999000000002</v>
      </c>
      <c r="F522">
        <v>22.613610999999999</v>
      </c>
      <c r="G522">
        <v>9763300</v>
      </c>
    </row>
    <row r="523" spans="1:7" ht="15.6" x14ac:dyDescent="0.3">
      <c r="A523" s="149">
        <v>44103</v>
      </c>
      <c r="B523">
        <v>22.58</v>
      </c>
      <c r="C523">
        <v>22.58</v>
      </c>
      <c r="D523">
        <v>21.360001</v>
      </c>
      <c r="E523">
        <v>21.719999000000001</v>
      </c>
      <c r="F523">
        <v>21.704266000000001</v>
      </c>
      <c r="G523">
        <v>12633900</v>
      </c>
    </row>
    <row r="524" spans="1:7" ht="15.6" x14ac:dyDescent="0.3">
      <c r="A524" s="149">
        <v>44104</v>
      </c>
      <c r="B524">
        <v>21.9</v>
      </c>
      <c r="C524">
        <v>22.549999</v>
      </c>
      <c r="D524">
        <v>21.58</v>
      </c>
      <c r="E524">
        <v>21.75</v>
      </c>
      <c r="F524">
        <v>21.734247</v>
      </c>
      <c r="G524">
        <v>10563700</v>
      </c>
    </row>
    <row r="525" spans="1:7" ht="15.6" x14ac:dyDescent="0.3">
      <c r="A525" s="149">
        <v>44105</v>
      </c>
      <c r="B525">
        <v>21.940000999999999</v>
      </c>
      <c r="C525">
        <v>22.23</v>
      </c>
      <c r="D525">
        <v>21.620000999999998</v>
      </c>
      <c r="E525">
        <v>21.82</v>
      </c>
      <c r="F525">
        <v>21.804196999999998</v>
      </c>
      <c r="G525">
        <v>11812700</v>
      </c>
    </row>
    <row r="526" spans="1:7" ht="15.6" x14ac:dyDescent="0.3">
      <c r="A526" s="149">
        <v>44106</v>
      </c>
      <c r="B526">
        <v>21</v>
      </c>
      <c r="C526">
        <v>21.91</v>
      </c>
      <c r="D526">
        <v>20.879999000000002</v>
      </c>
      <c r="E526">
        <v>21.66</v>
      </c>
      <c r="F526">
        <v>21.644316</v>
      </c>
      <c r="G526">
        <v>10349600</v>
      </c>
    </row>
    <row r="527" spans="1:7" ht="15.6" x14ac:dyDescent="0.3">
      <c r="A527" s="149">
        <v>44109</v>
      </c>
      <c r="B527">
        <v>21.83</v>
      </c>
      <c r="C527">
        <v>22.02</v>
      </c>
      <c r="D527">
        <v>21.4</v>
      </c>
      <c r="E527">
        <v>21.549999</v>
      </c>
      <c r="F527">
        <v>21.534393000000001</v>
      </c>
      <c r="G527">
        <v>8373000</v>
      </c>
    </row>
    <row r="528" spans="1:7" ht="15.6" x14ac:dyDescent="0.3">
      <c r="A528" s="149">
        <v>44110</v>
      </c>
      <c r="B528">
        <v>21.92</v>
      </c>
      <c r="C528">
        <v>22.26</v>
      </c>
      <c r="D528">
        <v>21.049999</v>
      </c>
      <c r="E528">
        <v>21.049999</v>
      </c>
      <c r="F528">
        <v>21.034752000000001</v>
      </c>
      <c r="G528">
        <v>13850400</v>
      </c>
    </row>
    <row r="529" spans="1:7" ht="15.6" x14ac:dyDescent="0.3">
      <c r="A529" s="149">
        <v>44111</v>
      </c>
      <c r="B529">
        <v>21.42</v>
      </c>
      <c r="C529">
        <v>21.75</v>
      </c>
      <c r="D529">
        <v>21.290001</v>
      </c>
      <c r="E529">
        <v>21.5</v>
      </c>
      <c r="F529">
        <v>21.484425999999999</v>
      </c>
      <c r="G529">
        <v>9566400</v>
      </c>
    </row>
    <row r="530" spans="1:7" ht="15.6" x14ac:dyDescent="0.3">
      <c r="A530" s="149">
        <v>44112</v>
      </c>
      <c r="B530">
        <v>21.790001</v>
      </c>
      <c r="C530">
        <v>22.030000999999999</v>
      </c>
      <c r="D530">
        <v>21.43</v>
      </c>
      <c r="E530">
        <v>21.93</v>
      </c>
      <c r="F530">
        <v>21.91412</v>
      </c>
      <c r="G530">
        <v>10073500</v>
      </c>
    </row>
    <row r="531" spans="1:7" ht="15.6" x14ac:dyDescent="0.3">
      <c r="A531" s="149">
        <v>44113</v>
      </c>
      <c r="B531">
        <v>21.870000999999998</v>
      </c>
      <c r="C531">
        <v>22.08</v>
      </c>
      <c r="D531">
        <v>21.32</v>
      </c>
      <c r="E531">
        <v>21.360001</v>
      </c>
      <c r="F531">
        <v>21.344529999999999</v>
      </c>
      <c r="G531">
        <v>9724000</v>
      </c>
    </row>
    <row r="532" spans="1:7" ht="15.6" x14ac:dyDescent="0.3">
      <c r="A532" s="149">
        <v>44116</v>
      </c>
      <c r="B532">
        <v>21.280000999999999</v>
      </c>
      <c r="C532">
        <v>21.49</v>
      </c>
      <c r="D532">
        <v>21.049999</v>
      </c>
      <c r="E532">
        <v>21.4</v>
      </c>
      <c r="F532">
        <v>21.384501</v>
      </c>
      <c r="G532">
        <v>8445000</v>
      </c>
    </row>
    <row r="533" spans="1:7" ht="15.6" x14ac:dyDescent="0.3">
      <c r="A533" s="149">
        <v>44117</v>
      </c>
      <c r="B533">
        <v>21.1</v>
      </c>
      <c r="C533">
        <v>21.24</v>
      </c>
      <c r="D533">
        <v>20.75</v>
      </c>
      <c r="E533">
        <v>20.969999000000001</v>
      </c>
      <c r="F533">
        <v>20.954810999999999</v>
      </c>
      <c r="G533">
        <v>12788000</v>
      </c>
    </row>
    <row r="534" spans="1:7" ht="15.6" x14ac:dyDescent="0.3">
      <c r="A534" s="149">
        <v>44118</v>
      </c>
      <c r="B534">
        <v>21.07</v>
      </c>
      <c r="C534">
        <v>21.42</v>
      </c>
      <c r="D534">
        <v>20.83</v>
      </c>
      <c r="E534">
        <v>21.09</v>
      </c>
      <c r="F534">
        <v>21.074729999999999</v>
      </c>
      <c r="G534">
        <v>11004500</v>
      </c>
    </row>
    <row r="535" spans="1:7" ht="15.6" x14ac:dyDescent="0.3">
      <c r="A535" s="149">
        <v>44119</v>
      </c>
      <c r="B535">
        <v>20.75</v>
      </c>
      <c r="C535">
        <v>21.18</v>
      </c>
      <c r="D535">
        <v>20.68</v>
      </c>
      <c r="E535">
        <v>21.16</v>
      </c>
      <c r="F535">
        <v>21.144676</v>
      </c>
      <c r="G535">
        <v>9135100</v>
      </c>
    </row>
    <row r="536" spans="1:7" ht="15.6" x14ac:dyDescent="0.3">
      <c r="A536" s="149">
        <v>44120</v>
      </c>
      <c r="B536">
        <v>21.1</v>
      </c>
      <c r="C536">
        <v>21.48</v>
      </c>
      <c r="D536">
        <v>20.860001</v>
      </c>
      <c r="E536">
        <v>21.24</v>
      </c>
      <c r="F536">
        <v>21.224615</v>
      </c>
      <c r="G536">
        <v>8258700</v>
      </c>
    </row>
    <row r="537" spans="1:7" ht="15.6" x14ac:dyDescent="0.3">
      <c r="A537" s="149">
        <v>44123</v>
      </c>
      <c r="B537">
        <v>21.35</v>
      </c>
      <c r="C537">
        <v>21.49</v>
      </c>
      <c r="D537">
        <v>20.690000999999999</v>
      </c>
      <c r="E537">
        <v>20.799999</v>
      </c>
      <c r="F537">
        <v>20.784932999999999</v>
      </c>
      <c r="G537">
        <v>7462400</v>
      </c>
    </row>
    <row r="538" spans="1:7" ht="15.6" x14ac:dyDescent="0.3">
      <c r="A538" s="149">
        <v>44124</v>
      </c>
      <c r="B538">
        <v>21.1</v>
      </c>
      <c r="C538">
        <v>21.67</v>
      </c>
      <c r="D538">
        <v>20.9</v>
      </c>
      <c r="E538">
        <v>21.41</v>
      </c>
      <c r="F538">
        <v>21.394494999999999</v>
      </c>
      <c r="G538">
        <v>7730700</v>
      </c>
    </row>
    <row r="539" spans="1:7" ht="15.6" x14ac:dyDescent="0.3">
      <c r="A539" s="149">
        <v>44125</v>
      </c>
      <c r="B539">
        <v>21.34</v>
      </c>
      <c r="C539">
        <v>21.57</v>
      </c>
      <c r="D539">
        <v>21.09</v>
      </c>
      <c r="E539">
        <v>21.41</v>
      </c>
      <c r="F539">
        <v>21.394494999999999</v>
      </c>
      <c r="G539">
        <v>6674100</v>
      </c>
    </row>
    <row r="540" spans="1:7" ht="15.6" x14ac:dyDescent="0.3">
      <c r="A540" s="149">
        <v>44126</v>
      </c>
      <c r="B540">
        <v>21.950001</v>
      </c>
      <c r="C540">
        <v>22.690000999999999</v>
      </c>
      <c r="D540">
        <v>21.9</v>
      </c>
      <c r="E540">
        <v>22.620000999999998</v>
      </c>
      <c r="F540">
        <v>22.603618999999998</v>
      </c>
      <c r="G540">
        <v>10089100</v>
      </c>
    </row>
    <row r="541" spans="1:7" ht="15.6" x14ac:dyDescent="0.3">
      <c r="A541" s="149">
        <v>44127</v>
      </c>
      <c r="B541">
        <v>22.690000999999999</v>
      </c>
      <c r="C541">
        <v>23.469999000000001</v>
      </c>
      <c r="D541">
        <v>22.48</v>
      </c>
      <c r="E541">
        <v>23.360001</v>
      </c>
      <c r="F541">
        <v>23.343081000000002</v>
      </c>
      <c r="G541">
        <v>11559300</v>
      </c>
    </row>
    <row r="542" spans="1:7" ht="15.6" x14ac:dyDescent="0.3">
      <c r="A542" s="149">
        <v>44130</v>
      </c>
      <c r="B542">
        <v>22.860001</v>
      </c>
      <c r="C542">
        <v>22.889999</v>
      </c>
      <c r="D542">
        <v>21.700001</v>
      </c>
      <c r="E542">
        <v>22.129999000000002</v>
      </c>
      <c r="F542">
        <v>22.113969999999998</v>
      </c>
      <c r="G542">
        <v>8967500</v>
      </c>
    </row>
    <row r="543" spans="1:7" ht="15.6" x14ac:dyDescent="0.3">
      <c r="A543" s="149">
        <v>44131</v>
      </c>
      <c r="B543">
        <v>21.969999000000001</v>
      </c>
      <c r="C543">
        <v>22.120000999999998</v>
      </c>
      <c r="D543">
        <v>20.83</v>
      </c>
      <c r="E543">
        <v>21.040001</v>
      </c>
      <c r="F543">
        <v>21.024763</v>
      </c>
      <c r="G543">
        <v>11241000</v>
      </c>
    </row>
    <row r="544" spans="1:7" ht="15.6" x14ac:dyDescent="0.3">
      <c r="A544" s="149">
        <v>44132</v>
      </c>
      <c r="B544">
        <v>20.239999999999998</v>
      </c>
      <c r="C544">
        <v>20.639999</v>
      </c>
      <c r="D544">
        <v>19.809999000000001</v>
      </c>
      <c r="E544">
        <v>20.100000000000001</v>
      </c>
      <c r="F544">
        <v>20.085442</v>
      </c>
      <c r="G544">
        <v>18868700</v>
      </c>
    </row>
    <row r="545" spans="1:7" ht="15.6" x14ac:dyDescent="0.3">
      <c r="A545" s="149">
        <v>44133</v>
      </c>
      <c r="B545">
        <v>20.07</v>
      </c>
      <c r="C545">
        <v>21.34</v>
      </c>
      <c r="D545">
        <v>20.010000000000002</v>
      </c>
      <c r="E545">
        <v>21.290001</v>
      </c>
      <c r="F545">
        <v>21.274578000000002</v>
      </c>
      <c r="G545">
        <v>12640300</v>
      </c>
    </row>
    <row r="546" spans="1:7" ht="15.6" x14ac:dyDescent="0.3">
      <c r="A546" s="149">
        <v>44134</v>
      </c>
      <c r="B546">
        <v>20.280000999999999</v>
      </c>
      <c r="C546">
        <v>20.74</v>
      </c>
      <c r="D546">
        <v>19.549999</v>
      </c>
      <c r="E546">
        <v>20.57</v>
      </c>
      <c r="F546">
        <v>20.555101000000001</v>
      </c>
      <c r="G546">
        <v>16617500</v>
      </c>
    </row>
    <row r="547" spans="1:7" ht="15.6" x14ac:dyDescent="0.3">
      <c r="A547" s="149">
        <v>44137</v>
      </c>
      <c r="B547">
        <v>20.57</v>
      </c>
      <c r="C547">
        <v>21.17</v>
      </c>
      <c r="D547">
        <v>20.57</v>
      </c>
      <c r="E547">
        <v>20.969999000000001</v>
      </c>
      <c r="F547">
        <v>20.954810999999999</v>
      </c>
      <c r="G547">
        <v>9304900</v>
      </c>
    </row>
    <row r="548" spans="1:7" ht="15.6" x14ac:dyDescent="0.3">
      <c r="A548" s="149">
        <v>44138</v>
      </c>
      <c r="B548">
        <v>21.27</v>
      </c>
      <c r="C548">
        <v>21.9</v>
      </c>
      <c r="D548">
        <v>21.27</v>
      </c>
      <c r="E548">
        <v>21.75</v>
      </c>
      <c r="F548">
        <v>21.734247</v>
      </c>
      <c r="G548">
        <v>6671800</v>
      </c>
    </row>
    <row r="549" spans="1:7" ht="15.6" x14ac:dyDescent="0.3">
      <c r="A549" s="149">
        <v>44139</v>
      </c>
      <c r="B549">
        <v>21.790001</v>
      </c>
      <c r="C549">
        <v>22.440000999999999</v>
      </c>
      <c r="D549">
        <v>21.42</v>
      </c>
      <c r="E549">
        <v>21.440000999999999</v>
      </c>
      <c r="F549">
        <v>21.424472999999999</v>
      </c>
      <c r="G549">
        <v>8346800</v>
      </c>
    </row>
    <row r="550" spans="1:7" ht="15.6" x14ac:dyDescent="0.3">
      <c r="A550" s="149">
        <v>44140</v>
      </c>
      <c r="B550">
        <v>21.82</v>
      </c>
      <c r="C550">
        <v>22.379999000000002</v>
      </c>
      <c r="D550">
        <v>21.719999000000001</v>
      </c>
      <c r="E550">
        <v>21.84</v>
      </c>
      <c r="F550">
        <v>21.824180999999999</v>
      </c>
      <c r="G550">
        <v>9641900</v>
      </c>
    </row>
    <row r="551" spans="1:7" ht="15.6" x14ac:dyDescent="0.3">
      <c r="A551" s="149">
        <v>44141</v>
      </c>
      <c r="B551">
        <v>21.799999</v>
      </c>
      <c r="C551">
        <v>22.139999</v>
      </c>
      <c r="D551">
        <v>21.51</v>
      </c>
      <c r="E551">
        <v>22.02</v>
      </c>
      <c r="F551">
        <v>22.004051</v>
      </c>
      <c r="G551">
        <v>7146900</v>
      </c>
    </row>
    <row r="552" spans="1:7" ht="15.6" x14ac:dyDescent="0.3">
      <c r="A552" s="149">
        <v>44144</v>
      </c>
      <c r="B552">
        <v>25.66</v>
      </c>
      <c r="C552">
        <v>27.5</v>
      </c>
      <c r="D552">
        <v>24.629999000000002</v>
      </c>
      <c r="E552">
        <v>25.299999</v>
      </c>
      <c r="F552">
        <v>25.281676999999998</v>
      </c>
      <c r="G552">
        <v>25238700</v>
      </c>
    </row>
    <row r="553" spans="1:7" ht="15.6" x14ac:dyDescent="0.3">
      <c r="A553" s="149">
        <v>44145</v>
      </c>
      <c r="B553">
        <v>25.16</v>
      </c>
      <c r="C553">
        <v>25.4</v>
      </c>
      <c r="D553">
        <v>24.08</v>
      </c>
      <c r="E553">
        <v>24.780000999999999</v>
      </c>
      <c r="F553">
        <v>24.762053000000002</v>
      </c>
      <c r="G553">
        <v>10639700</v>
      </c>
    </row>
    <row r="554" spans="1:7" ht="15.6" x14ac:dyDescent="0.3">
      <c r="A554" s="149">
        <v>44146</v>
      </c>
      <c r="B554">
        <v>24.780000999999999</v>
      </c>
      <c r="C554">
        <v>24.780000999999999</v>
      </c>
      <c r="D554">
        <v>23.91</v>
      </c>
      <c r="E554">
        <v>23.98</v>
      </c>
      <c r="F554">
        <v>23.962633</v>
      </c>
      <c r="G554">
        <v>8982100</v>
      </c>
    </row>
    <row r="555" spans="1:7" ht="15.6" x14ac:dyDescent="0.3">
      <c r="A555" s="149">
        <v>44147</v>
      </c>
      <c r="B555">
        <v>23.59</v>
      </c>
      <c r="C555">
        <v>23.780000999999999</v>
      </c>
      <c r="D555">
        <v>23.25</v>
      </c>
      <c r="E555">
        <v>23.690000999999999</v>
      </c>
      <c r="F555">
        <v>23.672840000000001</v>
      </c>
      <c r="G555">
        <v>13597100</v>
      </c>
    </row>
    <row r="556" spans="1:7" ht="15.6" x14ac:dyDescent="0.3">
      <c r="A556" s="149">
        <v>44148</v>
      </c>
      <c r="B556">
        <v>23.719999000000001</v>
      </c>
      <c r="C556">
        <v>25.9</v>
      </c>
      <c r="D556">
        <v>23.719999000000001</v>
      </c>
      <c r="E556">
        <v>25.9</v>
      </c>
      <c r="F556">
        <v>25.881243000000001</v>
      </c>
      <c r="G556">
        <v>15524300</v>
      </c>
    </row>
    <row r="557" spans="1:7" ht="15.6" x14ac:dyDescent="0.3">
      <c r="A557" s="149">
        <v>44151</v>
      </c>
      <c r="B557">
        <v>27.280000999999999</v>
      </c>
      <c r="C557">
        <v>27.280000999999999</v>
      </c>
      <c r="D557">
        <v>26.190000999999999</v>
      </c>
      <c r="E557">
        <v>26.51</v>
      </c>
      <c r="F557">
        <v>26.490798999999999</v>
      </c>
      <c r="G557">
        <v>16039200</v>
      </c>
    </row>
    <row r="558" spans="1:7" ht="15.6" x14ac:dyDescent="0.3">
      <c r="A558" s="149">
        <v>44152</v>
      </c>
      <c r="B558">
        <v>26</v>
      </c>
      <c r="C558">
        <v>26.709999</v>
      </c>
      <c r="D558">
        <v>25.51</v>
      </c>
      <c r="E558">
        <v>26.42</v>
      </c>
      <c r="F558">
        <v>26.400863999999999</v>
      </c>
      <c r="G558">
        <v>8455600</v>
      </c>
    </row>
    <row r="559" spans="1:7" ht="15.6" x14ac:dyDescent="0.3">
      <c r="A559" s="149">
        <v>44153</v>
      </c>
      <c r="B559">
        <v>26.52</v>
      </c>
      <c r="C559">
        <v>28.059999000000001</v>
      </c>
      <c r="D559">
        <v>26.110001</v>
      </c>
      <c r="E559">
        <v>26.91</v>
      </c>
      <c r="F559">
        <v>26.890509000000002</v>
      </c>
      <c r="G559">
        <v>14038000</v>
      </c>
    </row>
    <row r="560" spans="1:7" ht="15.6" x14ac:dyDescent="0.3">
      <c r="A560" s="149">
        <v>44154</v>
      </c>
      <c r="B560">
        <v>26.65</v>
      </c>
      <c r="C560">
        <v>27.280000999999999</v>
      </c>
      <c r="D560">
        <v>26.51</v>
      </c>
      <c r="E560">
        <v>27.24</v>
      </c>
      <c r="F560">
        <v>27.220272000000001</v>
      </c>
      <c r="G560">
        <v>9319400</v>
      </c>
    </row>
    <row r="561" spans="1:7" ht="15.6" x14ac:dyDescent="0.3">
      <c r="A561" s="149">
        <v>44155</v>
      </c>
      <c r="B561">
        <v>27.1</v>
      </c>
      <c r="C561">
        <v>27.35</v>
      </c>
      <c r="D561">
        <v>26.209999</v>
      </c>
      <c r="E561">
        <v>26.209999</v>
      </c>
      <c r="F561">
        <v>26.191019000000001</v>
      </c>
      <c r="G561">
        <v>8886200</v>
      </c>
    </row>
    <row r="562" spans="1:7" ht="15.6" x14ac:dyDescent="0.3">
      <c r="A562" s="149">
        <v>44158</v>
      </c>
      <c r="B562">
        <v>26.49</v>
      </c>
      <c r="C562">
        <v>26.85</v>
      </c>
      <c r="D562">
        <v>25.790001</v>
      </c>
      <c r="E562">
        <v>26.15</v>
      </c>
      <c r="F562">
        <v>26.131060000000002</v>
      </c>
      <c r="G562">
        <v>12715300</v>
      </c>
    </row>
    <row r="563" spans="1:7" ht="15.6" x14ac:dyDescent="0.3">
      <c r="A563" s="149">
        <v>44159</v>
      </c>
      <c r="B563">
        <v>26.959999</v>
      </c>
      <c r="C563">
        <v>28.559999000000001</v>
      </c>
      <c r="D563">
        <v>26.959999</v>
      </c>
      <c r="E563">
        <v>28.450001</v>
      </c>
      <c r="F563">
        <v>28.429397999999999</v>
      </c>
      <c r="G563">
        <v>12189000</v>
      </c>
    </row>
    <row r="564" spans="1:7" ht="15.6" x14ac:dyDescent="0.3">
      <c r="A564" s="149">
        <v>44160</v>
      </c>
      <c r="B564">
        <v>28</v>
      </c>
      <c r="C564">
        <v>28.620000999999998</v>
      </c>
      <c r="D564">
        <v>27.66</v>
      </c>
      <c r="E564">
        <v>28.389999</v>
      </c>
      <c r="F564">
        <v>28.369437999999999</v>
      </c>
      <c r="G564">
        <v>7322200</v>
      </c>
    </row>
    <row r="565" spans="1:7" ht="15.6" x14ac:dyDescent="0.3">
      <c r="A565" s="149">
        <v>44162</v>
      </c>
      <c r="B565">
        <v>28.450001</v>
      </c>
      <c r="C565">
        <v>29.27</v>
      </c>
      <c r="D565">
        <v>28.42</v>
      </c>
      <c r="E565">
        <v>28.620000999999998</v>
      </c>
      <c r="F565">
        <v>28.599274000000001</v>
      </c>
      <c r="G565">
        <v>4089200</v>
      </c>
    </row>
    <row r="566" spans="1:7" ht="15.6" x14ac:dyDescent="0.3">
      <c r="A566" s="149">
        <v>44165</v>
      </c>
      <c r="B566">
        <v>28.76</v>
      </c>
      <c r="C566">
        <v>28.93</v>
      </c>
      <c r="D566">
        <v>27.59</v>
      </c>
      <c r="E566">
        <v>28.25</v>
      </c>
      <c r="F566">
        <v>28.229538000000002</v>
      </c>
      <c r="G566">
        <v>9636800</v>
      </c>
    </row>
    <row r="567" spans="1:7" ht="15.6" x14ac:dyDescent="0.3">
      <c r="A567" s="149">
        <v>44166</v>
      </c>
      <c r="B567">
        <v>28.85</v>
      </c>
      <c r="C567">
        <v>29.18</v>
      </c>
      <c r="D567">
        <v>28.4</v>
      </c>
      <c r="E567">
        <v>28.809999000000001</v>
      </c>
      <c r="F567">
        <v>28.789133</v>
      </c>
      <c r="G567">
        <v>7026700</v>
      </c>
    </row>
    <row r="568" spans="1:7" ht="15.6" x14ac:dyDescent="0.3">
      <c r="A568" s="149">
        <v>44167</v>
      </c>
      <c r="B568">
        <v>28.629999000000002</v>
      </c>
      <c r="C568">
        <v>29.610001</v>
      </c>
      <c r="D568">
        <v>28.23</v>
      </c>
      <c r="E568">
        <v>29.35</v>
      </c>
      <c r="F568">
        <v>29.328742999999999</v>
      </c>
      <c r="G568">
        <v>7298800</v>
      </c>
    </row>
    <row r="569" spans="1:7" ht="15.6" x14ac:dyDescent="0.3">
      <c r="A569" s="149">
        <v>44168</v>
      </c>
      <c r="B569">
        <v>29.58</v>
      </c>
      <c r="C569">
        <v>30.6</v>
      </c>
      <c r="D569">
        <v>29.52</v>
      </c>
      <c r="E569">
        <v>29.91</v>
      </c>
      <c r="F569">
        <v>29.888338000000001</v>
      </c>
      <c r="G569">
        <v>8955600</v>
      </c>
    </row>
    <row r="570" spans="1:7" ht="15.6" x14ac:dyDescent="0.3">
      <c r="A570" s="149">
        <v>44169</v>
      </c>
      <c r="B570">
        <v>30.25</v>
      </c>
      <c r="C570">
        <v>30.790001</v>
      </c>
      <c r="D570">
        <v>29.51</v>
      </c>
      <c r="E570">
        <v>30.719999000000001</v>
      </c>
      <c r="F570">
        <v>30.697748000000001</v>
      </c>
      <c r="G570">
        <v>15150900</v>
      </c>
    </row>
    <row r="571" spans="1:7" ht="15.6" x14ac:dyDescent="0.3">
      <c r="A571" s="149">
        <v>44172</v>
      </c>
      <c r="B571">
        <v>30.639999</v>
      </c>
      <c r="C571">
        <v>30.790001</v>
      </c>
      <c r="D571">
        <v>29.5</v>
      </c>
      <c r="E571">
        <v>29.83</v>
      </c>
      <c r="F571">
        <v>29.808395000000001</v>
      </c>
      <c r="G571">
        <v>8518900</v>
      </c>
    </row>
    <row r="572" spans="1:7" ht="15.6" x14ac:dyDescent="0.3">
      <c r="A572" s="149">
        <v>44173</v>
      </c>
      <c r="B572">
        <v>29.5</v>
      </c>
      <c r="C572">
        <v>30.35</v>
      </c>
      <c r="D572">
        <v>29.5</v>
      </c>
      <c r="E572">
        <v>29.889999</v>
      </c>
      <c r="F572">
        <v>29.868352999999999</v>
      </c>
      <c r="G572">
        <v>6277600</v>
      </c>
    </row>
    <row r="573" spans="1:7" ht="15.6" x14ac:dyDescent="0.3">
      <c r="A573" s="149">
        <v>44174</v>
      </c>
      <c r="B573">
        <v>30.15</v>
      </c>
      <c r="C573">
        <v>30.49</v>
      </c>
      <c r="D573">
        <v>29.690000999999999</v>
      </c>
      <c r="E573">
        <v>29.940000999999999</v>
      </c>
      <c r="F573">
        <v>29.921320000000001</v>
      </c>
      <c r="G573">
        <v>8245400</v>
      </c>
    </row>
    <row r="574" spans="1:7" ht="15.6" x14ac:dyDescent="0.3">
      <c r="A574" s="149">
        <v>44175</v>
      </c>
      <c r="B574">
        <v>29.639999</v>
      </c>
      <c r="C574">
        <v>31.049999</v>
      </c>
      <c r="D574">
        <v>29.58</v>
      </c>
      <c r="E574">
        <v>30.93</v>
      </c>
      <c r="F574">
        <v>30.910702000000001</v>
      </c>
      <c r="G574">
        <v>7864900</v>
      </c>
    </row>
    <row r="575" spans="1:7" ht="15.6" x14ac:dyDescent="0.3">
      <c r="A575" s="149">
        <v>44176</v>
      </c>
      <c r="B575">
        <v>30.790001</v>
      </c>
      <c r="C575">
        <v>31.08</v>
      </c>
      <c r="D575">
        <v>29.75</v>
      </c>
      <c r="E575">
        <v>30.18</v>
      </c>
      <c r="F575">
        <v>30.161169000000001</v>
      </c>
      <c r="G575">
        <v>7804200</v>
      </c>
    </row>
    <row r="576" spans="1:7" ht="15.6" x14ac:dyDescent="0.3">
      <c r="A576" s="149">
        <v>44179</v>
      </c>
      <c r="B576">
        <v>30.68</v>
      </c>
      <c r="C576">
        <v>30.709999</v>
      </c>
      <c r="D576">
        <v>29.379999000000002</v>
      </c>
      <c r="E576">
        <v>29.51</v>
      </c>
      <c r="F576">
        <v>29.491589999999999</v>
      </c>
      <c r="G576">
        <v>9620200</v>
      </c>
    </row>
    <row r="577" spans="1:7" ht="15.6" x14ac:dyDescent="0.3">
      <c r="A577" s="149">
        <v>44180</v>
      </c>
      <c r="B577">
        <v>30.01</v>
      </c>
      <c r="C577">
        <v>30.85</v>
      </c>
      <c r="D577">
        <v>29.530000999999999</v>
      </c>
      <c r="E577">
        <v>30.76</v>
      </c>
      <c r="F577">
        <v>30.740808000000001</v>
      </c>
      <c r="G577">
        <v>6611600</v>
      </c>
    </row>
    <row r="578" spans="1:7" ht="15.6" x14ac:dyDescent="0.3">
      <c r="A578" s="149">
        <v>44181</v>
      </c>
      <c r="B578">
        <v>30.809999000000001</v>
      </c>
      <c r="C578">
        <v>31.17</v>
      </c>
      <c r="D578">
        <v>30.41</v>
      </c>
      <c r="E578">
        <v>30.98</v>
      </c>
      <c r="F578">
        <v>30.96067</v>
      </c>
      <c r="G578">
        <v>7005800</v>
      </c>
    </row>
    <row r="579" spans="1:7" ht="15.6" x14ac:dyDescent="0.3">
      <c r="A579" s="149">
        <v>44182</v>
      </c>
      <c r="B579">
        <v>31.16</v>
      </c>
      <c r="C579">
        <v>31.190000999999999</v>
      </c>
      <c r="D579">
        <v>30.66</v>
      </c>
      <c r="E579">
        <v>31.120000999999998</v>
      </c>
      <c r="F579">
        <v>31.100584000000001</v>
      </c>
      <c r="G579">
        <v>6241500</v>
      </c>
    </row>
    <row r="580" spans="1:7" ht="15.6" x14ac:dyDescent="0.3">
      <c r="A580" s="149">
        <v>44183</v>
      </c>
      <c r="B580">
        <v>31.059999000000001</v>
      </c>
      <c r="C580">
        <v>31.83</v>
      </c>
      <c r="D580">
        <v>30.870000999999998</v>
      </c>
      <c r="E580">
        <v>31.67</v>
      </c>
      <c r="F580">
        <v>31.650238000000002</v>
      </c>
      <c r="G580">
        <v>11638100</v>
      </c>
    </row>
    <row r="581" spans="1:7" ht="15.6" x14ac:dyDescent="0.3">
      <c r="A581" s="149">
        <v>44186</v>
      </c>
      <c r="B581">
        <v>30.35</v>
      </c>
      <c r="C581">
        <v>31</v>
      </c>
      <c r="D581">
        <v>29.950001</v>
      </c>
      <c r="E581">
        <v>30.49</v>
      </c>
      <c r="F581">
        <v>30.470973999999998</v>
      </c>
      <c r="G581">
        <v>8974000</v>
      </c>
    </row>
    <row r="582" spans="1:7" ht="15.6" x14ac:dyDescent="0.3">
      <c r="A582" s="149">
        <v>44187</v>
      </c>
      <c r="B582">
        <v>30.48</v>
      </c>
      <c r="C582">
        <v>30.59</v>
      </c>
      <c r="D582">
        <v>29.790001</v>
      </c>
      <c r="E582">
        <v>30.35</v>
      </c>
      <c r="F582">
        <v>30.331066</v>
      </c>
      <c r="G582">
        <v>5747000</v>
      </c>
    </row>
    <row r="583" spans="1:7" ht="15.6" x14ac:dyDescent="0.3">
      <c r="A583" s="149">
        <v>44188</v>
      </c>
      <c r="B583">
        <v>30.5</v>
      </c>
      <c r="C583">
        <v>31.389999</v>
      </c>
      <c r="D583">
        <v>30.459999</v>
      </c>
      <c r="E583">
        <v>30.98</v>
      </c>
      <c r="F583">
        <v>30.96067</v>
      </c>
      <c r="G583">
        <v>4214300</v>
      </c>
    </row>
    <row r="584" spans="1:7" ht="15.6" x14ac:dyDescent="0.3">
      <c r="A584" s="149">
        <v>44189</v>
      </c>
      <c r="B584">
        <v>31.030000999999999</v>
      </c>
      <c r="C584">
        <v>31.030000999999999</v>
      </c>
      <c r="D584">
        <v>30.57</v>
      </c>
      <c r="E584">
        <v>30.74</v>
      </c>
      <c r="F584">
        <v>30.720818000000001</v>
      </c>
      <c r="G584">
        <v>1775200</v>
      </c>
    </row>
    <row r="585" spans="1:7" ht="15.6" x14ac:dyDescent="0.3">
      <c r="A585" s="149">
        <v>44193</v>
      </c>
      <c r="B585">
        <v>31</v>
      </c>
      <c r="C585">
        <v>31.620000999999998</v>
      </c>
      <c r="D585">
        <v>30.91</v>
      </c>
      <c r="E585">
        <v>31.290001</v>
      </c>
      <c r="F585">
        <v>31.270477</v>
      </c>
      <c r="G585">
        <v>5283000</v>
      </c>
    </row>
    <row r="586" spans="1:7" ht="15.6" x14ac:dyDescent="0.3">
      <c r="A586" s="149">
        <v>44194</v>
      </c>
      <c r="B586">
        <v>31.41</v>
      </c>
      <c r="C586">
        <v>31.48</v>
      </c>
      <c r="D586">
        <v>30.620000999999998</v>
      </c>
      <c r="E586">
        <v>30.77</v>
      </c>
      <c r="F586">
        <v>30.750800999999999</v>
      </c>
      <c r="G586">
        <v>4605200</v>
      </c>
    </row>
    <row r="587" spans="1:7" ht="15.6" x14ac:dyDescent="0.3">
      <c r="A587" s="149">
        <v>44195</v>
      </c>
      <c r="B587">
        <v>30.780000999999999</v>
      </c>
      <c r="C587">
        <v>31.49</v>
      </c>
      <c r="D587">
        <v>30.780000999999999</v>
      </c>
      <c r="E587">
        <v>31.190000999999999</v>
      </c>
      <c r="F587">
        <v>31.170538000000001</v>
      </c>
      <c r="G587">
        <v>4393800</v>
      </c>
    </row>
    <row r="588" spans="1:7" ht="15.6" x14ac:dyDescent="0.3">
      <c r="A588" s="149">
        <v>44196</v>
      </c>
      <c r="B588">
        <v>31.190000999999999</v>
      </c>
      <c r="C588">
        <v>31.870000999999998</v>
      </c>
      <c r="D588">
        <v>30.719999000000001</v>
      </c>
      <c r="E588">
        <v>31.51</v>
      </c>
      <c r="F588">
        <v>31.490337</v>
      </c>
      <c r="G588">
        <v>15717600</v>
      </c>
    </row>
    <row r="589" spans="1:7" ht="15.6" x14ac:dyDescent="0.3">
      <c r="A589" s="149">
        <v>44200</v>
      </c>
      <c r="B589">
        <v>31.690000999999999</v>
      </c>
      <c r="C589">
        <v>32.380001</v>
      </c>
      <c r="D589">
        <v>29.58</v>
      </c>
      <c r="E589">
        <v>29.700001</v>
      </c>
      <c r="F589">
        <v>29.681473</v>
      </c>
      <c r="G589">
        <v>23558600</v>
      </c>
    </row>
    <row r="590" spans="1:7" ht="15.6" x14ac:dyDescent="0.3">
      <c r="A590" s="149">
        <v>44201</v>
      </c>
      <c r="B590">
        <v>29.52</v>
      </c>
      <c r="C590">
        <v>30.48</v>
      </c>
      <c r="D590">
        <v>29.41</v>
      </c>
      <c r="E590">
        <v>30.360001</v>
      </c>
      <c r="F590">
        <v>30.341056999999999</v>
      </c>
      <c r="G590">
        <v>10127300</v>
      </c>
    </row>
    <row r="591" spans="1:7" ht="15.6" x14ac:dyDescent="0.3">
      <c r="A591" s="149">
        <v>44202</v>
      </c>
      <c r="B591">
        <v>30.959999</v>
      </c>
      <c r="C591">
        <v>31.74</v>
      </c>
      <c r="D591">
        <v>30.530000999999999</v>
      </c>
      <c r="E591">
        <v>31.18</v>
      </c>
      <c r="F591">
        <v>31.160544999999999</v>
      </c>
      <c r="G591">
        <v>12357600</v>
      </c>
    </row>
    <row r="592" spans="1:7" ht="15.6" x14ac:dyDescent="0.3">
      <c r="A592" s="149">
        <v>44203</v>
      </c>
      <c r="B592">
        <v>31.309999000000001</v>
      </c>
      <c r="C592">
        <v>31.41</v>
      </c>
      <c r="D592">
        <v>30.27</v>
      </c>
      <c r="E592">
        <v>30.6</v>
      </c>
      <c r="F592">
        <v>30.580908000000001</v>
      </c>
      <c r="G592">
        <v>9925200</v>
      </c>
    </row>
    <row r="593" spans="1:7" ht="15.6" x14ac:dyDescent="0.3">
      <c r="A593" s="149">
        <v>44204</v>
      </c>
      <c r="B593">
        <v>30.700001</v>
      </c>
      <c r="C593">
        <v>31.860001</v>
      </c>
      <c r="D593">
        <v>30.389999</v>
      </c>
      <c r="E593">
        <v>31.360001</v>
      </c>
      <c r="F593">
        <v>31.340433000000001</v>
      </c>
      <c r="G593">
        <v>15359800</v>
      </c>
    </row>
    <row r="594" spans="1:7" ht="15.6" x14ac:dyDescent="0.3">
      <c r="A594" s="149">
        <v>44207</v>
      </c>
      <c r="B594">
        <v>30.610001</v>
      </c>
      <c r="C594">
        <v>31.120000999999998</v>
      </c>
      <c r="D594">
        <v>30.41</v>
      </c>
      <c r="E594">
        <v>30.790001</v>
      </c>
      <c r="F594">
        <v>30.770790000000002</v>
      </c>
      <c r="G594">
        <v>8422700</v>
      </c>
    </row>
    <row r="595" spans="1:7" ht="15.6" x14ac:dyDescent="0.3">
      <c r="A595" s="149">
        <v>44208</v>
      </c>
      <c r="B595">
        <v>30.91</v>
      </c>
      <c r="C595">
        <v>30.950001</v>
      </c>
      <c r="D595">
        <v>30.16</v>
      </c>
      <c r="E595">
        <v>30.290001</v>
      </c>
      <c r="F595">
        <v>30.271099</v>
      </c>
      <c r="G595">
        <v>8129900</v>
      </c>
    </row>
    <row r="596" spans="1:7" ht="15.6" x14ac:dyDescent="0.3">
      <c r="A596" s="149">
        <v>44209</v>
      </c>
      <c r="B596">
        <v>30.18</v>
      </c>
      <c r="C596">
        <v>30.219999000000001</v>
      </c>
      <c r="D596">
        <v>29.469999000000001</v>
      </c>
      <c r="E596">
        <v>30.040001</v>
      </c>
      <c r="F596">
        <v>30.021256999999999</v>
      </c>
      <c r="G596">
        <v>6504200</v>
      </c>
    </row>
    <row r="597" spans="1:7" ht="15.6" x14ac:dyDescent="0.3">
      <c r="A597" s="149">
        <v>44210</v>
      </c>
      <c r="B597">
        <v>30.059999000000001</v>
      </c>
      <c r="C597">
        <v>30.469999000000001</v>
      </c>
      <c r="D597">
        <v>29.719999000000001</v>
      </c>
      <c r="E597">
        <v>30.280000999999999</v>
      </c>
      <c r="F597">
        <v>30.261109999999999</v>
      </c>
      <c r="G597">
        <v>6496500</v>
      </c>
    </row>
    <row r="598" spans="1:7" ht="15.6" x14ac:dyDescent="0.3">
      <c r="A598" s="149">
        <v>44211</v>
      </c>
      <c r="B598">
        <v>30.09</v>
      </c>
      <c r="C598">
        <v>30.190000999999999</v>
      </c>
      <c r="D598">
        <v>29.34</v>
      </c>
      <c r="E598">
        <v>29.799999</v>
      </c>
      <c r="F598">
        <v>29.781406</v>
      </c>
      <c r="G598">
        <v>8736500</v>
      </c>
    </row>
    <row r="599" spans="1:7" ht="15.6" x14ac:dyDescent="0.3">
      <c r="A599" s="149">
        <v>44215</v>
      </c>
      <c r="B599">
        <v>30.709999</v>
      </c>
      <c r="C599">
        <v>31.25</v>
      </c>
      <c r="D599">
        <v>30.48</v>
      </c>
      <c r="E599">
        <v>30.530000999999999</v>
      </c>
      <c r="F599">
        <v>30.510952</v>
      </c>
      <c r="G599">
        <v>11015300</v>
      </c>
    </row>
    <row r="600" spans="1:7" ht="15.6" x14ac:dyDescent="0.3">
      <c r="A600" s="149">
        <v>44216</v>
      </c>
      <c r="B600">
        <v>30.629999000000002</v>
      </c>
      <c r="C600">
        <v>31.27</v>
      </c>
      <c r="D600">
        <v>30.52</v>
      </c>
      <c r="E600">
        <v>31.059999000000001</v>
      </c>
      <c r="F600">
        <v>31.040619</v>
      </c>
      <c r="G600">
        <v>7528600</v>
      </c>
    </row>
    <row r="601" spans="1:7" ht="15.6" x14ac:dyDescent="0.3">
      <c r="A601" s="149">
        <v>44217</v>
      </c>
      <c r="B601">
        <v>31.030000999999999</v>
      </c>
      <c r="C601">
        <v>31.68</v>
      </c>
      <c r="D601">
        <v>30.83</v>
      </c>
      <c r="E601">
        <v>31.530000999999999</v>
      </c>
      <c r="F601">
        <v>31.510328000000001</v>
      </c>
      <c r="G601">
        <v>6957300</v>
      </c>
    </row>
    <row r="602" spans="1:7" ht="15.6" x14ac:dyDescent="0.3">
      <c r="A602" s="149">
        <v>44218</v>
      </c>
      <c r="B602">
        <v>31</v>
      </c>
      <c r="C602">
        <v>31.799999</v>
      </c>
      <c r="D602">
        <v>30.75</v>
      </c>
      <c r="E602">
        <v>31.389999</v>
      </c>
      <c r="F602">
        <v>31.370412999999999</v>
      </c>
      <c r="G602">
        <v>8525900</v>
      </c>
    </row>
    <row r="603" spans="1:7" ht="15.6" x14ac:dyDescent="0.3">
      <c r="A603" s="149">
        <v>44221</v>
      </c>
      <c r="B603">
        <v>31.129999000000002</v>
      </c>
      <c r="C603">
        <v>31.24</v>
      </c>
      <c r="D603">
        <v>29.73</v>
      </c>
      <c r="E603">
        <v>29.98</v>
      </c>
      <c r="F603">
        <v>29.961292</v>
      </c>
      <c r="G603">
        <v>15248100</v>
      </c>
    </row>
    <row r="604" spans="1:7" ht="15.6" x14ac:dyDescent="0.3">
      <c r="A604" s="149">
        <v>44222</v>
      </c>
      <c r="B604">
        <v>30.16</v>
      </c>
      <c r="C604">
        <v>30.309999000000001</v>
      </c>
      <c r="D604">
        <v>29.540001</v>
      </c>
      <c r="E604">
        <v>29.59</v>
      </c>
      <c r="F604">
        <v>29.571535000000001</v>
      </c>
      <c r="G604">
        <v>8888000</v>
      </c>
    </row>
    <row r="605" spans="1:7" ht="15.6" x14ac:dyDescent="0.3">
      <c r="A605" s="149">
        <v>44223</v>
      </c>
      <c r="B605">
        <v>28.959999</v>
      </c>
      <c r="C605">
        <v>29.129999000000002</v>
      </c>
      <c r="D605">
        <v>27.809999000000001</v>
      </c>
      <c r="E605">
        <v>28.360001</v>
      </c>
      <c r="F605">
        <v>28.342303999999999</v>
      </c>
      <c r="G605">
        <v>10023400</v>
      </c>
    </row>
    <row r="606" spans="1:7" ht="15.6" x14ac:dyDescent="0.3">
      <c r="A606" s="149">
        <v>44224</v>
      </c>
      <c r="B606">
        <v>28.98</v>
      </c>
      <c r="C606">
        <v>29.91</v>
      </c>
      <c r="D606">
        <v>28.790001</v>
      </c>
      <c r="E606">
        <v>29.559999000000001</v>
      </c>
      <c r="F606">
        <v>29.541557000000001</v>
      </c>
      <c r="G606">
        <v>7619700</v>
      </c>
    </row>
    <row r="607" spans="1:7" ht="15.6" x14ac:dyDescent="0.3">
      <c r="A607" s="149">
        <v>44225</v>
      </c>
      <c r="B607">
        <v>29.379999000000002</v>
      </c>
      <c r="C607">
        <v>29.540001</v>
      </c>
      <c r="D607">
        <v>28.440000999999999</v>
      </c>
      <c r="E607">
        <v>28.559999000000001</v>
      </c>
      <c r="F607">
        <v>28.542179000000001</v>
      </c>
      <c r="G607">
        <v>7835600</v>
      </c>
    </row>
    <row r="608" spans="1:7" ht="15.6" x14ac:dyDescent="0.3">
      <c r="A608" s="149">
        <v>44228</v>
      </c>
      <c r="B608">
        <v>28.799999</v>
      </c>
      <c r="C608">
        <v>29.4</v>
      </c>
      <c r="D608">
        <v>28.780000999999999</v>
      </c>
      <c r="E608">
        <v>29.27</v>
      </c>
      <c r="F608">
        <v>29.251740999999999</v>
      </c>
      <c r="G608">
        <v>6642800</v>
      </c>
    </row>
    <row r="609" spans="1:7" ht="15.6" x14ac:dyDescent="0.3">
      <c r="A609" s="149">
        <v>44229</v>
      </c>
      <c r="B609">
        <v>29.870000999999998</v>
      </c>
      <c r="C609">
        <v>31.139999</v>
      </c>
      <c r="D609">
        <v>29.76</v>
      </c>
      <c r="E609">
        <v>30.639999</v>
      </c>
      <c r="F609">
        <v>30.620884</v>
      </c>
      <c r="G609">
        <v>10432600</v>
      </c>
    </row>
    <row r="610" spans="1:7" ht="15.6" x14ac:dyDescent="0.3">
      <c r="A610" s="149">
        <v>44230</v>
      </c>
      <c r="B610">
        <v>30.83</v>
      </c>
      <c r="C610">
        <v>31.129999000000002</v>
      </c>
      <c r="D610">
        <v>30.549999</v>
      </c>
      <c r="E610">
        <v>30.889999</v>
      </c>
      <c r="F610">
        <v>30.870726000000001</v>
      </c>
      <c r="G610">
        <v>5718800</v>
      </c>
    </row>
    <row r="611" spans="1:7" ht="15.6" x14ac:dyDescent="0.3">
      <c r="A611" s="149">
        <v>44231</v>
      </c>
      <c r="B611">
        <v>31.16</v>
      </c>
      <c r="C611">
        <v>32.540000999999997</v>
      </c>
      <c r="D611">
        <v>31.1</v>
      </c>
      <c r="E611">
        <v>32.479999999999997</v>
      </c>
      <c r="F611">
        <v>32.459732000000002</v>
      </c>
      <c r="G611">
        <v>8759500</v>
      </c>
    </row>
    <row r="612" spans="1:7" ht="15.6" x14ac:dyDescent="0.3">
      <c r="A612" s="149">
        <v>44232</v>
      </c>
      <c r="B612">
        <v>33</v>
      </c>
      <c r="C612">
        <v>34.659999999999997</v>
      </c>
      <c r="D612">
        <v>32.950001</v>
      </c>
      <c r="E612">
        <v>34.25</v>
      </c>
      <c r="F612">
        <v>34.228625999999998</v>
      </c>
      <c r="G612">
        <v>11526400</v>
      </c>
    </row>
    <row r="613" spans="1:7" ht="15.6" x14ac:dyDescent="0.3">
      <c r="A613" s="149">
        <v>44235</v>
      </c>
      <c r="B613">
        <v>34.93</v>
      </c>
      <c r="C613">
        <v>35.700001</v>
      </c>
      <c r="D613">
        <v>34.509998000000003</v>
      </c>
      <c r="E613">
        <v>35.599997999999999</v>
      </c>
      <c r="F613">
        <v>35.577784999999999</v>
      </c>
      <c r="G613">
        <v>9361200</v>
      </c>
    </row>
    <row r="614" spans="1:7" ht="15.6" x14ac:dyDescent="0.3">
      <c r="A614" s="149">
        <v>44236</v>
      </c>
      <c r="B614">
        <v>35.310001</v>
      </c>
      <c r="C614">
        <v>36.200001</v>
      </c>
      <c r="D614">
        <v>34.880001</v>
      </c>
      <c r="E614">
        <v>35.82</v>
      </c>
      <c r="F614">
        <v>35.797649</v>
      </c>
      <c r="G614">
        <v>8988400</v>
      </c>
    </row>
    <row r="615" spans="1:7" ht="15.6" x14ac:dyDescent="0.3">
      <c r="A615" s="149">
        <v>44237</v>
      </c>
      <c r="B615">
        <v>36.040000999999997</v>
      </c>
      <c r="C615">
        <v>36.700001</v>
      </c>
      <c r="D615">
        <v>35.580002</v>
      </c>
      <c r="E615">
        <v>36.470001000000003</v>
      </c>
      <c r="F615">
        <v>36.447243</v>
      </c>
      <c r="G615">
        <v>13842900</v>
      </c>
    </row>
    <row r="616" spans="1:7" ht="15.6" x14ac:dyDescent="0.3">
      <c r="A616" s="149">
        <v>44238</v>
      </c>
      <c r="B616">
        <v>35.68</v>
      </c>
      <c r="C616">
        <v>36.349997999999999</v>
      </c>
      <c r="D616">
        <v>34.689999</v>
      </c>
      <c r="E616">
        <v>35.299999</v>
      </c>
      <c r="F616">
        <v>35.277973000000003</v>
      </c>
      <c r="G616">
        <v>10213900</v>
      </c>
    </row>
    <row r="617" spans="1:7" ht="15.6" x14ac:dyDescent="0.3">
      <c r="A617" s="149">
        <v>44239</v>
      </c>
      <c r="B617">
        <v>35.409999999999997</v>
      </c>
      <c r="C617">
        <v>35.990001999999997</v>
      </c>
      <c r="D617">
        <v>34.82</v>
      </c>
      <c r="E617">
        <v>35.93</v>
      </c>
      <c r="F617">
        <v>35.907578000000001</v>
      </c>
      <c r="G617">
        <v>6933100</v>
      </c>
    </row>
    <row r="618" spans="1:7" ht="15.6" x14ac:dyDescent="0.3">
      <c r="A618" s="149">
        <v>44243</v>
      </c>
      <c r="B618">
        <v>35.700001</v>
      </c>
      <c r="C618">
        <v>36.040000999999997</v>
      </c>
      <c r="D618">
        <v>34.970001000000003</v>
      </c>
      <c r="E618">
        <v>34.990001999999997</v>
      </c>
      <c r="F618">
        <v>34.968170000000001</v>
      </c>
      <c r="G618">
        <v>12121700</v>
      </c>
    </row>
    <row r="619" spans="1:7" ht="15.6" x14ac:dyDescent="0.3">
      <c r="A619" s="149">
        <v>44244</v>
      </c>
      <c r="B619">
        <v>35</v>
      </c>
      <c r="C619">
        <v>36</v>
      </c>
      <c r="D619">
        <v>34.310001</v>
      </c>
      <c r="E619">
        <v>34.959999000000003</v>
      </c>
      <c r="F619">
        <v>34.938189999999999</v>
      </c>
      <c r="G619">
        <v>10580800</v>
      </c>
    </row>
    <row r="620" spans="1:7" ht="15.6" x14ac:dyDescent="0.3">
      <c r="A620" s="149">
        <v>44245</v>
      </c>
      <c r="B620">
        <v>34.549999</v>
      </c>
      <c r="C620">
        <v>35.439999</v>
      </c>
      <c r="D620">
        <v>34.110000999999997</v>
      </c>
      <c r="E620">
        <v>35.040000999999997</v>
      </c>
      <c r="F620">
        <v>35.018138999999998</v>
      </c>
      <c r="G620">
        <v>7614200</v>
      </c>
    </row>
    <row r="621" spans="1:7" ht="15.6" x14ac:dyDescent="0.3">
      <c r="A621" s="149">
        <v>44246</v>
      </c>
      <c r="B621">
        <v>35.25</v>
      </c>
      <c r="C621">
        <v>36.509998000000003</v>
      </c>
      <c r="D621">
        <v>35.110000999999997</v>
      </c>
      <c r="E621">
        <v>36.419998</v>
      </c>
      <c r="F621">
        <v>36.397274000000003</v>
      </c>
      <c r="G621">
        <v>8713400</v>
      </c>
    </row>
    <row r="622" spans="1:7" ht="15.6" x14ac:dyDescent="0.3">
      <c r="A622" s="149">
        <v>44249</v>
      </c>
      <c r="B622">
        <v>36.5</v>
      </c>
      <c r="C622">
        <v>38.799999</v>
      </c>
      <c r="D622">
        <v>36.470001000000003</v>
      </c>
      <c r="E622">
        <v>37.520000000000003</v>
      </c>
      <c r="F622">
        <v>37.496589999999998</v>
      </c>
      <c r="G622">
        <v>12294900</v>
      </c>
    </row>
    <row r="623" spans="1:7" ht="15.6" x14ac:dyDescent="0.3">
      <c r="A623" s="149">
        <v>44250</v>
      </c>
      <c r="B623">
        <v>38.5</v>
      </c>
      <c r="C623">
        <v>39.909999999999997</v>
      </c>
      <c r="D623">
        <v>37.299999</v>
      </c>
      <c r="E623">
        <v>39.590000000000003</v>
      </c>
      <c r="F623">
        <v>39.565300000000001</v>
      </c>
      <c r="G623">
        <v>15120100</v>
      </c>
    </row>
    <row r="624" spans="1:7" ht="15.6" x14ac:dyDescent="0.3">
      <c r="A624" s="149">
        <v>44251</v>
      </c>
      <c r="B624">
        <v>39.110000999999997</v>
      </c>
      <c r="C624">
        <v>39.240001999999997</v>
      </c>
      <c r="D624">
        <v>38.389999000000003</v>
      </c>
      <c r="E624">
        <v>38.630001</v>
      </c>
      <c r="F624">
        <v>38.605896000000001</v>
      </c>
      <c r="G624">
        <v>15574100</v>
      </c>
    </row>
    <row r="625" spans="1:7" ht="15.6" x14ac:dyDescent="0.3">
      <c r="A625" s="149">
        <v>44252</v>
      </c>
      <c r="B625">
        <v>38.840000000000003</v>
      </c>
      <c r="C625">
        <v>38.950001</v>
      </c>
      <c r="D625">
        <v>36.450001</v>
      </c>
      <c r="E625">
        <v>36.700001</v>
      </c>
      <c r="F625">
        <v>36.677101</v>
      </c>
      <c r="G625">
        <v>13529200</v>
      </c>
    </row>
    <row r="626" spans="1:7" ht="15.6" x14ac:dyDescent="0.3">
      <c r="A626" s="149">
        <v>44253</v>
      </c>
      <c r="B626">
        <v>37.669998</v>
      </c>
      <c r="C626">
        <v>38.470001000000003</v>
      </c>
      <c r="D626">
        <v>36.770000000000003</v>
      </c>
      <c r="E626">
        <v>37.790000999999997</v>
      </c>
      <c r="F626">
        <v>37.766421999999999</v>
      </c>
      <c r="G626">
        <v>14262600</v>
      </c>
    </row>
    <row r="627" spans="1:7" ht="15.6" x14ac:dyDescent="0.3">
      <c r="A627" s="149">
        <v>44256</v>
      </c>
      <c r="B627">
        <v>38.599997999999999</v>
      </c>
      <c r="C627">
        <v>38.659999999999997</v>
      </c>
      <c r="D627">
        <v>37.290000999999997</v>
      </c>
      <c r="E627">
        <v>38.299999</v>
      </c>
      <c r="F627">
        <v>38.276108000000001</v>
      </c>
      <c r="G627">
        <v>7459900</v>
      </c>
    </row>
    <row r="628" spans="1:7" ht="15.6" x14ac:dyDescent="0.3">
      <c r="A628" s="149">
        <v>44257</v>
      </c>
      <c r="B628">
        <v>37.790000999999997</v>
      </c>
      <c r="C628">
        <v>38.900002000000001</v>
      </c>
      <c r="D628">
        <v>37.650002000000001</v>
      </c>
      <c r="E628">
        <v>38.540000999999997</v>
      </c>
      <c r="F628">
        <v>38.515953000000003</v>
      </c>
      <c r="G628">
        <v>9428400</v>
      </c>
    </row>
    <row r="629" spans="1:7" ht="15.6" x14ac:dyDescent="0.3">
      <c r="A629" s="149">
        <v>44258</v>
      </c>
      <c r="B629">
        <v>39.029998999999997</v>
      </c>
      <c r="C629">
        <v>39.639999000000003</v>
      </c>
      <c r="D629">
        <v>38.340000000000003</v>
      </c>
      <c r="E629">
        <v>38.830002</v>
      </c>
      <c r="F629">
        <v>38.805774999999997</v>
      </c>
      <c r="G629">
        <v>8278500</v>
      </c>
    </row>
    <row r="630" spans="1:7" ht="15.6" x14ac:dyDescent="0.3">
      <c r="A630" s="149">
        <v>44259</v>
      </c>
      <c r="B630">
        <v>38.900002000000001</v>
      </c>
      <c r="C630">
        <v>39.299999</v>
      </c>
      <c r="D630">
        <v>35.849997999999999</v>
      </c>
      <c r="E630">
        <v>37.290000999999997</v>
      </c>
      <c r="F630">
        <v>37.266731</v>
      </c>
      <c r="G630">
        <v>12387100</v>
      </c>
    </row>
    <row r="631" spans="1:7" ht="15.6" x14ac:dyDescent="0.3">
      <c r="A631" s="149">
        <v>44260</v>
      </c>
      <c r="B631">
        <v>37.470001000000003</v>
      </c>
      <c r="C631">
        <v>37.549999</v>
      </c>
      <c r="D631">
        <v>34.139999000000003</v>
      </c>
      <c r="E631">
        <v>37.139999000000003</v>
      </c>
      <c r="F631">
        <v>37.116829000000003</v>
      </c>
      <c r="G631">
        <v>10842700</v>
      </c>
    </row>
    <row r="632" spans="1:7" ht="15.6" x14ac:dyDescent="0.3">
      <c r="A632" s="149">
        <v>44263</v>
      </c>
      <c r="B632">
        <v>37.57</v>
      </c>
      <c r="C632">
        <v>38.639999000000003</v>
      </c>
      <c r="D632">
        <v>36.779998999999997</v>
      </c>
      <c r="E632">
        <v>37.849997999999999</v>
      </c>
      <c r="F632">
        <v>37.826377999999998</v>
      </c>
      <c r="G632">
        <v>10148600</v>
      </c>
    </row>
    <row r="633" spans="1:7" ht="15.6" x14ac:dyDescent="0.3">
      <c r="A633" s="149">
        <v>44264</v>
      </c>
      <c r="B633">
        <v>38.349997999999999</v>
      </c>
      <c r="C633">
        <v>38.43</v>
      </c>
      <c r="D633">
        <v>37.299999</v>
      </c>
      <c r="E633">
        <v>37.479999999999997</v>
      </c>
      <c r="F633">
        <v>37.459586999999999</v>
      </c>
      <c r="G633">
        <v>6687300</v>
      </c>
    </row>
    <row r="634" spans="1:7" ht="15.6" x14ac:dyDescent="0.3">
      <c r="A634" s="149">
        <v>44265</v>
      </c>
      <c r="B634">
        <v>37.57</v>
      </c>
      <c r="C634">
        <v>38.090000000000003</v>
      </c>
      <c r="D634">
        <v>37.080002</v>
      </c>
      <c r="E634">
        <v>37.619999</v>
      </c>
      <c r="F634">
        <v>37.599502999999999</v>
      </c>
      <c r="G634">
        <v>6444200</v>
      </c>
    </row>
    <row r="635" spans="1:7" ht="15.6" x14ac:dyDescent="0.3">
      <c r="A635" s="149">
        <v>44266</v>
      </c>
      <c r="B635">
        <v>37.75</v>
      </c>
      <c r="C635">
        <v>40.490001999999997</v>
      </c>
      <c r="D635">
        <v>37.689999</v>
      </c>
      <c r="E635">
        <v>39.189999</v>
      </c>
      <c r="F635">
        <v>39.168647999999997</v>
      </c>
      <c r="G635">
        <v>14136300</v>
      </c>
    </row>
    <row r="636" spans="1:7" ht="15.6" x14ac:dyDescent="0.3">
      <c r="A636" s="149">
        <v>44267</v>
      </c>
      <c r="B636">
        <v>38.909999999999997</v>
      </c>
      <c r="C636">
        <v>39.650002000000001</v>
      </c>
      <c r="D636">
        <v>38.630001</v>
      </c>
      <c r="E636">
        <v>38.979999999999997</v>
      </c>
      <c r="F636">
        <v>38.958767000000002</v>
      </c>
      <c r="G636">
        <v>8074700</v>
      </c>
    </row>
    <row r="637" spans="1:7" ht="15.6" x14ac:dyDescent="0.3">
      <c r="A637" s="149">
        <v>44270</v>
      </c>
      <c r="B637">
        <v>40.98</v>
      </c>
      <c r="C637">
        <v>42.040000999999997</v>
      </c>
      <c r="D637">
        <v>40.349997999999999</v>
      </c>
      <c r="E637">
        <v>40.959999000000003</v>
      </c>
      <c r="F637">
        <v>40.937686999999997</v>
      </c>
      <c r="G637">
        <v>13903000</v>
      </c>
    </row>
    <row r="638" spans="1:7" ht="15.6" x14ac:dyDescent="0.3">
      <c r="A638" s="149">
        <v>44271</v>
      </c>
      <c r="B638">
        <v>40.900002000000001</v>
      </c>
      <c r="C638">
        <v>40.919998</v>
      </c>
      <c r="D638">
        <v>39.450001</v>
      </c>
      <c r="E638">
        <v>39.909999999999997</v>
      </c>
      <c r="F638">
        <v>39.888260000000002</v>
      </c>
      <c r="G638">
        <v>8766900</v>
      </c>
    </row>
    <row r="639" spans="1:7" ht="15.6" x14ac:dyDescent="0.3">
      <c r="A639" s="149">
        <v>44272</v>
      </c>
      <c r="B639">
        <v>39.630001</v>
      </c>
      <c r="C639">
        <v>41.360000999999997</v>
      </c>
      <c r="D639">
        <v>39.630001</v>
      </c>
      <c r="E639">
        <v>41.23</v>
      </c>
      <c r="F639">
        <v>41.207538999999997</v>
      </c>
      <c r="G639">
        <v>8566300</v>
      </c>
    </row>
    <row r="640" spans="1:7" ht="15.6" x14ac:dyDescent="0.3">
      <c r="A640" s="149">
        <v>44273</v>
      </c>
      <c r="B640">
        <v>41.150002000000001</v>
      </c>
      <c r="C640">
        <v>41.290000999999997</v>
      </c>
      <c r="D640">
        <v>39.5</v>
      </c>
      <c r="E640">
        <v>39.509998000000003</v>
      </c>
      <c r="F640">
        <v>39.488472000000002</v>
      </c>
      <c r="G640">
        <v>9262500</v>
      </c>
    </row>
    <row r="641" spans="1:7" ht="15.6" x14ac:dyDescent="0.3">
      <c r="A641" s="149">
        <v>44274</v>
      </c>
      <c r="B641">
        <v>39.590000000000003</v>
      </c>
      <c r="C641">
        <v>40.450001</v>
      </c>
      <c r="D641">
        <v>38.810001</v>
      </c>
      <c r="E641">
        <v>40.029998999999997</v>
      </c>
      <c r="F641">
        <v>40.008194000000003</v>
      </c>
      <c r="G641">
        <v>8932000</v>
      </c>
    </row>
    <row r="642" spans="1:7" ht="15.6" x14ac:dyDescent="0.3">
      <c r="A642" s="149">
        <v>44277</v>
      </c>
      <c r="B642">
        <v>40.090000000000003</v>
      </c>
      <c r="C642">
        <v>40.099997999999999</v>
      </c>
      <c r="D642">
        <v>38.759998000000003</v>
      </c>
      <c r="E642">
        <v>39.029998999999997</v>
      </c>
      <c r="F642">
        <v>39.008735999999999</v>
      </c>
      <c r="G642">
        <v>7273500</v>
      </c>
    </row>
    <row r="643" spans="1:7" ht="15.6" x14ac:dyDescent="0.3">
      <c r="A643" s="149">
        <v>44278</v>
      </c>
      <c r="B643">
        <v>38.57</v>
      </c>
      <c r="C643">
        <v>38.979999999999997</v>
      </c>
      <c r="D643">
        <v>37.090000000000003</v>
      </c>
      <c r="E643">
        <v>37.340000000000003</v>
      </c>
      <c r="F643">
        <v>37.319656000000002</v>
      </c>
      <c r="G643">
        <v>9826800</v>
      </c>
    </row>
    <row r="644" spans="1:7" ht="15.6" x14ac:dyDescent="0.3">
      <c r="A644" s="149">
        <v>44279</v>
      </c>
      <c r="B644">
        <v>37.810001</v>
      </c>
      <c r="C644">
        <v>38.599997999999999</v>
      </c>
      <c r="D644">
        <v>36.799999</v>
      </c>
      <c r="E644">
        <v>36.900002000000001</v>
      </c>
      <c r="F644">
        <v>36.879897999999997</v>
      </c>
      <c r="G644">
        <v>9598500</v>
      </c>
    </row>
    <row r="645" spans="1:7" ht="15.6" x14ac:dyDescent="0.3">
      <c r="A645" s="149">
        <v>44280</v>
      </c>
      <c r="B645">
        <v>35.979999999999997</v>
      </c>
      <c r="C645">
        <v>38.029998999999997</v>
      </c>
      <c r="D645">
        <v>35.57</v>
      </c>
      <c r="E645">
        <v>37.959999000000003</v>
      </c>
      <c r="F645">
        <v>37.939323000000002</v>
      </c>
      <c r="G645">
        <v>9601500</v>
      </c>
    </row>
    <row r="646" spans="1:7" ht="15.6" x14ac:dyDescent="0.3">
      <c r="A646" s="149">
        <v>44281</v>
      </c>
      <c r="B646">
        <v>38.18</v>
      </c>
      <c r="C646">
        <v>38.240001999999997</v>
      </c>
      <c r="D646">
        <v>36.520000000000003</v>
      </c>
      <c r="E646">
        <v>37.68</v>
      </c>
      <c r="F646">
        <v>37.659477000000003</v>
      </c>
      <c r="G646">
        <v>7816900</v>
      </c>
    </row>
    <row r="647" spans="1:7" ht="15.6" x14ac:dyDescent="0.3">
      <c r="A647" s="149">
        <v>44284</v>
      </c>
      <c r="B647">
        <v>37.549999</v>
      </c>
      <c r="C647">
        <v>37.689999</v>
      </c>
      <c r="D647">
        <v>36.650002000000001</v>
      </c>
      <c r="E647">
        <v>37.159999999999997</v>
      </c>
      <c r="F647">
        <v>37.139755000000001</v>
      </c>
      <c r="G647">
        <v>7809700</v>
      </c>
    </row>
    <row r="648" spans="1:7" ht="15.6" x14ac:dyDescent="0.3">
      <c r="A648" s="149">
        <v>44285</v>
      </c>
      <c r="B648">
        <v>37.200001</v>
      </c>
      <c r="C648">
        <v>38.380001</v>
      </c>
      <c r="D648">
        <v>37.169998</v>
      </c>
      <c r="E648">
        <v>38.209999000000003</v>
      </c>
      <c r="F648">
        <v>38.189185999999999</v>
      </c>
      <c r="G648">
        <v>5668500</v>
      </c>
    </row>
    <row r="649" spans="1:7" ht="15.6" x14ac:dyDescent="0.3">
      <c r="A649" s="149">
        <v>44286</v>
      </c>
      <c r="B649">
        <v>38.18</v>
      </c>
      <c r="C649">
        <v>38.450001</v>
      </c>
      <c r="D649">
        <v>37.82</v>
      </c>
      <c r="E649">
        <v>37.990001999999997</v>
      </c>
      <c r="F649">
        <v>37.969307000000001</v>
      </c>
      <c r="G649">
        <v>7029900</v>
      </c>
    </row>
    <row r="650" spans="1:7" ht="15.6" x14ac:dyDescent="0.3">
      <c r="A650" s="149">
        <v>44287</v>
      </c>
      <c r="B650">
        <v>38.25</v>
      </c>
      <c r="C650">
        <v>39.860000999999997</v>
      </c>
      <c r="D650">
        <v>37.979999999999997</v>
      </c>
      <c r="E650">
        <v>39.700001</v>
      </c>
      <c r="F650">
        <v>39.678375000000003</v>
      </c>
      <c r="G650">
        <v>8840500</v>
      </c>
    </row>
    <row r="651" spans="1:7" ht="15.6" x14ac:dyDescent="0.3">
      <c r="A651" s="149">
        <v>44291</v>
      </c>
      <c r="B651">
        <v>41.380001</v>
      </c>
      <c r="C651">
        <v>42.630001</v>
      </c>
      <c r="D651">
        <v>41</v>
      </c>
      <c r="E651">
        <v>41.700001</v>
      </c>
      <c r="F651">
        <v>41.677287999999997</v>
      </c>
      <c r="G651">
        <v>13884200</v>
      </c>
    </row>
    <row r="652" spans="1:7" ht="15.6" x14ac:dyDescent="0.3">
      <c r="A652" s="149">
        <v>44292</v>
      </c>
      <c r="B652">
        <v>41.75</v>
      </c>
      <c r="C652">
        <v>42.740001999999997</v>
      </c>
      <c r="D652">
        <v>41.419998</v>
      </c>
      <c r="E652">
        <v>41.52</v>
      </c>
      <c r="F652">
        <v>41.497387000000003</v>
      </c>
      <c r="G652">
        <v>10311900</v>
      </c>
    </row>
    <row r="653" spans="1:7" ht="15.6" x14ac:dyDescent="0.3">
      <c r="A653" s="149">
        <v>44293</v>
      </c>
      <c r="B653">
        <v>41.450001</v>
      </c>
      <c r="C653">
        <v>41.610000999999997</v>
      </c>
      <c r="D653">
        <v>40.729999999999997</v>
      </c>
      <c r="E653">
        <v>41.09</v>
      </c>
      <c r="F653">
        <v>41.067611999999997</v>
      </c>
      <c r="G653">
        <v>6764700</v>
      </c>
    </row>
    <row r="654" spans="1:7" ht="15.6" x14ac:dyDescent="0.3">
      <c r="A654" s="149">
        <v>44294</v>
      </c>
      <c r="B654">
        <v>41.119999</v>
      </c>
      <c r="C654">
        <v>42.240001999999997</v>
      </c>
      <c r="D654">
        <v>40.509998000000003</v>
      </c>
      <c r="E654">
        <v>42.139999000000003</v>
      </c>
      <c r="F654">
        <v>42.117043000000002</v>
      </c>
      <c r="G654">
        <v>8191000</v>
      </c>
    </row>
    <row r="655" spans="1:7" ht="15.6" x14ac:dyDescent="0.3">
      <c r="A655" s="149">
        <v>44295</v>
      </c>
      <c r="B655">
        <v>42</v>
      </c>
      <c r="C655">
        <v>42.110000999999997</v>
      </c>
      <c r="D655">
        <v>41.139999000000003</v>
      </c>
      <c r="E655">
        <v>41.77</v>
      </c>
      <c r="F655">
        <v>41.747242</v>
      </c>
      <c r="G655">
        <v>4883300</v>
      </c>
    </row>
    <row r="656" spans="1:7" ht="15.6" x14ac:dyDescent="0.3">
      <c r="A656" s="149">
        <v>44298</v>
      </c>
      <c r="B656">
        <v>41.580002</v>
      </c>
      <c r="C656">
        <v>41.599997999999999</v>
      </c>
      <c r="D656">
        <v>40.669998</v>
      </c>
      <c r="E656">
        <v>41.16</v>
      </c>
      <c r="F656">
        <v>41.137585000000001</v>
      </c>
      <c r="G656">
        <v>5732500</v>
      </c>
    </row>
    <row r="657" spans="1:7" ht="15.6" x14ac:dyDescent="0.3">
      <c r="A657" s="149">
        <v>44299</v>
      </c>
      <c r="B657">
        <v>40.590000000000003</v>
      </c>
      <c r="C657">
        <v>41.34</v>
      </c>
      <c r="D657">
        <v>39.840000000000003</v>
      </c>
      <c r="E657">
        <v>40.990001999999997</v>
      </c>
      <c r="F657">
        <v>40.967669999999998</v>
      </c>
      <c r="G657">
        <v>9363200</v>
      </c>
    </row>
    <row r="658" spans="1:7" ht="15.6" x14ac:dyDescent="0.3">
      <c r="A658" s="149">
        <v>44300</v>
      </c>
      <c r="B658">
        <v>41.189999</v>
      </c>
      <c r="C658">
        <v>42.02</v>
      </c>
      <c r="D658">
        <v>41</v>
      </c>
      <c r="E658">
        <v>41.259998000000003</v>
      </c>
      <c r="F658">
        <v>41.237518000000001</v>
      </c>
      <c r="G658">
        <v>6532800</v>
      </c>
    </row>
    <row r="659" spans="1:7" ht="15.6" x14ac:dyDescent="0.3">
      <c r="A659" s="149">
        <v>44301</v>
      </c>
      <c r="B659">
        <v>41.5</v>
      </c>
      <c r="C659">
        <v>41.5</v>
      </c>
      <c r="D659">
        <v>39.68</v>
      </c>
      <c r="E659">
        <v>39.689999</v>
      </c>
      <c r="F659">
        <v>39.668377</v>
      </c>
      <c r="G659">
        <v>7631000</v>
      </c>
    </row>
    <row r="660" spans="1:7" ht="15.6" x14ac:dyDescent="0.3">
      <c r="A660" s="149">
        <v>44302</v>
      </c>
      <c r="B660">
        <v>40.009998000000003</v>
      </c>
      <c r="C660">
        <v>40.32</v>
      </c>
      <c r="D660">
        <v>39.799999</v>
      </c>
      <c r="E660">
        <v>40.259998000000003</v>
      </c>
      <c r="F660">
        <v>40.238070999999998</v>
      </c>
      <c r="G660">
        <v>9657200</v>
      </c>
    </row>
    <row r="661" spans="1:7" ht="15.6" x14ac:dyDescent="0.3">
      <c r="A661" s="149">
        <v>44305</v>
      </c>
      <c r="B661">
        <v>40.209999000000003</v>
      </c>
      <c r="C661">
        <v>40.270000000000003</v>
      </c>
      <c r="D661">
        <v>39.57</v>
      </c>
      <c r="E661">
        <v>39.75</v>
      </c>
      <c r="F661">
        <v>39.728347999999997</v>
      </c>
      <c r="G661">
        <v>5395700</v>
      </c>
    </row>
    <row r="662" spans="1:7" ht="15.6" x14ac:dyDescent="0.3">
      <c r="A662" s="149">
        <v>44306</v>
      </c>
      <c r="B662">
        <v>39.330002</v>
      </c>
      <c r="C662">
        <v>39.650002000000001</v>
      </c>
      <c r="D662">
        <v>38</v>
      </c>
      <c r="E662">
        <v>39.549999</v>
      </c>
      <c r="F662">
        <v>39.528454000000004</v>
      </c>
      <c r="G662">
        <v>11061100</v>
      </c>
    </row>
    <row r="663" spans="1:7" ht="15.6" x14ac:dyDescent="0.3">
      <c r="A663" s="149">
        <v>44307</v>
      </c>
      <c r="B663">
        <v>39.340000000000003</v>
      </c>
      <c r="C663">
        <v>41.259998000000003</v>
      </c>
      <c r="D663">
        <v>38.669998</v>
      </c>
      <c r="E663">
        <v>41.200001</v>
      </c>
      <c r="F663">
        <v>41.177559000000002</v>
      </c>
      <c r="G663">
        <v>10859100</v>
      </c>
    </row>
    <row r="664" spans="1:7" ht="15.6" x14ac:dyDescent="0.3">
      <c r="A664" s="149">
        <v>44308</v>
      </c>
      <c r="B664">
        <v>40.939999</v>
      </c>
      <c r="C664">
        <v>42.099997999999999</v>
      </c>
      <c r="D664">
        <v>40.369999</v>
      </c>
      <c r="E664">
        <v>40.75</v>
      </c>
      <c r="F664">
        <v>40.727798</v>
      </c>
      <c r="G664">
        <v>8846700</v>
      </c>
    </row>
    <row r="665" spans="1:7" ht="15.6" x14ac:dyDescent="0.3">
      <c r="A665" s="149">
        <v>44309</v>
      </c>
      <c r="B665">
        <v>41.049999</v>
      </c>
      <c r="C665">
        <v>41.549999</v>
      </c>
      <c r="D665">
        <v>40.840000000000003</v>
      </c>
      <c r="E665">
        <v>41.509998000000003</v>
      </c>
      <c r="F665">
        <v>41.487389</v>
      </c>
      <c r="G665">
        <v>4217900</v>
      </c>
    </row>
    <row r="666" spans="1:7" ht="15.6" x14ac:dyDescent="0.3">
      <c r="A666" s="149">
        <v>44312</v>
      </c>
      <c r="B666">
        <v>41.759998000000003</v>
      </c>
      <c r="C666">
        <v>42.299999</v>
      </c>
      <c r="D666">
        <v>41.389999000000003</v>
      </c>
      <c r="E666">
        <v>41.470001000000003</v>
      </c>
      <c r="F666">
        <v>41.447411000000002</v>
      </c>
      <c r="G666">
        <v>4853900</v>
      </c>
    </row>
    <row r="667" spans="1:7" ht="15.6" x14ac:dyDescent="0.3">
      <c r="A667" s="149">
        <v>44313</v>
      </c>
      <c r="B667">
        <v>41.560001</v>
      </c>
      <c r="C667">
        <v>42.450001</v>
      </c>
      <c r="D667">
        <v>41.299999</v>
      </c>
      <c r="E667">
        <v>42.200001</v>
      </c>
      <c r="F667">
        <v>42.177013000000002</v>
      </c>
      <c r="G667">
        <v>6999300</v>
      </c>
    </row>
    <row r="668" spans="1:7" ht="15.6" x14ac:dyDescent="0.3">
      <c r="A668" s="149">
        <v>44314</v>
      </c>
      <c r="B668">
        <v>42.380001</v>
      </c>
      <c r="C668">
        <v>42.560001</v>
      </c>
      <c r="D668">
        <v>41.369999</v>
      </c>
      <c r="E668">
        <v>42.02</v>
      </c>
      <c r="F668">
        <v>41.997112000000001</v>
      </c>
      <c r="G668">
        <v>8148600</v>
      </c>
    </row>
    <row r="669" spans="1:7" ht="15.6" x14ac:dyDescent="0.3">
      <c r="A669" s="149">
        <v>44315</v>
      </c>
      <c r="B669">
        <v>42.700001</v>
      </c>
      <c r="C669">
        <v>42.740001999999997</v>
      </c>
      <c r="D669">
        <v>39.990001999999997</v>
      </c>
      <c r="E669">
        <v>40.419998</v>
      </c>
      <c r="F669">
        <v>40.397979999999997</v>
      </c>
      <c r="G669">
        <v>9734900</v>
      </c>
    </row>
    <row r="670" spans="1:7" ht="15.6" x14ac:dyDescent="0.3">
      <c r="A670" s="149">
        <v>44316</v>
      </c>
      <c r="B670">
        <v>40.099997999999999</v>
      </c>
      <c r="C670">
        <v>40.98</v>
      </c>
      <c r="D670">
        <v>39.919998</v>
      </c>
      <c r="E670">
        <v>40.720001000000003</v>
      </c>
      <c r="F670">
        <v>40.697819000000003</v>
      </c>
      <c r="G670">
        <v>6054500</v>
      </c>
    </row>
    <row r="671" spans="1:7" ht="15.6" x14ac:dyDescent="0.3">
      <c r="A671" s="149">
        <v>44319</v>
      </c>
      <c r="B671">
        <v>40.98</v>
      </c>
      <c r="C671">
        <v>41.549999</v>
      </c>
      <c r="D671">
        <v>40.68</v>
      </c>
      <c r="E671">
        <v>41.259998000000003</v>
      </c>
      <c r="F671">
        <v>41.237518000000001</v>
      </c>
      <c r="G671">
        <v>4646200</v>
      </c>
    </row>
    <row r="672" spans="1:7" ht="15.6" x14ac:dyDescent="0.3">
      <c r="A672" s="149">
        <v>44320</v>
      </c>
      <c r="B672">
        <v>41</v>
      </c>
      <c r="C672">
        <v>41.049999</v>
      </c>
      <c r="D672">
        <v>39.529998999999997</v>
      </c>
      <c r="E672">
        <v>40.509998000000003</v>
      </c>
      <c r="F672">
        <v>40.487934000000003</v>
      </c>
      <c r="G672">
        <v>5918800</v>
      </c>
    </row>
    <row r="673" spans="1:7" ht="15.6" x14ac:dyDescent="0.3">
      <c r="A673" s="149">
        <v>44321</v>
      </c>
      <c r="B673">
        <v>41.150002000000001</v>
      </c>
      <c r="C673">
        <v>42.23</v>
      </c>
      <c r="D673">
        <v>40.93</v>
      </c>
      <c r="E673">
        <v>41.75</v>
      </c>
      <c r="F673">
        <v>41.727263999999998</v>
      </c>
      <c r="G673">
        <v>7131500</v>
      </c>
    </row>
    <row r="674" spans="1:7" ht="15.6" x14ac:dyDescent="0.3">
      <c r="A674" s="149">
        <v>44322</v>
      </c>
      <c r="B674">
        <v>41.009998000000003</v>
      </c>
      <c r="C674">
        <v>41.34</v>
      </c>
      <c r="D674">
        <v>38.810001</v>
      </c>
      <c r="E674">
        <v>38.909999999999997</v>
      </c>
      <c r="F674">
        <v>38.888801999999998</v>
      </c>
      <c r="G674">
        <v>12211300</v>
      </c>
    </row>
    <row r="675" spans="1:7" ht="15.6" x14ac:dyDescent="0.3">
      <c r="A675" s="149">
        <v>44323</v>
      </c>
      <c r="B675">
        <v>39.25</v>
      </c>
      <c r="C675">
        <v>40.240001999999997</v>
      </c>
      <c r="D675">
        <v>39.139999000000003</v>
      </c>
      <c r="E675">
        <v>39.919998</v>
      </c>
      <c r="F675">
        <v>39.898251000000002</v>
      </c>
      <c r="G675">
        <v>7348900</v>
      </c>
    </row>
    <row r="676" spans="1:7" ht="15.6" x14ac:dyDescent="0.3">
      <c r="A676" s="149">
        <v>44326</v>
      </c>
      <c r="B676">
        <v>40.020000000000003</v>
      </c>
      <c r="C676">
        <v>40.110000999999997</v>
      </c>
      <c r="D676">
        <v>39.130001</v>
      </c>
      <c r="E676">
        <v>39.459999000000003</v>
      </c>
      <c r="F676">
        <v>39.438496000000001</v>
      </c>
      <c r="G676">
        <v>7344900</v>
      </c>
    </row>
    <row r="677" spans="1:7" ht="15.6" x14ac:dyDescent="0.3">
      <c r="A677" s="149">
        <v>44327</v>
      </c>
      <c r="B677">
        <v>38.490001999999997</v>
      </c>
      <c r="C677">
        <v>39.360000999999997</v>
      </c>
      <c r="D677">
        <v>38.049999</v>
      </c>
      <c r="E677">
        <v>38.759998000000003</v>
      </c>
      <c r="F677">
        <v>38.738883999999999</v>
      </c>
      <c r="G677">
        <v>6879700</v>
      </c>
    </row>
    <row r="678" spans="1:7" ht="15.6" x14ac:dyDescent="0.3">
      <c r="A678" s="149">
        <v>44328</v>
      </c>
      <c r="B678">
        <v>38.5</v>
      </c>
      <c r="C678">
        <v>38.909999999999997</v>
      </c>
      <c r="D678">
        <v>36.990001999999997</v>
      </c>
      <c r="E678">
        <v>37.139999000000003</v>
      </c>
      <c r="F678">
        <v>37.119770000000003</v>
      </c>
      <c r="G678">
        <v>8667700</v>
      </c>
    </row>
    <row r="679" spans="1:7" ht="15.6" x14ac:dyDescent="0.3">
      <c r="A679" s="149">
        <v>44329</v>
      </c>
      <c r="B679">
        <v>37.400002000000001</v>
      </c>
      <c r="C679">
        <v>38.130001</v>
      </c>
      <c r="D679">
        <v>36.659999999999997</v>
      </c>
      <c r="E679">
        <v>37.470001000000003</v>
      </c>
      <c r="F679">
        <v>37.449593</v>
      </c>
      <c r="G679">
        <v>8139200</v>
      </c>
    </row>
    <row r="680" spans="1:7" ht="15.6" x14ac:dyDescent="0.3">
      <c r="A680" s="149">
        <v>44330</v>
      </c>
      <c r="B680">
        <v>37.770000000000003</v>
      </c>
      <c r="C680">
        <v>39.270000000000003</v>
      </c>
      <c r="D680">
        <v>37.709999000000003</v>
      </c>
      <c r="E680">
        <v>39.110000999999997</v>
      </c>
      <c r="F680">
        <v>39.088698999999998</v>
      </c>
      <c r="G680">
        <v>6589800</v>
      </c>
    </row>
    <row r="681" spans="1:7" ht="15.6" x14ac:dyDescent="0.3">
      <c r="A681" s="149">
        <v>44333</v>
      </c>
      <c r="B681">
        <v>38.700001</v>
      </c>
      <c r="C681">
        <v>38.82</v>
      </c>
      <c r="D681">
        <v>37.82</v>
      </c>
      <c r="E681">
        <v>38.75</v>
      </c>
      <c r="F681">
        <v>38.728889000000002</v>
      </c>
      <c r="G681">
        <v>7678800</v>
      </c>
    </row>
    <row r="682" spans="1:7" ht="15.6" x14ac:dyDescent="0.3">
      <c r="A682" s="149">
        <v>44334</v>
      </c>
      <c r="B682">
        <v>39.720001000000003</v>
      </c>
      <c r="C682">
        <v>40.830002</v>
      </c>
      <c r="D682">
        <v>39.450001</v>
      </c>
      <c r="E682">
        <v>39.479999999999997</v>
      </c>
      <c r="F682">
        <v>39.458495999999997</v>
      </c>
      <c r="G682">
        <v>15354400</v>
      </c>
    </row>
    <row r="683" spans="1:7" ht="15.6" x14ac:dyDescent="0.3">
      <c r="A683" s="149">
        <v>44335</v>
      </c>
      <c r="B683">
        <v>38.25</v>
      </c>
      <c r="C683">
        <v>39.470001000000003</v>
      </c>
      <c r="D683">
        <v>38.25</v>
      </c>
      <c r="E683">
        <v>39.279998999999997</v>
      </c>
      <c r="F683">
        <v>39.258602000000003</v>
      </c>
      <c r="G683">
        <v>9078300</v>
      </c>
    </row>
    <row r="684" spans="1:7" ht="15.6" x14ac:dyDescent="0.3">
      <c r="A684" s="149">
        <v>44336</v>
      </c>
      <c r="B684">
        <v>39.380001</v>
      </c>
      <c r="C684">
        <v>39.970001000000003</v>
      </c>
      <c r="D684">
        <v>38.700001</v>
      </c>
      <c r="E684">
        <v>39.909999999999997</v>
      </c>
      <c r="F684">
        <v>39.888260000000002</v>
      </c>
      <c r="G684">
        <v>7512900</v>
      </c>
    </row>
    <row r="685" spans="1:7" ht="15.6" x14ac:dyDescent="0.3">
      <c r="A685" s="149">
        <v>44337</v>
      </c>
      <c r="B685">
        <v>40.159999999999997</v>
      </c>
      <c r="C685">
        <v>40.630001</v>
      </c>
      <c r="D685">
        <v>39.639999000000003</v>
      </c>
      <c r="E685">
        <v>39.700001</v>
      </c>
      <c r="F685">
        <v>39.678375000000003</v>
      </c>
      <c r="G685">
        <v>6244600</v>
      </c>
    </row>
    <row r="686" spans="1:7" ht="15.6" x14ac:dyDescent="0.3">
      <c r="A686" s="149">
        <v>44340</v>
      </c>
      <c r="B686">
        <v>40</v>
      </c>
      <c r="C686">
        <v>42.119999</v>
      </c>
      <c r="D686">
        <v>39.75</v>
      </c>
      <c r="E686">
        <v>41.740001999999997</v>
      </c>
      <c r="F686">
        <v>41.717269999999999</v>
      </c>
      <c r="G686">
        <v>10774000</v>
      </c>
    </row>
    <row r="687" spans="1:7" ht="15.6" x14ac:dyDescent="0.3">
      <c r="A687" s="149">
        <v>44341</v>
      </c>
      <c r="B687">
        <v>42.130001</v>
      </c>
      <c r="C687">
        <v>43.25</v>
      </c>
      <c r="D687">
        <v>41.790000999999997</v>
      </c>
      <c r="E687">
        <v>42.209999000000003</v>
      </c>
      <c r="F687">
        <v>42.187004000000002</v>
      </c>
      <c r="G687">
        <v>10601900</v>
      </c>
    </row>
    <row r="688" spans="1:7" ht="15.6" x14ac:dyDescent="0.3">
      <c r="A688" s="149">
        <v>44342</v>
      </c>
      <c r="B688">
        <v>42.330002</v>
      </c>
      <c r="C688">
        <v>43.110000999999997</v>
      </c>
      <c r="D688">
        <v>42.200001</v>
      </c>
      <c r="E688">
        <v>42.860000999999997</v>
      </c>
      <c r="F688">
        <v>42.836655</v>
      </c>
      <c r="G688">
        <v>9286300</v>
      </c>
    </row>
    <row r="689" spans="1:7" ht="15.6" x14ac:dyDescent="0.3">
      <c r="A689" s="149">
        <v>44343</v>
      </c>
      <c r="B689">
        <v>42.799999</v>
      </c>
      <c r="C689">
        <v>43.900002000000001</v>
      </c>
      <c r="D689">
        <v>42.25</v>
      </c>
      <c r="E689">
        <v>43.790000999999997</v>
      </c>
      <c r="F689">
        <v>43.766148000000001</v>
      </c>
      <c r="G689">
        <v>11986400</v>
      </c>
    </row>
    <row r="690" spans="1:7" ht="15.6" x14ac:dyDescent="0.3">
      <c r="A690" s="149">
        <v>44344</v>
      </c>
      <c r="B690">
        <v>43.650002000000001</v>
      </c>
      <c r="C690">
        <v>43.650002000000001</v>
      </c>
      <c r="D690">
        <v>42.580002</v>
      </c>
      <c r="E690">
        <v>42.869999</v>
      </c>
      <c r="F690">
        <v>42.846653000000003</v>
      </c>
      <c r="G690">
        <v>6297800</v>
      </c>
    </row>
    <row r="691" spans="1:7" ht="15.6" x14ac:dyDescent="0.3">
      <c r="A691" s="149">
        <v>44348</v>
      </c>
      <c r="B691">
        <v>43.150002000000001</v>
      </c>
      <c r="C691">
        <v>43.560001</v>
      </c>
      <c r="D691">
        <v>43.130001</v>
      </c>
      <c r="E691">
        <v>43.389999000000003</v>
      </c>
      <c r="F691">
        <v>43.366356000000003</v>
      </c>
      <c r="G691">
        <v>6748300</v>
      </c>
    </row>
    <row r="692" spans="1:7" ht="15.6" x14ac:dyDescent="0.3">
      <c r="A692" s="149">
        <v>44349</v>
      </c>
      <c r="B692">
        <v>43.549999</v>
      </c>
      <c r="C692">
        <v>43.619999</v>
      </c>
      <c r="D692">
        <v>43.049999</v>
      </c>
      <c r="E692">
        <v>43.23</v>
      </c>
      <c r="F692">
        <v>43.206451000000001</v>
      </c>
      <c r="G692">
        <v>5023400</v>
      </c>
    </row>
    <row r="693" spans="1:7" ht="15.6" x14ac:dyDescent="0.3">
      <c r="A693" s="149">
        <v>44350</v>
      </c>
      <c r="B693">
        <v>43.09</v>
      </c>
      <c r="C693">
        <v>43.130001</v>
      </c>
      <c r="D693">
        <v>42.279998999999997</v>
      </c>
      <c r="E693">
        <v>42.549999</v>
      </c>
      <c r="F693">
        <v>42.526825000000002</v>
      </c>
      <c r="G693">
        <v>4176400</v>
      </c>
    </row>
    <row r="694" spans="1:7" ht="15.6" x14ac:dyDescent="0.3">
      <c r="A694" s="149">
        <v>44351</v>
      </c>
      <c r="B694">
        <v>43.02</v>
      </c>
      <c r="C694">
        <v>43.23</v>
      </c>
      <c r="D694">
        <v>42.360000999999997</v>
      </c>
      <c r="E694">
        <v>42.77</v>
      </c>
      <c r="F694">
        <v>42.746704000000001</v>
      </c>
      <c r="G694">
        <v>3639200</v>
      </c>
    </row>
    <row r="695" spans="1:7" ht="15.6" x14ac:dyDescent="0.3">
      <c r="A695" s="149">
        <v>44354</v>
      </c>
      <c r="B695">
        <v>42.59</v>
      </c>
      <c r="C695">
        <v>43.48</v>
      </c>
      <c r="D695">
        <v>42.490001999999997</v>
      </c>
      <c r="E695">
        <v>43.41</v>
      </c>
      <c r="F695">
        <v>43.386355999999999</v>
      </c>
      <c r="G695">
        <v>5211400</v>
      </c>
    </row>
    <row r="696" spans="1:7" ht="15.6" x14ac:dyDescent="0.3">
      <c r="A696" s="149">
        <v>44355</v>
      </c>
      <c r="B696">
        <v>43</v>
      </c>
      <c r="C696">
        <v>44.400002000000001</v>
      </c>
      <c r="D696">
        <v>42.959999000000003</v>
      </c>
      <c r="E696">
        <v>44.16</v>
      </c>
      <c r="F696">
        <v>44.135944000000002</v>
      </c>
      <c r="G696">
        <v>7660700</v>
      </c>
    </row>
    <row r="697" spans="1:7" ht="15.6" x14ac:dyDescent="0.3">
      <c r="A697" s="149">
        <v>44356</v>
      </c>
      <c r="B697">
        <v>44.060001</v>
      </c>
      <c r="C697">
        <v>44.099997999999999</v>
      </c>
      <c r="D697">
        <v>43.27</v>
      </c>
      <c r="E697">
        <v>43.540000999999997</v>
      </c>
      <c r="F697">
        <v>43.519241000000001</v>
      </c>
      <c r="G697">
        <v>5275800</v>
      </c>
    </row>
    <row r="698" spans="1:7" ht="15.6" x14ac:dyDescent="0.3">
      <c r="A698" s="149">
        <v>44357</v>
      </c>
      <c r="B698">
        <v>43.630001</v>
      </c>
      <c r="C698">
        <v>43.889999000000003</v>
      </c>
      <c r="D698">
        <v>42.509998000000003</v>
      </c>
      <c r="E698">
        <v>42.669998</v>
      </c>
      <c r="F698">
        <v>42.649650999999999</v>
      </c>
      <c r="G698">
        <v>5698000</v>
      </c>
    </row>
    <row r="699" spans="1:7" ht="15.6" x14ac:dyDescent="0.3">
      <c r="A699" s="149">
        <v>44358</v>
      </c>
      <c r="B699">
        <v>42.700001</v>
      </c>
      <c r="C699">
        <v>43.220001000000003</v>
      </c>
      <c r="D699">
        <v>42.509998000000003</v>
      </c>
      <c r="E699">
        <v>43.209999000000003</v>
      </c>
      <c r="F699">
        <v>43.189399999999999</v>
      </c>
      <c r="G699">
        <v>4252500</v>
      </c>
    </row>
    <row r="700" spans="1:7" ht="15.6" x14ac:dyDescent="0.3">
      <c r="A700" s="149">
        <v>44361</v>
      </c>
      <c r="B700">
        <v>43.049999</v>
      </c>
      <c r="C700">
        <v>43.32</v>
      </c>
      <c r="D700">
        <v>42.060001</v>
      </c>
      <c r="E700">
        <v>42.220001000000003</v>
      </c>
      <c r="F700">
        <v>42.199874999999999</v>
      </c>
      <c r="G700">
        <v>3495200</v>
      </c>
    </row>
    <row r="701" spans="1:7" ht="15.6" x14ac:dyDescent="0.3">
      <c r="A701" s="149">
        <v>44362</v>
      </c>
      <c r="B701">
        <v>42.240001999999997</v>
      </c>
      <c r="C701">
        <v>42.830002</v>
      </c>
      <c r="D701">
        <v>42.119999</v>
      </c>
      <c r="E701">
        <v>42.240001999999997</v>
      </c>
      <c r="F701">
        <v>42.219856</v>
      </c>
      <c r="G701">
        <v>3481600</v>
      </c>
    </row>
    <row r="702" spans="1:7" ht="15.6" x14ac:dyDescent="0.3">
      <c r="A702" s="149">
        <v>44363</v>
      </c>
      <c r="B702">
        <v>42.18</v>
      </c>
      <c r="C702">
        <v>42.509998000000003</v>
      </c>
      <c r="D702">
        <v>41.650002000000001</v>
      </c>
      <c r="E702">
        <v>42.099997999999999</v>
      </c>
      <c r="F702">
        <v>42.079926</v>
      </c>
      <c r="G702">
        <v>4301400</v>
      </c>
    </row>
    <row r="703" spans="1:7" ht="15.6" x14ac:dyDescent="0.3">
      <c r="A703" s="149">
        <v>44364</v>
      </c>
      <c r="B703">
        <v>42.080002</v>
      </c>
      <c r="C703">
        <v>42.790000999999997</v>
      </c>
      <c r="D703">
        <v>41.060001</v>
      </c>
      <c r="E703">
        <v>41.369999</v>
      </c>
      <c r="F703">
        <v>41.350273000000001</v>
      </c>
      <c r="G703">
        <v>4593000</v>
      </c>
    </row>
    <row r="704" spans="1:7" ht="15.6" x14ac:dyDescent="0.3">
      <c r="A704" s="149">
        <v>44365</v>
      </c>
      <c r="B704">
        <v>40.799999</v>
      </c>
      <c r="C704">
        <v>41.419998</v>
      </c>
      <c r="D704">
        <v>40.5</v>
      </c>
      <c r="E704">
        <v>40.860000999999997</v>
      </c>
      <c r="F704">
        <v>40.840519</v>
      </c>
      <c r="G704">
        <v>6580500</v>
      </c>
    </row>
    <row r="705" spans="1:7" ht="15.6" x14ac:dyDescent="0.3">
      <c r="A705" s="149">
        <v>44368</v>
      </c>
      <c r="B705">
        <v>41.07</v>
      </c>
      <c r="C705">
        <v>42.209999000000003</v>
      </c>
      <c r="D705">
        <v>40.75</v>
      </c>
      <c r="E705">
        <v>42.09</v>
      </c>
      <c r="F705">
        <v>42.069930999999997</v>
      </c>
      <c r="G705">
        <v>4632400</v>
      </c>
    </row>
    <row r="706" spans="1:7" ht="15.6" x14ac:dyDescent="0.3">
      <c r="A706" s="149">
        <v>44369</v>
      </c>
      <c r="B706">
        <v>42.07</v>
      </c>
      <c r="C706">
        <v>42.57</v>
      </c>
      <c r="D706">
        <v>41.52</v>
      </c>
      <c r="E706">
        <v>42.299999</v>
      </c>
      <c r="F706">
        <v>42.279826999999997</v>
      </c>
      <c r="G706">
        <v>3437100</v>
      </c>
    </row>
    <row r="707" spans="1:7" ht="15.6" x14ac:dyDescent="0.3">
      <c r="A707" s="149">
        <v>44370</v>
      </c>
      <c r="B707">
        <v>42.369999</v>
      </c>
      <c r="C707">
        <v>43.439999</v>
      </c>
      <c r="D707">
        <v>42.32</v>
      </c>
      <c r="E707">
        <v>43.119999</v>
      </c>
      <c r="F707">
        <v>43.099437999999999</v>
      </c>
      <c r="G707">
        <v>6326800</v>
      </c>
    </row>
    <row r="708" spans="1:7" ht="15.6" x14ac:dyDescent="0.3">
      <c r="A708" s="149">
        <v>44371</v>
      </c>
      <c r="B708">
        <v>44.150002000000001</v>
      </c>
      <c r="C708">
        <v>45.34</v>
      </c>
      <c r="D708">
        <v>44.049999</v>
      </c>
      <c r="E708">
        <v>44.060001</v>
      </c>
      <c r="F708">
        <v>44.038994000000002</v>
      </c>
      <c r="G708">
        <v>9579500</v>
      </c>
    </row>
    <row r="709" spans="1:7" ht="15.6" x14ac:dyDescent="0.3">
      <c r="A709" s="149">
        <v>44372</v>
      </c>
      <c r="B709">
        <v>44.07</v>
      </c>
      <c r="C709">
        <v>44.200001</v>
      </c>
      <c r="D709">
        <v>43.73</v>
      </c>
      <c r="E709">
        <v>43.889999000000003</v>
      </c>
      <c r="F709">
        <v>43.869076</v>
      </c>
      <c r="G709">
        <v>7532900</v>
      </c>
    </row>
    <row r="710" spans="1:7" ht="15.6" x14ac:dyDescent="0.3">
      <c r="A710" s="149">
        <v>44375</v>
      </c>
      <c r="B710">
        <v>43.650002000000001</v>
      </c>
      <c r="C710">
        <v>43.75</v>
      </c>
      <c r="D710">
        <v>41.740001999999997</v>
      </c>
      <c r="E710">
        <v>42.389999000000003</v>
      </c>
      <c r="F710">
        <v>42.369788999999997</v>
      </c>
      <c r="G710">
        <v>6589100</v>
      </c>
    </row>
    <row r="711" spans="1:7" ht="15.6" x14ac:dyDescent="0.3">
      <c r="A711" s="149">
        <v>44376</v>
      </c>
      <c r="B711">
        <v>42.5</v>
      </c>
      <c r="C711">
        <v>42.830002</v>
      </c>
      <c r="D711">
        <v>42.049999</v>
      </c>
      <c r="E711">
        <v>42.189999</v>
      </c>
      <c r="F711">
        <v>42.169876000000002</v>
      </c>
      <c r="G711">
        <v>4219200</v>
      </c>
    </row>
    <row r="712" spans="1:7" ht="15.6" x14ac:dyDescent="0.3">
      <c r="A712" s="149">
        <v>44377</v>
      </c>
      <c r="B712">
        <v>42.200001</v>
      </c>
      <c r="C712">
        <v>43.130001</v>
      </c>
      <c r="D712">
        <v>42.09</v>
      </c>
      <c r="E712">
        <v>42.650002000000001</v>
      </c>
      <c r="F712">
        <v>42.629669</v>
      </c>
      <c r="G712">
        <v>4100200</v>
      </c>
    </row>
    <row r="713" spans="1:7" ht="15.6" x14ac:dyDescent="0.3">
      <c r="A713" s="149">
        <v>44378</v>
      </c>
      <c r="B713">
        <v>42.970001000000003</v>
      </c>
      <c r="C713">
        <v>43.82</v>
      </c>
      <c r="D713">
        <v>42.810001</v>
      </c>
      <c r="E713">
        <v>43.52</v>
      </c>
      <c r="F713">
        <v>43.499251999999998</v>
      </c>
      <c r="G713">
        <v>4903700</v>
      </c>
    </row>
    <row r="714" spans="1:7" ht="15.6" x14ac:dyDescent="0.3">
      <c r="A714" s="149">
        <v>44379</v>
      </c>
      <c r="B714">
        <v>43.580002</v>
      </c>
      <c r="C714">
        <v>43.689999</v>
      </c>
      <c r="D714">
        <v>43.07</v>
      </c>
      <c r="E714">
        <v>43.25</v>
      </c>
      <c r="F714">
        <v>43.229377999999997</v>
      </c>
      <c r="G714">
        <v>3635600</v>
      </c>
    </row>
    <row r="715" spans="1:7" ht="15.6" x14ac:dyDescent="0.3">
      <c r="A715" s="149">
        <v>44383</v>
      </c>
      <c r="B715">
        <v>43.240001999999997</v>
      </c>
      <c r="C715">
        <v>43.279998999999997</v>
      </c>
      <c r="D715">
        <v>41.150002000000001</v>
      </c>
      <c r="E715">
        <v>41.25</v>
      </c>
      <c r="F715">
        <v>41.230334999999997</v>
      </c>
      <c r="G715">
        <v>5426500</v>
      </c>
    </row>
    <row r="716" spans="1:7" ht="15.6" x14ac:dyDescent="0.3">
      <c r="A716" s="149">
        <v>44384</v>
      </c>
      <c r="B716">
        <v>41.18</v>
      </c>
      <c r="C716">
        <v>41.650002000000001</v>
      </c>
      <c r="D716">
        <v>39.75</v>
      </c>
      <c r="E716">
        <v>40.360000999999997</v>
      </c>
      <c r="F716">
        <v>40.340755000000001</v>
      </c>
      <c r="G716">
        <v>5691900</v>
      </c>
    </row>
    <row r="717" spans="1:7" ht="15.6" x14ac:dyDescent="0.3">
      <c r="A717" s="149">
        <v>44385</v>
      </c>
      <c r="B717">
        <v>39.189999</v>
      </c>
      <c r="C717">
        <v>40.669998</v>
      </c>
      <c r="D717">
        <v>39.020000000000003</v>
      </c>
      <c r="E717">
        <v>40.310001</v>
      </c>
      <c r="F717">
        <v>40.290782999999998</v>
      </c>
      <c r="G717">
        <v>5259900</v>
      </c>
    </row>
    <row r="718" spans="1:7" ht="15.6" x14ac:dyDescent="0.3">
      <c r="A718" s="149">
        <v>44386</v>
      </c>
      <c r="B718">
        <v>40.759998000000003</v>
      </c>
      <c r="C718">
        <v>41.98</v>
      </c>
      <c r="D718">
        <v>40.349997999999999</v>
      </c>
      <c r="E718">
        <v>41.599997999999999</v>
      </c>
      <c r="F718">
        <v>41.580162000000001</v>
      </c>
      <c r="G718">
        <v>5345600</v>
      </c>
    </row>
    <row r="719" spans="1:7" ht="15.6" x14ac:dyDescent="0.3">
      <c r="A719" s="149">
        <v>44389</v>
      </c>
      <c r="B719">
        <v>41.25</v>
      </c>
      <c r="C719">
        <v>41.939999</v>
      </c>
      <c r="D719">
        <v>40.849997999999999</v>
      </c>
      <c r="E719">
        <v>41.529998999999997</v>
      </c>
      <c r="F719">
        <v>41.510196999999998</v>
      </c>
      <c r="G719">
        <v>3733500</v>
      </c>
    </row>
    <row r="720" spans="1:7" ht="15.6" x14ac:dyDescent="0.3">
      <c r="A720" s="149">
        <v>44390</v>
      </c>
      <c r="B720">
        <v>41.310001</v>
      </c>
      <c r="C720">
        <v>41.369999</v>
      </c>
      <c r="D720">
        <v>40.479999999999997</v>
      </c>
      <c r="E720">
        <v>40.650002000000001</v>
      </c>
      <c r="F720">
        <v>40.630623</v>
      </c>
      <c r="G720">
        <v>3895800</v>
      </c>
    </row>
    <row r="721" spans="1:7" ht="15.6" x14ac:dyDescent="0.3">
      <c r="A721" s="149">
        <v>44391</v>
      </c>
      <c r="B721">
        <v>41</v>
      </c>
      <c r="C721">
        <v>41.299999</v>
      </c>
      <c r="D721">
        <v>39.779998999999997</v>
      </c>
      <c r="E721">
        <v>39.970001000000003</v>
      </c>
      <c r="F721">
        <v>39.950943000000002</v>
      </c>
      <c r="G721">
        <v>4381700</v>
      </c>
    </row>
    <row r="722" spans="1:7" ht="15.6" x14ac:dyDescent="0.3">
      <c r="A722" s="149">
        <v>44392</v>
      </c>
      <c r="B722">
        <v>39.689999</v>
      </c>
      <c r="C722">
        <v>39.770000000000003</v>
      </c>
      <c r="D722">
        <v>38.590000000000003</v>
      </c>
      <c r="E722">
        <v>39.200001</v>
      </c>
      <c r="F722">
        <v>39.181308999999999</v>
      </c>
      <c r="G722">
        <v>7532000</v>
      </c>
    </row>
    <row r="723" spans="1:7" ht="15.6" x14ac:dyDescent="0.3">
      <c r="A723" s="149">
        <v>44393</v>
      </c>
      <c r="B723">
        <v>39.639999000000003</v>
      </c>
      <c r="C723">
        <v>39.880001</v>
      </c>
      <c r="D723">
        <v>37.75</v>
      </c>
      <c r="E723">
        <v>37.93</v>
      </c>
      <c r="F723">
        <v>37.911906999999999</v>
      </c>
      <c r="G723">
        <v>6755200</v>
      </c>
    </row>
    <row r="724" spans="1:7" ht="15.6" x14ac:dyDescent="0.3">
      <c r="A724" s="149">
        <v>44396</v>
      </c>
      <c r="B724">
        <v>36.029998999999997</v>
      </c>
      <c r="C724">
        <v>37.599997999999999</v>
      </c>
      <c r="D724">
        <v>35.720001000000003</v>
      </c>
      <c r="E724">
        <v>36.630001</v>
      </c>
      <c r="F724">
        <v>36.612537000000003</v>
      </c>
      <c r="G724">
        <v>10117900</v>
      </c>
    </row>
    <row r="725" spans="1:7" ht="15.6" x14ac:dyDescent="0.3">
      <c r="A725" s="149">
        <v>44397</v>
      </c>
      <c r="B725">
        <v>36.689999</v>
      </c>
      <c r="C725">
        <v>38.779998999999997</v>
      </c>
      <c r="D725">
        <v>36.369999</v>
      </c>
      <c r="E725">
        <v>38.389999000000003</v>
      </c>
      <c r="F725">
        <v>38.371693</v>
      </c>
      <c r="G725">
        <v>6011300</v>
      </c>
    </row>
    <row r="726" spans="1:7" ht="15.6" x14ac:dyDescent="0.3">
      <c r="A726" s="149">
        <v>44398</v>
      </c>
      <c r="B726">
        <v>38.619999</v>
      </c>
      <c r="C726">
        <v>39.990001999999997</v>
      </c>
      <c r="D726">
        <v>38.619999</v>
      </c>
      <c r="E726">
        <v>39.860000999999997</v>
      </c>
      <c r="F726">
        <v>39.841000000000001</v>
      </c>
      <c r="G726">
        <v>5706100</v>
      </c>
    </row>
    <row r="727" spans="1:7" ht="15.6" x14ac:dyDescent="0.3">
      <c r="A727" s="149">
        <v>44399</v>
      </c>
      <c r="B727">
        <v>39.650002000000001</v>
      </c>
      <c r="C727">
        <v>39.650002000000001</v>
      </c>
      <c r="D727">
        <v>38.740001999999997</v>
      </c>
      <c r="E727">
        <v>39.229999999999997</v>
      </c>
      <c r="F727">
        <v>39.211295999999997</v>
      </c>
      <c r="G727">
        <v>4253800</v>
      </c>
    </row>
    <row r="728" spans="1:7" ht="15.6" x14ac:dyDescent="0.3">
      <c r="A728" s="149">
        <v>44400</v>
      </c>
      <c r="B728">
        <v>39.43</v>
      </c>
      <c r="C728">
        <v>39.580002</v>
      </c>
      <c r="D728">
        <v>38.549999</v>
      </c>
      <c r="E728">
        <v>38.759998000000003</v>
      </c>
      <c r="F728">
        <v>38.741515999999997</v>
      </c>
      <c r="G728">
        <v>5003800</v>
      </c>
    </row>
    <row r="729" spans="1:7" ht="15.6" x14ac:dyDescent="0.3">
      <c r="A729" s="149">
        <v>44403</v>
      </c>
      <c r="B729">
        <v>38.599997999999999</v>
      </c>
      <c r="C729">
        <v>39.189999</v>
      </c>
      <c r="D729">
        <v>37.990001999999997</v>
      </c>
      <c r="E729">
        <v>39.189999</v>
      </c>
      <c r="F729">
        <v>39.171309999999998</v>
      </c>
      <c r="G729">
        <v>4481100</v>
      </c>
    </row>
    <row r="730" spans="1:7" ht="15.6" x14ac:dyDescent="0.3">
      <c r="A730" s="149">
        <v>44404</v>
      </c>
      <c r="B730">
        <v>38.840000000000003</v>
      </c>
      <c r="C730">
        <v>39.25</v>
      </c>
      <c r="D730">
        <v>37.270000000000003</v>
      </c>
      <c r="E730">
        <v>38.040000999999997</v>
      </c>
      <c r="F730">
        <v>38.021861999999999</v>
      </c>
      <c r="G730">
        <v>6059300</v>
      </c>
    </row>
    <row r="731" spans="1:7" ht="15.6" x14ac:dyDescent="0.3">
      <c r="A731" s="149">
        <v>44405</v>
      </c>
      <c r="B731">
        <v>38.439999</v>
      </c>
      <c r="C731">
        <v>39.020000000000003</v>
      </c>
      <c r="D731">
        <v>37.43</v>
      </c>
      <c r="E731">
        <v>38.400002000000001</v>
      </c>
      <c r="F731">
        <v>38.381695000000001</v>
      </c>
      <c r="G731">
        <v>5111200</v>
      </c>
    </row>
    <row r="732" spans="1:7" ht="15.6" x14ac:dyDescent="0.3">
      <c r="A732" s="149">
        <v>44406</v>
      </c>
      <c r="B732">
        <v>38.599997999999999</v>
      </c>
      <c r="C732">
        <v>39.080002</v>
      </c>
      <c r="D732">
        <v>38.099997999999999</v>
      </c>
      <c r="E732">
        <v>38.169998</v>
      </c>
      <c r="F732">
        <v>38.151797999999999</v>
      </c>
      <c r="G732">
        <v>5826900</v>
      </c>
    </row>
    <row r="733" spans="1:7" ht="15.6" x14ac:dyDescent="0.3">
      <c r="A733" s="149">
        <v>44407</v>
      </c>
      <c r="B733">
        <v>37.709999000000003</v>
      </c>
      <c r="C733">
        <v>38.75</v>
      </c>
      <c r="D733">
        <v>37.389999000000003</v>
      </c>
      <c r="E733">
        <v>37.529998999999997</v>
      </c>
      <c r="F733">
        <v>37.512107999999998</v>
      </c>
      <c r="G733">
        <v>6636100</v>
      </c>
    </row>
    <row r="734" spans="1:7" ht="15.6" x14ac:dyDescent="0.3">
      <c r="A734" s="149">
        <v>44410</v>
      </c>
      <c r="B734">
        <v>37.970001000000003</v>
      </c>
      <c r="C734">
        <v>39.090000000000003</v>
      </c>
      <c r="D734">
        <v>37.25</v>
      </c>
      <c r="E734">
        <v>37.369999</v>
      </c>
      <c r="F734">
        <v>37.352184000000001</v>
      </c>
      <c r="G734">
        <v>6779300</v>
      </c>
    </row>
    <row r="735" spans="1:7" ht="15.6" x14ac:dyDescent="0.3">
      <c r="A735" s="149">
        <v>44411</v>
      </c>
      <c r="B735">
        <v>37.369999</v>
      </c>
      <c r="C735">
        <v>37.5</v>
      </c>
      <c r="D735">
        <v>36.099997999999999</v>
      </c>
      <c r="E735">
        <v>36.950001</v>
      </c>
      <c r="F735">
        <v>36.932380999999999</v>
      </c>
      <c r="G735">
        <v>8330300</v>
      </c>
    </row>
    <row r="736" spans="1:7" ht="15.6" x14ac:dyDescent="0.3">
      <c r="A736" s="149">
        <v>44412</v>
      </c>
      <c r="B736">
        <v>37.799999</v>
      </c>
      <c r="C736">
        <v>38.590000000000003</v>
      </c>
      <c r="D736">
        <v>37.18</v>
      </c>
      <c r="E736">
        <v>37.270000000000003</v>
      </c>
      <c r="F736">
        <v>37.252234999999999</v>
      </c>
      <c r="G736">
        <v>9937700</v>
      </c>
    </row>
    <row r="737" spans="1:7" ht="15.6" x14ac:dyDescent="0.3">
      <c r="A737" s="149">
        <v>44413</v>
      </c>
      <c r="B737">
        <v>37</v>
      </c>
      <c r="C737">
        <v>40</v>
      </c>
      <c r="D737">
        <v>36.709999000000003</v>
      </c>
      <c r="E737">
        <v>39.669998</v>
      </c>
      <c r="F737">
        <v>39.651080999999998</v>
      </c>
      <c r="G737">
        <v>10520700</v>
      </c>
    </row>
    <row r="738" spans="1:7" ht="15.6" x14ac:dyDescent="0.3">
      <c r="A738" s="149">
        <v>44414</v>
      </c>
      <c r="B738">
        <v>39.900002000000001</v>
      </c>
      <c r="C738">
        <v>40.099997999999999</v>
      </c>
      <c r="D738">
        <v>39.32</v>
      </c>
      <c r="E738">
        <v>39.810001</v>
      </c>
      <c r="F738">
        <v>39.791023000000003</v>
      </c>
      <c r="G738">
        <v>6722300</v>
      </c>
    </row>
    <row r="739" spans="1:7" ht="15.6" x14ac:dyDescent="0.3">
      <c r="A739" s="149">
        <v>44417</v>
      </c>
      <c r="B739">
        <v>39.700001</v>
      </c>
      <c r="C739">
        <v>39.700001</v>
      </c>
      <c r="D739">
        <v>38.32</v>
      </c>
      <c r="E739">
        <v>39.209999000000003</v>
      </c>
      <c r="F739">
        <v>39.191307000000002</v>
      </c>
      <c r="G739">
        <v>5318000</v>
      </c>
    </row>
    <row r="740" spans="1:7" ht="15.6" x14ac:dyDescent="0.3">
      <c r="A740" s="149">
        <v>44418</v>
      </c>
      <c r="B740">
        <v>39.380001</v>
      </c>
      <c r="C740">
        <v>39.909999999999997</v>
      </c>
      <c r="D740">
        <v>39.110000999999997</v>
      </c>
      <c r="E740">
        <v>39.720001000000003</v>
      </c>
      <c r="F740">
        <v>39.701065</v>
      </c>
      <c r="G740">
        <v>4826800</v>
      </c>
    </row>
    <row r="741" spans="1:7" ht="15.6" x14ac:dyDescent="0.3">
      <c r="A741" s="149">
        <v>44419</v>
      </c>
      <c r="B741">
        <v>39.540000999999997</v>
      </c>
      <c r="C741">
        <v>40.639999000000003</v>
      </c>
      <c r="D741">
        <v>39.099997999999999</v>
      </c>
      <c r="E741">
        <v>40.560001</v>
      </c>
      <c r="F741">
        <v>40.540664999999997</v>
      </c>
      <c r="G741">
        <v>4772700</v>
      </c>
    </row>
    <row r="742" spans="1:7" ht="15.6" x14ac:dyDescent="0.3">
      <c r="A742" s="149">
        <v>44420</v>
      </c>
      <c r="B742">
        <v>40.5</v>
      </c>
      <c r="C742">
        <v>40.75</v>
      </c>
      <c r="D742">
        <v>39.840000000000003</v>
      </c>
      <c r="E742">
        <v>40.709999000000003</v>
      </c>
      <c r="F742">
        <v>40.690586000000003</v>
      </c>
      <c r="G742">
        <v>3928500</v>
      </c>
    </row>
    <row r="743" spans="1:7" ht="15.6" x14ac:dyDescent="0.3">
      <c r="A743" s="149">
        <v>44421</v>
      </c>
      <c r="B743">
        <v>40.779998999999997</v>
      </c>
      <c r="C743">
        <v>40.909999999999997</v>
      </c>
      <c r="D743">
        <v>40.220001000000003</v>
      </c>
      <c r="E743">
        <v>40.409999999999997</v>
      </c>
      <c r="F743">
        <v>40.390732</v>
      </c>
      <c r="G743">
        <v>4145600</v>
      </c>
    </row>
    <row r="744" spans="1:7" ht="15.6" x14ac:dyDescent="0.3">
      <c r="A744" s="149">
        <v>44424</v>
      </c>
      <c r="B744">
        <v>40.020000000000003</v>
      </c>
      <c r="C744">
        <v>40.020000000000003</v>
      </c>
      <c r="D744">
        <v>38.909999999999997</v>
      </c>
      <c r="E744">
        <v>39.419998</v>
      </c>
      <c r="F744">
        <v>39.401198999999998</v>
      </c>
      <c r="G744">
        <v>5379700</v>
      </c>
    </row>
    <row r="745" spans="1:7" ht="15.6" x14ac:dyDescent="0.3">
      <c r="A745" s="149">
        <v>44425</v>
      </c>
      <c r="B745">
        <v>38.790000999999997</v>
      </c>
      <c r="C745">
        <v>38.919998</v>
      </c>
      <c r="D745">
        <v>37.5</v>
      </c>
      <c r="E745">
        <v>37.93</v>
      </c>
      <c r="F745">
        <v>37.911906999999999</v>
      </c>
      <c r="G745">
        <v>5839900</v>
      </c>
    </row>
    <row r="746" spans="1:7" ht="15.6" x14ac:dyDescent="0.3">
      <c r="A746" s="149">
        <v>44426</v>
      </c>
      <c r="B746">
        <v>37.799999</v>
      </c>
      <c r="C746">
        <v>38.990001999999997</v>
      </c>
      <c r="D746">
        <v>37.57</v>
      </c>
      <c r="E746">
        <v>38.639999000000003</v>
      </c>
      <c r="F746">
        <v>38.621578</v>
      </c>
      <c r="G746">
        <v>6277900</v>
      </c>
    </row>
    <row r="747" spans="1:7" ht="15.6" x14ac:dyDescent="0.3">
      <c r="A747" s="149">
        <v>44427</v>
      </c>
      <c r="B747">
        <v>38</v>
      </c>
      <c r="C747">
        <v>38.580002</v>
      </c>
      <c r="D747">
        <v>37.209999000000003</v>
      </c>
      <c r="E747">
        <v>37.659999999999997</v>
      </c>
      <c r="F747">
        <v>37.642040000000001</v>
      </c>
      <c r="G747">
        <v>5704500</v>
      </c>
    </row>
    <row r="748" spans="1:7" ht="15.6" x14ac:dyDescent="0.3">
      <c r="A748" s="149">
        <v>44428</v>
      </c>
      <c r="B748">
        <v>37.490001999999997</v>
      </c>
      <c r="C748">
        <v>38.419998</v>
      </c>
      <c r="D748">
        <v>37.369999</v>
      </c>
      <c r="E748">
        <v>38.400002000000001</v>
      </c>
      <c r="F748">
        <v>38.381695000000001</v>
      </c>
      <c r="G748">
        <v>5348800</v>
      </c>
    </row>
    <row r="749" spans="1:7" ht="15.6" x14ac:dyDescent="0.3">
      <c r="A749" s="149">
        <v>44431</v>
      </c>
      <c r="B749">
        <v>38.990001999999997</v>
      </c>
      <c r="C749">
        <v>39.770000000000003</v>
      </c>
      <c r="D749">
        <v>38.860000999999997</v>
      </c>
      <c r="E749">
        <v>39.520000000000003</v>
      </c>
      <c r="F749">
        <v>39.501156000000002</v>
      </c>
      <c r="G749">
        <v>4546000</v>
      </c>
    </row>
    <row r="750" spans="1:7" ht="15.6" x14ac:dyDescent="0.3">
      <c r="A750" s="149">
        <v>44432</v>
      </c>
      <c r="B750">
        <v>40</v>
      </c>
      <c r="C750">
        <v>41.25</v>
      </c>
      <c r="D750">
        <v>39.950001</v>
      </c>
      <c r="E750">
        <v>40.909999999999997</v>
      </c>
      <c r="F750">
        <v>40.890490999999997</v>
      </c>
      <c r="G750">
        <v>9188600</v>
      </c>
    </row>
    <row r="751" spans="1:7" ht="15.6" x14ac:dyDescent="0.3">
      <c r="A751" s="149">
        <v>44433</v>
      </c>
      <c r="B751">
        <v>41.07</v>
      </c>
      <c r="C751">
        <v>42.240001999999997</v>
      </c>
      <c r="D751">
        <v>40.700001</v>
      </c>
      <c r="E751">
        <v>42.130001</v>
      </c>
      <c r="F751">
        <v>42.109917000000003</v>
      </c>
      <c r="G751">
        <v>6090100</v>
      </c>
    </row>
    <row r="752" spans="1:7" ht="15.6" x14ac:dyDescent="0.3">
      <c r="A752" s="149">
        <v>44434</v>
      </c>
      <c r="B752">
        <v>41.900002000000001</v>
      </c>
      <c r="C752">
        <v>42.700001</v>
      </c>
      <c r="D752">
        <v>41.610000999999997</v>
      </c>
      <c r="E752">
        <v>41.98</v>
      </c>
      <c r="F752">
        <v>41.959980000000002</v>
      </c>
      <c r="G752">
        <v>5147500</v>
      </c>
    </row>
    <row r="753" spans="1:7" ht="15.6" x14ac:dyDescent="0.3">
      <c r="A753" s="149">
        <v>44435</v>
      </c>
      <c r="B753">
        <v>42.150002000000001</v>
      </c>
      <c r="C753">
        <v>43.639999000000003</v>
      </c>
      <c r="D753">
        <v>42.099997999999999</v>
      </c>
      <c r="E753">
        <v>43.32</v>
      </c>
      <c r="F753">
        <v>43.299346999999997</v>
      </c>
      <c r="G753">
        <v>5295900</v>
      </c>
    </row>
    <row r="754" spans="1:7" ht="15.6" x14ac:dyDescent="0.3">
      <c r="A754" s="149">
        <v>44438</v>
      </c>
      <c r="B754">
        <v>43.09</v>
      </c>
      <c r="C754">
        <v>43.200001</v>
      </c>
      <c r="D754">
        <v>42.389999000000003</v>
      </c>
      <c r="E754">
        <v>42.66</v>
      </c>
      <c r="F754">
        <v>42.639656000000002</v>
      </c>
      <c r="G754">
        <v>5260000</v>
      </c>
    </row>
    <row r="755" spans="1:7" ht="15.6" x14ac:dyDescent="0.3">
      <c r="A755" s="149">
        <v>44439</v>
      </c>
      <c r="B755">
        <v>42.689999</v>
      </c>
      <c r="C755">
        <v>42.98</v>
      </c>
      <c r="D755">
        <v>42.189999</v>
      </c>
      <c r="E755">
        <v>42.619999</v>
      </c>
      <c r="F755">
        <v>42.599670000000003</v>
      </c>
      <c r="G755">
        <v>6090500</v>
      </c>
    </row>
    <row r="756" spans="1:7" ht="15.6" x14ac:dyDescent="0.3">
      <c r="A756" s="149">
        <v>44440</v>
      </c>
      <c r="B756">
        <v>42.849997999999999</v>
      </c>
      <c r="C756">
        <v>42.919998</v>
      </c>
      <c r="D756">
        <v>42.150002000000001</v>
      </c>
      <c r="E756">
        <v>42.200001</v>
      </c>
      <c r="F756">
        <v>42.179878000000002</v>
      </c>
      <c r="G756">
        <v>4250700</v>
      </c>
    </row>
    <row r="757" spans="1:7" ht="15.6" x14ac:dyDescent="0.3">
      <c r="A757" s="149">
        <v>44441</v>
      </c>
      <c r="B757">
        <v>42.48</v>
      </c>
      <c r="C757">
        <v>43</v>
      </c>
      <c r="D757">
        <v>41.900002000000001</v>
      </c>
      <c r="E757">
        <v>42.560001</v>
      </c>
      <c r="F757">
        <v>42.539710999999997</v>
      </c>
      <c r="G757">
        <v>4975900</v>
      </c>
    </row>
    <row r="758" spans="1:7" ht="15.6" x14ac:dyDescent="0.3">
      <c r="A758" s="149">
        <v>44442</v>
      </c>
      <c r="B758">
        <v>42.48</v>
      </c>
      <c r="C758">
        <v>43.400002000000001</v>
      </c>
      <c r="D758">
        <v>42.119999</v>
      </c>
      <c r="E758">
        <v>42.540000999999997</v>
      </c>
      <c r="F758">
        <v>42.519717999999997</v>
      </c>
      <c r="G758">
        <v>4342400</v>
      </c>
    </row>
    <row r="759" spans="1:7" ht="15.6" x14ac:dyDescent="0.3">
      <c r="A759" s="149">
        <v>44446</v>
      </c>
      <c r="B759">
        <v>42.419998</v>
      </c>
      <c r="C759">
        <v>43.619999</v>
      </c>
      <c r="D759">
        <v>42.200001</v>
      </c>
      <c r="E759">
        <v>43.439999</v>
      </c>
      <c r="F759">
        <v>43.419280999999998</v>
      </c>
      <c r="G759">
        <v>4455900</v>
      </c>
    </row>
    <row r="760" spans="1:7" ht="15.6" x14ac:dyDescent="0.3">
      <c r="A760" s="149">
        <v>44447</v>
      </c>
      <c r="B760">
        <v>43.240001999999997</v>
      </c>
      <c r="C760">
        <v>43.77</v>
      </c>
      <c r="D760">
        <v>41.950001</v>
      </c>
      <c r="E760">
        <v>42.439999</v>
      </c>
      <c r="F760">
        <v>42.419764999999998</v>
      </c>
      <c r="G760">
        <v>5694200</v>
      </c>
    </row>
    <row r="761" spans="1:7" ht="15.6" x14ac:dyDescent="0.3">
      <c r="A761" s="149">
        <v>44448</v>
      </c>
      <c r="B761">
        <v>42.450001</v>
      </c>
      <c r="C761">
        <v>43.150002000000001</v>
      </c>
      <c r="D761">
        <v>42.310001</v>
      </c>
      <c r="E761">
        <v>42.759998000000003</v>
      </c>
      <c r="F761">
        <v>42.742629999999998</v>
      </c>
      <c r="G761">
        <v>4367600</v>
      </c>
    </row>
    <row r="762" spans="1:7" ht="15.6" x14ac:dyDescent="0.3">
      <c r="A762" s="149">
        <v>44449</v>
      </c>
      <c r="B762">
        <v>43</v>
      </c>
      <c r="C762">
        <v>43.040000999999997</v>
      </c>
      <c r="D762">
        <v>42.259998000000003</v>
      </c>
      <c r="E762">
        <v>42.290000999999997</v>
      </c>
      <c r="F762">
        <v>42.272823000000002</v>
      </c>
      <c r="G762">
        <v>4816700</v>
      </c>
    </row>
    <row r="763" spans="1:7" ht="15.6" x14ac:dyDescent="0.3">
      <c r="A763" s="149">
        <v>44452</v>
      </c>
      <c r="B763">
        <v>43.400002000000001</v>
      </c>
      <c r="C763">
        <v>43.400002000000001</v>
      </c>
      <c r="D763">
        <v>41.889999000000003</v>
      </c>
      <c r="E763">
        <v>43.099997999999999</v>
      </c>
      <c r="F763">
        <v>43.082496999999996</v>
      </c>
      <c r="G763">
        <v>7157300</v>
      </c>
    </row>
    <row r="764" spans="1:7" ht="15.6" x14ac:dyDescent="0.3">
      <c r="A764" s="149">
        <v>44453</v>
      </c>
      <c r="B764">
        <v>41.73</v>
      </c>
      <c r="C764">
        <v>42.189999</v>
      </c>
      <c r="D764">
        <v>40.729999999999997</v>
      </c>
      <c r="E764">
        <v>41.41</v>
      </c>
      <c r="F764">
        <v>41.393185000000003</v>
      </c>
      <c r="G764">
        <v>8339600</v>
      </c>
    </row>
    <row r="765" spans="1:7" ht="15.6" x14ac:dyDescent="0.3">
      <c r="A765" s="149">
        <v>44454</v>
      </c>
      <c r="B765">
        <v>40.590000000000003</v>
      </c>
      <c r="C765">
        <v>40.75</v>
      </c>
      <c r="D765">
        <v>39.240001999999997</v>
      </c>
      <c r="E765">
        <v>40.380001</v>
      </c>
      <c r="F765">
        <v>40.363598000000003</v>
      </c>
      <c r="G765">
        <v>13062100</v>
      </c>
    </row>
    <row r="766" spans="1:7" ht="15.6" x14ac:dyDescent="0.3">
      <c r="A766" s="149">
        <v>44455</v>
      </c>
      <c r="B766">
        <v>40.139999000000003</v>
      </c>
      <c r="C766">
        <v>41.669998</v>
      </c>
      <c r="D766">
        <v>39.939999</v>
      </c>
      <c r="E766">
        <v>41.299999</v>
      </c>
      <c r="F766">
        <v>41.283230000000003</v>
      </c>
      <c r="G766">
        <v>5999600</v>
      </c>
    </row>
    <row r="767" spans="1:7" ht="15.6" x14ac:dyDescent="0.3">
      <c r="A767" s="149">
        <v>44456</v>
      </c>
      <c r="B767">
        <v>41.27</v>
      </c>
      <c r="C767">
        <v>42.380001</v>
      </c>
      <c r="D767">
        <v>41.18</v>
      </c>
      <c r="E767">
        <v>41.540000999999997</v>
      </c>
      <c r="F767">
        <v>41.523128999999997</v>
      </c>
      <c r="G767">
        <v>8317000</v>
      </c>
    </row>
    <row r="768" spans="1:7" ht="15.6" x14ac:dyDescent="0.3">
      <c r="A768" s="149">
        <v>44459</v>
      </c>
      <c r="B768">
        <v>40.689999</v>
      </c>
      <c r="C768">
        <v>41.98</v>
      </c>
      <c r="D768">
        <v>40.490001999999997</v>
      </c>
      <c r="E768">
        <v>41.279998999999997</v>
      </c>
      <c r="F768">
        <v>41.263233</v>
      </c>
      <c r="G768">
        <v>6657700</v>
      </c>
    </row>
    <row r="769" spans="1:7" ht="15.6" x14ac:dyDescent="0.3">
      <c r="A769" s="149">
        <v>44460</v>
      </c>
      <c r="B769">
        <v>41.700001</v>
      </c>
      <c r="C769">
        <v>42.720001000000003</v>
      </c>
      <c r="D769">
        <v>39.82</v>
      </c>
      <c r="E769">
        <v>40.549999</v>
      </c>
      <c r="F769">
        <v>40.533531000000004</v>
      </c>
      <c r="G769">
        <v>14128600</v>
      </c>
    </row>
    <row r="770" spans="1:7" ht="15.6" x14ac:dyDescent="0.3">
      <c r="A770" s="149">
        <v>44461</v>
      </c>
      <c r="B770">
        <v>41.169998</v>
      </c>
      <c r="C770">
        <v>43.900002000000001</v>
      </c>
      <c r="D770">
        <v>41.09</v>
      </c>
      <c r="E770">
        <v>43.02</v>
      </c>
      <c r="F770">
        <v>43.002524999999999</v>
      </c>
      <c r="G770">
        <v>15119400</v>
      </c>
    </row>
    <row r="771" spans="1:7" ht="15.6" x14ac:dyDescent="0.3">
      <c r="A771" s="149">
        <v>44462</v>
      </c>
      <c r="B771">
        <v>43.099997999999999</v>
      </c>
      <c r="C771">
        <v>45.099997999999999</v>
      </c>
      <c r="D771">
        <v>43.02</v>
      </c>
      <c r="E771">
        <v>44.650002000000001</v>
      </c>
      <c r="F771">
        <v>44.631866000000002</v>
      </c>
      <c r="G771">
        <v>13326200</v>
      </c>
    </row>
    <row r="772" spans="1:7" ht="15.6" x14ac:dyDescent="0.3">
      <c r="A772" s="149">
        <v>44463</v>
      </c>
      <c r="B772">
        <v>44.75</v>
      </c>
      <c r="C772">
        <v>45.360000999999997</v>
      </c>
      <c r="D772">
        <v>44.130001</v>
      </c>
      <c r="E772">
        <v>44.619999</v>
      </c>
      <c r="F772">
        <v>44.601878999999997</v>
      </c>
      <c r="G772">
        <v>8561900</v>
      </c>
    </row>
    <row r="773" spans="1:7" ht="15.6" x14ac:dyDescent="0.3">
      <c r="A773" s="149">
        <v>44466</v>
      </c>
      <c r="B773">
        <v>44.669998</v>
      </c>
      <c r="C773">
        <v>46.07</v>
      </c>
      <c r="D773">
        <v>44.610000999999997</v>
      </c>
      <c r="E773">
        <v>45.09</v>
      </c>
      <c r="F773">
        <v>45.071689999999997</v>
      </c>
      <c r="G773">
        <v>8472300</v>
      </c>
    </row>
    <row r="774" spans="1:7" ht="15.6" x14ac:dyDescent="0.3">
      <c r="A774" s="149">
        <v>44467</v>
      </c>
      <c r="B774">
        <v>45.040000999999997</v>
      </c>
      <c r="C774">
        <v>45.52</v>
      </c>
      <c r="D774">
        <v>44.709999000000003</v>
      </c>
      <c r="E774">
        <v>44.880001</v>
      </c>
      <c r="F774">
        <v>44.861773999999997</v>
      </c>
      <c r="G774">
        <v>6103200</v>
      </c>
    </row>
    <row r="775" spans="1:7" ht="15.6" x14ac:dyDescent="0.3">
      <c r="A775" s="149">
        <v>44468</v>
      </c>
      <c r="B775">
        <v>45.139999000000003</v>
      </c>
      <c r="C775">
        <v>45.290000999999997</v>
      </c>
      <c r="D775">
        <v>43.580002</v>
      </c>
      <c r="E775">
        <v>43.849997999999999</v>
      </c>
      <c r="F775">
        <v>43.832194999999999</v>
      </c>
      <c r="G775">
        <v>6458400</v>
      </c>
    </row>
    <row r="776" spans="1:7" ht="15.6" x14ac:dyDescent="0.3">
      <c r="A776" s="149">
        <v>44469</v>
      </c>
      <c r="B776">
        <v>44</v>
      </c>
      <c r="C776">
        <v>44.029998999999997</v>
      </c>
      <c r="D776">
        <v>43.07</v>
      </c>
      <c r="E776">
        <v>43.150002000000001</v>
      </c>
      <c r="F776">
        <v>43.132477000000002</v>
      </c>
      <c r="G776">
        <v>5422000</v>
      </c>
    </row>
    <row r="777" spans="1:7" ht="15.6" x14ac:dyDescent="0.3">
      <c r="A777" s="149">
        <v>44470</v>
      </c>
      <c r="B777">
        <v>43.34</v>
      </c>
      <c r="C777">
        <v>45.099997999999999</v>
      </c>
      <c r="D777">
        <v>43.279998999999997</v>
      </c>
      <c r="E777">
        <v>44.860000999999997</v>
      </c>
      <c r="F777">
        <v>44.841777999999998</v>
      </c>
      <c r="G777">
        <v>9734000</v>
      </c>
    </row>
    <row r="778" spans="1:7" ht="15.6" x14ac:dyDescent="0.3">
      <c r="A778" s="149">
        <v>44473</v>
      </c>
      <c r="B778">
        <v>44.77</v>
      </c>
      <c r="C778">
        <v>45.240001999999997</v>
      </c>
      <c r="D778">
        <v>44.200001</v>
      </c>
      <c r="E778">
        <v>44.509998000000003</v>
      </c>
      <c r="F778">
        <v>44.49192</v>
      </c>
      <c r="G778">
        <v>6065600</v>
      </c>
    </row>
    <row r="779" spans="1:7" ht="15.6" x14ac:dyDescent="0.3">
      <c r="A779" s="149">
        <v>44474</v>
      </c>
      <c r="B779">
        <v>44.66</v>
      </c>
      <c r="C779">
        <v>45.91</v>
      </c>
      <c r="D779">
        <v>44.259998000000003</v>
      </c>
      <c r="E779">
        <v>44.959999000000003</v>
      </c>
      <c r="F779">
        <v>44.941738000000001</v>
      </c>
      <c r="G779">
        <v>7800900</v>
      </c>
    </row>
    <row r="780" spans="1:7" ht="15.6" x14ac:dyDescent="0.3">
      <c r="A780" s="149">
        <v>44475</v>
      </c>
      <c r="B780">
        <v>44.349997999999999</v>
      </c>
      <c r="C780">
        <v>44.959999000000003</v>
      </c>
      <c r="D780">
        <v>43.970001000000003</v>
      </c>
      <c r="E780">
        <v>44.639999000000003</v>
      </c>
      <c r="F780">
        <v>44.621864000000002</v>
      </c>
      <c r="G780">
        <v>3917900</v>
      </c>
    </row>
    <row r="781" spans="1:7" ht="15.6" x14ac:dyDescent="0.3">
      <c r="A781" s="149">
        <v>44476</v>
      </c>
      <c r="B781">
        <v>45.099997999999999</v>
      </c>
      <c r="C781">
        <v>45.369999</v>
      </c>
      <c r="D781">
        <v>44.509998000000003</v>
      </c>
      <c r="E781">
        <v>44.77</v>
      </c>
      <c r="F781">
        <v>44.751815999999998</v>
      </c>
      <c r="G781">
        <v>7121700</v>
      </c>
    </row>
    <row r="782" spans="1:7" ht="15.6" x14ac:dyDescent="0.3">
      <c r="A782" s="149">
        <v>44477</v>
      </c>
      <c r="B782">
        <v>44.950001</v>
      </c>
      <c r="C782">
        <v>45.110000999999997</v>
      </c>
      <c r="D782">
        <v>44.380001</v>
      </c>
      <c r="E782">
        <v>44.43</v>
      </c>
      <c r="F782">
        <v>44.411952999999997</v>
      </c>
      <c r="G782">
        <v>7721600</v>
      </c>
    </row>
    <row r="783" spans="1:7" ht="15.6" x14ac:dyDescent="0.3">
      <c r="A783" s="149">
        <v>44480</v>
      </c>
      <c r="B783">
        <v>44.349997999999999</v>
      </c>
      <c r="C783">
        <v>45.220001000000003</v>
      </c>
      <c r="D783">
        <v>44.25</v>
      </c>
      <c r="E783">
        <v>44.419998</v>
      </c>
      <c r="F783">
        <v>44.401955000000001</v>
      </c>
      <c r="G783">
        <v>6068900</v>
      </c>
    </row>
    <row r="784" spans="1:7" ht="15.6" x14ac:dyDescent="0.3">
      <c r="A784" s="149">
        <v>44481</v>
      </c>
      <c r="B784">
        <v>45.259998000000003</v>
      </c>
      <c r="C784">
        <v>48.939999</v>
      </c>
      <c r="D784">
        <v>45.110000999999997</v>
      </c>
      <c r="E784">
        <v>48.689999</v>
      </c>
      <c r="F784">
        <v>48.670219000000003</v>
      </c>
      <c r="G784">
        <v>28085000</v>
      </c>
    </row>
    <row r="785" spans="1:7" ht="15.6" x14ac:dyDescent="0.3">
      <c r="A785" s="149">
        <v>44482</v>
      </c>
      <c r="B785">
        <v>48.529998999999997</v>
      </c>
      <c r="C785">
        <v>48.93</v>
      </c>
      <c r="D785">
        <v>47.669998</v>
      </c>
      <c r="E785">
        <v>48.150002000000001</v>
      </c>
      <c r="F785">
        <v>48.130446999999997</v>
      </c>
      <c r="G785">
        <v>9389800</v>
      </c>
    </row>
    <row r="786" spans="1:7" ht="15.6" x14ac:dyDescent="0.3">
      <c r="A786" s="149">
        <v>44483</v>
      </c>
      <c r="B786">
        <v>48.650002000000001</v>
      </c>
      <c r="C786">
        <v>48.880001</v>
      </c>
      <c r="D786">
        <v>47.950001</v>
      </c>
      <c r="E786">
        <v>48.439999</v>
      </c>
      <c r="F786">
        <v>48.420326000000003</v>
      </c>
      <c r="G786">
        <v>4484800</v>
      </c>
    </row>
    <row r="787" spans="1:7" ht="15.6" x14ac:dyDescent="0.3">
      <c r="A787" s="149">
        <v>44484</v>
      </c>
      <c r="B787">
        <v>48.950001</v>
      </c>
      <c r="C787">
        <v>49.130001</v>
      </c>
      <c r="D787">
        <v>47.869999</v>
      </c>
      <c r="E787">
        <v>47.950001</v>
      </c>
      <c r="F787">
        <v>47.930531000000002</v>
      </c>
      <c r="G787">
        <v>4303100</v>
      </c>
    </row>
    <row r="788" spans="1:7" ht="15.6" x14ac:dyDescent="0.3">
      <c r="A788" s="149">
        <v>44487</v>
      </c>
      <c r="B788">
        <v>47.810001</v>
      </c>
      <c r="C788">
        <v>48.369999</v>
      </c>
      <c r="D788">
        <v>47.360000999999997</v>
      </c>
      <c r="E788">
        <v>48.240001999999997</v>
      </c>
      <c r="F788">
        <v>48.220408999999997</v>
      </c>
      <c r="G788">
        <v>4783500</v>
      </c>
    </row>
    <row r="789" spans="1:7" ht="15.6" x14ac:dyDescent="0.3">
      <c r="A789" s="149">
        <v>44488</v>
      </c>
      <c r="B789">
        <v>48.560001</v>
      </c>
      <c r="C789">
        <v>48.57</v>
      </c>
      <c r="D789">
        <v>47.360000999999997</v>
      </c>
      <c r="E789">
        <v>47.470001000000003</v>
      </c>
      <c r="F789">
        <v>47.450718000000002</v>
      </c>
      <c r="G789">
        <v>4677200</v>
      </c>
    </row>
    <row r="790" spans="1:7" ht="15.6" x14ac:dyDescent="0.3">
      <c r="A790" s="149">
        <v>44489</v>
      </c>
      <c r="B790">
        <v>47.450001</v>
      </c>
      <c r="C790">
        <v>47.889999000000003</v>
      </c>
      <c r="D790">
        <v>46.77</v>
      </c>
      <c r="E790">
        <v>47.07</v>
      </c>
      <c r="F790">
        <v>47.050879999999999</v>
      </c>
      <c r="G790">
        <v>3698200</v>
      </c>
    </row>
    <row r="791" spans="1:7" ht="15.6" x14ac:dyDescent="0.3">
      <c r="A791" s="149">
        <v>44490</v>
      </c>
      <c r="B791">
        <v>47</v>
      </c>
      <c r="C791">
        <v>48.470001000000003</v>
      </c>
      <c r="D791">
        <v>47</v>
      </c>
      <c r="E791">
        <v>48.09</v>
      </c>
      <c r="F791">
        <v>48.070469000000003</v>
      </c>
      <c r="G791">
        <v>5524900</v>
      </c>
    </row>
    <row r="792" spans="1:7" ht="15.6" x14ac:dyDescent="0.3">
      <c r="A792" s="149">
        <v>44491</v>
      </c>
      <c r="B792">
        <v>48.099997999999999</v>
      </c>
      <c r="C792">
        <v>48.439999</v>
      </c>
      <c r="D792">
        <v>47.610000999999997</v>
      </c>
      <c r="E792">
        <v>48.029998999999997</v>
      </c>
      <c r="F792">
        <v>48.010489999999997</v>
      </c>
      <c r="G792">
        <v>2955500</v>
      </c>
    </row>
    <row r="793" spans="1:7" ht="15.6" x14ac:dyDescent="0.3">
      <c r="A793" s="149">
        <v>44494</v>
      </c>
      <c r="B793">
        <v>48.049999</v>
      </c>
      <c r="C793">
        <v>48.630001</v>
      </c>
      <c r="D793">
        <v>47.759998000000003</v>
      </c>
      <c r="E793">
        <v>48.150002000000001</v>
      </c>
      <c r="F793">
        <v>48.130446999999997</v>
      </c>
      <c r="G793">
        <v>3090200</v>
      </c>
    </row>
    <row r="794" spans="1:7" ht="15.6" x14ac:dyDescent="0.3">
      <c r="A794" s="149">
        <v>44495</v>
      </c>
      <c r="B794">
        <v>48.43</v>
      </c>
      <c r="C794">
        <v>48.689999</v>
      </c>
      <c r="D794">
        <v>47</v>
      </c>
      <c r="E794">
        <v>47.240001999999997</v>
      </c>
      <c r="F794">
        <v>47.220818000000001</v>
      </c>
      <c r="G794">
        <v>4697300</v>
      </c>
    </row>
    <row r="795" spans="1:7" ht="15.6" x14ac:dyDescent="0.3">
      <c r="A795" s="149">
        <v>44496</v>
      </c>
      <c r="B795">
        <v>47.389999000000003</v>
      </c>
      <c r="C795">
        <v>47.650002000000001</v>
      </c>
      <c r="D795">
        <v>46.93</v>
      </c>
      <c r="E795">
        <v>47.02</v>
      </c>
      <c r="F795">
        <v>47.000900000000001</v>
      </c>
      <c r="G795">
        <v>3546500</v>
      </c>
    </row>
    <row r="796" spans="1:7" ht="15.6" x14ac:dyDescent="0.3">
      <c r="A796" s="149">
        <v>44497</v>
      </c>
      <c r="B796">
        <v>47.25</v>
      </c>
      <c r="C796">
        <v>47.279998999999997</v>
      </c>
      <c r="D796">
        <v>46.150002000000001</v>
      </c>
      <c r="E796">
        <v>46.970001000000003</v>
      </c>
      <c r="F796">
        <v>46.950927999999998</v>
      </c>
      <c r="G796">
        <v>3720500</v>
      </c>
    </row>
    <row r="797" spans="1:7" ht="15.6" x14ac:dyDescent="0.3">
      <c r="A797" s="149">
        <v>44498</v>
      </c>
      <c r="B797">
        <v>46.91</v>
      </c>
      <c r="C797">
        <v>47.77</v>
      </c>
      <c r="D797">
        <v>46.689999</v>
      </c>
      <c r="E797">
        <v>47.16</v>
      </c>
      <c r="F797">
        <v>47.140841999999999</v>
      </c>
      <c r="G797">
        <v>4892300</v>
      </c>
    </row>
    <row r="798" spans="1:7" ht="15.6" x14ac:dyDescent="0.3">
      <c r="A798" s="149">
        <v>44501</v>
      </c>
      <c r="B798">
        <v>47.439999</v>
      </c>
      <c r="C798">
        <v>48.48</v>
      </c>
      <c r="D798">
        <v>47.060001</v>
      </c>
      <c r="E798">
        <v>48.470001000000003</v>
      </c>
      <c r="F798">
        <v>48.450313999999999</v>
      </c>
      <c r="G798">
        <v>5011100</v>
      </c>
    </row>
    <row r="799" spans="1:7" ht="15.6" x14ac:dyDescent="0.3">
      <c r="A799" s="149">
        <v>44502</v>
      </c>
      <c r="B799">
        <v>48.029998999999997</v>
      </c>
      <c r="C799">
        <v>48.07</v>
      </c>
      <c r="D799">
        <v>47.099997999999999</v>
      </c>
      <c r="E799">
        <v>47.880001</v>
      </c>
      <c r="F799">
        <v>47.860550000000003</v>
      </c>
      <c r="G799">
        <v>4366000</v>
      </c>
    </row>
    <row r="800" spans="1:7" ht="15.6" x14ac:dyDescent="0.3">
      <c r="A800" s="149">
        <v>44503</v>
      </c>
      <c r="B800">
        <v>47.75</v>
      </c>
      <c r="C800">
        <v>49.009998000000003</v>
      </c>
      <c r="D800">
        <v>47.169998</v>
      </c>
      <c r="E800">
        <v>48.700001</v>
      </c>
      <c r="F800">
        <v>48.680222000000001</v>
      </c>
      <c r="G800">
        <v>6789600</v>
      </c>
    </row>
    <row r="801" spans="1:7" ht="15.6" x14ac:dyDescent="0.3">
      <c r="A801" s="149">
        <v>44504</v>
      </c>
      <c r="B801">
        <v>49.470001000000003</v>
      </c>
      <c r="C801">
        <v>50.389999000000003</v>
      </c>
      <c r="D801">
        <v>47.02</v>
      </c>
      <c r="E801">
        <v>47.400002000000001</v>
      </c>
      <c r="F801">
        <v>47.380752999999999</v>
      </c>
      <c r="G801">
        <v>9351000</v>
      </c>
    </row>
    <row r="802" spans="1:7" ht="15.6" x14ac:dyDescent="0.3">
      <c r="A802" s="149">
        <v>44505</v>
      </c>
      <c r="B802">
        <v>49.970001000000003</v>
      </c>
      <c r="C802">
        <v>51.029998999999997</v>
      </c>
      <c r="D802">
        <v>49.240001999999997</v>
      </c>
      <c r="E802">
        <v>50.369999</v>
      </c>
      <c r="F802">
        <v>50.349541000000002</v>
      </c>
      <c r="G802">
        <v>8356900</v>
      </c>
    </row>
    <row r="803" spans="1:7" ht="15.6" x14ac:dyDescent="0.3">
      <c r="A803" s="149">
        <v>44508</v>
      </c>
      <c r="B803">
        <v>50.919998</v>
      </c>
      <c r="C803">
        <v>51.169998</v>
      </c>
      <c r="D803">
        <v>48.52</v>
      </c>
      <c r="E803">
        <v>48.540000999999997</v>
      </c>
      <c r="F803">
        <v>48.520290000000003</v>
      </c>
      <c r="G803">
        <v>5860700</v>
      </c>
    </row>
    <row r="804" spans="1:7" ht="15.6" x14ac:dyDescent="0.3">
      <c r="A804" s="149">
        <v>44509</v>
      </c>
      <c r="B804">
        <v>48.439999</v>
      </c>
      <c r="C804">
        <v>48.68</v>
      </c>
      <c r="D804">
        <v>47.02</v>
      </c>
      <c r="E804">
        <v>47.330002</v>
      </c>
      <c r="F804">
        <v>47.310780000000001</v>
      </c>
      <c r="G804">
        <v>5282900</v>
      </c>
    </row>
    <row r="805" spans="1:7" ht="15.6" x14ac:dyDescent="0.3">
      <c r="A805" s="149">
        <v>44510</v>
      </c>
      <c r="B805">
        <v>46.82</v>
      </c>
      <c r="C805">
        <v>47.650002000000001</v>
      </c>
      <c r="D805">
        <v>45.91</v>
      </c>
      <c r="E805">
        <v>46.060001</v>
      </c>
      <c r="F805">
        <v>46.041294000000001</v>
      </c>
      <c r="G805">
        <v>3659300</v>
      </c>
    </row>
    <row r="806" spans="1:7" ht="15.6" x14ac:dyDescent="0.3">
      <c r="A806" s="149">
        <v>44511</v>
      </c>
      <c r="B806">
        <v>46.189999</v>
      </c>
      <c r="C806">
        <v>46.279998999999997</v>
      </c>
      <c r="D806">
        <v>45.349997999999999</v>
      </c>
      <c r="E806">
        <v>45.419998</v>
      </c>
      <c r="F806">
        <v>45.401553999999997</v>
      </c>
      <c r="G806">
        <v>3584800</v>
      </c>
    </row>
    <row r="807" spans="1:7" ht="15.6" x14ac:dyDescent="0.3">
      <c r="A807" s="149">
        <v>44512</v>
      </c>
      <c r="B807">
        <v>45.599997999999999</v>
      </c>
      <c r="C807">
        <v>45.740001999999997</v>
      </c>
      <c r="D807">
        <v>44.610000999999997</v>
      </c>
      <c r="E807">
        <v>45.09</v>
      </c>
      <c r="F807">
        <v>45.071689999999997</v>
      </c>
      <c r="G807">
        <v>4624000</v>
      </c>
    </row>
    <row r="808" spans="1:7" ht="15.6" x14ac:dyDescent="0.3">
      <c r="A808" s="149">
        <v>44515</v>
      </c>
      <c r="B808">
        <v>45.48</v>
      </c>
      <c r="C808">
        <v>46.09</v>
      </c>
      <c r="D808">
        <v>45.369999</v>
      </c>
      <c r="E808">
        <v>45.82</v>
      </c>
      <c r="F808">
        <v>45.801392</v>
      </c>
      <c r="G808">
        <v>3104500</v>
      </c>
    </row>
    <row r="809" spans="1:7" ht="15.6" x14ac:dyDescent="0.3">
      <c r="A809" s="149">
        <v>44516</v>
      </c>
      <c r="B809">
        <v>45.900002000000001</v>
      </c>
      <c r="C809">
        <v>46.049999</v>
      </c>
      <c r="D809">
        <v>44.869999</v>
      </c>
      <c r="E809">
        <v>45.650002000000001</v>
      </c>
      <c r="F809">
        <v>45.631466000000003</v>
      </c>
      <c r="G809">
        <v>4465900</v>
      </c>
    </row>
    <row r="810" spans="1:7" ht="15.6" x14ac:dyDescent="0.3">
      <c r="A810" s="149">
        <v>44517</v>
      </c>
      <c r="B810">
        <v>45.509998000000003</v>
      </c>
      <c r="C810">
        <v>46.200001</v>
      </c>
      <c r="D810">
        <v>45.240001999999997</v>
      </c>
      <c r="E810">
        <v>45.509998000000003</v>
      </c>
      <c r="F810">
        <v>45.491515999999997</v>
      </c>
      <c r="G810">
        <v>3016000</v>
      </c>
    </row>
    <row r="811" spans="1:7" ht="15.6" x14ac:dyDescent="0.3">
      <c r="A811" s="149">
        <v>44518</v>
      </c>
      <c r="B811">
        <v>45.529998999999997</v>
      </c>
      <c r="C811">
        <v>45.779998999999997</v>
      </c>
      <c r="D811">
        <v>44.25</v>
      </c>
      <c r="E811">
        <v>44.330002</v>
      </c>
      <c r="F811">
        <v>44.311996000000001</v>
      </c>
      <c r="G811">
        <v>4485600</v>
      </c>
    </row>
    <row r="812" spans="1:7" ht="15.6" x14ac:dyDescent="0.3">
      <c r="A812" s="149">
        <v>44519</v>
      </c>
      <c r="B812">
        <v>43.799999</v>
      </c>
      <c r="C812">
        <v>44.77</v>
      </c>
      <c r="D812">
        <v>43.540000999999997</v>
      </c>
      <c r="E812">
        <v>44.279998999999997</v>
      </c>
      <c r="F812">
        <v>44.262016000000003</v>
      </c>
      <c r="G812">
        <v>6216000</v>
      </c>
    </row>
    <row r="813" spans="1:7" ht="15.6" x14ac:dyDescent="0.3">
      <c r="A813" s="149">
        <v>44522</v>
      </c>
      <c r="B813">
        <v>44.639999000000003</v>
      </c>
      <c r="C813">
        <v>45.16</v>
      </c>
      <c r="D813">
        <v>44.049999</v>
      </c>
      <c r="E813">
        <v>44.540000999999997</v>
      </c>
      <c r="F813">
        <v>44.521912</v>
      </c>
      <c r="G813">
        <v>4642700</v>
      </c>
    </row>
    <row r="814" spans="1:7" ht="15.6" x14ac:dyDescent="0.3">
      <c r="A814" s="149">
        <v>44523</v>
      </c>
      <c r="B814">
        <v>44.57</v>
      </c>
      <c r="C814">
        <v>44.959999000000003</v>
      </c>
      <c r="D814">
        <v>42.41</v>
      </c>
      <c r="E814">
        <v>42.509998000000003</v>
      </c>
      <c r="F814">
        <v>42.492733000000001</v>
      </c>
      <c r="G814">
        <v>8433300</v>
      </c>
    </row>
    <row r="815" spans="1:7" ht="15.6" x14ac:dyDescent="0.3">
      <c r="A815" s="149">
        <v>44524</v>
      </c>
      <c r="B815">
        <v>42.110000999999997</v>
      </c>
      <c r="C815">
        <v>43.470001000000003</v>
      </c>
      <c r="D815">
        <v>41.790000999999997</v>
      </c>
      <c r="E815">
        <v>42.830002</v>
      </c>
      <c r="F815">
        <v>42.812614000000004</v>
      </c>
      <c r="G815">
        <v>5426600</v>
      </c>
    </row>
    <row r="816" spans="1:7" ht="15.6" x14ac:dyDescent="0.3">
      <c r="A816" s="149">
        <v>44526</v>
      </c>
      <c r="B816">
        <v>40</v>
      </c>
      <c r="C816">
        <v>41.990001999999997</v>
      </c>
      <c r="D816">
        <v>39.169998</v>
      </c>
      <c r="E816">
        <v>41.849997999999999</v>
      </c>
      <c r="F816">
        <v>41.832999999999998</v>
      </c>
      <c r="G816">
        <v>7728500</v>
      </c>
    </row>
    <row r="817" spans="1:7" ht="15.6" x14ac:dyDescent="0.3">
      <c r="A817" s="149">
        <v>44529</v>
      </c>
      <c r="B817">
        <v>42.490001999999997</v>
      </c>
      <c r="C817">
        <v>42.98</v>
      </c>
      <c r="D817">
        <v>40.990001999999997</v>
      </c>
      <c r="E817">
        <v>41.130001</v>
      </c>
      <c r="F817">
        <v>41.113292999999999</v>
      </c>
      <c r="G817">
        <v>7368200</v>
      </c>
    </row>
    <row r="818" spans="1:7" ht="15.6" x14ac:dyDescent="0.3">
      <c r="A818" s="149">
        <v>44530</v>
      </c>
      <c r="B818">
        <v>40.799999</v>
      </c>
      <c r="C818">
        <v>41.139999000000003</v>
      </c>
      <c r="D818">
        <v>39.009998000000003</v>
      </c>
      <c r="E818">
        <v>39.580002</v>
      </c>
      <c r="F818">
        <v>39.563930999999997</v>
      </c>
      <c r="G818">
        <v>9225800</v>
      </c>
    </row>
    <row r="819" spans="1:7" ht="15.6" x14ac:dyDescent="0.3">
      <c r="A819" s="149">
        <v>44531</v>
      </c>
      <c r="B819">
        <v>40.32</v>
      </c>
      <c r="C819">
        <v>41.939999</v>
      </c>
      <c r="D819">
        <v>38.110000999999997</v>
      </c>
      <c r="E819">
        <v>38.299999</v>
      </c>
      <c r="F819">
        <v>38.284447</v>
      </c>
      <c r="G819">
        <v>10532500</v>
      </c>
    </row>
    <row r="820" spans="1:7" ht="15.6" x14ac:dyDescent="0.3">
      <c r="A820" s="149">
        <v>44532</v>
      </c>
      <c r="B820">
        <v>38.82</v>
      </c>
      <c r="C820">
        <v>41.560001</v>
      </c>
      <c r="D820">
        <v>38.549999</v>
      </c>
      <c r="E820">
        <v>41.23</v>
      </c>
      <c r="F820">
        <v>41.213253000000002</v>
      </c>
      <c r="G820">
        <v>10105700</v>
      </c>
    </row>
    <row r="821" spans="1:7" ht="15.6" x14ac:dyDescent="0.3">
      <c r="A821" s="149">
        <v>44533</v>
      </c>
      <c r="B821">
        <v>40.889999000000003</v>
      </c>
      <c r="C821">
        <v>41.209999000000003</v>
      </c>
      <c r="D821">
        <v>39.689999</v>
      </c>
      <c r="E821">
        <v>40.169998</v>
      </c>
      <c r="F821">
        <v>40.153683000000001</v>
      </c>
      <c r="G821">
        <v>7685000</v>
      </c>
    </row>
    <row r="822" spans="1:7" ht="15.6" x14ac:dyDescent="0.3">
      <c r="A822" s="149">
        <v>44536</v>
      </c>
      <c r="B822">
        <v>40.720001000000003</v>
      </c>
      <c r="C822">
        <v>43.419998</v>
      </c>
      <c r="D822">
        <v>40.290000999999997</v>
      </c>
      <c r="E822">
        <v>42.209999000000003</v>
      </c>
      <c r="F822">
        <v>42.192855999999999</v>
      </c>
      <c r="G822">
        <v>9173000</v>
      </c>
    </row>
    <row r="823" spans="1:7" ht="15.6" x14ac:dyDescent="0.3">
      <c r="A823" s="149">
        <v>44537</v>
      </c>
      <c r="B823">
        <v>43.360000999999997</v>
      </c>
      <c r="C823">
        <v>43.779998999999997</v>
      </c>
      <c r="D823">
        <v>42.509998000000003</v>
      </c>
      <c r="E823">
        <v>42.740001999999997</v>
      </c>
      <c r="F823">
        <v>42.722645</v>
      </c>
      <c r="G823">
        <v>5700500</v>
      </c>
    </row>
    <row r="824" spans="1:7" ht="15.6" x14ac:dyDescent="0.3">
      <c r="A824" s="149">
        <v>44538</v>
      </c>
      <c r="B824">
        <v>42.889999000000003</v>
      </c>
      <c r="C824">
        <v>43.939999</v>
      </c>
      <c r="D824">
        <v>42.759998000000003</v>
      </c>
      <c r="E824">
        <v>42.889999000000003</v>
      </c>
      <c r="F824">
        <v>42.872577999999997</v>
      </c>
      <c r="G824">
        <v>5376300</v>
      </c>
    </row>
    <row r="825" spans="1:7" ht="15.6" x14ac:dyDescent="0.3">
      <c r="A825" s="149">
        <v>44539</v>
      </c>
      <c r="B825">
        <v>42.240001999999997</v>
      </c>
      <c r="C825">
        <v>42.919998</v>
      </c>
      <c r="D825">
        <v>42.119999</v>
      </c>
      <c r="E825">
        <v>42.209999000000003</v>
      </c>
      <c r="F825">
        <v>42.195808</v>
      </c>
      <c r="G825">
        <v>4051900</v>
      </c>
    </row>
    <row r="826" spans="1:7" ht="15.6" x14ac:dyDescent="0.3">
      <c r="A826" s="149">
        <v>44540</v>
      </c>
      <c r="B826">
        <v>42.5</v>
      </c>
      <c r="C826">
        <v>42.740001999999997</v>
      </c>
      <c r="D826">
        <v>41.330002</v>
      </c>
      <c r="E826">
        <v>41.41</v>
      </c>
      <c r="F826">
        <v>41.396076000000001</v>
      </c>
      <c r="G826">
        <v>6963000</v>
      </c>
    </row>
    <row r="827" spans="1:7" ht="15.6" x14ac:dyDescent="0.3">
      <c r="A827" s="149">
        <v>44543</v>
      </c>
      <c r="B827">
        <v>41.040000999999997</v>
      </c>
      <c r="C827">
        <v>41.540000999999997</v>
      </c>
      <c r="D827">
        <v>39.720001000000003</v>
      </c>
      <c r="E827">
        <v>40.340000000000003</v>
      </c>
      <c r="F827">
        <v>40.326439000000001</v>
      </c>
      <c r="G827">
        <v>5111600</v>
      </c>
    </row>
    <row r="828" spans="1:7" ht="15.6" x14ac:dyDescent="0.3">
      <c r="A828" s="149">
        <v>44544</v>
      </c>
      <c r="B828">
        <v>40</v>
      </c>
      <c r="C828">
        <v>41.830002</v>
      </c>
      <c r="D828">
        <v>39.799999</v>
      </c>
      <c r="E828">
        <v>41.23</v>
      </c>
      <c r="F828">
        <v>41.216137000000003</v>
      </c>
      <c r="G828">
        <v>10262200</v>
      </c>
    </row>
    <row r="829" spans="1:7" ht="15.6" x14ac:dyDescent="0.3">
      <c r="A829" s="149">
        <v>44545</v>
      </c>
      <c r="B829">
        <v>41.119999</v>
      </c>
      <c r="C829">
        <v>41.619999</v>
      </c>
      <c r="D829">
        <v>40.009998000000003</v>
      </c>
      <c r="E829">
        <v>41.369999</v>
      </c>
      <c r="F829">
        <v>41.356090999999999</v>
      </c>
      <c r="G829">
        <v>6194900</v>
      </c>
    </row>
    <row r="830" spans="1:7" ht="15.6" x14ac:dyDescent="0.3">
      <c r="A830" s="149">
        <v>44546</v>
      </c>
      <c r="B830">
        <v>41.68</v>
      </c>
      <c r="C830">
        <v>42.279998999999997</v>
      </c>
      <c r="D830">
        <v>40.729999999999997</v>
      </c>
      <c r="E830">
        <v>40.799999</v>
      </c>
      <c r="F830">
        <v>40.786282</v>
      </c>
      <c r="G830">
        <v>6312800</v>
      </c>
    </row>
    <row r="831" spans="1:7" ht="15.6" x14ac:dyDescent="0.3">
      <c r="A831" s="149">
        <v>44547</v>
      </c>
      <c r="B831">
        <v>40.729999999999997</v>
      </c>
      <c r="C831">
        <v>42.529998999999997</v>
      </c>
      <c r="D831">
        <v>40.310001</v>
      </c>
      <c r="E831">
        <v>42.279998999999997</v>
      </c>
      <c r="F831">
        <v>42.265780999999997</v>
      </c>
      <c r="G831">
        <v>9215100</v>
      </c>
    </row>
    <row r="832" spans="1:7" ht="15.6" x14ac:dyDescent="0.3">
      <c r="A832" s="149">
        <v>44550</v>
      </c>
      <c r="B832">
        <v>41.200001</v>
      </c>
      <c r="C832">
        <v>42.509998000000003</v>
      </c>
      <c r="D832">
        <v>41.049999</v>
      </c>
      <c r="E832">
        <v>42.07</v>
      </c>
      <c r="F832">
        <v>42.055855000000001</v>
      </c>
      <c r="G832">
        <v>5949400</v>
      </c>
    </row>
    <row r="833" spans="1:7" ht="15.6" x14ac:dyDescent="0.3">
      <c r="A833" s="149">
        <v>44551</v>
      </c>
      <c r="B833">
        <v>42.470001000000003</v>
      </c>
      <c r="C833">
        <v>45.200001</v>
      </c>
      <c r="D833">
        <v>42.470001000000003</v>
      </c>
      <c r="E833">
        <v>44.810001</v>
      </c>
      <c r="F833">
        <v>44.794936999999997</v>
      </c>
      <c r="G833">
        <v>6631400</v>
      </c>
    </row>
    <row r="834" spans="1:7" ht="15.6" x14ac:dyDescent="0.3">
      <c r="A834" s="149">
        <v>44552</v>
      </c>
      <c r="B834">
        <v>44.610000999999997</v>
      </c>
      <c r="C834">
        <v>45.830002</v>
      </c>
      <c r="D834">
        <v>44.52</v>
      </c>
      <c r="E834">
        <v>45.279998999999997</v>
      </c>
      <c r="F834">
        <v>45.264778</v>
      </c>
      <c r="G834">
        <v>6672200</v>
      </c>
    </row>
    <row r="835" spans="1:7" ht="15.6" x14ac:dyDescent="0.3">
      <c r="A835" s="149">
        <v>44553</v>
      </c>
      <c r="B835">
        <v>46.009998000000003</v>
      </c>
      <c r="C835">
        <v>46.639999000000003</v>
      </c>
      <c r="D835">
        <v>45.439999</v>
      </c>
      <c r="E835">
        <v>45.740001999999997</v>
      </c>
      <c r="F835">
        <v>45.724625000000003</v>
      </c>
      <c r="G835">
        <v>3728900</v>
      </c>
    </row>
    <row r="836" spans="1:7" ht="15.6" x14ac:dyDescent="0.3">
      <c r="A836" s="149">
        <v>44557</v>
      </c>
      <c r="B836">
        <v>45.299999</v>
      </c>
      <c r="C836">
        <v>45.43</v>
      </c>
      <c r="D836">
        <v>44.700001</v>
      </c>
      <c r="E836">
        <v>45.209999000000003</v>
      </c>
      <c r="F836">
        <v>45.194800999999998</v>
      </c>
      <c r="G836">
        <v>3234800</v>
      </c>
    </row>
    <row r="837" spans="1:7" ht="15.6" x14ac:dyDescent="0.3">
      <c r="A837" s="149">
        <v>44558</v>
      </c>
      <c r="B837">
        <v>44.84</v>
      </c>
      <c r="C837">
        <v>45.490001999999997</v>
      </c>
      <c r="D837">
        <v>44.200001</v>
      </c>
      <c r="E837">
        <v>44.220001000000003</v>
      </c>
      <c r="F837">
        <v>44.205139000000003</v>
      </c>
      <c r="G837">
        <v>4322900</v>
      </c>
    </row>
    <row r="838" spans="1:7" ht="15.6" x14ac:dyDescent="0.3">
      <c r="A838" s="149">
        <v>44559</v>
      </c>
      <c r="B838">
        <v>44.139999000000003</v>
      </c>
      <c r="C838">
        <v>45.09</v>
      </c>
      <c r="D838">
        <v>43.82</v>
      </c>
      <c r="E838">
        <v>44.490001999999997</v>
      </c>
      <c r="F838">
        <v>44.475048000000001</v>
      </c>
      <c r="G838">
        <v>3487100</v>
      </c>
    </row>
    <row r="839" spans="1:7" ht="15.6" x14ac:dyDescent="0.3">
      <c r="A839" s="149">
        <v>44560</v>
      </c>
      <c r="B839">
        <v>44.490001999999997</v>
      </c>
      <c r="C839">
        <v>45.43</v>
      </c>
      <c r="D839">
        <v>44.25</v>
      </c>
      <c r="E839">
        <v>44.759998000000003</v>
      </c>
      <c r="F839">
        <v>44.744948999999998</v>
      </c>
      <c r="G839">
        <v>3290500</v>
      </c>
    </row>
    <row r="840" spans="1:7" ht="15.6" x14ac:dyDescent="0.3">
      <c r="A840" s="149">
        <v>44561</v>
      </c>
      <c r="B840">
        <v>44.630001</v>
      </c>
      <c r="C840">
        <v>45.23</v>
      </c>
      <c r="D840">
        <v>44.59</v>
      </c>
      <c r="E840">
        <v>44.880001</v>
      </c>
      <c r="F840">
        <v>44.864913999999999</v>
      </c>
      <c r="G840">
        <v>3399300</v>
      </c>
    </row>
    <row r="841" spans="1:7" ht="15.6" x14ac:dyDescent="0.3">
      <c r="A841" s="149">
        <v>44564</v>
      </c>
      <c r="B841">
        <v>45.040000999999997</v>
      </c>
      <c r="C841">
        <v>46.369999</v>
      </c>
      <c r="D841">
        <v>44.799999</v>
      </c>
      <c r="E841">
        <v>45.48</v>
      </c>
      <c r="F841">
        <v>45.464706</v>
      </c>
      <c r="G841">
        <v>5187500</v>
      </c>
    </row>
    <row r="842" spans="1:7" ht="15.6" x14ac:dyDescent="0.3">
      <c r="A842" s="149">
        <v>44565</v>
      </c>
      <c r="B842">
        <v>46.200001</v>
      </c>
      <c r="C842">
        <v>46.599997999999999</v>
      </c>
      <c r="D842">
        <v>45.07</v>
      </c>
      <c r="E842">
        <v>45.389999000000003</v>
      </c>
      <c r="F842">
        <v>45.374741</v>
      </c>
      <c r="G842">
        <v>4036100</v>
      </c>
    </row>
    <row r="843" spans="1:7" ht="15.6" x14ac:dyDescent="0.3">
      <c r="A843" s="149">
        <v>44566</v>
      </c>
      <c r="B843">
        <v>45.349997999999999</v>
      </c>
      <c r="C843">
        <v>45.5</v>
      </c>
      <c r="D843">
        <v>43.02</v>
      </c>
      <c r="E843">
        <v>43.040000999999997</v>
      </c>
      <c r="F843">
        <v>43.025531999999998</v>
      </c>
      <c r="G843">
        <v>5511400</v>
      </c>
    </row>
    <row r="844" spans="1:7" ht="15.6" x14ac:dyDescent="0.3">
      <c r="A844" s="149">
        <v>44567</v>
      </c>
      <c r="B844">
        <v>43.490001999999997</v>
      </c>
      <c r="C844">
        <v>44.759998000000003</v>
      </c>
      <c r="D844">
        <v>43.419998</v>
      </c>
      <c r="E844">
        <v>44.32</v>
      </c>
      <c r="F844">
        <v>44.305098999999998</v>
      </c>
      <c r="G844">
        <v>5031900</v>
      </c>
    </row>
    <row r="845" spans="1:7" ht="15.6" x14ac:dyDescent="0.3">
      <c r="A845" s="149">
        <v>44568</v>
      </c>
      <c r="B845">
        <v>44.580002</v>
      </c>
      <c r="C845">
        <v>45.380001</v>
      </c>
      <c r="D845">
        <v>44.34</v>
      </c>
      <c r="E845">
        <v>44.529998999999997</v>
      </c>
      <c r="F845">
        <v>44.515030000000003</v>
      </c>
      <c r="G845">
        <v>5477000</v>
      </c>
    </row>
    <row r="846" spans="1:7" ht="15.6" x14ac:dyDescent="0.3">
      <c r="A846" s="149">
        <v>44571</v>
      </c>
      <c r="B846">
        <v>44.630001</v>
      </c>
      <c r="C846">
        <v>44.77</v>
      </c>
      <c r="D846">
        <v>42.279998999999997</v>
      </c>
      <c r="E846">
        <v>43.619999</v>
      </c>
      <c r="F846">
        <v>43.605331</v>
      </c>
      <c r="G846">
        <v>4576400</v>
      </c>
    </row>
    <row r="847" spans="1:7" ht="15.6" x14ac:dyDescent="0.3">
      <c r="A847" s="149">
        <v>44572</v>
      </c>
      <c r="B847">
        <v>43.57</v>
      </c>
      <c r="C847">
        <v>45.279998999999997</v>
      </c>
      <c r="D847">
        <v>43.41</v>
      </c>
      <c r="E847">
        <v>44.950001</v>
      </c>
      <c r="F847">
        <v>44.934891</v>
      </c>
      <c r="G847">
        <v>4851500</v>
      </c>
    </row>
    <row r="848" spans="1:7" ht="15.6" x14ac:dyDescent="0.3">
      <c r="A848" s="149">
        <v>44573</v>
      </c>
      <c r="B848">
        <v>45.27</v>
      </c>
      <c r="C848">
        <v>45.450001</v>
      </c>
      <c r="D848">
        <v>44.23</v>
      </c>
      <c r="E848">
        <v>44.799999</v>
      </c>
      <c r="F848">
        <v>44.784939000000001</v>
      </c>
      <c r="G848">
        <v>4371100</v>
      </c>
    </row>
    <row r="849" spans="1:7" ht="15.6" x14ac:dyDescent="0.3">
      <c r="A849" s="149">
        <v>44574</v>
      </c>
      <c r="B849">
        <v>44.82</v>
      </c>
      <c r="C849">
        <v>45.700001</v>
      </c>
      <c r="D849">
        <v>44.040000999999997</v>
      </c>
      <c r="E849">
        <v>44.25</v>
      </c>
      <c r="F849">
        <v>44.235123000000002</v>
      </c>
      <c r="G849">
        <v>4264000</v>
      </c>
    </row>
    <row r="850" spans="1:7" ht="15.6" x14ac:dyDescent="0.3">
      <c r="A850" s="149">
        <v>44575</v>
      </c>
      <c r="B850">
        <v>46.049999</v>
      </c>
      <c r="C850">
        <v>46.439999</v>
      </c>
      <c r="D850">
        <v>43.610000999999997</v>
      </c>
      <c r="E850">
        <v>44.470001000000003</v>
      </c>
      <c r="F850">
        <v>44.455050999999997</v>
      </c>
      <c r="G850">
        <v>5292800</v>
      </c>
    </row>
    <row r="851" spans="1:7" ht="15.6" x14ac:dyDescent="0.3">
      <c r="A851" s="149">
        <v>44579</v>
      </c>
      <c r="B851">
        <v>43.91</v>
      </c>
      <c r="C851">
        <v>44.73</v>
      </c>
      <c r="D851">
        <v>43.41</v>
      </c>
      <c r="E851">
        <v>43.830002</v>
      </c>
      <c r="F851">
        <v>43.815266000000001</v>
      </c>
      <c r="G851">
        <v>4290700</v>
      </c>
    </row>
    <row r="852" spans="1:7" ht="15.6" x14ac:dyDescent="0.3">
      <c r="A852" s="149">
        <v>44580</v>
      </c>
      <c r="B852">
        <v>44.139999000000003</v>
      </c>
      <c r="C852">
        <v>44.32</v>
      </c>
      <c r="D852">
        <v>42.110000999999997</v>
      </c>
      <c r="E852">
        <v>42.209999000000003</v>
      </c>
      <c r="F852">
        <v>42.195808</v>
      </c>
      <c r="G852">
        <v>5893200</v>
      </c>
    </row>
    <row r="853" spans="1:7" ht="15.6" x14ac:dyDescent="0.3">
      <c r="A853" s="149">
        <v>44581</v>
      </c>
      <c r="B853">
        <v>42.43</v>
      </c>
      <c r="C853">
        <v>43.419998</v>
      </c>
      <c r="D853">
        <v>41.439999</v>
      </c>
      <c r="E853">
        <v>41.549999</v>
      </c>
      <c r="F853">
        <v>41.536029999999997</v>
      </c>
      <c r="G853">
        <v>5826500</v>
      </c>
    </row>
    <row r="854" spans="1:7" ht="15.6" x14ac:dyDescent="0.3">
      <c r="A854" s="149">
        <v>44582</v>
      </c>
      <c r="B854">
        <v>41.509998000000003</v>
      </c>
      <c r="C854">
        <v>42.25</v>
      </c>
      <c r="D854">
        <v>40.43</v>
      </c>
      <c r="E854">
        <v>40.959999000000003</v>
      </c>
      <c r="F854">
        <v>40.946227999999998</v>
      </c>
      <c r="G854">
        <v>6151000</v>
      </c>
    </row>
    <row r="855" spans="1:7" ht="15.6" x14ac:dyDescent="0.3">
      <c r="A855" s="149">
        <v>44585</v>
      </c>
      <c r="B855">
        <v>39.810001</v>
      </c>
      <c r="C855">
        <v>41.990001999999997</v>
      </c>
      <c r="D855">
        <v>39.049999</v>
      </c>
      <c r="E855">
        <v>41.889999000000003</v>
      </c>
      <c r="F855">
        <v>41.875915999999997</v>
      </c>
      <c r="G855">
        <v>7050400</v>
      </c>
    </row>
    <row r="856" spans="1:7" ht="15.6" x14ac:dyDescent="0.3">
      <c r="A856" s="149">
        <v>44586</v>
      </c>
      <c r="B856">
        <v>41.290000999999997</v>
      </c>
      <c r="C856">
        <v>42.509998000000003</v>
      </c>
      <c r="D856">
        <v>40.740001999999997</v>
      </c>
      <c r="E856">
        <v>41.98</v>
      </c>
      <c r="F856">
        <v>41.965885</v>
      </c>
      <c r="G856">
        <v>4214500</v>
      </c>
    </row>
    <row r="857" spans="1:7" ht="15.6" x14ac:dyDescent="0.3">
      <c r="A857" s="149">
        <v>44587</v>
      </c>
      <c r="B857">
        <v>42.599997999999999</v>
      </c>
      <c r="C857">
        <v>43.450001</v>
      </c>
      <c r="D857">
        <v>41.43</v>
      </c>
      <c r="E857">
        <v>41.68</v>
      </c>
      <c r="F857">
        <v>41.665984999999999</v>
      </c>
      <c r="G857">
        <v>5722600</v>
      </c>
    </row>
    <row r="858" spans="1:7" ht="15.6" x14ac:dyDescent="0.3">
      <c r="A858" s="149">
        <v>44588</v>
      </c>
      <c r="B858">
        <v>41.950001</v>
      </c>
      <c r="C858">
        <v>42.709999000000003</v>
      </c>
      <c r="D858">
        <v>40.340000000000003</v>
      </c>
      <c r="E858">
        <v>40.619999</v>
      </c>
      <c r="F858">
        <v>40.606341999999998</v>
      </c>
      <c r="G858">
        <v>5284100</v>
      </c>
    </row>
    <row r="859" spans="1:7" ht="15.6" x14ac:dyDescent="0.3">
      <c r="A859" s="149">
        <v>44589</v>
      </c>
      <c r="B859">
        <v>40.810001</v>
      </c>
      <c r="C859">
        <v>41.650002000000001</v>
      </c>
      <c r="D859">
        <v>39.860000999999997</v>
      </c>
      <c r="E859">
        <v>41.630001</v>
      </c>
      <c r="F859">
        <v>41.616005000000001</v>
      </c>
      <c r="G859">
        <v>5108400</v>
      </c>
    </row>
    <row r="860" spans="1:7" ht="15.6" x14ac:dyDescent="0.3">
      <c r="A860" s="149">
        <v>44592</v>
      </c>
      <c r="B860">
        <v>41.48</v>
      </c>
      <c r="C860">
        <v>42.790000999999997</v>
      </c>
      <c r="D860">
        <v>41.220001000000003</v>
      </c>
      <c r="E860">
        <v>42.720001000000003</v>
      </c>
      <c r="F860">
        <v>42.705638999999998</v>
      </c>
      <c r="G860">
        <v>5671200</v>
      </c>
    </row>
    <row r="861" spans="1:7" ht="15.6" x14ac:dyDescent="0.3">
      <c r="A861" s="149">
        <v>44593</v>
      </c>
      <c r="B861">
        <v>43.200001</v>
      </c>
      <c r="C861">
        <v>44.32</v>
      </c>
      <c r="D861">
        <v>42.75</v>
      </c>
      <c r="E861">
        <v>44.16</v>
      </c>
      <c r="F861">
        <v>44.145153000000001</v>
      </c>
      <c r="G861">
        <v>4841100</v>
      </c>
    </row>
    <row r="862" spans="1:7" ht="15.6" x14ac:dyDescent="0.3">
      <c r="A862" s="149">
        <v>44594</v>
      </c>
      <c r="B862">
        <v>44.18</v>
      </c>
      <c r="C862">
        <v>44.389999000000003</v>
      </c>
      <c r="D862">
        <v>43.310001</v>
      </c>
      <c r="E862">
        <v>43.639999000000003</v>
      </c>
      <c r="F862">
        <v>43.625332</v>
      </c>
      <c r="G862">
        <v>3556800</v>
      </c>
    </row>
    <row r="863" spans="1:7" ht="15.6" x14ac:dyDescent="0.3">
      <c r="A863" s="149">
        <v>44595</v>
      </c>
      <c r="B863">
        <v>43.259998000000003</v>
      </c>
      <c r="C863">
        <v>44.049999</v>
      </c>
      <c r="D863">
        <v>42.950001</v>
      </c>
      <c r="E863">
        <v>42.98</v>
      </c>
      <c r="F863">
        <v>42.965549000000003</v>
      </c>
      <c r="G863">
        <v>3562000</v>
      </c>
    </row>
    <row r="864" spans="1:7" ht="15.6" x14ac:dyDescent="0.3">
      <c r="A864" s="149">
        <v>44596</v>
      </c>
      <c r="B864">
        <v>42.82</v>
      </c>
      <c r="C864">
        <v>44.830002</v>
      </c>
      <c r="D864">
        <v>42.619999</v>
      </c>
      <c r="E864">
        <v>44.540000999999997</v>
      </c>
      <c r="F864">
        <v>44.525027999999999</v>
      </c>
      <c r="G864">
        <v>4809600</v>
      </c>
    </row>
    <row r="865" spans="1:7" ht="15.6" x14ac:dyDescent="0.3">
      <c r="A865" s="149">
        <v>44599</v>
      </c>
      <c r="B865">
        <v>44.68</v>
      </c>
      <c r="C865">
        <v>46.029998999999997</v>
      </c>
      <c r="D865">
        <v>44.68</v>
      </c>
      <c r="E865">
        <v>45.610000999999997</v>
      </c>
      <c r="F865">
        <v>45.594665999999997</v>
      </c>
      <c r="G865">
        <v>6149200</v>
      </c>
    </row>
    <row r="866" spans="1:7" ht="15.6" x14ac:dyDescent="0.3">
      <c r="A866" s="149">
        <v>44600</v>
      </c>
      <c r="B866">
        <v>46.119999</v>
      </c>
      <c r="C866">
        <v>47.380001</v>
      </c>
      <c r="D866">
        <v>45.700001</v>
      </c>
      <c r="E866">
        <v>47.200001</v>
      </c>
      <c r="F866">
        <v>47.184128000000001</v>
      </c>
      <c r="G866">
        <v>9317800</v>
      </c>
    </row>
    <row r="867" spans="1:7" ht="15.6" x14ac:dyDescent="0.3">
      <c r="A867" s="149">
        <v>44601</v>
      </c>
      <c r="B867">
        <v>47.450001</v>
      </c>
      <c r="C867">
        <v>48.700001</v>
      </c>
      <c r="D867">
        <v>47.299999</v>
      </c>
      <c r="E867">
        <v>48.52</v>
      </c>
      <c r="F867">
        <v>48.503689000000001</v>
      </c>
      <c r="G867">
        <v>6628900</v>
      </c>
    </row>
    <row r="868" spans="1:7" ht="15.6" x14ac:dyDescent="0.3">
      <c r="A868" s="149">
        <v>44602</v>
      </c>
      <c r="B868">
        <v>48</v>
      </c>
      <c r="C868">
        <v>49</v>
      </c>
      <c r="D868">
        <v>46.619999</v>
      </c>
      <c r="E868">
        <v>47.07</v>
      </c>
      <c r="F868">
        <v>47.054172999999999</v>
      </c>
      <c r="G868">
        <v>10074300</v>
      </c>
    </row>
    <row r="869" spans="1:7" ht="15.6" x14ac:dyDescent="0.3">
      <c r="A869" s="149">
        <v>44603</v>
      </c>
      <c r="B869">
        <v>47.200001</v>
      </c>
      <c r="C869">
        <v>47.950001</v>
      </c>
      <c r="D869">
        <v>45.18</v>
      </c>
      <c r="E869">
        <v>45.459999000000003</v>
      </c>
      <c r="F869">
        <v>45.444716999999997</v>
      </c>
      <c r="G869">
        <v>7871500</v>
      </c>
    </row>
    <row r="870" spans="1:7" ht="15.6" x14ac:dyDescent="0.3">
      <c r="A870" s="149">
        <v>44606</v>
      </c>
      <c r="B870">
        <v>45.580002</v>
      </c>
      <c r="C870">
        <v>46.23</v>
      </c>
      <c r="D870">
        <v>44.34</v>
      </c>
      <c r="E870">
        <v>44.650002000000001</v>
      </c>
      <c r="F870">
        <v>44.634990999999999</v>
      </c>
      <c r="G870">
        <v>5067400</v>
      </c>
    </row>
    <row r="871" spans="1:7" ht="15.6" x14ac:dyDescent="0.3">
      <c r="A871" s="149">
        <v>44607</v>
      </c>
      <c r="B871">
        <v>45.43</v>
      </c>
      <c r="C871">
        <v>45.900002000000001</v>
      </c>
      <c r="D871">
        <v>44.630001</v>
      </c>
      <c r="E871">
        <v>45.080002</v>
      </c>
      <c r="F871">
        <v>45.06485</v>
      </c>
      <c r="G871">
        <v>6286700</v>
      </c>
    </row>
    <row r="872" spans="1:7" ht="15.6" x14ac:dyDescent="0.3">
      <c r="A872" s="149">
        <v>44608</v>
      </c>
      <c r="B872">
        <v>44.759998000000003</v>
      </c>
      <c r="C872">
        <v>45.689999</v>
      </c>
      <c r="D872">
        <v>44.279998999999997</v>
      </c>
      <c r="E872">
        <v>45.169998</v>
      </c>
      <c r="F872">
        <v>45.154815999999997</v>
      </c>
      <c r="G872">
        <v>5413200</v>
      </c>
    </row>
    <row r="873" spans="1:7" ht="15.6" x14ac:dyDescent="0.3">
      <c r="A873" s="149">
        <v>44609</v>
      </c>
      <c r="B873">
        <v>45.049999</v>
      </c>
      <c r="C873">
        <v>45.169998</v>
      </c>
      <c r="D873">
        <v>43.59</v>
      </c>
      <c r="E873">
        <v>43.68</v>
      </c>
      <c r="F873">
        <v>43.665317999999999</v>
      </c>
      <c r="G873">
        <v>4426000</v>
      </c>
    </row>
    <row r="874" spans="1:7" ht="15.6" x14ac:dyDescent="0.3">
      <c r="A874" s="149">
        <v>44610</v>
      </c>
      <c r="B874">
        <v>43.5</v>
      </c>
      <c r="C874">
        <v>44.290000999999997</v>
      </c>
      <c r="D874">
        <v>42.98</v>
      </c>
      <c r="E874">
        <v>43.560001</v>
      </c>
      <c r="F874">
        <v>43.545357000000003</v>
      </c>
      <c r="G874">
        <v>5214100</v>
      </c>
    </row>
    <row r="875" spans="1:7" ht="15.6" x14ac:dyDescent="0.3">
      <c r="A875" s="149">
        <v>44614</v>
      </c>
      <c r="B875">
        <v>43.27</v>
      </c>
      <c r="C875">
        <v>43.939999</v>
      </c>
      <c r="D875">
        <v>42.57</v>
      </c>
      <c r="E875">
        <v>43.23</v>
      </c>
      <c r="F875">
        <v>43.215465999999999</v>
      </c>
      <c r="G875">
        <v>5606100</v>
      </c>
    </row>
    <row r="876" spans="1:7" ht="15.6" x14ac:dyDescent="0.3">
      <c r="A876" s="149">
        <v>44615</v>
      </c>
      <c r="B876">
        <v>43.91</v>
      </c>
      <c r="C876">
        <v>44.16</v>
      </c>
      <c r="D876">
        <v>42.369999</v>
      </c>
      <c r="E876">
        <v>42.48</v>
      </c>
      <c r="F876">
        <v>42.465716999999998</v>
      </c>
      <c r="G876">
        <v>5208100</v>
      </c>
    </row>
    <row r="877" spans="1:7" ht="15.6" x14ac:dyDescent="0.3">
      <c r="A877" s="149">
        <v>44616</v>
      </c>
      <c r="B877">
        <v>40.57</v>
      </c>
      <c r="C877">
        <v>43.630001</v>
      </c>
      <c r="D877">
        <v>40.450001</v>
      </c>
      <c r="E877">
        <v>43.509998000000003</v>
      </c>
      <c r="F877">
        <v>43.495373000000001</v>
      </c>
      <c r="G877">
        <v>5536600</v>
      </c>
    </row>
    <row r="878" spans="1:7" ht="15.6" x14ac:dyDescent="0.3">
      <c r="A878" s="149">
        <v>44617</v>
      </c>
      <c r="B878">
        <v>43.779998999999997</v>
      </c>
      <c r="C878">
        <v>45.150002000000001</v>
      </c>
      <c r="D878">
        <v>43.419998</v>
      </c>
      <c r="E878">
        <v>45.119999</v>
      </c>
      <c r="F878">
        <v>45.104832000000002</v>
      </c>
      <c r="G878">
        <v>5417900</v>
      </c>
    </row>
    <row r="879" spans="1:7" ht="15.6" x14ac:dyDescent="0.3">
      <c r="A879" s="149">
        <v>44620</v>
      </c>
      <c r="B879">
        <v>44.259998000000003</v>
      </c>
      <c r="C879">
        <v>44.799999</v>
      </c>
      <c r="D879">
        <v>43.450001</v>
      </c>
      <c r="E879">
        <v>44.290000999999997</v>
      </c>
      <c r="F879">
        <v>44.275108000000003</v>
      </c>
      <c r="G879">
        <v>6383500</v>
      </c>
    </row>
    <row r="880" spans="1:7" ht="15.6" x14ac:dyDescent="0.3">
      <c r="A880" s="149">
        <v>44621</v>
      </c>
      <c r="B880">
        <v>44.099997999999999</v>
      </c>
      <c r="C880">
        <v>44.110000999999997</v>
      </c>
      <c r="D880">
        <v>41.68</v>
      </c>
      <c r="E880">
        <v>41.919998</v>
      </c>
      <c r="F880">
        <v>41.905906999999999</v>
      </c>
      <c r="G880">
        <v>5925700</v>
      </c>
    </row>
    <row r="881" spans="1:7" ht="15.6" x14ac:dyDescent="0.3">
      <c r="A881" s="149">
        <v>44622</v>
      </c>
      <c r="B881">
        <v>42.950001</v>
      </c>
      <c r="C881">
        <v>44.240001999999997</v>
      </c>
      <c r="D881">
        <v>42.509998000000003</v>
      </c>
      <c r="E881">
        <v>43.73</v>
      </c>
      <c r="F881">
        <v>43.715297999999997</v>
      </c>
      <c r="G881">
        <v>5813700</v>
      </c>
    </row>
    <row r="882" spans="1:7" ht="15.6" x14ac:dyDescent="0.3">
      <c r="A882" s="149">
        <v>44623</v>
      </c>
      <c r="B882">
        <v>44.98</v>
      </c>
      <c r="C882">
        <v>45.119999</v>
      </c>
      <c r="D882">
        <v>43.049999</v>
      </c>
      <c r="E882">
        <v>43.349997999999999</v>
      </c>
      <c r="F882">
        <v>43.335422999999999</v>
      </c>
      <c r="G882">
        <v>4957400</v>
      </c>
    </row>
    <row r="883" spans="1:7" ht="15.6" x14ac:dyDescent="0.3">
      <c r="A883" s="149">
        <v>44624</v>
      </c>
      <c r="B883">
        <v>42.619999</v>
      </c>
      <c r="C883">
        <v>42.889999000000003</v>
      </c>
      <c r="D883">
        <v>40.409999999999997</v>
      </c>
      <c r="E883">
        <v>41.540000999999997</v>
      </c>
      <c r="F883">
        <v>41.526035</v>
      </c>
      <c r="G883">
        <v>6805600</v>
      </c>
    </row>
    <row r="884" spans="1:7" ht="15.6" x14ac:dyDescent="0.3">
      <c r="A884" s="149">
        <v>44627</v>
      </c>
      <c r="B884">
        <v>41.52</v>
      </c>
      <c r="C884">
        <v>41.52</v>
      </c>
      <c r="D884">
        <v>37.439999</v>
      </c>
      <c r="E884">
        <v>37.479999999999997</v>
      </c>
      <c r="F884">
        <v>37.467399999999998</v>
      </c>
      <c r="G884">
        <v>9245100</v>
      </c>
    </row>
    <row r="885" spans="1:7" ht="15.6" x14ac:dyDescent="0.3">
      <c r="A885" s="149">
        <v>44628</v>
      </c>
      <c r="B885">
        <v>37.790000999999997</v>
      </c>
      <c r="C885">
        <v>38.959999000000003</v>
      </c>
      <c r="D885">
        <v>36.459999000000003</v>
      </c>
      <c r="E885">
        <v>37.630001</v>
      </c>
      <c r="F885">
        <v>37.617348</v>
      </c>
      <c r="G885">
        <v>8132100</v>
      </c>
    </row>
    <row r="886" spans="1:7" ht="15.6" x14ac:dyDescent="0.3">
      <c r="A886" s="149">
        <v>44629</v>
      </c>
      <c r="B886">
        <v>39.189999</v>
      </c>
      <c r="C886">
        <v>40.909999999999997</v>
      </c>
      <c r="D886">
        <v>39.049999</v>
      </c>
      <c r="E886">
        <v>40.279998999999997</v>
      </c>
      <c r="F886">
        <v>40.269669</v>
      </c>
      <c r="G886">
        <v>6192900</v>
      </c>
    </row>
    <row r="887" spans="1:7" ht="15.6" x14ac:dyDescent="0.3">
      <c r="A887" s="149">
        <v>44630</v>
      </c>
      <c r="B887">
        <v>39.18</v>
      </c>
      <c r="C887">
        <v>41.07</v>
      </c>
      <c r="D887">
        <v>38.950001</v>
      </c>
      <c r="E887">
        <v>40.889999000000003</v>
      </c>
      <c r="F887">
        <v>40.879513000000003</v>
      </c>
      <c r="G887">
        <v>5525400</v>
      </c>
    </row>
    <row r="888" spans="1:7" ht="15.6" x14ac:dyDescent="0.3">
      <c r="A888" s="149">
        <v>44631</v>
      </c>
      <c r="B888">
        <v>41.200001</v>
      </c>
      <c r="C888">
        <v>41.5</v>
      </c>
      <c r="D888">
        <v>40.060001</v>
      </c>
      <c r="E888">
        <v>40.110000999999997</v>
      </c>
      <c r="F888">
        <v>40.099711999999997</v>
      </c>
      <c r="G888">
        <v>3744100</v>
      </c>
    </row>
    <row r="889" spans="1:7" ht="15.6" x14ac:dyDescent="0.3">
      <c r="A889" s="149">
        <v>44634</v>
      </c>
      <c r="B889">
        <v>40.099997999999999</v>
      </c>
      <c r="C889">
        <v>40.590000000000003</v>
      </c>
      <c r="D889">
        <v>38.310001</v>
      </c>
      <c r="E889">
        <v>38.799999</v>
      </c>
      <c r="F889">
        <v>38.790050999999998</v>
      </c>
      <c r="G889">
        <v>4506900</v>
      </c>
    </row>
    <row r="890" spans="1:7" ht="15.6" x14ac:dyDescent="0.3">
      <c r="A890" s="149">
        <v>44635</v>
      </c>
      <c r="B890">
        <v>38.990001999999997</v>
      </c>
      <c r="C890">
        <v>40.389999000000003</v>
      </c>
      <c r="D890">
        <v>38.560001</v>
      </c>
      <c r="E890">
        <v>40.090000000000003</v>
      </c>
      <c r="F890">
        <v>40.079720000000002</v>
      </c>
      <c r="G890">
        <v>5525300</v>
      </c>
    </row>
    <row r="891" spans="1:7" ht="15.6" x14ac:dyDescent="0.3">
      <c r="A891" s="149">
        <v>44636</v>
      </c>
      <c r="B891">
        <v>40.869999</v>
      </c>
      <c r="C891">
        <v>42.380001</v>
      </c>
      <c r="D891">
        <v>40.869999</v>
      </c>
      <c r="E891">
        <v>42.169998</v>
      </c>
      <c r="F891">
        <v>42.159184000000003</v>
      </c>
      <c r="G891">
        <v>5891100</v>
      </c>
    </row>
    <row r="892" spans="1:7" ht="15.6" x14ac:dyDescent="0.3">
      <c r="A892" s="149">
        <v>44637</v>
      </c>
      <c r="B892">
        <v>41.740001999999997</v>
      </c>
      <c r="C892">
        <v>42.470001000000003</v>
      </c>
      <c r="D892">
        <v>41.279998999999997</v>
      </c>
      <c r="E892">
        <v>41.939999</v>
      </c>
      <c r="F892">
        <v>41.929240999999998</v>
      </c>
      <c r="G892">
        <v>4728700</v>
      </c>
    </row>
    <row r="893" spans="1:7" ht="15.6" x14ac:dyDescent="0.3">
      <c r="A893" s="149">
        <v>44638</v>
      </c>
      <c r="B893">
        <v>41.740001999999997</v>
      </c>
      <c r="C893">
        <v>42.279998999999997</v>
      </c>
      <c r="D893">
        <v>41.099997999999999</v>
      </c>
      <c r="E893">
        <v>42.169998</v>
      </c>
      <c r="F893">
        <v>42.159184000000003</v>
      </c>
      <c r="G893">
        <v>10399000</v>
      </c>
    </row>
    <row r="894" spans="1:7" ht="15.6" x14ac:dyDescent="0.3">
      <c r="A894" s="149">
        <v>44641</v>
      </c>
      <c r="B894">
        <v>41.990001999999997</v>
      </c>
      <c r="C894">
        <v>42.080002</v>
      </c>
      <c r="D894">
        <v>41.040000999999997</v>
      </c>
      <c r="E894">
        <v>41.830002</v>
      </c>
      <c r="F894">
        <v>41.819274999999998</v>
      </c>
      <c r="G894">
        <v>3480000</v>
      </c>
    </row>
    <row r="895" spans="1:7" ht="15.6" x14ac:dyDescent="0.3">
      <c r="A895" s="149">
        <v>44642</v>
      </c>
      <c r="B895">
        <v>41.98</v>
      </c>
      <c r="C895">
        <v>42.720001000000003</v>
      </c>
      <c r="D895">
        <v>41.849997999999999</v>
      </c>
      <c r="E895">
        <v>41.970001000000003</v>
      </c>
      <c r="F895">
        <v>41.959240000000001</v>
      </c>
      <c r="G895">
        <v>3035800</v>
      </c>
    </row>
    <row r="896" spans="1:7" ht="15.6" x14ac:dyDescent="0.3">
      <c r="A896" s="149">
        <v>44643</v>
      </c>
      <c r="B896">
        <v>41.459999000000003</v>
      </c>
      <c r="C896">
        <v>41.849997999999999</v>
      </c>
      <c r="D896">
        <v>41.290000999999997</v>
      </c>
      <c r="E896">
        <v>41.41</v>
      </c>
      <c r="F896">
        <v>41.399380000000001</v>
      </c>
      <c r="G896">
        <v>3901700</v>
      </c>
    </row>
    <row r="897" spans="1:7" ht="15.6" x14ac:dyDescent="0.3">
      <c r="A897" s="149">
        <v>44644</v>
      </c>
      <c r="B897">
        <v>41.57</v>
      </c>
      <c r="C897">
        <v>42.27</v>
      </c>
      <c r="D897">
        <v>41.080002</v>
      </c>
      <c r="E897">
        <v>42.16</v>
      </c>
      <c r="F897">
        <v>42.149185000000003</v>
      </c>
      <c r="G897">
        <v>3654300</v>
      </c>
    </row>
    <row r="898" spans="1:7" ht="15.6" x14ac:dyDescent="0.3">
      <c r="A898" s="149">
        <v>44645</v>
      </c>
      <c r="B898">
        <v>42.150002000000001</v>
      </c>
      <c r="C898">
        <v>42.470001000000003</v>
      </c>
      <c r="D898">
        <v>41.860000999999997</v>
      </c>
      <c r="E898">
        <v>42.200001</v>
      </c>
      <c r="F898">
        <v>42.189177999999998</v>
      </c>
      <c r="G898">
        <v>2625400</v>
      </c>
    </row>
    <row r="899" spans="1:7" ht="15.6" x14ac:dyDescent="0.3">
      <c r="A899" s="149">
        <v>44648</v>
      </c>
      <c r="B899">
        <v>42.279998999999997</v>
      </c>
      <c r="C899">
        <v>42.75</v>
      </c>
      <c r="D899">
        <v>41.830002</v>
      </c>
      <c r="E899">
        <v>42.189999</v>
      </c>
      <c r="F899">
        <v>42.179175999999998</v>
      </c>
      <c r="G899">
        <v>2749700</v>
      </c>
    </row>
    <row r="900" spans="1:7" ht="15.6" x14ac:dyDescent="0.3">
      <c r="A900" s="149">
        <v>44649</v>
      </c>
      <c r="B900">
        <v>42.860000999999997</v>
      </c>
      <c r="C900">
        <v>44.18</v>
      </c>
      <c r="D900">
        <v>42.860000999999997</v>
      </c>
      <c r="E900">
        <v>43.610000999999997</v>
      </c>
      <c r="F900">
        <v>43.598815999999999</v>
      </c>
      <c r="G900">
        <v>3408000</v>
      </c>
    </row>
    <row r="901" spans="1:7" ht="15.6" x14ac:dyDescent="0.3">
      <c r="A901" s="149">
        <v>44650</v>
      </c>
      <c r="B901">
        <v>43.209999000000003</v>
      </c>
      <c r="C901">
        <v>43.66</v>
      </c>
      <c r="D901">
        <v>42.700001</v>
      </c>
      <c r="E901">
        <v>43.16</v>
      </c>
      <c r="F901">
        <v>43.14893</v>
      </c>
      <c r="G901">
        <v>4592700</v>
      </c>
    </row>
    <row r="902" spans="1:7" ht="15.6" x14ac:dyDescent="0.3">
      <c r="A902" s="149">
        <v>44651</v>
      </c>
      <c r="B902">
        <v>42.900002000000001</v>
      </c>
      <c r="C902">
        <v>43.419998</v>
      </c>
      <c r="D902">
        <v>41.939999</v>
      </c>
      <c r="E902">
        <v>41.939999</v>
      </c>
      <c r="F902">
        <v>41.929240999999998</v>
      </c>
      <c r="G902">
        <v>4542200</v>
      </c>
    </row>
    <row r="903" spans="1:7" ht="15.6" x14ac:dyDescent="0.3">
      <c r="A903" s="149">
        <v>44652</v>
      </c>
      <c r="B903">
        <v>42.299999</v>
      </c>
      <c r="C903">
        <v>42.43</v>
      </c>
      <c r="D903">
        <v>41.400002000000001</v>
      </c>
      <c r="E903">
        <v>41.869999</v>
      </c>
      <c r="F903">
        <v>41.859260999999996</v>
      </c>
      <c r="G903">
        <v>5018800</v>
      </c>
    </row>
    <row r="904" spans="1:7" ht="15.6" x14ac:dyDescent="0.3">
      <c r="A904" s="149">
        <v>44655</v>
      </c>
      <c r="B904">
        <v>41.810001</v>
      </c>
      <c r="C904">
        <v>42.73</v>
      </c>
      <c r="D904">
        <v>41.52</v>
      </c>
      <c r="E904">
        <v>42.5</v>
      </c>
      <c r="F904">
        <v>42.489100999999998</v>
      </c>
      <c r="G904">
        <v>4085600</v>
      </c>
    </row>
    <row r="905" spans="1:7" ht="15.6" x14ac:dyDescent="0.3">
      <c r="A905" s="149">
        <v>44656</v>
      </c>
      <c r="B905">
        <v>42.630001</v>
      </c>
      <c r="C905">
        <v>42.810001</v>
      </c>
      <c r="D905">
        <v>41.169998</v>
      </c>
      <c r="E905">
        <v>41.66</v>
      </c>
      <c r="F905">
        <v>41.649318999999998</v>
      </c>
      <c r="G905">
        <v>3570400</v>
      </c>
    </row>
    <row r="906" spans="1:7" ht="15.6" x14ac:dyDescent="0.3">
      <c r="A906" s="149">
        <v>44657</v>
      </c>
      <c r="B906">
        <v>41</v>
      </c>
      <c r="C906">
        <v>41.049999</v>
      </c>
      <c r="D906">
        <v>39.299999</v>
      </c>
      <c r="E906">
        <v>39.740001999999997</v>
      </c>
      <c r="F906">
        <v>39.729809000000003</v>
      </c>
      <c r="G906">
        <v>5002500</v>
      </c>
    </row>
    <row r="907" spans="1:7" ht="15.6" x14ac:dyDescent="0.3">
      <c r="A907" s="149">
        <v>44658</v>
      </c>
      <c r="B907">
        <v>39.669998</v>
      </c>
      <c r="C907">
        <v>39.830002</v>
      </c>
      <c r="D907">
        <v>37.979999999999997</v>
      </c>
      <c r="E907">
        <v>39.18</v>
      </c>
      <c r="F907">
        <v>39.169952000000002</v>
      </c>
      <c r="G907">
        <v>5453300</v>
      </c>
    </row>
    <row r="908" spans="1:7" ht="15.6" x14ac:dyDescent="0.3">
      <c r="A908" s="149">
        <v>44659</v>
      </c>
      <c r="B908">
        <v>39.020000000000003</v>
      </c>
      <c r="C908">
        <v>39.700001</v>
      </c>
      <c r="D908">
        <v>38.549999</v>
      </c>
      <c r="E908">
        <v>39.200001</v>
      </c>
      <c r="F908">
        <v>39.189945000000002</v>
      </c>
      <c r="G908">
        <v>3794900</v>
      </c>
    </row>
    <row r="909" spans="1:7" ht="15.6" x14ac:dyDescent="0.3">
      <c r="A909" s="149">
        <v>44662</v>
      </c>
      <c r="B909">
        <v>38.659999999999997</v>
      </c>
      <c r="C909">
        <v>40.18</v>
      </c>
      <c r="D909">
        <v>38.659999999999997</v>
      </c>
      <c r="E909">
        <v>39.509998000000003</v>
      </c>
      <c r="F909">
        <v>39.499862999999998</v>
      </c>
      <c r="G909">
        <v>3622600</v>
      </c>
    </row>
    <row r="910" spans="1:7" ht="15.6" x14ac:dyDescent="0.3">
      <c r="A910" s="149">
        <v>44663</v>
      </c>
      <c r="B910">
        <v>39.919998</v>
      </c>
      <c r="C910">
        <v>40.549999</v>
      </c>
      <c r="D910">
        <v>39.389999000000003</v>
      </c>
      <c r="E910">
        <v>39.549999</v>
      </c>
      <c r="F910">
        <v>39.539852000000003</v>
      </c>
      <c r="G910">
        <v>3435000</v>
      </c>
    </row>
    <row r="911" spans="1:7" ht="15.6" x14ac:dyDescent="0.3">
      <c r="A911" s="149">
        <v>44664</v>
      </c>
      <c r="B911">
        <v>39.729999999999997</v>
      </c>
      <c r="C911">
        <v>41.639999000000003</v>
      </c>
      <c r="D911">
        <v>39.729999999999997</v>
      </c>
      <c r="E911">
        <v>41.279998999999997</v>
      </c>
      <c r="F911">
        <v>41.269413</v>
      </c>
      <c r="G911">
        <v>4846900</v>
      </c>
    </row>
    <row r="912" spans="1:7" ht="15.6" x14ac:dyDescent="0.3">
      <c r="A912" s="149">
        <v>44665</v>
      </c>
      <c r="B912">
        <v>41.57</v>
      </c>
      <c r="C912">
        <v>42.200001</v>
      </c>
      <c r="D912">
        <v>41.52</v>
      </c>
      <c r="E912">
        <v>41.599997999999999</v>
      </c>
      <c r="F912">
        <v>41.589328999999999</v>
      </c>
      <c r="G912">
        <v>3239500</v>
      </c>
    </row>
    <row r="913" spans="1:7" ht="15.6" x14ac:dyDescent="0.3">
      <c r="A913" s="149">
        <v>44669</v>
      </c>
      <c r="B913">
        <v>41.310001</v>
      </c>
      <c r="C913">
        <v>41.700001</v>
      </c>
      <c r="D913">
        <v>41</v>
      </c>
      <c r="E913">
        <v>41.16</v>
      </c>
      <c r="F913">
        <v>41.149448</v>
      </c>
      <c r="G913">
        <v>2459600</v>
      </c>
    </row>
    <row r="914" spans="1:7" ht="15.6" x14ac:dyDescent="0.3">
      <c r="A914" s="149">
        <v>44670</v>
      </c>
      <c r="B914">
        <v>41.279998999999997</v>
      </c>
      <c r="C914">
        <v>42.970001000000003</v>
      </c>
      <c r="D914">
        <v>41.279998999999997</v>
      </c>
      <c r="E914">
        <v>42.77</v>
      </c>
      <c r="F914">
        <v>42.759033000000002</v>
      </c>
      <c r="G914">
        <v>2772100</v>
      </c>
    </row>
    <row r="915" spans="1:7" ht="15.6" x14ac:dyDescent="0.3">
      <c r="A915" s="149">
        <v>44671</v>
      </c>
      <c r="B915">
        <v>42.919998</v>
      </c>
      <c r="C915">
        <v>44.02</v>
      </c>
      <c r="D915">
        <v>42.889999000000003</v>
      </c>
      <c r="E915">
        <v>43.349997999999999</v>
      </c>
      <c r="F915">
        <v>43.338878999999999</v>
      </c>
      <c r="G915">
        <v>4086000</v>
      </c>
    </row>
    <row r="916" spans="1:7" ht="15.6" x14ac:dyDescent="0.3">
      <c r="A916" s="149">
        <v>44672</v>
      </c>
      <c r="B916">
        <v>44.27</v>
      </c>
      <c r="C916">
        <v>44.599997999999999</v>
      </c>
      <c r="D916">
        <v>41.990001999999997</v>
      </c>
      <c r="E916">
        <v>42.169998</v>
      </c>
      <c r="F916">
        <v>42.159184000000003</v>
      </c>
      <c r="G916">
        <v>3281900</v>
      </c>
    </row>
    <row r="917" spans="1:7" ht="15.6" x14ac:dyDescent="0.3">
      <c r="A917" s="149">
        <v>44673</v>
      </c>
      <c r="B917">
        <v>41.990001999999997</v>
      </c>
      <c r="C917">
        <v>42.349997999999999</v>
      </c>
      <c r="D917">
        <v>40.849997999999999</v>
      </c>
      <c r="E917">
        <v>41.080002</v>
      </c>
      <c r="F917">
        <v>41.069462000000001</v>
      </c>
      <c r="G917">
        <v>3701900</v>
      </c>
    </row>
    <row r="918" spans="1:7" ht="15.6" x14ac:dyDescent="0.3">
      <c r="A918" s="149">
        <v>44676</v>
      </c>
      <c r="B918">
        <v>40.669998</v>
      </c>
      <c r="C918">
        <v>42.200001</v>
      </c>
      <c r="D918">
        <v>40.229999999999997</v>
      </c>
      <c r="E918">
        <v>42.029998999999997</v>
      </c>
      <c r="F918">
        <v>42.019218000000002</v>
      </c>
      <c r="G918">
        <v>4084400</v>
      </c>
    </row>
    <row r="919" spans="1:7" ht="15.6" x14ac:dyDescent="0.3">
      <c r="A919" s="149">
        <v>44677</v>
      </c>
      <c r="B919">
        <v>41.790000999999997</v>
      </c>
      <c r="C919">
        <v>42.060001</v>
      </c>
      <c r="D919">
        <v>40.159999999999997</v>
      </c>
      <c r="E919">
        <v>40.349997999999999</v>
      </c>
      <c r="F919">
        <v>40.339652999999998</v>
      </c>
      <c r="G919">
        <v>3692700</v>
      </c>
    </row>
    <row r="920" spans="1:7" ht="15.6" x14ac:dyDescent="0.3">
      <c r="A920" s="149">
        <v>44678</v>
      </c>
      <c r="B920">
        <v>40.259998000000003</v>
      </c>
      <c r="C920">
        <v>41.130001</v>
      </c>
      <c r="D920">
        <v>39.540000999999997</v>
      </c>
      <c r="E920">
        <v>40.340000000000003</v>
      </c>
      <c r="F920">
        <v>40.329655000000002</v>
      </c>
      <c r="G920">
        <v>4530100</v>
      </c>
    </row>
    <row r="921" spans="1:7" ht="15.6" x14ac:dyDescent="0.3">
      <c r="A921" s="149">
        <v>44679</v>
      </c>
      <c r="B921">
        <v>40.939999</v>
      </c>
      <c r="C921">
        <v>42.59</v>
      </c>
      <c r="D921">
        <v>40.130001</v>
      </c>
      <c r="E921">
        <v>42.110000999999997</v>
      </c>
      <c r="F921">
        <v>42.099201000000001</v>
      </c>
      <c r="G921">
        <v>7568200</v>
      </c>
    </row>
    <row r="922" spans="1:7" ht="15.6" x14ac:dyDescent="0.3">
      <c r="A922" s="149">
        <v>44680</v>
      </c>
      <c r="B922">
        <v>41.880001</v>
      </c>
      <c r="C922">
        <v>43.259998000000003</v>
      </c>
      <c r="D922">
        <v>40.959999000000003</v>
      </c>
      <c r="E922">
        <v>41.040000999999997</v>
      </c>
      <c r="F922">
        <v>41.029471999999998</v>
      </c>
      <c r="G922">
        <v>5060700</v>
      </c>
    </row>
    <row r="923" spans="1:7" ht="15.6" x14ac:dyDescent="0.3">
      <c r="A923" s="149">
        <v>44683</v>
      </c>
      <c r="B923">
        <v>41.990001999999997</v>
      </c>
      <c r="C923">
        <v>42.23</v>
      </c>
      <c r="D923">
        <v>40.400002000000001</v>
      </c>
      <c r="E923">
        <v>41.970001000000003</v>
      </c>
      <c r="F923">
        <v>41.959240000000001</v>
      </c>
      <c r="G923">
        <v>6437100</v>
      </c>
    </row>
    <row r="924" spans="1:7" ht="15.6" x14ac:dyDescent="0.3">
      <c r="A924" s="149">
        <v>44684</v>
      </c>
      <c r="B924">
        <v>42.139999000000003</v>
      </c>
      <c r="C924">
        <v>43.080002</v>
      </c>
      <c r="D924">
        <v>40.229999999999997</v>
      </c>
      <c r="E924">
        <v>40.849997999999999</v>
      </c>
      <c r="F924">
        <v>40.839523</v>
      </c>
      <c r="G924">
        <v>8507000</v>
      </c>
    </row>
    <row r="925" spans="1:7" ht="15.6" x14ac:dyDescent="0.3">
      <c r="A925" s="149">
        <v>44685</v>
      </c>
      <c r="B925">
        <v>41.330002</v>
      </c>
      <c r="C925">
        <v>41.330002</v>
      </c>
      <c r="D925">
        <v>39.029998999999997</v>
      </c>
      <c r="E925">
        <v>41.029998999999997</v>
      </c>
      <c r="F925">
        <v>41.019477999999999</v>
      </c>
      <c r="G925">
        <v>7047200</v>
      </c>
    </row>
    <row r="926" spans="1:7" ht="15.6" x14ac:dyDescent="0.3">
      <c r="A926" s="149">
        <v>44686</v>
      </c>
      <c r="B926">
        <v>40.790000999999997</v>
      </c>
      <c r="C926">
        <v>41.139999000000003</v>
      </c>
      <c r="D926">
        <v>38.759998000000003</v>
      </c>
      <c r="E926">
        <v>39.299999</v>
      </c>
      <c r="F926">
        <v>39.289921</v>
      </c>
      <c r="G926">
        <v>4872200</v>
      </c>
    </row>
    <row r="927" spans="1:7" ht="15.6" x14ac:dyDescent="0.3">
      <c r="A927" s="149">
        <v>44687</v>
      </c>
      <c r="B927">
        <v>39.139999000000003</v>
      </c>
      <c r="C927">
        <v>39.240001999999997</v>
      </c>
      <c r="D927">
        <v>37.650002000000001</v>
      </c>
      <c r="E927">
        <v>38.310001</v>
      </c>
      <c r="F927">
        <v>38.300175000000003</v>
      </c>
      <c r="G927">
        <v>6927300</v>
      </c>
    </row>
    <row r="928" spans="1:7" ht="15.6" x14ac:dyDescent="0.3">
      <c r="A928" s="149">
        <v>44690</v>
      </c>
      <c r="B928">
        <v>37.549999</v>
      </c>
      <c r="C928">
        <v>37.880001</v>
      </c>
      <c r="D928">
        <v>35.009998000000003</v>
      </c>
      <c r="E928">
        <v>35.139999000000003</v>
      </c>
      <c r="F928">
        <v>35.130989</v>
      </c>
      <c r="G928">
        <v>8933400</v>
      </c>
    </row>
    <row r="929" spans="1:7" ht="15.6" x14ac:dyDescent="0.3">
      <c r="A929" s="149">
        <v>44691</v>
      </c>
      <c r="B929">
        <v>35.970001000000003</v>
      </c>
      <c r="C929">
        <v>36.75</v>
      </c>
      <c r="D929">
        <v>35.049999</v>
      </c>
      <c r="E929">
        <v>36.200001</v>
      </c>
      <c r="F929">
        <v>36.190719999999999</v>
      </c>
      <c r="G929">
        <v>10329200</v>
      </c>
    </row>
    <row r="930" spans="1:7" ht="15.6" x14ac:dyDescent="0.3">
      <c r="A930" s="149">
        <v>44692</v>
      </c>
      <c r="B930">
        <v>36.459999000000003</v>
      </c>
      <c r="C930">
        <v>37.290000999999997</v>
      </c>
      <c r="D930">
        <v>34.860000999999997</v>
      </c>
      <c r="E930">
        <v>35.07</v>
      </c>
      <c r="F930">
        <v>35.061005000000002</v>
      </c>
      <c r="G930">
        <v>5686900</v>
      </c>
    </row>
    <row r="931" spans="1:7" ht="15.6" x14ac:dyDescent="0.3">
      <c r="A931" s="149">
        <v>44693</v>
      </c>
      <c r="B931">
        <v>34.68</v>
      </c>
      <c r="C931">
        <v>35.389999000000003</v>
      </c>
      <c r="D931">
        <v>33.700001</v>
      </c>
      <c r="E931">
        <v>34.520000000000003</v>
      </c>
      <c r="F931">
        <v>34.511147000000001</v>
      </c>
      <c r="G931">
        <v>7442000</v>
      </c>
    </row>
    <row r="932" spans="1:7" ht="15.6" x14ac:dyDescent="0.3">
      <c r="A932" s="149">
        <v>44694</v>
      </c>
      <c r="B932">
        <v>35.270000000000003</v>
      </c>
      <c r="C932">
        <v>36.549999</v>
      </c>
      <c r="D932">
        <v>35.270000000000003</v>
      </c>
      <c r="E932">
        <v>36.150002000000001</v>
      </c>
      <c r="F932">
        <v>36.140732</v>
      </c>
      <c r="G932">
        <v>6754500</v>
      </c>
    </row>
    <row r="933" spans="1:7" ht="15.6" x14ac:dyDescent="0.3">
      <c r="A933" s="149">
        <v>44697</v>
      </c>
      <c r="B933">
        <v>36.200001</v>
      </c>
      <c r="C933">
        <v>36.740001999999997</v>
      </c>
      <c r="D933">
        <v>34.990001999999997</v>
      </c>
      <c r="E933">
        <v>35.07</v>
      </c>
      <c r="F933">
        <v>35.061005000000002</v>
      </c>
      <c r="G933">
        <v>5943100</v>
      </c>
    </row>
    <row r="934" spans="1:7" ht="15.6" x14ac:dyDescent="0.3">
      <c r="A934" s="149">
        <v>44698</v>
      </c>
      <c r="B934">
        <v>35.990001999999997</v>
      </c>
      <c r="C934">
        <v>36.299999</v>
      </c>
      <c r="D934">
        <v>35.369999</v>
      </c>
      <c r="E934">
        <v>35.689999</v>
      </c>
      <c r="F934">
        <v>35.680847</v>
      </c>
      <c r="G934">
        <v>5880500</v>
      </c>
    </row>
    <row r="935" spans="1:7" ht="15.6" x14ac:dyDescent="0.3">
      <c r="A935" s="149">
        <v>44699</v>
      </c>
      <c r="B935">
        <v>35</v>
      </c>
      <c r="C935">
        <v>35.110000999999997</v>
      </c>
      <c r="D935">
        <v>32.509998000000003</v>
      </c>
      <c r="E935">
        <v>33</v>
      </c>
      <c r="F935">
        <v>32.991539000000003</v>
      </c>
      <c r="G935">
        <v>12829000</v>
      </c>
    </row>
    <row r="936" spans="1:7" ht="15.6" x14ac:dyDescent="0.3">
      <c r="A936" s="149">
        <v>44700</v>
      </c>
      <c r="B936">
        <v>32.450001</v>
      </c>
      <c r="C936">
        <v>34.369999</v>
      </c>
      <c r="D936">
        <v>32.369999</v>
      </c>
      <c r="E936">
        <v>33.650002000000001</v>
      </c>
      <c r="F936">
        <v>33.641368999999997</v>
      </c>
      <c r="G936">
        <v>8041700</v>
      </c>
    </row>
    <row r="937" spans="1:7" ht="15.6" x14ac:dyDescent="0.3">
      <c r="A937" s="149">
        <v>44701</v>
      </c>
      <c r="B937">
        <v>34.330002</v>
      </c>
      <c r="C937">
        <v>34.659999999999997</v>
      </c>
      <c r="D937">
        <v>33.259998000000003</v>
      </c>
      <c r="E937">
        <v>34.369999</v>
      </c>
      <c r="F937">
        <v>34.361182999999997</v>
      </c>
      <c r="G937">
        <v>7421300</v>
      </c>
    </row>
    <row r="938" spans="1:7" ht="15.6" x14ac:dyDescent="0.3">
      <c r="A938" s="149">
        <v>44704</v>
      </c>
      <c r="B938">
        <v>34.799999</v>
      </c>
      <c r="C938">
        <v>34.799999</v>
      </c>
      <c r="D938">
        <v>33.259998000000003</v>
      </c>
      <c r="E938">
        <v>33.610000999999997</v>
      </c>
      <c r="F938">
        <v>33.601379000000001</v>
      </c>
      <c r="G938">
        <v>8361000</v>
      </c>
    </row>
    <row r="939" spans="1:7" ht="15.6" x14ac:dyDescent="0.3">
      <c r="A939" s="149">
        <v>44705</v>
      </c>
      <c r="B939">
        <v>33.200001</v>
      </c>
      <c r="C939">
        <v>33.200001</v>
      </c>
      <c r="D939">
        <v>30.82</v>
      </c>
      <c r="E939">
        <v>31.110001</v>
      </c>
      <c r="F939">
        <v>31.102024</v>
      </c>
      <c r="G939">
        <v>8384400</v>
      </c>
    </row>
    <row r="940" spans="1:7" ht="15.6" x14ac:dyDescent="0.3">
      <c r="A940" s="149">
        <v>44706</v>
      </c>
      <c r="B940">
        <v>30.780000999999999</v>
      </c>
      <c r="C940">
        <v>32.389999000000003</v>
      </c>
      <c r="D940">
        <v>30.700001</v>
      </c>
      <c r="E940">
        <v>32.090000000000003</v>
      </c>
      <c r="F940">
        <v>32.081772000000001</v>
      </c>
      <c r="G940">
        <v>6584500</v>
      </c>
    </row>
    <row r="941" spans="1:7" ht="15.6" x14ac:dyDescent="0.3">
      <c r="A941" s="149">
        <v>44707</v>
      </c>
      <c r="B941">
        <v>32.650002000000001</v>
      </c>
      <c r="C941">
        <v>34.880001</v>
      </c>
      <c r="D941">
        <v>32.590000000000003</v>
      </c>
      <c r="E941">
        <v>34.479999999999997</v>
      </c>
      <c r="F941">
        <v>34.471156999999998</v>
      </c>
      <c r="G941">
        <v>8254000</v>
      </c>
    </row>
    <row r="942" spans="1:7" ht="15.6" x14ac:dyDescent="0.3">
      <c r="A942" s="149">
        <v>44708</v>
      </c>
      <c r="B942">
        <v>34.700001</v>
      </c>
      <c r="C942">
        <v>35.139999000000003</v>
      </c>
      <c r="D942">
        <v>34.369999</v>
      </c>
      <c r="E942">
        <v>34.889999000000003</v>
      </c>
      <c r="F942">
        <v>34.881050000000002</v>
      </c>
      <c r="G942">
        <v>4649600</v>
      </c>
    </row>
    <row r="943" spans="1:7" ht="15.6" x14ac:dyDescent="0.3">
      <c r="A943" s="149">
        <v>44712</v>
      </c>
      <c r="B943">
        <v>35.799999</v>
      </c>
      <c r="C943">
        <v>35.799999</v>
      </c>
      <c r="D943">
        <v>34.720001000000003</v>
      </c>
      <c r="E943">
        <v>34.970001000000003</v>
      </c>
      <c r="F943">
        <v>34.961029000000003</v>
      </c>
      <c r="G943">
        <v>7804100</v>
      </c>
    </row>
    <row r="944" spans="1:7" ht="15.6" x14ac:dyDescent="0.3">
      <c r="A944" s="149">
        <v>44713</v>
      </c>
      <c r="B944">
        <v>35.279998999999997</v>
      </c>
      <c r="C944">
        <v>35.610000999999997</v>
      </c>
      <c r="D944">
        <v>33.599997999999999</v>
      </c>
      <c r="E944">
        <v>34.189999</v>
      </c>
      <c r="F944">
        <v>34.181229000000002</v>
      </c>
      <c r="G944">
        <v>5582600</v>
      </c>
    </row>
    <row r="945" spans="1:7" ht="15.6" x14ac:dyDescent="0.3">
      <c r="A945" s="149">
        <v>44714</v>
      </c>
      <c r="B945">
        <v>33.82</v>
      </c>
      <c r="C945">
        <v>35.229999999999997</v>
      </c>
      <c r="D945">
        <v>33.82</v>
      </c>
      <c r="E945">
        <v>35.130001</v>
      </c>
      <c r="F945">
        <v>35.120995000000001</v>
      </c>
      <c r="G945">
        <v>3886200</v>
      </c>
    </row>
    <row r="946" spans="1:7" ht="15.6" x14ac:dyDescent="0.3">
      <c r="A946" s="149">
        <v>44715</v>
      </c>
      <c r="B946">
        <v>34.630001</v>
      </c>
      <c r="C946">
        <v>35.169998</v>
      </c>
      <c r="D946">
        <v>34.409999999999997</v>
      </c>
      <c r="E946">
        <v>34.709999000000003</v>
      </c>
      <c r="F946">
        <v>34.701098999999999</v>
      </c>
      <c r="G946">
        <v>3162700</v>
      </c>
    </row>
    <row r="947" spans="1:7" ht="15.6" x14ac:dyDescent="0.3">
      <c r="A947" s="149">
        <v>44718</v>
      </c>
      <c r="B947">
        <v>35.060001</v>
      </c>
      <c r="C947">
        <v>35.57</v>
      </c>
      <c r="D947">
        <v>34.580002</v>
      </c>
      <c r="E947">
        <v>35.310001</v>
      </c>
      <c r="F947">
        <v>35.300949000000003</v>
      </c>
      <c r="G947">
        <v>3426900</v>
      </c>
    </row>
    <row r="948" spans="1:7" ht="15.6" x14ac:dyDescent="0.3">
      <c r="A948" s="149">
        <v>44719</v>
      </c>
      <c r="B948">
        <v>34.849997999999999</v>
      </c>
      <c r="C948">
        <v>35.599997999999999</v>
      </c>
      <c r="D948">
        <v>34.470001000000003</v>
      </c>
      <c r="E948">
        <v>35.490001999999997</v>
      </c>
      <c r="F948">
        <v>35.480899999999998</v>
      </c>
      <c r="G948">
        <v>3307100</v>
      </c>
    </row>
    <row r="949" spans="1:7" ht="15.6" x14ac:dyDescent="0.3">
      <c r="A949" s="149">
        <v>44720</v>
      </c>
      <c r="B949">
        <v>35.409999999999997</v>
      </c>
      <c r="C949">
        <v>35.979999999999997</v>
      </c>
      <c r="D949">
        <v>34.939999</v>
      </c>
      <c r="E949">
        <v>35.400002000000001</v>
      </c>
      <c r="F949">
        <v>35.390923000000001</v>
      </c>
      <c r="G949">
        <v>3085100</v>
      </c>
    </row>
    <row r="950" spans="1:7" ht="15.6" x14ac:dyDescent="0.3">
      <c r="A950" s="149">
        <v>44721</v>
      </c>
      <c r="B950">
        <v>34.93</v>
      </c>
      <c r="C950">
        <v>35.07</v>
      </c>
      <c r="D950">
        <v>34.099997999999999</v>
      </c>
      <c r="E950">
        <v>34.32</v>
      </c>
      <c r="F950">
        <v>34.314106000000002</v>
      </c>
      <c r="G950">
        <v>3545300</v>
      </c>
    </row>
    <row r="951" spans="1:7" ht="15.6" x14ac:dyDescent="0.3">
      <c r="A951" s="149">
        <v>44722</v>
      </c>
      <c r="B951">
        <v>32.5</v>
      </c>
      <c r="C951">
        <v>33.57</v>
      </c>
      <c r="D951">
        <v>31.76</v>
      </c>
      <c r="E951">
        <v>31.780000999999999</v>
      </c>
      <c r="F951">
        <v>31.774543999999999</v>
      </c>
      <c r="G951">
        <v>7476700</v>
      </c>
    </row>
    <row r="952" spans="1:7" ht="15.6" x14ac:dyDescent="0.3">
      <c r="A952" s="149">
        <v>44725</v>
      </c>
      <c r="B952">
        <v>30.48</v>
      </c>
      <c r="C952">
        <v>30.73</v>
      </c>
      <c r="D952">
        <v>28.4</v>
      </c>
      <c r="E952">
        <v>28.629999000000002</v>
      </c>
      <c r="F952">
        <v>28.625084000000001</v>
      </c>
      <c r="G952">
        <v>9943600</v>
      </c>
    </row>
    <row r="953" spans="1:7" ht="15.6" x14ac:dyDescent="0.3">
      <c r="A953" s="149">
        <v>44726</v>
      </c>
      <c r="B953">
        <v>28.93</v>
      </c>
      <c r="C953">
        <v>29.700001</v>
      </c>
      <c r="D953">
        <v>28.530000999999999</v>
      </c>
      <c r="E953">
        <v>29.4</v>
      </c>
      <c r="F953">
        <v>29.394950999999999</v>
      </c>
      <c r="G953">
        <v>8674600</v>
      </c>
    </row>
    <row r="954" spans="1:7" ht="15.6" x14ac:dyDescent="0.3">
      <c r="A954" s="149">
        <v>44727</v>
      </c>
      <c r="B954">
        <v>29.85</v>
      </c>
      <c r="C954">
        <v>30.620000999999998</v>
      </c>
      <c r="D954">
        <v>29.52</v>
      </c>
      <c r="E954">
        <v>30.059999000000001</v>
      </c>
      <c r="F954">
        <v>30.054838</v>
      </c>
      <c r="G954">
        <v>6764300</v>
      </c>
    </row>
    <row r="955" spans="1:7" ht="15.6" x14ac:dyDescent="0.3">
      <c r="A955" s="149">
        <v>44728</v>
      </c>
      <c r="B955">
        <v>29.15</v>
      </c>
      <c r="C955">
        <v>29.209999</v>
      </c>
      <c r="D955">
        <v>27.200001</v>
      </c>
      <c r="E955">
        <v>27.389999</v>
      </c>
      <c r="F955">
        <v>27.385296</v>
      </c>
      <c r="G955">
        <v>8864100</v>
      </c>
    </row>
    <row r="956" spans="1:7" ht="15.6" x14ac:dyDescent="0.3">
      <c r="A956" s="149">
        <v>44729</v>
      </c>
      <c r="B956">
        <v>27.360001</v>
      </c>
      <c r="C956">
        <v>28.290001</v>
      </c>
      <c r="D956">
        <v>26.690000999999999</v>
      </c>
      <c r="E956">
        <v>27.950001</v>
      </c>
      <c r="F956">
        <v>27.945201999999998</v>
      </c>
      <c r="G956">
        <v>14233900</v>
      </c>
    </row>
    <row r="957" spans="1:7" ht="15.6" x14ac:dyDescent="0.3">
      <c r="A957" s="149">
        <v>44733</v>
      </c>
      <c r="B957">
        <v>28.5</v>
      </c>
      <c r="C957">
        <v>28.58</v>
      </c>
      <c r="D957">
        <v>27.620000999999998</v>
      </c>
      <c r="E957">
        <v>27.67</v>
      </c>
      <c r="F957">
        <v>27.665248999999999</v>
      </c>
      <c r="G957">
        <v>6254100</v>
      </c>
    </row>
    <row r="958" spans="1:7" ht="15.6" x14ac:dyDescent="0.3">
      <c r="A958" s="149">
        <v>44734</v>
      </c>
      <c r="B958">
        <v>27.129999000000002</v>
      </c>
      <c r="C958">
        <v>27.99</v>
      </c>
      <c r="D958">
        <v>27.129999000000002</v>
      </c>
      <c r="E958">
        <v>27.33</v>
      </c>
      <c r="F958">
        <v>27.325308</v>
      </c>
      <c r="G958">
        <v>5423700</v>
      </c>
    </row>
    <row r="959" spans="1:7" ht="15.6" x14ac:dyDescent="0.3">
      <c r="A959" s="149">
        <v>44735</v>
      </c>
      <c r="B959">
        <v>27.42</v>
      </c>
      <c r="C959">
        <v>27.620000999999998</v>
      </c>
      <c r="D959">
        <v>26.41</v>
      </c>
      <c r="E959">
        <v>27.17</v>
      </c>
      <c r="F959">
        <v>27.165334999999999</v>
      </c>
      <c r="G959">
        <v>6734200</v>
      </c>
    </row>
    <row r="960" spans="1:7" ht="15.6" x14ac:dyDescent="0.3">
      <c r="A960" s="149">
        <v>44736</v>
      </c>
      <c r="B960">
        <v>27.549999</v>
      </c>
      <c r="C960">
        <v>30.25</v>
      </c>
      <c r="D960">
        <v>27.440000999999999</v>
      </c>
      <c r="E960">
        <v>30.24</v>
      </c>
      <c r="F960">
        <v>30.234805999999999</v>
      </c>
      <c r="G960">
        <v>10064300</v>
      </c>
    </row>
    <row r="961" spans="1:7" ht="15.6" x14ac:dyDescent="0.3">
      <c r="A961" s="149">
        <v>44739</v>
      </c>
      <c r="B961">
        <v>30.26</v>
      </c>
      <c r="C961">
        <v>30.450001</v>
      </c>
      <c r="D961">
        <v>29.68</v>
      </c>
      <c r="E961">
        <v>30.030000999999999</v>
      </c>
      <c r="F961">
        <v>30.024843000000001</v>
      </c>
      <c r="G961">
        <v>5100400</v>
      </c>
    </row>
    <row r="962" spans="1:7" ht="15.6" x14ac:dyDescent="0.3">
      <c r="A962" s="149">
        <v>44740</v>
      </c>
      <c r="B962">
        <v>30.959999</v>
      </c>
      <c r="C962">
        <v>31.83</v>
      </c>
      <c r="D962">
        <v>29.82</v>
      </c>
      <c r="E962">
        <v>29.879999000000002</v>
      </c>
      <c r="F962">
        <v>29.874867999999999</v>
      </c>
      <c r="G962">
        <v>7552500</v>
      </c>
    </row>
    <row r="963" spans="1:7" ht="15.6" x14ac:dyDescent="0.3">
      <c r="A963" s="149">
        <v>44741</v>
      </c>
      <c r="B963">
        <v>29.57</v>
      </c>
      <c r="C963">
        <v>29.65</v>
      </c>
      <c r="D963">
        <v>28.809999000000001</v>
      </c>
      <c r="E963">
        <v>29.17</v>
      </c>
      <c r="F963">
        <v>29.164988999999998</v>
      </c>
      <c r="G963">
        <v>5530300</v>
      </c>
    </row>
    <row r="964" spans="1:7" ht="15.6" x14ac:dyDescent="0.3">
      <c r="A964" s="149">
        <v>44742</v>
      </c>
      <c r="B964">
        <v>28.74</v>
      </c>
      <c r="C964">
        <v>29.52</v>
      </c>
      <c r="D964">
        <v>28.09</v>
      </c>
      <c r="E964">
        <v>28.950001</v>
      </c>
      <c r="F964">
        <v>28.945029999999999</v>
      </c>
      <c r="G964">
        <v>7238800</v>
      </c>
    </row>
    <row r="965" spans="1:7" ht="15.6" x14ac:dyDescent="0.3">
      <c r="A965" s="149">
        <v>44743</v>
      </c>
      <c r="B965">
        <v>28.82</v>
      </c>
      <c r="C965">
        <v>30.01</v>
      </c>
      <c r="D965">
        <v>28.82</v>
      </c>
      <c r="E965">
        <v>30</v>
      </c>
      <c r="F965">
        <v>29.99485</v>
      </c>
      <c r="G965">
        <v>5535100</v>
      </c>
    </row>
    <row r="966" spans="1:7" ht="15.6" x14ac:dyDescent="0.3">
      <c r="A966" s="149">
        <v>44747</v>
      </c>
      <c r="B966">
        <v>29.1</v>
      </c>
      <c r="C966">
        <v>30.389999</v>
      </c>
      <c r="D966">
        <v>28.75</v>
      </c>
      <c r="E966">
        <v>30.360001</v>
      </c>
      <c r="F966">
        <v>30.354787999999999</v>
      </c>
      <c r="G966">
        <v>5672400</v>
      </c>
    </row>
    <row r="967" spans="1:7" ht="15.6" x14ac:dyDescent="0.3">
      <c r="A967" s="149">
        <v>44748</v>
      </c>
      <c r="B967">
        <v>30.24</v>
      </c>
      <c r="C967">
        <v>30.9</v>
      </c>
      <c r="D967">
        <v>29.34</v>
      </c>
      <c r="E967">
        <v>29.540001</v>
      </c>
      <c r="F967">
        <v>29.534927</v>
      </c>
      <c r="G967">
        <v>4558500</v>
      </c>
    </row>
    <row r="968" spans="1:7" ht="15.6" x14ac:dyDescent="0.3">
      <c r="A968" s="149">
        <v>44749</v>
      </c>
      <c r="B968">
        <v>29.82</v>
      </c>
      <c r="C968">
        <v>30.459999</v>
      </c>
      <c r="D968">
        <v>29.48</v>
      </c>
      <c r="E968">
        <v>29.75</v>
      </c>
      <c r="F968">
        <v>29.744890000000002</v>
      </c>
      <c r="G968">
        <v>6597300</v>
      </c>
    </row>
    <row r="969" spans="1:7" ht="15.6" x14ac:dyDescent="0.3">
      <c r="A969" s="149">
        <v>44750</v>
      </c>
      <c r="B969">
        <v>29.610001</v>
      </c>
      <c r="C969">
        <v>29.950001</v>
      </c>
      <c r="D969">
        <v>29.07</v>
      </c>
      <c r="E969">
        <v>29.34</v>
      </c>
      <c r="F969">
        <v>29.334962999999998</v>
      </c>
      <c r="G969">
        <v>3954200</v>
      </c>
    </row>
    <row r="970" spans="1:7" ht="15.6" x14ac:dyDescent="0.3">
      <c r="A970" s="149">
        <v>44753</v>
      </c>
      <c r="B970">
        <v>28.629999000000002</v>
      </c>
      <c r="C970">
        <v>28.959999</v>
      </c>
      <c r="D970">
        <v>28.059999000000001</v>
      </c>
      <c r="E970">
        <v>28.4</v>
      </c>
      <c r="F970">
        <v>28.395123999999999</v>
      </c>
      <c r="G970">
        <v>4546100</v>
      </c>
    </row>
    <row r="971" spans="1:7" ht="15.6" x14ac:dyDescent="0.3">
      <c r="A971" s="149">
        <v>44754</v>
      </c>
      <c r="B971">
        <v>28.309999000000001</v>
      </c>
      <c r="C971">
        <v>29.41</v>
      </c>
      <c r="D971">
        <v>28.309999000000001</v>
      </c>
      <c r="E971">
        <v>28.91</v>
      </c>
      <c r="F971">
        <v>28.905037</v>
      </c>
      <c r="G971">
        <v>3925600</v>
      </c>
    </row>
    <row r="972" spans="1:7" ht="15.6" x14ac:dyDescent="0.3">
      <c r="A972" s="149">
        <v>44755</v>
      </c>
      <c r="B972">
        <v>28.129999000000002</v>
      </c>
      <c r="C972">
        <v>29.15</v>
      </c>
      <c r="D972">
        <v>27.790001</v>
      </c>
      <c r="E972">
        <v>29.040001</v>
      </c>
      <c r="F972">
        <v>29.035015000000001</v>
      </c>
      <c r="G972">
        <v>3503500</v>
      </c>
    </row>
    <row r="973" spans="1:7" ht="15.6" x14ac:dyDescent="0.3">
      <c r="A973" s="149">
        <v>44756</v>
      </c>
      <c r="B973">
        <v>28.43</v>
      </c>
      <c r="C973">
        <v>28.84</v>
      </c>
      <c r="D973">
        <v>28.059999000000001</v>
      </c>
      <c r="E973">
        <v>28.43</v>
      </c>
      <c r="F973">
        <v>28.425117</v>
      </c>
      <c r="G973">
        <v>4147300</v>
      </c>
    </row>
    <row r="974" spans="1:7" ht="15.6" x14ac:dyDescent="0.3">
      <c r="A974" s="149">
        <v>44757</v>
      </c>
      <c r="B974">
        <v>28.9</v>
      </c>
      <c r="C974">
        <v>29.42</v>
      </c>
      <c r="D974">
        <v>28.43</v>
      </c>
      <c r="E974">
        <v>29.23</v>
      </c>
      <c r="F974">
        <v>29.224981</v>
      </c>
      <c r="G974">
        <v>3601400</v>
      </c>
    </row>
    <row r="975" spans="1:7" ht="15.6" x14ac:dyDescent="0.3">
      <c r="A975" s="149">
        <v>44760</v>
      </c>
      <c r="B975">
        <v>29.639999</v>
      </c>
      <c r="C975">
        <v>30.41</v>
      </c>
      <c r="D975">
        <v>29.379999000000002</v>
      </c>
      <c r="E975">
        <v>29.51</v>
      </c>
      <c r="F975">
        <v>29.504933999999999</v>
      </c>
      <c r="G975">
        <v>2729200</v>
      </c>
    </row>
    <row r="976" spans="1:7" ht="15.6" x14ac:dyDescent="0.3">
      <c r="A976" s="149">
        <v>44761</v>
      </c>
      <c r="B976">
        <v>30.1</v>
      </c>
      <c r="C976">
        <v>30.75</v>
      </c>
      <c r="D976">
        <v>30.059999000000001</v>
      </c>
      <c r="E976">
        <v>30.459999</v>
      </c>
      <c r="F976">
        <v>30.454768999999999</v>
      </c>
      <c r="G976">
        <v>4213200</v>
      </c>
    </row>
    <row r="977" spans="1:7" ht="15.6" x14ac:dyDescent="0.3">
      <c r="A977" s="149">
        <v>44762</v>
      </c>
      <c r="B977">
        <v>30.51</v>
      </c>
      <c r="C977">
        <v>31.559999000000001</v>
      </c>
      <c r="D977">
        <v>30.299999</v>
      </c>
      <c r="E977">
        <v>31.290001</v>
      </c>
      <c r="F977">
        <v>31.284628000000001</v>
      </c>
      <c r="G977">
        <v>4000600</v>
      </c>
    </row>
    <row r="978" spans="1:7" ht="15.6" x14ac:dyDescent="0.3">
      <c r="A978" s="149">
        <v>44763</v>
      </c>
      <c r="B978">
        <v>31.209999</v>
      </c>
      <c r="C978">
        <v>31.469999000000001</v>
      </c>
      <c r="D978">
        <v>30.620000999999998</v>
      </c>
      <c r="E978">
        <v>31.440000999999999</v>
      </c>
      <c r="F978">
        <v>31.434601000000001</v>
      </c>
      <c r="G978">
        <v>3390900</v>
      </c>
    </row>
    <row r="979" spans="1:7" ht="15.6" x14ac:dyDescent="0.3">
      <c r="A979" s="149">
        <v>44764</v>
      </c>
      <c r="B979">
        <v>31.629999000000002</v>
      </c>
      <c r="C979">
        <v>31.719999000000001</v>
      </c>
      <c r="D979">
        <v>30.780000999999999</v>
      </c>
      <c r="E979">
        <v>30.940000999999999</v>
      </c>
      <c r="F979">
        <v>30.934688999999999</v>
      </c>
      <c r="G979">
        <v>4030000</v>
      </c>
    </row>
    <row r="980" spans="1:7" ht="15.6" x14ac:dyDescent="0.3">
      <c r="A980" s="149">
        <v>44767</v>
      </c>
      <c r="B980">
        <v>30.98</v>
      </c>
      <c r="C980">
        <v>31.23</v>
      </c>
      <c r="D980">
        <v>30.389999</v>
      </c>
      <c r="E980">
        <v>30.780000999999999</v>
      </c>
      <c r="F980">
        <v>30.774715</v>
      </c>
      <c r="G980">
        <v>3495900</v>
      </c>
    </row>
    <row r="981" spans="1:7" ht="15.6" x14ac:dyDescent="0.3">
      <c r="A981" s="149">
        <v>44768</v>
      </c>
      <c r="B981">
        <v>30.59</v>
      </c>
      <c r="C981">
        <v>30.59</v>
      </c>
      <c r="D981">
        <v>29.809999000000001</v>
      </c>
      <c r="E981">
        <v>29.93</v>
      </c>
      <c r="F981">
        <v>29.924862000000001</v>
      </c>
      <c r="G981">
        <v>3487200</v>
      </c>
    </row>
    <row r="982" spans="1:7" ht="15.6" x14ac:dyDescent="0.3">
      <c r="A982" s="149">
        <v>44769</v>
      </c>
      <c r="B982">
        <v>30.459999</v>
      </c>
      <c r="C982">
        <v>31.610001</v>
      </c>
      <c r="D982">
        <v>30.459999</v>
      </c>
      <c r="E982">
        <v>31.41</v>
      </c>
      <c r="F982">
        <v>31.404608</v>
      </c>
      <c r="G982">
        <v>3461100</v>
      </c>
    </row>
    <row r="983" spans="1:7" ht="15.6" x14ac:dyDescent="0.3">
      <c r="A983" s="149">
        <v>44770</v>
      </c>
      <c r="B983">
        <v>31.34</v>
      </c>
      <c r="C983">
        <v>32.669998</v>
      </c>
      <c r="D983">
        <v>31.01</v>
      </c>
      <c r="E983">
        <v>32.610000999999997</v>
      </c>
      <c r="F983">
        <v>32.604401000000003</v>
      </c>
      <c r="G983">
        <v>4246600</v>
      </c>
    </row>
    <row r="984" spans="1:7" ht="15.6" x14ac:dyDescent="0.3">
      <c r="A984" s="149">
        <v>44771</v>
      </c>
      <c r="B984">
        <v>32.43</v>
      </c>
      <c r="C984">
        <v>32.799999</v>
      </c>
      <c r="D984">
        <v>31.76</v>
      </c>
      <c r="E984">
        <v>32.729999999999997</v>
      </c>
      <c r="F984">
        <v>32.724379999999996</v>
      </c>
      <c r="G984">
        <v>3787400</v>
      </c>
    </row>
    <row r="985" spans="1:7" ht="15.6" x14ac:dyDescent="0.3">
      <c r="A985" s="149">
        <v>44774</v>
      </c>
      <c r="B985">
        <v>32.520000000000003</v>
      </c>
      <c r="C985">
        <v>33.07</v>
      </c>
      <c r="D985">
        <v>31.959999</v>
      </c>
      <c r="E985">
        <v>32.840000000000003</v>
      </c>
      <c r="F985">
        <v>32.834358000000002</v>
      </c>
      <c r="G985">
        <v>4307400</v>
      </c>
    </row>
    <row r="986" spans="1:7" ht="15.6" x14ac:dyDescent="0.3">
      <c r="A986" s="149">
        <v>44775</v>
      </c>
      <c r="B986">
        <v>32.599997999999999</v>
      </c>
      <c r="C986">
        <v>33.330002</v>
      </c>
      <c r="D986">
        <v>32.400002000000001</v>
      </c>
      <c r="E986">
        <v>33.060001</v>
      </c>
      <c r="F986">
        <v>33.054324999999999</v>
      </c>
      <c r="G986">
        <v>3801400</v>
      </c>
    </row>
    <row r="987" spans="1:7" ht="15.6" x14ac:dyDescent="0.3">
      <c r="A987" s="149">
        <v>44776</v>
      </c>
      <c r="B987">
        <v>33.299999</v>
      </c>
      <c r="C987">
        <v>34.659999999999997</v>
      </c>
      <c r="D987">
        <v>33.299999</v>
      </c>
      <c r="E987">
        <v>34.200001</v>
      </c>
      <c r="F987">
        <v>34.194130000000001</v>
      </c>
      <c r="G987">
        <v>9652300</v>
      </c>
    </row>
    <row r="988" spans="1:7" ht="15.6" x14ac:dyDescent="0.3">
      <c r="A988" s="149">
        <v>44777</v>
      </c>
      <c r="B988">
        <v>35.639999000000003</v>
      </c>
      <c r="C988">
        <v>36.119999</v>
      </c>
      <c r="D988">
        <v>35.029998999999997</v>
      </c>
      <c r="E988">
        <v>35.450001</v>
      </c>
      <c r="F988">
        <v>35.443913000000002</v>
      </c>
      <c r="G988">
        <v>8217300</v>
      </c>
    </row>
    <row r="989" spans="1:7" ht="15.6" x14ac:dyDescent="0.3">
      <c r="A989" s="149">
        <v>44778</v>
      </c>
      <c r="B989">
        <v>35</v>
      </c>
      <c r="C989">
        <v>35.610000999999997</v>
      </c>
      <c r="D989">
        <v>34.580002</v>
      </c>
      <c r="E989">
        <v>34.709999000000003</v>
      </c>
      <c r="F989">
        <v>34.704040999999997</v>
      </c>
      <c r="G989">
        <v>4510900</v>
      </c>
    </row>
    <row r="990" spans="1:7" ht="15.6" x14ac:dyDescent="0.3">
      <c r="A990" s="149">
        <v>44781</v>
      </c>
      <c r="B990">
        <v>35.049999</v>
      </c>
      <c r="C990">
        <v>35.810001</v>
      </c>
      <c r="D990">
        <v>34.450001</v>
      </c>
      <c r="E990">
        <v>34.5</v>
      </c>
      <c r="F990">
        <v>34.494076</v>
      </c>
      <c r="G990">
        <v>4488900</v>
      </c>
    </row>
    <row r="991" spans="1:7" ht="15.6" x14ac:dyDescent="0.3">
      <c r="A991" s="149">
        <v>44782</v>
      </c>
      <c r="B991">
        <v>34.130001</v>
      </c>
      <c r="C991">
        <v>34.200001</v>
      </c>
      <c r="D991">
        <v>33.490001999999997</v>
      </c>
      <c r="E991">
        <v>33.919998</v>
      </c>
      <c r="F991">
        <v>33.914172999999998</v>
      </c>
      <c r="G991">
        <v>4274000</v>
      </c>
    </row>
    <row r="992" spans="1:7" ht="15.6" x14ac:dyDescent="0.3">
      <c r="A992" s="149">
        <v>44783</v>
      </c>
      <c r="B992">
        <v>34.959999000000003</v>
      </c>
      <c r="C992">
        <v>35.340000000000003</v>
      </c>
      <c r="D992">
        <v>33.849997999999999</v>
      </c>
      <c r="E992">
        <v>34.479999999999997</v>
      </c>
      <c r="F992">
        <v>34.474079000000003</v>
      </c>
      <c r="G992">
        <v>5235900</v>
      </c>
    </row>
    <row r="993" spans="1:7" ht="15.6" x14ac:dyDescent="0.3">
      <c r="A993" s="149">
        <v>44784</v>
      </c>
      <c r="B993">
        <v>35.150002000000001</v>
      </c>
      <c r="C993">
        <v>35.639999000000003</v>
      </c>
      <c r="D993">
        <v>34.729999999999997</v>
      </c>
      <c r="E993">
        <v>34.909999999999997</v>
      </c>
      <c r="F993">
        <v>34.904007</v>
      </c>
      <c r="G993">
        <v>4141500</v>
      </c>
    </row>
    <row r="994" spans="1:7" ht="15.6" x14ac:dyDescent="0.3">
      <c r="A994" s="149">
        <v>44785</v>
      </c>
      <c r="B994">
        <v>35.07</v>
      </c>
      <c r="C994">
        <v>35.639999000000003</v>
      </c>
      <c r="D994">
        <v>34.799999</v>
      </c>
      <c r="E994">
        <v>35.599997999999999</v>
      </c>
      <c r="F994">
        <v>35.593887000000002</v>
      </c>
      <c r="G994">
        <v>3447200</v>
      </c>
    </row>
    <row r="995" spans="1:7" ht="15.6" x14ac:dyDescent="0.3">
      <c r="A995" s="149">
        <v>44788</v>
      </c>
      <c r="B995">
        <v>35.349997999999999</v>
      </c>
      <c r="C995">
        <v>35.849997999999999</v>
      </c>
      <c r="D995">
        <v>35.270000000000003</v>
      </c>
      <c r="E995">
        <v>35.540000999999997</v>
      </c>
      <c r="F995">
        <v>35.533897000000003</v>
      </c>
      <c r="G995">
        <v>3363100</v>
      </c>
    </row>
    <row r="996" spans="1:7" ht="15.6" x14ac:dyDescent="0.3">
      <c r="A996" s="149">
        <v>44789</v>
      </c>
      <c r="B996">
        <v>35.599997999999999</v>
      </c>
      <c r="C996">
        <v>36.340000000000003</v>
      </c>
      <c r="D996">
        <v>35.439999</v>
      </c>
      <c r="E996">
        <v>36.169998</v>
      </c>
      <c r="F996">
        <v>36.163784</v>
      </c>
      <c r="G996">
        <v>4311600</v>
      </c>
    </row>
    <row r="997" spans="1:7" ht="15.6" x14ac:dyDescent="0.3">
      <c r="A997" s="149">
        <v>44790</v>
      </c>
      <c r="B997">
        <v>35.43</v>
      </c>
      <c r="C997">
        <v>35.650002000000001</v>
      </c>
      <c r="D997">
        <v>34.970001000000003</v>
      </c>
      <c r="E997">
        <v>35.009998000000003</v>
      </c>
      <c r="F997">
        <v>35.003990000000002</v>
      </c>
      <c r="G997">
        <v>5428200</v>
      </c>
    </row>
    <row r="998" spans="1:7" ht="15.6" x14ac:dyDescent="0.3">
      <c r="A998" s="149">
        <v>44791</v>
      </c>
      <c r="B998">
        <v>35.07</v>
      </c>
      <c r="C998">
        <v>35.68</v>
      </c>
      <c r="D998">
        <v>34.700001</v>
      </c>
      <c r="E998">
        <v>35.619999</v>
      </c>
      <c r="F998">
        <v>35.613880000000002</v>
      </c>
      <c r="G998">
        <v>2997800</v>
      </c>
    </row>
    <row r="999" spans="1:7" ht="15.6" x14ac:dyDescent="0.3">
      <c r="A999" s="149">
        <v>44792</v>
      </c>
      <c r="B999">
        <v>35.090000000000003</v>
      </c>
      <c r="C999">
        <v>35.330002</v>
      </c>
      <c r="D999">
        <v>34.540000999999997</v>
      </c>
      <c r="E999">
        <v>34.729999999999997</v>
      </c>
      <c r="F999">
        <v>34.724037000000003</v>
      </c>
      <c r="G999">
        <v>3334300</v>
      </c>
    </row>
    <row r="1000" spans="1:7" ht="15.6" x14ac:dyDescent="0.3">
      <c r="A1000" s="149">
        <v>44795</v>
      </c>
      <c r="B1000">
        <v>33.810001</v>
      </c>
      <c r="C1000">
        <v>34.029998999999997</v>
      </c>
      <c r="D1000">
        <v>33.450001</v>
      </c>
      <c r="E1000">
        <v>33.770000000000003</v>
      </c>
      <c r="F1000">
        <v>33.764201999999997</v>
      </c>
      <c r="G1000">
        <v>4314100</v>
      </c>
    </row>
    <row r="1001" spans="1:7" ht="15.6" x14ac:dyDescent="0.3">
      <c r="A1001" s="149">
        <v>44796</v>
      </c>
      <c r="B1001">
        <v>33.880001</v>
      </c>
      <c r="C1001">
        <v>34.68</v>
      </c>
      <c r="D1001">
        <v>33.869999</v>
      </c>
      <c r="E1001">
        <v>34.299999</v>
      </c>
      <c r="F1001">
        <v>34.294108999999999</v>
      </c>
      <c r="G1001">
        <v>3458600</v>
      </c>
    </row>
    <row r="1002" spans="1:7" ht="15.6" x14ac:dyDescent="0.3">
      <c r="A1002" s="149">
        <v>44797</v>
      </c>
      <c r="B1002">
        <v>34.310001</v>
      </c>
      <c r="C1002">
        <v>35.150002000000001</v>
      </c>
      <c r="D1002">
        <v>34.060001</v>
      </c>
      <c r="E1002">
        <v>34.669998</v>
      </c>
      <c r="F1002">
        <v>34.664046999999997</v>
      </c>
      <c r="G1002">
        <v>3133700</v>
      </c>
    </row>
    <row r="1003" spans="1:7" ht="15.6" x14ac:dyDescent="0.3">
      <c r="A1003" s="149">
        <v>44798</v>
      </c>
      <c r="B1003">
        <v>34.959999000000003</v>
      </c>
      <c r="C1003">
        <v>35.729999999999997</v>
      </c>
      <c r="D1003">
        <v>34.880001</v>
      </c>
      <c r="E1003">
        <v>35.220001000000003</v>
      </c>
      <c r="F1003">
        <v>35.213954999999999</v>
      </c>
      <c r="G1003">
        <v>3484500</v>
      </c>
    </row>
    <row r="1004" spans="1:7" ht="15.6" x14ac:dyDescent="0.3">
      <c r="A1004" s="149">
        <v>44799</v>
      </c>
      <c r="B1004">
        <v>35.470001000000003</v>
      </c>
      <c r="C1004">
        <v>35.549999</v>
      </c>
      <c r="D1004">
        <v>33.57</v>
      </c>
      <c r="E1004">
        <v>33.580002</v>
      </c>
      <c r="F1004">
        <v>33.574233999999997</v>
      </c>
      <c r="G1004">
        <v>4291900</v>
      </c>
    </row>
    <row r="1005" spans="1:7" ht="15.6" x14ac:dyDescent="0.3">
      <c r="A1005" s="149">
        <v>44802</v>
      </c>
      <c r="B1005">
        <v>33.290000999999997</v>
      </c>
      <c r="C1005">
        <v>34.130001</v>
      </c>
      <c r="D1005">
        <v>33.040000999999997</v>
      </c>
      <c r="E1005">
        <v>33.75</v>
      </c>
      <c r="F1005">
        <v>33.744205000000001</v>
      </c>
      <c r="G1005">
        <v>4198100</v>
      </c>
    </row>
    <row r="1006" spans="1:7" ht="15.6" x14ac:dyDescent="0.3">
      <c r="A1006" s="149">
        <v>44803</v>
      </c>
      <c r="B1006">
        <v>34.110000999999997</v>
      </c>
      <c r="C1006">
        <v>34.169998</v>
      </c>
      <c r="D1006">
        <v>32.490001999999997</v>
      </c>
      <c r="E1006">
        <v>32.959999000000003</v>
      </c>
      <c r="F1006">
        <v>32.954341999999997</v>
      </c>
      <c r="G1006">
        <v>5199700</v>
      </c>
    </row>
    <row r="1007" spans="1:7" ht="15.6" x14ac:dyDescent="0.3">
      <c r="A1007" s="149">
        <v>44804</v>
      </c>
      <c r="B1007">
        <v>33.18</v>
      </c>
      <c r="C1007">
        <v>33.650002000000001</v>
      </c>
      <c r="D1007">
        <v>32.560001</v>
      </c>
      <c r="E1007">
        <v>32.639999000000003</v>
      </c>
      <c r="F1007">
        <v>32.634396000000002</v>
      </c>
      <c r="G1007">
        <v>5150700</v>
      </c>
    </row>
    <row r="1008" spans="1:7" ht="15.6" x14ac:dyDescent="0.3">
      <c r="A1008" s="149">
        <v>44805</v>
      </c>
      <c r="B1008">
        <v>32.090000000000003</v>
      </c>
      <c r="C1008">
        <v>32.479999999999997</v>
      </c>
      <c r="D1008">
        <v>31.469999000000001</v>
      </c>
      <c r="E1008">
        <v>32.450001</v>
      </c>
      <c r="F1008">
        <v>32.444426999999997</v>
      </c>
      <c r="G1008">
        <v>5149700</v>
      </c>
    </row>
    <row r="1009" spans="1:7" ht="15.6" x14ac:dyDescent="0.3">
      <c r="A1009" s="149">
        <v>44806</v>
      </c>
      <c r="B1009">
        <v>32.75</v>
      </c>
      <c r="C1009">
        <v>33.299999</v>
      </c>
      <c r="D1009">
        <v>32.009998000000003</v>
      </c>
      <c r="E1009">
        <v>32.860000999999997</v>
      </c>
      <c r="F1009">
        <v>32.854359000000002</v>
      </c>
      <c r="G1009">
        <v>5056200</v>
      </c>
    </row>
    <row r="1010" spans="1:7" ht="15.6" x14ac:dyDescent="0.3">
      <c r="A1010" s="149">
        <v>44810</v>
      </c>
      <c r="B1010">
        <v>33.150002000000001</v>
      </c>
      <c r="C1010">
        <v>33.470001000000003</v>
      </c>
      <c r="D1010">
        <v>32.220001000000003</v>
      </c>
      <c r="E1010">
        <v>32.770000000000003</v>
      </c>
      <c r="F1010">
        <v>32.764373999999997</v>
      </c>
      <c r="G1010">
        <v>4716400</v>
      </c>
    </row>
    <row r="1011" spans="1:7" ht="15.6" x14ac:dyDescent="0.3">
      <c r="A1011" s="149">
        <v>44811</v>
      </c>
      <c r="B1011">
        <v>32.779998999999997</v>
      </c>
      <c r="C1011">
        <v>33.759998000000003</v>
      </c>
      <c r="D1011">
        <v>32.68</v>
      </c>
      <c r="E1011">
        <v>33.590000000000003</v>
      </c>
      <c r="F1011">
        <v>33.584232</v>
      </c>
      <c r="G1011">
        <v>4085000</v>
      </c>
    </row>
    <row r="1012" spans="1:7" ht="15.6" x14ac:dyDescent="0.3">
      <c r="A1012" s="149">
        <v>44812</v>
      </c>
      <c r="B1012">
        <v>33.029998999999997</v>
      </c>
      <c r="C1012">
        <v>34.080002</v>
      </c>
      <c r="D1012">
        <v>32.720001000000003</v>
      </c>
      <c r="E1012">
        <v>34.060001</v>
      </c>
      <c r="F1012">
        <v>34.057194000000003</v>
      </c>
      <c r="G1012">
        <v>4667600</v>
      </c>
    </row>
    <row r="1013" spans="1:7" ht="15.6" x14ac:dyDescent="0.3">
      <c r="A1013" s="149">
        <v>44813</v>
      </c>
      <c r="B1013">
        <v>34.409999999999997</v>
      </c>
      <c r="C1013">
        <v>35.189999</v>
      </c>
      <c r="D1013">
        <v>34.279998999999997</v>
      </c>
      <c r="E1013">
        <v>35.060001</v>
      </c>
      <c r="F1013">
        <v>35.057110000000002</v>
      </c>
      <c r="G1013">
        <v>3954000</v>
      </c>
    </row>
    <row r="1014" spans="1:7" ht="15.6" x14ac:dyDescent="0.3">
      <c r="A1014" s="149">
        <v>44816</v>
      </c>
      <c r="B1014">
        <v>35.43</v>
      </c>
      <c r="C1014">
        <v>36.090000000000003</v>
      </c>
      <c r="D1014">
        <v>35.240001999999997</v>
      </c>
      <c r="E1014">
        <v>36.049999</v>
      </c>
      <c r="F1014">
        <v>36.047027999999997</v>
      </c>
      <c r="G1014">
        <v>5047000</v>
      </c>
    </row>
    <row r="1015" spans="1:7" ht="15.6" x14ac:dyDescent="0.3">
      <c r="A1015" s="149">
        <v>44817</v>
      </c>
      <c r="B1015">
        <v>34.580002</v>
      </c>
      <c r="C1015">
        <v>35.43</v>
      </c>
      <c r="D1015">
        <v>33.729999999999997</v>
      </c>
      <c r="E1015">
        <v>33.869999</v>
      </c>
      <c r="F1015">
        <v>33.867207000000001</v>
      </c>
      <c r="G1015">
        <v>6970700</v>
      </c>
    </row>
    <row r="1016" spans="1:7" ht="15.6" x14ac:dyDescent="0.3">
      <c r="A1016" s="149">
        <v>44818</v>
      </c>
      <c r="B1016">
        <v>33.840000000000003</v>
      </c>
      <c r="C1016">
        <v>34.07</v>
      </c>
      <c r="D1016">
        <v>32.240001999999997</v>
      </c>
      <c r="E1016">
        <v>34.020000000000003</v>
      </c>
      <c r="F1016">
        <v>34.017197000000003</v>
      </c>
      <c r="G1016">
        <v>8569800</v>
      </c>
    </row>
    <row r="1017" spans="1:7" ht="15.6" x14ac:dyDescent="0.3">
      <c r="A1017" s="149">
        <v>44819</v>
      </c>
      <c r="B1017">
        <v>33.950001</v>
      </c>
      <c r="C1017">
        <v>35.169998</v>
      </c>
      <c r="D1017">
        <v>33.880001</v>
      </c>
      <c r="E1017">
        <v>34.43</v>
      </c>
      <c r="F1017">
        <v>34.427162000000003</v>
      </c>
      <c r="G1017">
        <v>5200300</v>
      </c>
    </row>
    <row r="1018" spans="1:7" ht="15.6" x14ac:dyDescent="0.3">
      <c r="A1018" s="149">
        <v>44820</v>
      </c>
      <c r="B1018">
        <v>33.770000000000003</v>
      </c>
      <c r="C1018">
        <v>33.919998</v>
      </c>
      <c r="D1018">
        <v>32.919998</v>
      </c>
      <c r="E1018">
        <v>33.360000999999997</v>
      </c>
      <c r="F1018">
        <v>33.357250000000001</v>
      </c>
      <c r="G1018">
        <v>12743900</v>
      </c>
    </row>
    <row r="1019" spans="1:7" ht="15.6" x14ac:dyDescent="0.3">
      <c r="A1019" s="149">
        <v>44823</v>
      </c>
      <c r="B1019">
        <v>32.840000000000003</v>
      </c>
      <c r="C1019">
        <v>34.450001</v>
      </c>
      <c r="D1019">
        <v>32.779998999999997</v>
      </c>
      <c r="E1019">
        <v>34.360000999999997</v>
      </c>
      <c r="F1019">
        <v>34.357170000000004</v>
      </c>
      <c r="G1019">
        <v>4712200</v>
      </c>
    </row>
    <row r="1020" spans="1:7" ht="15.6" x14ac:dyDescent="0.3">
      <c r="A1020" s="149">
        <v>44824</v>
      </c>
      <c r="B1020">
        <v>34.450001</v>
      </c>
      <c r="C1020">
        <v>34.889999000000003</v>
      </c>
      <c r="D1020">
        <v>34.130001</v>
      </c>
      <c r="E1020">
        <v>34.57</v>
      </c>
      <c r="F1020">
        <v>34.567149999999998</v>
      </c>
      <c r="G1020">
        <v>5708700</v>
      </c>
    </row>
    <row r="1021" spans="1:7" ht="15.6" x14ac:dyDescent="0.3">
      <c r="A1021" s="149">
        <v>44825</v>
      </c>
      <c r="B1021">
        <v>34.540000999999997</v>
      </c>
      <c r="C1021">
        <v>34.689999</v>
      </c>
      <c r="D1021">
        <v>32.759998000000003</v>
      </c>
      <c r="E1021">
        <v>32.779998999999997</v>
      </c>
      <c r="F1021">
        <v>32.777298000000002</v>
      </c>
      <c r="G1021">
        <v>6233500</v>
      </c>
    </row>
    <row r="1022" spans="1:7" ht="15.6" x14ac:dyDescent="0.3">
      <c r="A1022" s="149">
        <v>44826</v>
      </c>
      <c r="B1022">
        <v>32.849997999999999</v>
      </c>
      <c r="C1022">
        <v>32.900002000000001</v>
      </c>
      <c r="D1022">
        <v>30.4</v>
      </c>
      <c r="E1022">
        <v>30.610001</v>
      </c>
      <c r="F1022">
        <v>30.607476999999999</v>
      </c>
      <c r="G1022">
        <v>6009600</v>
      </c>
    </row>
    <row r="1023" spans="1:7" ht="15.6" x14ac:dyDescent="0.3">
      <c r="A1023" s="149">
        <v>44827</v>
      </c>
      <c r="B1023">
        <v>30</v>
      </c>
      <c r="C1023">
        <v>30.17</v>
      </c>
      <c r="D1023">
        <v>29.450001</v>
      </c>
      <c r="E1023">
        <v>30.049999</v>
      </c>
      <c r="F1023">
        <v>30.047522000000001</v>
      </c>
      <c r="G1023">
        <v>8266600</v>
      </c>
    </row>
    <row r="1024" spans="1:7" ht="15.6" x14ac:dyDescent="0.3">
      <c r="A1024" s="149">
        <v>44830</v>
      </c>
      <c r="B1024">
        <v>30.559999000000001</v>
      </c>
      <c r="C1024">
        <v>31.559999000000001</v>
      </c>
      <c r="D1024">
        <v>29.950001</v>
      </c>
      <c r="E1024">
        <v>29.99</v>
      </c>
      <c r="F1024">
        <v>29.987528000000001</v>
      </c>
      <c r="G1024">
        <v>8423100</v>
      </c>
    </row>
    <row r="1025" spans="1:7" ht="15.6" x14ac:dyDescent="0.3">
      <c r="A1025" s="149">
        <v>44831</v>
      </c>
      <c r="B1025">
        <v>30.639999</v>
      </c>
      <c r="C1025">
        <v>31.219999000000001</v>
      </c>
      <c r="D1025">
        <v>29.799999</v>
      </c>
      <c r="E1025">
        <v>29.98</v>
      </c>
      <c r="F1025">
        <v>29.977528</v>
      </c>
      <c r="G1025">
        <v>8721400</v>
      </c>
    </row>
    <row r="1026" spans="1:7" ht="15.6" x14ac:dyDescent="0.3">
      <c r="A1026" s="149">
        <v>44832</v>
      </c>
      <c r="B1026">
        <v>30</v>
      </c>
      <c r="C1026">
        <v>30.83</v>
      </c>
      <c r="D1026">
        <v>29.92</v>
      </c>
      <c r="E1026">
        <v>30.620000999999998</v>
      </c>
      <c r="F1026">
        <v>30.617477000000001</v>
      </c>
      <c r="G1026">
        <v>4875900</v>
      </c>
    </row>
    <row r="1027" spans="1:7" ht="15.6" x14ac:dyDescent="0.3">
      <c r="A1027" s="149">
        <v>44833</v>
      </c>
      <c r="B1027">
        <v>29.969999000000001</v>
      </c>
      <c r="C1027">
        <v>30.17</v>
      </c>
      <c r="D1027">
        <v>29.219999000000001</v>
      </c>
      <c r="E1027">
        <v>29.99</v>
      </c>
      <c r="F1027">
        <v>29.987528000000001</v>
      </c>
      <c r="G1027">
        <v>4865700</v>
      </c>
    </row>
    <row r="1028" spans="1:7" ht="15.6" x14ac:dyDescent="0.3">
      <c r="A1028" s="149">
        <v>44834</v>
      </c>
      <c r="B1028">
        <v>29.43</v>
      </c>
      <c r="C1028">
        <v>30.469999000000001</v>
      </c>
      <c r="D1028">
        <v>29.379999000000002</v>
      </c>
      <c r="E1028">
        <v>29.719999000000001</v>
      </c>
      <c r="F1028">
        <v>29.717549999999999</v>
      </c>
      <c r="G1028">
        <v>5431500</v>
      </c>
    </row>
    <row r="1029" spans="1:7" ht="15.6" x14ac:dyDescent="0.3">
      <c r="A1029" s="149">
        <v>44837</v>
      </c>
      <c r="B1029">
        <v>29.98</v>
      </c>
      <c r="C1029">
        <v>30.959999</v>
      </c>
      <c r="D1029">
        <v>29.200001</v>
      </c>
      <c r="E1029">
        <v>30.610001</v>
      </c>
      <c r="F1029">
        <v>30.607476999999999</v>
      </c>
      <c r="G1029">
        <v>4534200</v>
      </c>
    </row>
    <row r="1030" spans="1:7" ht="15.6" x14ac:dyDescent="0.3">
      <c r="A1030" s="149">
        <v>44838</v>
      </c>
      <c r="B1030">
        <v>31.35</v>
      </c>
      <c r="C1030">
        <v>32.919998</v>
      </c>
      <c r="D1030">
        <v>31.27</v>
      </c>
      <c r="E1030">
        <v>32.880001</v>
      </c>
      <c r="F1030">
        <v>32.877288999999998</v>
      </c>
      <c r="G1030">
        <v>6101200</v>
      </c>
    </row>
    <row r="1031" spans="1:7" ht="15.6" x14ac:dyDescent="0.3">
      <c r="A1031" s="149">
        <v>44839</v>
      </c>
      <c r="B1031">
        <v>32.229999999999997</v>
      </c>
      <c r="C1031">
        <v>33.720001000000003</v>
      </c>
      <c r="D1031">
        <v>32.099997999999999</v>
      </c>
      <c r="E1031">
        <v>33.580002</v>
      </c>
      <c r="F1031">
        <v>33.577232000000002</v>
      </c>
      <c r="G1031">
        <v>5017900</v>
      </c>
    </row>
    <row r="1032" spans="1:7" ht="15.6" x14ac:dyDescent="0.3">
      <c r="A1032" s="149">
        <v>44840</v>
      </c>
      <c r="B1032">
        <v>33.369999</v>
      </c>
      <c r="C1032">
        <v>34.169998</v>
      </c>
      <c r="D1032">
        <v>33.189999</v>
      </c>
      <c r="E1032">
        <v>33.32</v>
      </c>
      <c r="F1032">
        <v>33.317253000000001</v>
      </c>
      <c r="G1032">
        <v>4632100</v>
      </c>
    </row>
    <row r="1033" spans="1:7" ht="15.6" x14ac:dyDescent="0.3">
      <c r="A1033" s="149">
        <v>44841</v>
      </c>
      <c r="B1033">
        <v>32.830002</v>
      </c>
      <c r="C1033">
        <v>33.139999000000003</v>
      </c>
      <c r="D1033">
        <v>32.340000000000003</v>
      </c>
      <c r="E1033">
        <v>32.68</v>
      </c>
      <c r="F1033">
        <v>32.677306999999999</v>
      </c>
      <c r="G1033">
        <v>4440200</v>
      </c>
    </row>
    <row r="1034" spans="1:7" ht="15.6" x14ac:dyDescent="0.3">
      <c r="A1034" s="149">
        <v>44844</v>
      </c>
      <c r="B1034">
        <v>32.630001</v>
      </c>
      <c r="C1034">
        <v>32.75</v>
      </c>
      <c r="D1034">
        <v>30.91</v>
      </c>
      <c r="E1034">
        <v>31.42</v>
      </c>
      <c r="F1034">
        <v>31.41741</v>
      </c>
      <c r="G1034">
        <v>5661000</v>
      </c>
    </row>
    <row r="1035" spans="1:7" ht="15.6" x14ac:dyDescent="0.3">
      <c r="A1035" s="149">
        <v>44845</v>
      </c>
      <c r="B1035">
        <v>31.389999</v>
      </c>
      <c r="C1035">
        <v>31.6</v>
      </c>
      <c r="D1035">
        <v>29.889999</v>
      </c>
      <c r="E1035">
        <v>30.559999000000001</v>
      </c>
      <c r="F1035">
        <v>30.557480000000002</v>
      </c>
      <c r="G1035">
        <v>5781800</v>
      </c>
    </row>
    <row r="1036" spans="1:7" ht="15.6" x14ac:dyDescent="0.3">
      <c r="A1036" s="149">
        <v>44846</v>
      </c>
      <c r="B1036">
        <v>30.530000999999999</v>
      </c>
      <c r="C1036">
        <v>31.15</v>
      </c>
      <c r="D1036">
        <v>29.860001</v>
      </c>
      <c r="E1036">
        <v>30.889999</v>
      </c>
      <c r="F1036">
        <v>30.887453000000001</v>
      </c>
      <c r="G1036">
        <v>3835500</v>
      </c>
    </row>
    <row r="1037" spans="1:7" ht="15.6" x14ac:dyDescent="0.3">
      <c r="A1037" s="149">
        <v>44847</v>
      </c>
      <c r="B1037">
        <v>30.129999000000002</v>
      </c>
      <c r="C1037">
        <v>31.58</v>
      </c>
      <c r="D1037">
        <v>29.57</v>
      </c>
      <c r="E1037">
        <v>30.719999000000001</v>
      </c>
      <c r="F1037">
        <v>30.717466000000002</v>
      </c>
      <c r="G1037">
        <v>6118500</v>
      </c>
    </row>
    <row r="1038" spans="1:7" ht="15.6" x14ac:dyDescent="0.3">
      <c r="A1038" s="149">
        <v>44848</v>
      </c>
      <c r="B1038">
        <v>31.25</v>
      </c>
      <c r="C1038">
        <v>31.790001</v>
      </c>
      <c r="D1038">
        <v>30.5</v>
      </c>
      <c r="E1038">
        <v>30.639999</v>
      </c>
      <c r="F1038">
        <v>30.637474000000001</v>
      </c>
      <c r="G1038">
        <v>5342400</v>
      </c>
    </row>
    <row r="1039" spans="1:7" ht="15.6" x14ac:dyDescent="0.3">
      <c r="A1039" s="149">
        <v>44851</v>
      </c>
      <c r="B1039">
        <v>31.35</v>
      </c>
      <c r="C1039">
        <v>32.380001</v>
      </c>
      <c r="D1039">
        <v>31.27</v>
      </c>
      <c r="E1039">
        <v>32.25</v>
      </c>
      <c r="F1039">
        <v>32.247340999999999</v>
      </c>
      <c r="G1039">
        <v>4732900</v>
      </c>
    </row>
    <row r="1040" spans="1:7" ht="15.6" x14ac:dyDescent="0.3">
      <c r="A1040" s="149">
        <v>44852</v>
      </c>
      <c r="B1040">
        <v>33.139999000000003</v>
      </c>
      <c r="C1040">
        <v>33.909999999999997</v>
      </c>
      <c r="D1040">
        <v>32.419998</v>
      </c>
      <c r="E1040">
        <v>32.57</v>
      </c>
      <c r="F1040">
        <v>32.567314000000003</v>
      </c>
      <c r="G1040">
        <v>5297200</v>
      </c>
    </row>
    <row r="1041" spans="1:7" ht="15.6" x14ac:dyDescent="0.3">
      <c r="A1041" s="149">
        <v>44853</v>
      </c>
      <c r="B1041">
        <v>32.029998999999997</v>
      </c>
      <c r="C1041">
        <v>32.729999999999997</v>
      </c>
      <c r="D1041">
        <v>31.84</v>
      </c>
      <c r="E1041">
        <v>32.459999000000003</v>
      </c>
      <c r="F1041">
        <v>32.457324999999997</v>
      </c>
      <c r="G1041">
        <v>4831400</v>
      </c>
    </row>
    <row r="1042" spans="1:7" ht="15.6" x14ac:dyDescent="0.3">
      <c r="A1042" s="149">
        <v>44854</v>
      </c>
      <c r="B1042">
        <v>32.549999</v>
      </c>
      <c r="C1042">
        <v>33.380001</v>
      </c>
      <c r="D1042">
        <v>32.259998000000003</v>
      </c>
      <c r="E1042">
        <v>32.459999000000003</v>
      </c>
      <c r="F1042">
        <v>32.457324999999997</v>
      </c>
      <c r="G1042">
        <v>6287700</v>
      </c>
    </row>
    <row r="1043" spans="1:7" ht="15.6" x14ac:dyDescent="0.3">
      <c r="A1043" s="149">
        <v>44855</v>
      </c>
      <c r="B1043">
        <v>32.509998000000003</v>
      </c>
      <c r="C1043">
        <v>33.990001999999997</v>
      </c>
      <c r="D1043">
        <v>32.310001</v>
      </c>
      <c r="E1043">
        <v>33.919998</v>
      </c>
      <c r="F1043">
        <v>33.917202000000003</v>
      </c>
      <c r="G1043">
        <v>6252600</v>
      </c>
    </row>
    <row r="1044" spans="1:7" ht="15.6" x14ac:dyDescent="0.3">
      <c r="A1044" s="149">
        <v>44858</v>
      </c>
      <c r="B1044">
        <v>33.389999000000003</v>
      </c>
      <c r="C1044">
        <v>34.169998</v>
      </c>
      <c r="D1044">
        <v>33.020000000000003</v>
      </c>
      <c r="E1044">
        <v>33.970001000000003</v>
      </c>
      <c r="F1044">
        <v>33.967201000000003</v>
      </c>
      <c r="G1044">
        <v>4887600</v>
      </c>
    </row>
    <row r="1045" spans="1:7" ht="15.6" x14ac:dyDescent="0.3">
      <c r="A1045" s="149">
        <v>44859</v>
      </c>
      <c r="B1045">
        <v>34.020000000000003</v>
      </c>
      <c r="C1045">
        <v>34.979999999999997</v>
      </c>
      <c r="D1045">
        <v>33.830002</v>
      </c>
      <c r="E1045">
        <v>34.189999</v>
      </c>
      <c r="F1045">
        <v>34.187179999999998</v>
      </c>
      <c r="G1045">
        <v>5381700</v>
      </c>
    </row>
    <row r="1046" spans="1:7" ht="15.6" x14ac:dyDescent="0.3">
      <c r="A1046" s="149">
        <v>44860</v>
      </c>
      <c r="B1046">
        <v>34.240001999999997</v>
      </c>
      <c r="C1046">
        <v>35.130001</v>
      </c>
      <c r="D1046">
        <v>34.150002000000001</v>
      </c>
      <c r="E1046">
        <v>34.330002</v>
      </c>
      <c r="F1046">
        <v>34.327171</v>
      </c>
      <c r="G1046">
        <v>3168100</v>
      </c>
    </row>
    <row r="1047" spans="1:7" ht="15.6" x14ac:dyDescent="0.3">
      <c r="A1047" s="149">
        <v>44861</v>
      </c>
      <c r="B1047">
        <v>34.75</v>
      </c>
      <c r="C1047">
        <v>35.389999000000003</v>
      </c>
      <c r="D1047">
        <v>34.409999999999997</v>
      </c>
      <c r="E1047">
        <v>34.5</v>
      </c>
      <c r="F1047">
        <v>34.497154000000002</v>
      </c>
      <c r="G1047">
        <v>3780900</v>
      </c>
    </row>
    <row r="1048" spans="1:7" ht="15.6" x14ac:dyDescent="0.3">
      <c r="A1048" s="149">
        <v>44862</v>
      </c>
      <c r="B1048">
        <v>34.529998999999997</v>
      </c>
      <c r="C1048">
        <v>35.979999999999997</v>
      </c>
      <c r="D1048">
        <v>34.450001</v>
      </c>
      <c r="E1048">
        <v>35.959999000000003</v>
      </c>
      <c r="F1048">
        <v>35.957034999999998</v>
      </c>
      <c r="G1048">
        <v>5112400</v>
      </c>
    </row>
    <row r="1049" spans="1:7" ht="15.6" x14ac:dyDescent="0.3">
      <c r="A1049" s="149">
        <v>44865</v>
      </c>
      <c r="B1049">
        <v>36.220001000000003</v>
      </c>
      <c r="C1049">
        <v>36.590000000000003</v>
      </c>
      <c r="D1049">
        <v>35.490001999999997</v>
      </c>
      <c r="E1049">
        <v>35.57</v>
      </c>
      <c r="F1049">
        <v>35.567065999999997</v>
      </c>
      <c r="G1049">
        <v>6394500</v>
      </c>
    </row>
    <row r="1050" spans="1:7" ht="15.6" x14ac:dyDescent="0.3">
      <c r="A1050" s="149">
        <v>44866</v>
      </c>
      <c r="B1050">
        <v>36.520000000000003</v>
      </c>
      <c r="C1050">
        <v>36.650002000000001</v>
      </c>
      <c r="D1050">
        <v>35.610000999999997</v>
      </c>
      <c r="E1050">
        <v>35.939999</v>
      </c>
      <c r="F1050">
        <v>35.937035000000002</v>
      </c>
      <c r="G1050">
        <v>5411700</v>
      </c>
    </row>
    <row r="1051" spans="1:7" ht="15.6" x14ac:dyDescent="0.3">
      <c r="A1051" s="149">
        <v>44867</v>
      </c>
      <c r="B1051">
        <v>35.860000999999997</v>
      </c>
      <c r="C1051">
        <v>36.970001000000003</v>
      </c>
      <c r="D1051">
        <v>34.939999</v>
      </c>
      <c r="E1051">
        <v>35.110000999999997</v>
      </c>
      <c r="F1051">
        <v>35.107104999999997</v>
      </c>
      <c r="G1051">
        <v>7759500</v>
      </c>
    </row>
    <row r="1052" spans="1:7" ht="15.6" x14ac:dyDescent="0.3">
      <c r="A1052" s="149">
        <v>44868</v>
      </c>
      <c r="B1052">
        <v>33.049999</v>
      </c>
      <c r="C1052">
        <v>33.299999</v>
      </c>
      <c r="D1052">
        <v>31.4</v>
      </c>
      <c r="E1052">
        <v>31.41</v>
      </c>
      <c r="F1052">
        <v>31.407409999999999</v>
      </c>
      <c r="G1052">
        <v>14339200</v>
      </c>
    </row>
    <row r="1053" spans="1:7" ht="15.6" x14ac:dyDescent="0.3">
      <c r="A1053" s="149">
        <v>44869</v>
      </c>
      <c r="B1053">
        <v>32.310001</v>
      </c>
      <c r="C1053">
        <v>33.840000000000003</v>
      </c>
      <c r="D1053">
        <v>32.220001000000003</v>
      </c>
      <c r="E1053">
        <v>33.840000000000003</v>
      </c>
      <c r="F1053">
        <v>33.837212000000001</v>
      </c>
      <c r="G1053">
        <v>8346400</v>
      </c>
    </row>
    <row r="1054" spans="1:7" ht="15.6" x14ac:dyDescent="0.3">
      <c r="A1054" s="149">
        <v>44872</v>
      </c>
      <c r="B1054">
        <v>34</v>
      </c>
      <c r="C1054">
        <v>34.330002</v>
      </c>
      <c r="D1054">
        <v>32.919998</v>
      </c>
      <c r="E1054">
        <v>34.189999</v>
      </c>
      <c r="F1054">
        <v>34.187179999999998</v>
      </c>
      <c r="G1054">
        <v>6168600</v>
      </c>
    </row>
    <row r="1055" spans="1:7" ht="15.6" x14ac:dyDescent="0.3">
      <c r="A1055" s="149">
        <v>44873</v>
      </c>
      <c r="B1055">
        <v>34.419998</v>
      </c>
      <c r="C1055">
        <v>34.689999</v>
      </c>
      <c r="D1055">
        <v>33.849997999999999</v>
      </c>
      <c r="E1055">
        <v>34.490001999999997</v>
      </c>
      <c r="F1055">
        <v>34.487160000000003</v>
      </c>
      <c r="G1055">
        <v>5694200</v>
      </c>
    </row>
    <row r="1056" spans="1:7" ht="15.6" x14ac:dyDescent="0.3">
      <c r="A1056" s="149">
        <v>44874</v>
      </c>
      <c r="B1056">
        <v>33.82</v>
      </c>
      <c r="C1056">
        <v>34.610000999999997</v>
      </c>
      <c r="D1056">
        <v>33.520000000000003</v>
      </c>
      <c r="E1056">
        <v>33.560001</v>
      </c>
      <c r="F1056">
        <v>33.557236000000003</v>
      </c>
      <c r="G1056">
        <v>5567100</v>
      </c>
    </row>
    <row r="1057" spans="1:7" ht="15.6" x14ac:dyDescent="0.3">
      <c r="A1057" s="149">
        <v>44875</v>
      </c>
      <c r="B1057">
        <v>35.229999999999997</v>
      </c>
      <c r="C1057">
        <v>36.090000000000003</v>
      </c>
      <c r="D1057">
        <v>35</v>
      </c>
      <c r="E1057">
        <v>35.310001</v>
      </c>
      <c r="F1057">
        <v>35.307091</v>
      </c>
      <c r="G1057">
        <v>5206600</v>
      </c>
    </row>
    <row r="1058" spans="1:7" ht="15.6" x14ac:dyDescent="0.3">
      <c r="A1058" s="149">
        <v>44876</v>
      </c>
      <c r="B1058">
        <v>35.979999999999997</v>
      </c>
      <c r="C1058">
        <v>37.07</v>
      </c>
      <c r="D1058">
        <v>35.659999999999997</v>
      </c>
      <c r="E1058">
        <v>36.630001</v>
      </c>
      <c r="F1058">
        <v>36.626980000000003</v>
      </c>
      <c r="G1058">
        <v>5019000</v>
      </c>
    </row>
    <row r="1059" spans="1:7" ht="15.6" x14ac:dyDescent="0.3">
      <c r="A1059" s="149">
        <v>44879</v>
      </c>
      <c r="B1059">
        <v>36.200001</v>
      </c>
      <c r="C1059">
        <v>37.790000999999997</v>
      </c>
      <c r="D1059">
        <v>35.82</v>
      </c>
      <c r="E1059">
        <v>36.950001</v>
      </c>
      <c r="F1059">
        <v>36.946956999999998</v>
      </c>
      <c r="G1059">
        <v>6372400</v>
      </c>
    </row>
    <row r="1060" spans="1:7" ht="15.6" x14ac:dyDescent="0.3">
      <c r="A1060" s="149">
        <v>44880</v>
      </c>
      <c r="B1060">
        <v>38</v>
      </c>
      <c r="C1060">
        <v>39.159999999999997</v>
      </c>
      <c r="D1060">
        <v>37.400002000000001</v>
      </c>
      <c r="E1060">
        <v>37.490001999999997</v>
      </c>
      <c r="F1060">
        <v>37.486911999999997</v>
      </c>
      <c r="G1060">
        <v>6491300</v>
      </c>
    </row>
    <row r="1061" spans="1:7" ht="15.6" x14ac:dyDescent="0.3">
      <c r="A1061" s="149">
        <v>44881</v>
      </c>
      <c r="B1061">
        <v>37.310001</v>
      </c>
      <c r="C1061">
        <v>37.5</v>
      </c>
      <c r="D1061">
        <v>36.590000000000003</v>
      </c>
      <c r="E1061">
        <v>37.020000000000003</v>
      </c>
      <c r="F1061">
        <v>37.016948999999997</v>
      </c>
      <c r="G1061">
        <v>3314900</v>
      </c>
    </row>
    <row r="1062" spans="1:7" ht="15.6" x14ac:dyDescent="0.3">
      <c r="A1062" s="149">
        <v>44882</v>
      </c>
      <c r="B1062">
        <v>36.259998000000003</v>
      </c>
      <c r="C1062">
        <v>37.240001999999997</v>
      </c>
      <c r="D1062">
        <v>35.970001000000003</v>
      </c>
      <c r="E1062">
        <v>37.040000999999997</v>
      </c>
      <c r="F1062">
        <v>37.036949</v>
      </c>
      <c r="G1062">
        <v>2839600</v>
      </c>
    </row>
    <row r="1063" spans="1:7" ht="15.6" x14ac:dyDescent="0.3">
      <c r="A1063" s="149">
        <v>44883</v>
      </c>
      <c r="B1063">
        <v>37.740001999999997</v>
      </c>
      <c r="C1063">
        <v>37.990001999999997</v>
      </c>
      <c r="D1063">
        <v>36.209999000000003</v>
      </c>
      <c r="E1063">
        <v>36.740001999999997</v>
      </c>
      <c r="F1063">
        <v>36.736972999999999</v>
      </c>
      <c r="G1063">
        <v>2586600</v>
      </c>
    </row>
    <row r="1064" spans="1:7" ht="15.6" x14ac:dyDescent="0.3">
      <c r="A1064" s="149">
        <v>44886</v>
      </c>
      <c r="B1064">
        <v>36.310001</v>
      </c>
      <c r="C1064">
        <v>36.360000999999997</v>
      </c>
      <c r="D1064">
        <v>35.409999999999997</v>
      </c>
      <c r="E1064">
        <v>35.759998000000003</v>
      </c>
      <c r="F1064">
        <v>35.75705</v>
      </c>
      <c r="G1064">
        <v>3318000</v>
      </c>
    </row>
    <row r="1065" spans="1:7" ht="15.6" x14ac:dyDescent="0.3">
      <c r="A1065" s="149">
        <v>44887</v>
      </c>
      <c r="B1065">
        <v>35.729999999999997</v>
      </c>
      <c r="C1065">
        <v>35.729999999999997</v>
      </c>
      <c r="D1065">
        <v>35.009998000000003</v>
      </c>
      <c r="E1065">
        <v>35.470001000000003</v>
      </c>
      <c r="F1065">
        <v>35.467078999999998</v>
      </c>
      <c r="G1065">
        <v>5383400</v>
      </c>
    </row>
    <row r="1066" spans="1:7" ht="15.6" x14ac:dyDescent="0.3">
      <c r="A1066" s="149">
        <v>44888</v>
      </c>
      <c r="B1066">
        <v>35.479999999999997</v>
      </c>
      <c r="C1066">
        <v>35.959999000000003</v>
      </c>
      <c r="D1066">
        <v>35</v>
      </c>
      <c r="E1066">
        <v>35.880001</v>
      </c>
      <c r="F1066">
        <v>35.877045000000003</v>
      </c>
      <c r="G1066">
        <v>2895700</v>
      </c>
    </row>
    <row r="1067" spans="1:7" ht="15.6" x14ac:dyDescent="0.3">
      <c r="A1067" s="149">
        <v>44890</v>
      </c>
      <c r="B1067">
        <v>35.810001</v>
      </c>
      <c r="C1067">
        <v>35.919998</v>
      </c>
      <c r="D1067">
        <v>35.459999000000003</v>
      </c>
      <c r="E1067">
        <v>35.729999999999997</v>
      </c>
      <c r="F1067">
        <v>35.727055</v>
      </c>
      <c r="G1067">
        <v>1779300</v>
      </c>
    </row>
    <row r="1068" spans="1:7" ht="15.6" x14ac:dyDescent="0.3">
      <c r="A1068" s="149">
        <v>44893</v>
      </c>
      <c r="B1068">
        <v>35.529998999999997</v>
      </c>
      <c r="C1068">
        <v>35.970001000000003</v>
      </c>
      <c r="D1068">
        <v>34.720001000000003</v>
      </c>
      <c r="E1068">
        <v>34.919998</v>
      </c>
      <c r="F1068">
        <v>34.917118000000002</v>
      </c>
      <c r="G1068">
        <v>4976500</v>
      </c>
    </row>
    <row r="1069" spans="1:7" ht="15.6" x14ac:dyDescent="0.3">
      <c r="A1069" s="149">
        <v>44894</v>
      </c>
      <c r="B1069">
        <v>35.310001</v>
      </c>
      <c r="C1069">
        <v>35.990001999999997</v>
      </c>
      <c r="D1069">
        <v>35.049999</v>
      </c>
      <c r="E1069">
        <v>35.860000999999997</v>
      </c>
      <c r="F1069">
        <v>35.857044000000002</v>
      </c>
      <c r="G1069">
        <v>3654200</v>
      </c>
    </row>
    <row r="1070" spans="1:7" ht="15.6" x14ac:dyDescent="0.3">
      <c r="A1070" s="149">
        <v>44895</v>
      </c>
      <c r="B1070">
        <v>36.029998999999997</v>
      </c>
      <c r="C1070">
        <v>36.869999</v>
      </c>
      <c r="D1070">
        <v>35.759998000000003</v>
      </c>
      <c r="E1070">
        <v>36.860000999999997</v>
      </c>
      <c r="F1070">
        <v>36.856960000000001</v>
      </c>
      <c r="G1070">
        <v>7151900</v>
      </c>
    </row>
    <row r="1071" spans="1:7" ht="15.6" x14ac:dyDescent="0.3">
      <c r="A1071" s="149">
        <v>44896</v>
      </c>
      <c r="B1071">
        <v>36.810001</v>
      </c>
      <c r="C1071">
        <v>37.389999000000003</v>
      </c>
      <c r="D1071">
        <v>36.709999000000003</v>
      </c>
      <c r="E1071">
        <v>37.270000000000003</v>
      </c>
      <c r="F1071">
        <v>37.266930000000002</v>
      </c>
      <c r="G1071">
        <v>5323900</v>
      </c>
    </row>
    <row r="1072" spans="1:7" ht="15.6" x14ac:dyDescent="0.3">
      <c r="A1072" s="149">
        <v>44897</v>
      </c>
      <c r="B1072">
        <v>36.549999</v>
      </c>
      <c r="C1072">
        <v>37.369999</v>
      </c>
      <c r="D1072">
        <v>36.549999</v>
      </c>
      <c r="E1072">
        <v>37.080002</v>
      </c>
      <c r="F1072">
        <v>37.076946</v>
      </c>
      <c r="G1072">
        <v>4660800</v>
      </c>
    </row>
    <row r="1073" spans="1:7" ht="15.6" x14ac:dyDescent="0.3">
      <c r="A1073" s="149">
        <v>44900</v>
      </c>
      <c r="B1073">
        <v>38.07</v>
      </c>
      <c r="C1073">
        <v>38.639999000000003</v>
      </c>
      <c r="D1073">
        <v>37.520000000000003</v>
      </c>
      <c r="E1073">
        <v>37.799999</v>
      </c>
      <c r="F1073">
        <v>37.796883000000001</v>
      </c>
      <c r="G1073">
        <v>5588900</v>
      </c>
    </row>
    <row r="1074" spans="1:7" ht="15.6" x14ac:dyDescent="0.3">
      <c r="A1074" s="149">
        <v>44901</v>
      </c>
      <c r="B1074">
        <v>38.139999000000003</v>
      </c>
      <c r="C1074">
        <v>38.25</v>
      </c>
      <c r="D1074">
        <v>36.770000000000003</v>
      </c>
      <c r="E1074">
        <v>37.32</v>
      </c>
      <c r="F1074">
        <v>37.316924999999998</v>
      </c>
      <c r="G1074">
        <v>4089200</v>
      </c>
    </row>
    <row r="1075" spans="1:7" ht="15.6" x14ac:dyDescent="0.3">
      <c r="A1075" s="149">
        <v>44902</v>
      </c>
      <c r="B1075">
        <v>36.889999000000003</v>
      </c>
      <c r="C1075">
        <v>37.270000000000003</v>
      </c>
      <c r="D1075">
        <v>36.279998999999997</v>
      </c>
      <c r="E1075">
        <v>36.380001</v>
      </c>
      <c r="F1075">
        <v>36.377003000000002</v>
      </c>
      <c r="G1075">
        <v>4127300</v>
      </c>
    </row>
    <row r="1076" spans="1:7" ht="15.6" x14ac:dyDescent="0.3">
      <c r="A1076" s="149">
        <v>44903</v>
      </c>
      <c r="B1076">
        <v>36.990001999999997</v>
      </c>
      <c r="C1076">
        <v>37.43</v>
      </c>
      <c r="D1076">
        <v>36.740001999999997</v>
      </c>
      <c r="E1076">
        <v>37.009998000000003</v>
      </c>
      <c r="F1076">
        <v>37.009998000000003</v>
      </c>
      <c r="G1076">
        <v>3966100</v>
      </c>
    </row>
    <row r="1077" spans="1:7" ht="15.6" x14ac:dyDescent="0.3">
      <c r="A1077" s="149">
        <v>44904</v>
      </c>
      <c r="B1077">
        <v>36.849997999999999</v>
      </c>
      <c r="C1077">
        <v>36.909999999999997</v>
      </c>
      <c r="D1077">
        <v>36.25</v>
      </c>
      <c r="E1077">
        <v>36.349997999999999</v>
      </c>
      <c r="F1077">
        <v>36.349997999999999</v>
      </c>
      <c r="G1077">
        <v>3853400</v>
      </c>
    </row>
    <row r="1078" spans="1:7" ht="15.6" x14ac:dyDescent="0.3">
      <c r="A1078" s="149">
        <v>44907</v>
      </c>
      <c r="B1078">
        <v>36.220001000000003</v>
      </c>
      <c r="C1078">
        <v>36.909999999999997</v>
      </c>
      <c r="D1078">
        <v>35.720001000000003</v>
      </c>
      <c r="E1078">
        <v>36.900002000000001</v>
      </c>
      <c r="F1078">
        <v>36.900002000000001</v>
      </c>
      <c r="G1078">
        <v>3260900</v>
      </c>
    </row>
    <row r="1079" spans="1:7" ht="15.6" x14ac:dyDescent="0.3">
      <c r="A1079" s="149">
        <v>44908</v>
      </c>
      <c r="B1079">
        <v>38.040000999999997</v>
      </c>
      <c r="C1079">
        <v>38.229999999999997</v>
      </c>
      <c r="D1079">
        <v>36.740001999999997</v>
      </c>
      <c r="E1079">
        <v>37.459999000000003</v>
      </c>
      <c r="F1079">
        <v>37.459999000000003</v>
      </c>
      <c r="G1079">
        <v>5562100</v>
      </c>
    </row>
    <row r="1080" spans="1:7" ht="15.6" x14ac:dyDescent="0.3">
      <c r="A1080" s="149">
        <v>44909</v>
      </c>
      <c r="B1080">
        <v>37.07</v>
      </c>
      <c r="C1080">
        <v>37.689999</v>
      </c>
      <c r="D1080">
        <v>36.409999999999997</v>
      </c>
      <c r="E1080">
        <v>36.93</v>
      </c>
      <c r="F1080">
        <v>36.93</v>
      </c>
      <c r="G1080">
        <v>6700400</v>
      </c>
    </row>
    <row r="1081" spans="1:7" ht="15.6" x14ac:dyDescent="0.3">
      <c r="A1081" s="149">
        <v>44910</v>
      </c>
      <c r="B1081">
        <v>36.389999000000003</v>
      </c>
      <c r="C1081">
        <v>36.610000999999997</v>
      </c>
      <c r="D1081">
        <v>35.470001000000003</v>
      </c>
      <c r="E1081">
        <v>36.220001000000003</v>
      </c>
      <c r="F1081">
        <v>36.220001000000003</v>
      </c>
      <c r="G1081">
        <v>4845800</v>
      </c>
    </row>
    <row r="1082" spans="1:7" ht="15.6" x14ac:dyDescent="0.3">
      <c r="A1082" s="149">
        <v>44911</v>
      </c>
      <c r="B1082">
        <v>35.740001999999997</v>
      </c>
      <c r="C1082">
        <v>36.200001</v>
      </c>
      <c r="D1082">
        <v>35.380001</v>
      </c>
      <c r="E1082">
        <v>35.659999999999997</v>
      </c>
      <c r="F1082">
        <v>35.659999999999997</v>
      </c>
      <c r="G1082">
        <v>5470700</v>
      </c>
    </row>
    <row r="1083" spans="1:7" ht="15.6" x14ac:dyDescent="0.3">
      <c r="A1083" s="149">
        <v>44914</v>
      </c>
      <c r="B1083">
        <v>35.689999</v>
      </c>
      <c r="C1083">
        <v>35.689999</v>
      </c>
      <c r="D1083">
        <v>34.159999999999997</v>
      </c>
      <c r="E1083">
        <v>34.220001000000003</v>
      </c>
      <c r="F1083">
        <v>34.220001000000003</v>
      </c>
      <c r="G1083">
        <v>4257900</v>
      </c>
    </row>
    <row r="1084" spans="1:7" ht="15.6" x14ac:dyDescent="0.3">
      <c r="A1084" s="149">
        <v>44915</v>
      </c>
      <c r="B1084">
        <v>34.029998999999997</v>
      </c>
      <c r="C1084">
        <v>34.709999000000003</v>
      </c>
      <c r="D1084">
        <v>33.849997999999999</v>
      </c>
      <c r="E1084">
        <v>34.369999</v>
      </c>
      <c r="F1084">
        <v>34.369999</v>
      </c>
      <c r="G1084">
        <v>3431700</v>
      </c>
    </row>
    <row r="1085" spans="1:7" ht="15.6" x14ac:dyDescent="0.3">
      <c r="A1085" s="149">
        <v>44916</v>
      </c>
      <c r="B1085">
        <v>34.580002</v>
      </c>
      <c r="C1085">
        <v>34.979999999999997</v>
      </c>
      <c r="D1085">
        <v>34.470001000000003</v>
      </c>
      <c r="E1085">
        <v>34.57</v>
      </c>
      <c r="F1085">
        <v>34.57</v>
      </c>
      <c r="G1085">
        <v>2949200</v>
      </c>
    </row>
    <row r="1086" spans="1:7" ht="15.6" x14ac:dyDescent="0.3">
      <c r="A1086" s="149">
        <v>44917</v>
      </c>
      <c r="B1086">
        <v>34.220001000000003</v>
      </c>
      <c r="C1086">
        <v>34.340000000000003</v>
      </c>
      <c r="D1086">
        <v>33.189999</v>
      </c>
      <c r="E1086">
        <v>33.75</v>
      </c>
      <c r="F1086">
        <v>33.75</v>
      </c>
      <c r="G1086">
        <v>3376100</v>
      </c>
    </row>
    <row r="1087" spans="1:7" ht="15.6" x14ac:dyDescent="0.3">
      <c r="A1087" s="149">
        <v>44918</v>
      </c>
      <c r="B1087">
        <v>33.590000000000003</v>
      </c>
      <c r="C1087">
        <v>33.93</v>
      </c>
      <c r="D1087">
        <v>33.32</v>
      </c>
      <c r="E1087">
        <v>33.82</v>
      </c>
      <c r="F1087">
        <v>33.82</v>
      </c>
      <c r="G1087">
        <v>2041700</v>
      </c>
    </row>
    <row r="1088" spans="1:7" ht="15.6" x14ac:dyDescent="0.3">
      <c r="A1088" s="149">
        <v>44922</v>
      </c>
      <c r="B1088">
        <v>34</v>
      </c>
      <c r="C1088">
        <v>34.5</v>
      </c>
      <c r="D1088">
        <v>33.810001</v>
      </c>
      <c r="E1088">
        <v>33.869999</v>
      </c>
      <c r="F1088">
        <v>33.869999</v>
      </c>
      <c r="G1088">
        <v>3030300</v>
      </c>
    </row>
    <row r="1089" spans="1:7" ht="15.6" x14ac:dyDescent="0.3">
      <c r="A1089" s="149">
        <v>44923</v>
      </c>
      <c r="B1089">
        <v>33.729999999999997</v>
      </c>
      <c r="C1089">
        <v>33.900002000000001</v>
      </c>
      <c r="D1089">
        <v>32.43</v>
      </c>
      <c r="E1089">
        <v>32.43</v>
      </c>
      <c r="F1089">
        <v>32.43</v>
      </c>
      <c r="G1089">
        <v>4150700</v>
      </c>
    </row>
    <row r="1090" spans="1:7" ht="15.6" x14ac:dyDescent="0.3">
      <c r="A1090" s="149">
        <v>44924</v>
      </c>
      <c r="B1090">
        <v>32.720001000000003</v>
      </c>
      <c r="C1090">
        <v>33.639999000000003</v>
      </c>
      <c r="D1090">
        <v>32.549999</v>
      </c>
      <c r="E1090">
        <v>33.259998000000003</v>
      </c>
      <c r="F1090">
        <v>33.259998000000003</v>
      </c>
      <c r="G1090">
        <v>3780900</v>
      </c>
    </row>
    <row r="1091" spans="1:7" ht="15.6" x14ac:dyDescent="0.3">
      <c r="A1091" s="149">
        <v>44925</v>
      </c>
      <c r="B1091">
        <v>32.740001999999997</v>
      </c>
      <c r="C1091">
        <v>33.529998999999997</v>
      </c>
      <c r="D1091">
        <v>32.619999</v>
      </c>
      <c r="E1091">
        <v>33.529998999999997</v>
      </c>
      <c r="F1091">
        <v>33.529998999999997</v>
      </c>
      <c r="G1091">
        <v>2853600</v>
      </c>
    </row>
    <row r="1092" spans="1:7" ht="15.6" x14ac:dyDescent="0.3">
      <c r="A1092" s="149">
        <v>44929</v>
      </c>
      <c r="B1092">
        <v>33.93</v>
      </c>
      <c r="C1092">
        <v>34.419998</v>
      </c>
      <c r="D1092">
        <v>33.229999999999997</v>
      </c>
      <c r="E1092">
        <v>33.279998999999997</v>
      </c>
      <c r="F1092">
        <v>33.279998999999997</v>
      </c>
      <c r="G1092">
        <v>3642700</v>
      </c>
    </row>
    <row r="1093" spans="1:7" ht="15.6" x14ac:dyDescent="0.3">
      <c r="A1093" s="149">
        <v>44930</v>
      </c>
      <c r="B1093">
        <v>33.799999</v>
      </c>
      <c r="C1093">
        <v>35.540000999999997</v>
      </c>
      <c r="D1093">
        <v>33.75</v>
      </c>
      <c r="E1093">
        <v>35.540000999999997</v>
      </c>
      <c r="F1093">
        <v>35.540000999999997</v>
      </c>
      <c r="G1093">
        <v>4450900</v>
      </c>
    </row>
    <row r="1094" spans="1:7" ht="15.6" x14ac:dyDescent="0.3">
      <c r="A1094" s="149">
        <v>44931</v>
      </c>
      <c r="B1094">
        <v>35.090000000000003</v>
      </c>
      <c r="C1094">
        <v>35.709999000000003</v>
      </c>
      <c r="D1094">
        <v>34.990001999999997</v>
      </c>
      <c r="E1094">
        <v>35.150002000000001</v>
      </c>
      <c r="F1094">
        <v>35.150002000000001</v>
      </c>
      <c r="G1094">
        <v>3461400</v>
      </c>
    </row>
    <row r="1095" spans="1:7" ht="15.6" x14ac:dyDescent="0.3">
      <c r="A1095" s="149">
        <v>44932</v>
      </c>
      <c r="B1095">
        <v>35.490001999999997</v>
      </c>
      <c r="C1095">
        <v>37.349997999999999</v>
      </c>
      <c r="D1095">
        <v>35.279998999999997</v>
      </c>
      <c r="E1095">
        <v>37.200001</v>
      </c>
      <c r="F1095">
        <v>37.200001</v>
      </c>
      <c r="G1095">
        <v>6592500</v>
      </c>
    </row>
    <row r="1096" spans="1:7" ht="15.6" x14ac:dyDescent="0.3">
      <c r="A1096" s="149">
        <v>44935</v>
      </c>
      <c r="B1096">
        <v>37.580002</v>
      </c>
      <c r="C1096">
        <v>38.240001999999997</v>
      </c>
      <c r="D1096">
        <v>37.520000000000003</v>
      </c>
      <c r="E1096">
        <v>37.639999000000003</v>
      </c>
      <c r="F1096">
        <v>37.639999000000003</v>
      </c>
      <c r="G1096">
        <v>5376600</v>
      </c>
    </row>
    <row r="1097" spans="1:7" ht="15.6" x14ac:dyDescent="0.3">
      <c r="A1097" s="149">
        <v>44936</v>
      </c>
      <c r="B1097">
        <v>37.669998</v>
      </c>
      <c r="C1097">
        <v>38.860000999999997</v>
      </c>
      <c r="D1097">
        <v>37.580002</v>
      </c>
      <c r="E1097">
        <v>38.849997999999999</v>
      </c>
      <c r="F1097">
        <v>38.849997999999999</v>
      </c>
      <c r="G1097">
        <v>4313200</v>
      </c>
    </row>
    <row r="1098" spans="1:7" ht="15.6" x14ac:dyDescent="0.3">
      <c r="A1098" s="149">
        <v>44937</v>
      </c>
      <c r="B1098">
        <v>38.869999</v>
      </c>
      <c r="C1098">
        <v>39.330002</v>
      </c>
      <c r="D1098">
        <v>38.409999999999997</v>
      </c>
      <c r="E1098">
        <v>38.580002</v>
      </c>
      <c r="F1098">
        <v>38.580002</v>
      </c>
      <c r="G1098">
        <v>3614700</v>
      </c>
    </row>
    <row r="1099" spans="1:7" ht="15.6" x14ac:dyDescent="0.3">
      <c r="A1099" s="149">
        <v>44938</v>
      </c>
      <c r="B1099">
        <v>38.810001</v>
      </c>
      <c r="C1099">
        <v>39.209999000000003</v>
      </c>
      <c r="D1099">
        <v>38.400002000000001</v>
      </c>
      <c r="E1099">
        <v>38.93</v>
      </c>
      <c r="F1099">
        <v>38.93</v>
      </c>
      <c r="G1099">
        <v>3680400</v>
      </c>
    </row>
    <row r="1100" spans="1:7" ht="15.6" x14ac:dyDescent="0.3">
      <c r="A1100" s="149">
        <v>44939</v>
      </c>
      <c r="B1100">
        <v>38.540000999999997</v>
      </c>
      <c r="C1100">
        <v>39.610000999999997</v>
      </c>
      <c r="D1100">
        <v>38.520000000000003</v>
      </c>
      <c r="E1100">
        <v>39.540000999999997</v>
      </c>
      <c r="F1100">
        <v>39.540000999999997</v>
      </c>
      <c r="G1100">
        <v>2499800</v>
      </c>
    </row>
    <row r="1101" spans="1:7" ht="15.6" x14ac:dyDescent="0.3">
      <c r="A1101" s="149">
        <v>44943</v>
      </c>
      <c r="B1101">
        <v>39.119999</v>
      </c>
      <c r="C1101">
        <v>39.709999000000003</v>
      </c>
      <c r="D1101">
        <v>38.93</v>
      </c>
      <c r="E1101">
        <v>38.970001000000003</v>
      </c>
      <c r="F1101">
        <v>38.970001000000003</v>
      </c>
      <c r="G1101">
        <v>3200300</v>
      </c>
    </row>
    <row r="1102" spans="1:7" ht="15.6" x14ac:dyDescent="0.3">
      <c r="A1102" s="149">
        <v>44944</v>
      </c>
      <c r="B1102">
        <v>39.400002000000001</v>
      </c>
      <c r="C1102">
        <v>39.540000999999997</v>
      </c>
      <c r="D1102">
        <v>38.270000000000003</v>
      </c>
      <c r="E1102">
        <v>38.279998999999997</v>
      </c>
      <c r="F1102">
        <v>38.279998999999997</v>
      </c>
      <c r="G1102">
        <v>3089100</v>
      </c>
    </row>
    <row r="1103" spans="1:7" ht="15.6" x14ac:dyDescent="0.3">
      <c r="A1103" s="149">
        <v>44945</v>
      </c>
      <c r="B1103">
        <v>37.770000000000003</v>
      </c>
      <c r="C1103">
        <v>38.439999</v>
      </c>
      <c r="D1103">
        <v>37.479999999999997</v>
      </c>
      <c r="E1103">
        <v>38.159999999999997</v>
      </c>
      <c r="F1103">
        <v>38.159999999999997</v>
      </c>
      <c r="G1103">
        <v>3930800</v>
      </c>
    </row>
    <row r="1104" spans="1:7" ht="15.6" x14ac:dyDescent="0.3">
      <c r="A1104" s="149">
        <v>44946</v>
      </c>
      <c r="B1104">
        <v>38.470001000000003</v>
      </c>
      <c r="C1104">
        <v>39.139999000000003</v>
      </c>
      <c r="D1104">
        <v>38.200001</v>
      </c>
      <c r="E1104">
        <v>39.049999</v>
      </c>
      <c r="F1104">
        <v>39.049999</v>
      </c>
      <c r="G1104">
        <v>3101200</v>
      </c>
    </row>
    <row r="1105" spans="1:7" ht="15.6" x14ac:dyDescent="0.3">
      <c r="A1105" s="149">
        <v>44949</v>
      </c>
      <c r="B1105">
        <v>39.240001999999997</v>
      </c>
      <c r="C1105">
        <v>40.080002</v>
      </c>
      <c r="D1105">
        <v>39.240001999999997</v>
      </c>
      <c r="E1105">
        <v>39.900002000000001</v>
      </c>
      <c r="F1105">
        <v>39.900002000000001</v>
      </c>
      <c r="G1105">
        <v>3815400</v>
      </c>
    </row>
    <row r="1106" spans="1:7" ht="15.6" x14ac:dyDescent="0.3">
      <c r="A1106" s="149">
        <v>44950</v>
      </c>
      <c r="B1106">
        <v>39.479999999999997</v>
      </c>
      <c r="C1106">
        <v>40.43</v>
      </c>
      <c r="D1106">
        <v>39.479999999999997</v>
      </c>
      <c r="E1106">
        <v>40.279998999999997</v>
      </c>
      <c r="F1106">
        <v>40.279998999999997</v>
      </c>
      <c r="G1106">
        <v>2918500</v>
      </c>
    </row>
    <row r="1107" spans="1:7" ht="15.6" x14ac:dyDescent="0.3">
      <c r="A1107" s="149">
        <v>44951</v>
      </c>
      <c r="B1107">
        <v>39.700001</v>
      </c>
      <c r="C1107">
        <v>40.290000999999997</v>
      </c>
      <c r="D1107">
        <v>39.340000000000003</v>
      </c>
      <c r="E1107">
        <v>40.279998999999997</v>
      </c>
      <c r="F1107">
        <v>40.279998999999997</v>
      </c>
      <c r="G1107">
        <v>2683800</v>
      </c>
    </row>
    <row r="1108" spans="1:7" ht="15.6" x14ac:dyDescent="0.3">
      <c r="A1108" s="149">
        <v>44952</v>
      </c>
      <c r="B1108">
        <v>41.049999</v>
      </c>
      <c r="C1108">
        <v>41.240001999999997</v>
      </c>
      <c r="D1108">
        <v>39.939999</v>
      </c>
      <c r="E1108">
        <v>40.909999999999997</v>
      </c>
      <c r="F1108">
        <v>40.909999999999997</v>
      </c>
      <c r="G1108">
        <v>3843600</v>
      </c>
    </row>
    <row r="1109" spans="1:7" ht="15.6" x14ac:dyDescent="0.3">
      <c r="A1109" s="149">
        <v>44953</v>
      </c>
      <c r="B1109">
        <v>40.799999</v>
      </c>
      <c r="C1109">
        <v>41.290000999999997</v>
      </c>
      <c r="D1109">
        <v>40.57</v>
      </c>
      <c r="E1109">
        <v>41.009998000000003</v>
      </c>
      <c r="F1109">
        <v>41.009998000000003</v>
      </c>
      <c r="G1109">
        <v>2553100</v>
      </c>
    </row>
    <row r="1110" spans="1:7" ht="15.6" x14ac:dyDescent="0.3">
      <c r="A1110" s="149">
        <v>44956</v>
      </c>
      <c r="B1110">
        <v>40.25</v>
      </c>
      <c r="C1110">
        <v>40.709999000000003</v>
      </c>
      <c r="D1110">
        <v>39.810001</v>
      </c>
      <c r="E1110">
        <v>39.860000999999997</v>
      </c>
      <c r="F1110">
        <v>39.860000999999997</v>
      </c>
      <c r="G1110">
        <v>4935300</v>
      </c>
    </row>
    <row r="1111" spans="1:7" ht="15.6" x14ac:dyDescent="0.3">
      <c r="A1111" s="149">
        <v>44957</v>
      </c>
      <c r="B1111">
        <v>39.880001</v>
      </c>
      <c r="C1111">
        <v>41.43</v>
      </c>
      <c r="D1111">
        <v>39.770000000000003</v>
      </c>
      <c r="E1111">
        <v>41.41</v>
      </c>
      <c r="F1111">
        <v>41.41</v>
      </c>
      <c r="G1111">
        <v>4323300</v>
      </c>
    </row>
    <row r="1112" spans="1:7" ht="15.6" x14ac:dyDescent="0.3">
      <c r="A1112" s="149">
        <v>44958</v>
      </c>
      <c r="B1112">
        <v>41.5</v>
      </c>
      <c r="C1112">
        <v>42.07</v>
      </c>
      <c r="D1112">
        <v>40.689999</v>
      </c>
      <c r="E1112">
        <v>41.91</v>
      </c>
      <c r="F1112">
        <v>41.91</v>
      </c>
      <c r="G1112">
        <v>3614100</v>
      </c>
    </row>
    <row r="1113" spans="1:7" ht="15.6" x14ac:dyDescent="0.3">
      <c r="A1113" s="149">
        <v>44959</v>
      </c>
      <c r="B1113">
        <v>42.25</v>
      </c>
      <c r="C1113">
        <v>42.330002</v>
      </c>
      <c r="D1113">
        <v>41</v>
      </c>
      <c r="E1113">
        <v>41.389999000000003</v>
      </c>
      <c r="F1113">
        <v>41.389999000000003</v>
      </c>
      <c r="G1113">
        <v>4270600</v>
      </c>
    </row>
    <row r="1114" spans="1:7" ht="15.6" x14ac:dyDescent="0.3">
      <c r="A1114" s="149">
        <v>44960</v>
      </c>
      <c r="B1114">
        <v>40.909999999999997</v>
      </c>
      <c r="C1114">
        <v>42.209999000000003</v>
      </c>
      <c r="D1114">
        <v>40.810001</v>
      </c>
      <c r="E1114">
        <v>41.709999000000003</v>
      </c>
      <c r="F1114">
        <v>41.709999000000003</v>
      </c>
      <c r="G1114">
        <v>3258800</v>
      </c>
    </row>
    <row r="1115" spans="1:7" ht="15.6" x14ac:dyDescent="0.3">
      <c r="A1115" s="149">
        <v>44963</v>
      </c>
      <c r="B1115">
        <v>41.16</v>
      </c>
      <c r="C1115">
        <v>41.57</v>
      </c>
      <c r="D1115">
        <v>40.909999999999997</v>
      </c>
      <c r="E1115">
        <v>41.240001999999997</v>
      </c>
      <c r="F1115">
        <v>41.240001999999997</v>
      </c>
      <c r="G1115">
        <v>2602500</v>
      </c>
    </row>
    <row r="1116" spans="1:7" ht="15.6" x14ac:dyDescent="0.3">
      <c r="A1116" s="149">
        <v>44964</v>
      </c>
      <c r="B1116">
        <v>41.150002000000001</v>
      </c>
      <c r="C1116">
        <v>42.16</v>
      </c>
      <c r="D1116">
        <v>41.07</v>
      </c>
      <c r="E1116">
        <v>41.990001999999997</v>
      </c>
      <c r="F1116">
        <v>41.990001999999997</v>
      </c>
      <c r="G1116">
        <v>3450400</v>
      </c>
    </row>
    <row r="1117" spans="1:7" ht="15.6" x14ac:dyDescent="0.3">
      <c r="A1117" s="149">
        <v>44965</v>
      </c>
      <c r="B1117">
        <v>41.68</v>
      </c>
      <c r="C1117">
        <v>42.049999</v>
      </c>
      <c r="D1117">
        <v>41.119999</v>
      </c>
      <c r="E1117">
        <v>41.43</v>
      </c>
      <c r="F1117">
        <v>41.43</v>
      </c>
      <c r="G1117">
        <v>3858300</v>
      </c>
    </row>
    <row r="1118" spans="1:7" ht="15.6" x14ac:dyDescent="0.3">
      <c r="A1118" s="149">
        <v>44966</v>
      </c>
      <c r="B1118">
        <v>44.389999000000003</v>
      </c>
      <c r="C1118">
        <v>45.639999000000003</v>
      </c>
      <c r="D1118">
        <v>43.939999</v>
      </c>
      <c r="E1118">
        <v>44.099997999999999</v>
      </c>
      <c r="F1118">
        <v>44.099997999999999</v>
      </c>
      <c r="G1118">
        <v>11926200</v>
      </c>
    </row>
    <row r="1119" spans="1:7" ht="15.6" x14ac:dyDescent="0.3">
      <c r="A1119" s="149">
        <v>44967</v>
      </c>
      <c r="B1119">
        <v>43.84</v>
      </c>
      <c r="C1119">
        <v>44.43</v>
      </c>
      <c r="D1119">
        <v>43.5</v>
      </c>
      <c r="E1119">
        <v>43.830002</v>
      </c>
      <c r="F1119">
        <v>43.830002</v>
      </c>
      <c r="G1119">
        <v>6243100</v>
      </c>
    </row>
    <row r="1120" spans="1:7" ht="15.6" x14ac:dyDescent="0.3">
      <c r="A1120" s="149">
        <v>44970</v>
      </c>
      <c r="B1120">
        <v>43.799999</v>
      </c>
      <c r="C1120">
        <v>44.380001</v>
      </c>
      <c r="D1120">
        <v>43.740001999999997</v>
      </c>
      <c r="E1120">
        <v>44.119999</v>
      </c>
      <c r="F1120">
        <v>44.119999</v>
      </c>
      <c r="G1120">
        <v>4679500</v>
      </c>
    </row>
    <row r="1121" spans="1:7" ht="15.6" x14ac:dyDescent="0.3">
      <c r="A1121" s="149">
        <v>44971</v>
      </c>
      <c r="B1121">
        <v>43.889999000000003</v>
      </c>
      <c r="C1121">
        <v>44.32</v>
      </c>
      <c r="D1121">
        <v>43.619999</v>
      </c>
      <c r="E1121">
        <v>44.139999000000003</v>
      </c>
      <c r="F1121">
        <v>44.139999000000003</v>
      </c>
      <c r="G1121">
        <v>5923600</v>
      </c>
    </row>
    <row r="1122" spans="1:7" ht="15.6" x14ac:dyDescent="0.3">
      <c r="A1122" s="149">
        <v>44972</v>
      </c>
      <c r="B1122">
        <v>43.970001000000003</v>
      </c>
      <c r="C1122">
        <v>44.330002</v>
      </c>
      <c r="D1122">
        <v>43.759998000000003</v>
      </c>
      <c r="E1122">
        <v>44.18</v>
      </c>
      <c r="F1122">
        <v>44.18</v>
      </c>
      <c r="G1122">
        <v>3717400</v>
      </c>
    </row>
    <row r="1123" spans="1:7" ht="15.6" x14ac:dyDescent="0.3">
      <c r="A1123" s="149">
        <v>44973</v>
      </c>
      <c r="B1123">
        <v>43.709999000000003</v>
      </c>
      <c r="C1123">
        <v>44.959999000000003</v>
      </c>
      <c r="D1123">
        <v>43.52</v>
      </c>
      <c r="E1123">
        <v>44.200001</v>
      </c>
      <c r="F1123">
        <v>44.200001</v>
      </c>
      <c r="G1123">
        <v>3860900</v>
      </c>
    </row>
    <row r="1124" spans="1:7" ht="15.6" x14ac:dyDescent="0.3">
      <c r="A1124" s="149">
        <v>44974</v>
      </c>
      <c r="B1124">
        <v>43.939999</v>
      </c>
      <c r="C1124">
        <v>44.099997999999999</v>
      </c>
      <c r="D1124">
        <v>43.139999000000003</v>
      </c>
      <c r="E1124">
        <v>43.560001</v>
      </c>
      <c r="F1124">
        <v>43.560001</v>
      </c>
      <c r="G1124">
        <v>3638300</v>
      </c>
    </row>
    <row r="1125" spans="1:7" ht="15.6" x14ac:dyDescent="0.3">
      <c r="A1125" s="149">
        <v>44978</v>
      </c>
      <c r="B1125">
        <v>42.860000999999997</v>
      </c>
      <c r="C1125">
        <v>43.66</v>
      </c>
      <c r="D1125">
        <v>42.790000999999997</v>
      </c>
      <c r="E1125">
        <v>42.98</v>
      </c>
      <c r="F1125">
        <v>42.98</v>
      </c>
      <c r="G1125">
        <v>3808200</v>
      </c>
    </row>
    <row r="1126" spans="1:7" ht="15.6" x14ac:dyDescent="0.3">
      <c r="A1126" s="149">
        <v>44979</v>
      </c>
      <c r="B1126">
        <v>43.110000999999997</v>
      </c>
      <c r="C1126">
        <v>43.610000999999997</v>
      </c>
      <c r="D1126">
        <v>42.82</v>
      </c>
      <c r="E1126">
        <v>43.27</v>
      </c>
      <c r="F1126">
        <v>43.27</v>
      </c>
      <c r="G1126">
        <v>2585100</v>
      </c>
    </row>
    <row r="1127" spans="1:7" ht="15.6" x14ac:dyDescent="0.3">
      <c r="A1127" s="149">
        <v>44980</v>
      </c>
      <c r="B1127">
        <v>43.540000999999997</v>
      </c>
      <c r="C1127">
        <v>44.189999</v>
      </c>
      <c r="D1127">
        <v>42.900002000000001</v>
      </c>
      <c r="E1127">
        <v>43.150002000000001</v>
      </c>
      <c r="F1127">
        <v>43.150002000000001</v>
      </c>
      <c r="G1127">
        <v>3284800</v>
      </c>
    </row>
    <row r="1128" spans="1:7" ht="15.6" x14ac:dyDescent="0.3">
      <c r="A1128" s="149">
        <v>44981</v>
      </c>
      <c r="B1128">
        <v>42.540000999999997</v>
      </c>
      <c r="C1128">
        <v>43.119999</v>
      </c>
      <c r="D1128">
        <v>42.18</v>
      </c>
      <c r="E1128">
        <v>42.599997999999999</v>
      </c>
      <c r="F1128">
        <v>42.599997999999999</v>
      </c>
      <c r="G1128">
        <v>3505400</v>
      </c>
    </row>
    <row r="1129" spans="1:7" ht="15.6" x14ac:dyDescent="0.3">
      <c r="A1129" s="149">
        <v>44984</v>
      </c>
      <c r="B1129">
        <v>43.150002000000001</v>
      </c>
      <c r="C1129">
        <v>43.25</v>
      </c>
      <c r="D1129">
        <v>42.700001</v>
      </c>
      <c r="E1129">
        <v>42.84</v>
      </c>
      <c r="F1129">
        <v>42.84</v>
      </c>
      <c r="G1129">
        <v>3261700</v>
      </c>
    </row>
    <row r="1130" spans="1:7" ht="15.6" x14ac:dyDescent="0.3">
      <c r="A1130" s="149">
        <v>44985</v>
      </c>
      <c r="B1130">
        <v>42.75</v>
      </c>
      <c r="C1130">
        <v>43.540000999999997</v>
      </c>
      <c r="D1130">
        <v>42.709999000000003</v>
      </c>
      <c r="E1130">
        <v>43.009998000000003</v>
      </c>
      <c r="F1130">
        <v>43.009998000000003</v>
      </c>
      <c r="G1130">
        <v>4665000</v>
      </c>
    </row>
    <row r="1131" spans="1:7" ht="15.6" x14ac:dyDescent="0.3">
      <c r="A1131" s="149">
        <v>44986</v>
      </c>
      <c r="B1131">
        <v>43</v>
      </c>
      <c r="C1131">
        <v>44.650002000000001</v>
      </c>
      <c r="D1131">
        <v>43</v>
      </c>
      <c r="E1131">
        <v>44.380001</v>
      </c>
      <c r="F1131">
        <v>44.380001</v>
      </c>
      <c r="G1131">
        <v>6025600</v>
      </c>
    </row>
    <row r="1132" spans="1:7" ht="15.6" x14ac:dyDescent="0.3">
      <c r="A1132" s="149">
        <v>44987</v>
      </c>
      <c r="B1132">
        <v>44.189999</v>
      </c>
      <c r="C1132">
        <v>45.59</v>
      </c>
      <c r="D1132">
        <v>44.009998000000003</v>
      </c>
      <c r="E1132">
        <v>45.27</v>
      </c>
      <c r="F1132">
        <v>45.27</v>
      </c>
      <c r="G1132">
        <v>5705200</v>
      </c>
    </row>
    <row r="1133" spans="1:7" ht="15.6" x14ac:dyDescent="0.3">
      <c r="A1133" s="149">
        <v>44988</v>
      </c>
      <c r="B1133">
        <v>45.599997999999999</v>
      </c>
      <c r="C1133">
        <v>46.099997999999999</v>
      </c>
      <c r="D1133">
        <v>45.16</v>
      </c>
      <c r="E1133">
        <v>45.91</v>
      </c>
      <c r="F1133">
        <v>45.91</v>
      </c>
      <c r="G1133">
        <v>4914000</v>
      </c>
    </row>
    <row r="1134" spans="1:7" ht="15.6" x14ac:dyDescent="0.3">
      <c r="A1134" s="149">
        <v>44991</v>
      </c>
      <c r="B1134">
        <v>45.990001999999997</v>
      </c>
      <c r="C1134">
        <v>46.240001999999997</v>
      </c>
      <c r="D1134">
        <v>45.27</v>
      </c>
      <c r="E1134">
        <v>45.290000999999997</v>
      </c>
      <c r="F1134">
        <v>45.290000999999997</v>
      </c>
      <c r="G1134">
        <v>5225600</v>
      </c>
    </row>
    <row r="1135" spans="1:7" ht="15.6" x14ac:dyDescent="0.3">
      <c r="A1135" s="149">
        <v>44992</v>
      </c>
      <c r="B1135">
        <v>45.389999000000003</v>
      </c>
      <c r="C1135">
        <v>45.610000999999997</v>
      </c>
      <c r="D1135">
        <v>44.68</v>
      </c>
      <c r="E1135">
        <v>44.82</v>
      </c>
      <c r="F1135">
        <v>44.82</v>
      </c>
      <c r="G1135">
        <v>2926600</v>
      </c>
    </row>
    <row r="1136" spans="1:7" ht="15.6" x14ac:dyDescent="0.3">
      <c r="A1136" s="149">
        <v>44993</v>
      </c>
      <c r="B1136">
        <v>44.91</v>
      </c>
      <c r="C1136">
        <v>45.189999</v>
      </c>
      <c r="D1136">
        <v>44.540000999999997</v>
      </c>
      <c r="E1136">
        <v>45.18</v>
      </c>
      <c r="F1136">
        <v>45.18</v>
      </c>
      <c r="G1136">
        <v>4465700</v>
      </c>
    </row>
    <row r="1137" spans="1:7" ht="15.6" x14ac:dyDescent="0.3">
      <c r="A1137" s="149">
        <v>44994</v>
      </c>
      <c r="B1137">
        <v>45.169998</v>
      </c>
      <c r="C1137">
        <v>45.299999</v>
      </c>
      <c r="D1137">
        <v>43.110000999999997</v>
      </c>
      <c r="E1137">
        <v>43.18</v>
      </c>
      <c r="F1137">
        <v>43.18</v>
      </c>
      <c r="G1137">
        <v>5926900</v>
      </c>
    </row>
    <row r="1138" spans="1:7" ht="15.6" x14ac:dyDescent="0.3">
      <c r="A1138" s="149">
        <v>44995</v>
      </c>
      <c r="B1138">
        <v>43.009998000000003</v>
      </c>
      <c r="C1138">
        <v>43.560001</v>
      </c>
      <c r="D1138">
        <v>41.779998999999997</v>
      </c>
      <c r="E1138">
        <v>42.68</v>
      </c>
      <c r="F1138">
        <v>42.68</v>
      </c>
      <c r="G1138">
        <v>5725400</v>
      </c>
    </row>
    <row r="1139" spans="1:7" ht="15.6" x14ac:dyDescent="0.3">
      <c r="A1139" s="149">
        <v>44998</v>
      </c>
      <c r="B1139">
        <v>41.84</v>
      </c>
      <c r="C1139">
        <v>42.400002000000001</v>
      </c>
      <c r="D1139">
        <v>40.939999</v>
      </c>
      <c r="E1139">
        <v>41.740001999999997</v>
      </c>
      <c r="F1139">
        <v>41.740001999999997</v>
      </c>
      <c r="G1139">
        <v>6417800</v>
      </c>
    </row>
    <row r="1140" spans="1:7" ht="15.6" x14ac:dyDescent="0.3">
      <c r="A1140" s="149">
        <v>44999</v>
      </c>
      <c r="B1140">
        <v>42.5</v>
      </c>
      <c r="C1140">
        <v>43.029998999999997</v>
      </c>
      <c r="D1140">
        <v>41.919998</v>
      </c>
      <c r="E1140">
        <v>42.330002</v>
      </c>
      <c r="F1140">
        <v>42.330002</v>
      </c>
      <c r="G1140">
        <v>3543500</v>
      </c>
    </row>
    <row r="1141" spans="1:7" ht="15.6" x14ac:dyDescent="0.3">
      <c r="A1141" s="149">
        <v>45000</v>
      </c>
      <c r="B1141">
        <v>41.060001</v>
      </c>
      <c r="C1141">
        <v>41.41</v>
      </c>
      <c r="D1141">
        <v>39.979999999999997</v>
      </c>
      <c r="E1141">
        <v>41.040000999999997</v>
      </c>
      <c r="F1141">
        <v>41.040000999999997</v>
      </c>
      <c r="G1141">
        <v>6511200</v>
      </c>
    </row>
    <row r="1142" spans="1:7" ht="15.6" x14ac:dyDescent="0.3">
      <c r="A1142" s="149">
        <v>45001</v>
      </c>
      <c r="B1142">
        <v>40.470001000000003</v>
      </c>
      <c r="C1142">
        <v>42.52</v>
      </c>
      <c r="D1142">
        <v>40.439999</v>
      </c>
      <c r="E1142">
        <v>41.950001</v>
      </c>
      <c r="F1142">
        <v>41.950001</v>
      </c>
      <c r="G1142">
        <v>6117300</v>
      </c>
    </row>
    <row r="1143" spans="1:7" ht="15.6" x14ac:dyDescent="0.3">
      <c r="A1143" s="149">
        <v>45002</v>
      </c>
      <c r="B1143">
        <v>41.529998999999997</v>
      </c>
      <c r="C1143">
        <v>41.939999</v>
      </c>
      <c r="D1143">
        <v>40.759998000000003</v>
      </c>
      <c r="E1143">
        <v>41.25</v>
      </c>
      <c r="F1143">
        <v>41.25</v>
      </c>
      <c r="G1143">
        <v>7077700</v>
      </c>
    </row>
    <row r="1144" spans="1:7" ht="15.6" x14ac:dyDescent="0.3">
      <c r="A1144" s="149">
        <v>45005</v>
      </c>
      <c r="B1144">
        <v>41.59</v>
      </c>
      <c r="C1144">
        <v>42.389999000000003</v>
      </c>
      <c r="D1144">
        <v>41.41</v>
      </c>
      <c r="E1144">
        <v>41.790000999999997</v>
      </c>
      <c r="F1144">
        <v>41.790000999999997</v>
      </c>
      <c r="G1144">
        <v>3621200</v>
      </c>
    </row>
    <row r="1145" spans="1:7" ht="15.6" x14ac:dyDescent="0.3">
      <c r="A1145" s="149">
        <v>45006</v>
      </c>
      <c r="B1145">
        <v>42.48</v>
      </c>
      <c r="C1145">
        <v>43.169998</v>
      </c>
      <c r="D1145">
        <v>42.470001000000003</v>
      </c>
      <c r="E1145">
        <v>42.68</v>
      </c>
      <c r="F1145">
        <v>42.68</v>
      </c>
      <c r="G1145">
        <v>3442500</v>
      </c>
    </row>
    <row r="1146" spans="1:7" ht="15.6" x14ac:dyDescent="0.3">
      <c r="A1146" s="149">
        <v>45007</v>
      </c>
      <c r="B1146">
        <v>42.630001</v>
      </c>
      <c r="C1146">
        <v>42.849997999999999</v>
      </c>
      <c r="D1146">
        <v>41.580002</v>
      </c>
      <c r="E1146">
        <v>41.59</v>
      </c>
      <c r="F1146">
        <v>41.59</v>
      </c>
      <c r="G1146">
        <v>3221100</v>
      </c>
    </row>
    <row r="1147" spans="1:7" ht="15.6" x14ac:dyDescent="0.3">
      <c r="A1147" s="149">
        <v>45008</v>
      </c>
      <c r="B1147">
        <v>41.91</v>
      </c>
      <c r="C1147">
        <v>42.5</v>
      </c>
      <c r="D1147">
        <v>40.630001</v>
      </c>
      <c r="E1147">
        <v>41.23</v>
      </c>
      <c r="F1147">
        <v>41.23</v>
      </c>
      <c r="G1147">
        <v>3999300</v>
      </c>
    </row>
    <row r="1148" spans="1:7" ht="15.6" x14ac:dyDescent="0.3">
      <c r="A1148" s="149">
        <v>45009</v>
      </c>
      <c r="B1148">
        <v>40.709999000000003</v>
      </c>
      <c r="C1148">
        <v>41.279998999999997</v>
      </c>
      <c r="D1148">
        <v>39.849997999999999</v>
      </c>
      <c r="E1148">
        <v>41.110000999999997</v>
      </c>
      <c r="F1148">
        <v>41.110000999999997</v>
      </c>
      <c r="G1148">
        <v>4209100</v>
      </c>
    </row>
    <row r="1149" spans="1:7" ht="15.6" x14ac:dyDescent="0.3">
      <c r="A1149" s="149">
        <v>45012</v>
      </c>
      <c r="B1149">
        <v>41.630001</v>
      </c>
      <c r="C1149">
        <v>41.919998</v>
      </c>
      <c r="D1149">
        <v>40.869999</v>
      </c>
      <c r="E1149">
        <v>41.73</v>
      </c>
      <c r="F1149">
        <v>41.73</v>
      </c>
      <c r="G1149">
        <v>3141500</v>
      </c>
    </row>
    <row r="1150" spans="1:7" ht="15.6" x14ac:dyDescent="0.3">
      <c r="A1150" s="149">
        <v>45013</v>
      </c>
      <c r="B1150">
        <v>42.080002</v>
      </c>
      <c r="C1150">
        <v>42.200001</v>
      </c>
      <c r="D1150">
        <v>41.619999</v>
      </c>
      <c r="E1150">
        <v>41.810001</v>
      </c>
      <c r="F1150">
        <v>41.810001</v>
      </c>
      <c r="G1150">
        <v>2582400</v>
      </c>
    </row>
    <row r="1151" spans="1:7" ht="15.6" x14ac:dyDescent="0.3">
      <c r="A1151" s="149">
        <v>45014</v>
      </c>
      <c r="B1151">
        <v>42.259998000000003</v>
      </c>
      <c r="C1151">
        <v>43.220001000000003</v>
      </c>
      <c r="D1151">
        <v>42.259998000000003</v>
      </c>
      <c r="E1151">
        <v>43.080002</v>
      </c>
      <c r="F1151">
        <v>43.080002</v>
      </c>
      <c r="G1151">
        <v>3551700</v>
      </c>
    </row>
    <row r="1152" spans="1:7" ht="15.6" x14ac:dyDescent="0.3">
      <c r="A1152" s="149">
        <v>45015</v>
      </c>
      <c r="B1152">
        <v>43.700001</v>
      </c>
      <c r="C1152">
        <v>43.919998</v>
      </c>
      <c r="D1152">
        <v>43.130001</v>
      </c>
      <c r="E1152">
        <v>43.330002</v>
      </c>
      <c r="F1152">
        <v>43.330002</v>
      </c>
      <c r="G1152">
        <v>3437000</v>
      </c>
    </row>
    <row r="1153" spans="1:7" ht="15.6" x14ac:dyDescent="0.3">
      <c r="A1153" s="149">
        <v>45016</v>
      </c>
      <c r="B1153">
        <v>44.09</v>
      </c>
      <c r="C1153">
        <v>44.639999000000003</v>
      </c>
      <c r="D1153">
        <v>44</v>
      </c>
      <c r="E1153">
        <v>44.419998</v>
      </c>
      <c r="F1153">
        <v>44.419998</v>
      </c>
      <c r="G1153">
        <v>3749000</v>
      </c>
    </row>
    <row r="1154" spans="1:7" ht="15.6" x14ac:dyDescent="0.3">
      <c r="A1154" s="149">
        <v>45019</v>
      </c>
      <c r="B1154">
        <v>44.389999000000003</v>
      </c>
      <c r="C1154">
        <v>44.990001999999997</v>
      </c>
      <c r="D1154">
        <v>44.110000999999997</v>
      </c>
      <c r="E1154">
        <v>44.25</v>
      </c>
      <c r="F1154">
        <v>44.25</v>
      </c>
      <c r="G1154">
        <v>3754500</v>
      </c>
    </row>
    <row r="1155" spans="1:7" ht="15.6" x14ac:dyDescent="0.3">
      <c r="A1155" s="149">
        <v>45020</v>
      </c>
      <c r="B1155">
        <v>44.540000999999997</v>
      </c>
      <c r="C1155">
        <v>44.630001</v>
      </c>
      <c r="D1155">
        <v>43.029998999999997</v>
      </c>
      <c r="E1155">
        <v>44.029998999999997</v>
      </c>
      <c r="F1155">
        <v>44.029998999999997</v>
      </c>
      <c r="G1155">
        <v>3211300</v>
      </c>
    </row>
    <row r="1156" spans="1:7" ht="15.6" x14ac:dyDescent="0.3">
      <c r="A1156" s="149">
        <v>45021</v>
      </c>
      <c r="B1156">
        <v>43.779998999999997</v>
      </c>
      <c r="C1156">
        <v>43.939999</v>
      </c>
      <c r="D1156">
        <v>42.849997999999999</v>
      </c>
      <c r="E1156">
        <v>43.18</v>
      </c>
      <c r="F1156">
        <v>43.18</v>
      </c>
      <c r="G1156">
        <v>3221300</v>
      </c>
    </row>
    <row r="1157" spans="1:7" ht="15.6" x14ac:dyDescent="0.3">
      <c r="A1157" s="149">
        <v>45022</v>
      </c>
      <c r="B1157">
        <v>43.32</v>
      </c>
      <c r="C1157">
        <v>43.43</v>
      </c>
      <c r="D1157">
        <v>42.580002</v>
      </c>
      <c r="E1157">
        <v>42.98</v>
      </c>
      <c r="F1157">
        <v>42.98</v>
      </c>
      <c r="G1157">
        <v>3726900</v>
      </c>
    </row>
    <row r="1158" spans="1:7" ht="15.6" x14ac:dyDescent="0.3">
      <c r="A1158" s="149">
        <v>45026</v>
      </c>
      <c r="B1158">
        <v>42.740001999999997</v>
      </c>
      <c r="C1158">
        <v>43.549999</v>
      </c>
      <c r="D1158">
        <v>42.740001999999997</v>
      </c>
      <c r="E1158">
        <v>43.18</v>
      </c>
      <c r="F1158">
        <v>43.18</v>
      </c>
      <c r="G1158">
        <v>4817500</v>
      </c>
    </row>
    <row r="1159" spans="1:7" ht="15.6" x14ac:dyDescent="0.3">
      <c r="A1159" s="149">
        <v>45027</v>
      </c>
      <c r="B1159">
        <v>43.310001</v>
      </c>
      <c r="C1159">
        <v>43.779998999999997</v>
      </c>
      <c r="D1159">
        <v>42.98</v>
      </c>
      <c r="E1159">
        <v>43.360000999999997</v>
      </c>
      <c r="F1159">
        <v>43.360000999999997</v>
      </c>
      <c r="G1159">
        <v>3368500</v>
      </c>
    </row>
    <row r="1160" spans="1:7" ht="15.6" x14ac:dyDescent="0.3">
      <c r="A1160" s="149">
        <v>45028</v>
      </c>
      <c r="B1160">
        <v>44.299999</v>
      </c>
      <c r="C1160">
        <v>44.66</v>
      </c>
      <c r="D1160">
        <v>42.799999</v>
      </c>
      <c r="E1160">
        <v>42.98</v>
      </c>
      <c r="F1160">
        <v>42.98</v>
      </c>
      <c r="G1160">
        <v>4193000</v>
      </c>
    </row>
    <row r="1161" spans="1:7" ht="15.6" x14ac:dyDescent="0.3">
      <c r="A1161" s="149">
        <v>45029</v>
      </c>
      <c r="B1161">
        <v>43.560001</v>
      </c>
      <c r="C1161">
        <v>43.950001</v>
      </c>
      <c r="D1161">
        <v>43.290000999999997</v>
      </c>
      <c r="E1161">
        <v>43.599997999999999</v>
      </c>
      <c r="F1161">
        <v>43.599997999999999</v>
      </c>
      <c r="G1161">
        <v>3473800</v>
      </c>
    </row>
    <row r="1162" spans="1:7" ht="15.6" x14ac:dyDescent="0.3">
      <c r="A1162" s="149">
        <v>45030</v>
      </c>
      <c r="B1162">
        <v>43.599997999999999</v>
      </c>
      <c r="C1162">
        <v>44.080002</v>
      </c>
      <c r="D1162">
        <v>43.09</v>
      </c>
      <c r="E1162">
        <v>43.549999</v>
      </c>
      <c r="F1162">
        <v>43.549999</v>
      </c>
      <c r="G1162">
        <v>4923700</v>
      </c>
    </row>
    <row r="1163" spans="1:7" ht="15.6" x14ac:dyDescent="0.3">
      <c r="A1163" s="149">
        <v>45033</v>
      </c>
      <c r="B1163">
        <v>43.790000999999997</v>
      </c>
      <c r="C1163">
        <v>44.27</v>
      </c>
      <c r="D1163">
        <v>43.599997999999999</v>
      </c>
      <c r="E1163">
        <v>43.880001</v>
      </c>
      <c r="F1163">
        <v>43.880001</v>
      </c>
      <c r="G1163">
        <v>2609000</v>
      </c>
    </row>
    <row r="1164" spans="1:7" ht="15.6" x14ac:dyDescent="0.3">
      <c r="A1164" s="149">
        <v>45034</v>
      </c>
      <c r="B1164">
        <v>44.439999</v>
      </c>
      <c r="C1164">
        <v>44.919998</v>
      </c>
      <c r="D1164">
        <v>44.23</v>
      </c>
      <c r="E1164">
        <v>44.59</v>
      </c>
      <c r="F1164">
        <v>44.59</v>
      </c>
      <c r="G1164">
        <v>4493800</v>
      </c>
    </row>
    <row r="1165" spans="1:7" ht="15.6" x14ac:dyDescent="0.3">
      <c r="A1165" s="149">
        <v>45035</v>
      </c>
      <c r="B1165">
        <v>44.279998999999997</v>
      </c>
      <c r="C1165">
        <v>45.009998000000003</v>
      </c>
      <c r="D1165">
        <v>44.189999</v>
      </c>
      <c r="E1165">
        <v>44.639999000000003</v>
      </c>
      <c r="F1165">
        <v>44.639999000000003</v>
      </c>
      <c r="G1165">
        <v>3102800</v>
      </c>
    </row>
    <row r="1166" spans="1:7" ht="15.6" x14ac:dyDescent="0.3">
      <c r="A1166" s="149">
        <v>45036</v>
      </c>
      <c r="B1166">
        <v>45.41</v>
      </c>
      <c r="C1166">
        <v>45.77</v>
      </c>
      <c r="D1166">
        <v>44.419998</v>
      </c>
      <c r="E1166">
        <v>44.599997999999999</v>
      </c>
      <c r="F1166">
        <v>44.599997999999999</v>
      </c>
      <c r="G1166">
        <v>5283100</v>
      </c>
    </row>
    <row r="1167" spans="1:7" ht="15.6" x14ac:dyDescent="0.3">
      <c r="A1167" s="149">
        <v>45037</v>
      </c>
      <c r="B1167">
        <v>44.720001000000003</v>
      </c>
      <c r="C1167">
        <v>45.09</v>
      </c>
      <c r="D1167">
        <v>44.459999000000003</v>
      </c>
      <c r="E1167">
        <v>44.880001</v>
      </c>
      <c r="F1167">
        <v>44.880001</v>
      </c>
      <c r="G1167">
        <v>2624600</v>
      </c>
    </row>
    <row r="1168" spans="1:7" ht="15.6" x14ac:dyDescent="0.3">
      <c r="A1168" s="149">
        <v>45040</v>
      </c>
      <c r="B1168">
        <v>44.84</v>
      </c>
      <c r="C1168">
        <v>45.16</v>
      </c>
      <c r="D1168">
        <v>44.41</v>
      </c>
      <c r="E1168">
        <v>44.75</v>
      </c>
      <c r="F1168">
        <v>44.75</v>
      </c>
      <c r="G1168">
        <v>2683700</v>
      </c>
    </row>
    <row r="1169" spans="1:7" ht="15.6" x14ac:dyDescent="0.3">
      <c r="A1169" s="149">
        <v>45041</v>
      </c>
      <c r="B1169">
        <v>44.560001</v>
      </c>
      <c r="C1169">
        <v>44.599997999999999</v>
      </c>
      <c r="D1169">
        <v>43.380001</v>
      </c>
      <c r="E1169">
        <v>43.439999</v>
      </c>
      <c r="F1169">
        <v>43.439999</v>
      </c>
      <c r="G1169">
        <v>4633000</v>
      </c>
    </row>
    <row r="1170" spans="1:7" ht="15.6" x14ac:dyDescent="0.3">
      <c r="A1170" s="149">
        <v>45042</v>
      </c>
      <c r="B1170">
        <v>43.59</v>
      </c>
      <c r="C1170">
        <v>44.029998999999997</v>
      </c>
      <c r="D1170">
        <v>42.23</v>
      </c>
      <c r="E1170">
        <v>42.369999</v>
      </c>
      <c r="F1170">
        <v>42.369999</v>
      </c>
      <c r="G1170">
        <v>4354200</v>
      </c>
    </row>
    <row r="1171" spans="1:7" ht="15.6" x14ac:dyDescent="0.3">
      <c r="A1171" s="149">
        <v>45043</v>
      </c>
      <c r="B1171">
        <v>42.700001</v>
      </c>
      <c r="C1171">
        <v>43.540000999999997</v>
      </c>
      <c r="D1171">
        <v>42.509998000000003</v>
      </c>
      <c r="E1171">
        <v>43.389999000000003</v>
      </c>
      <c r="F1171">
        <v>43.389999000000003</v>
      </c>
      <c r="G1171">
        <v>4195400</v>
      </c>
    </row>
    <row r="1172" spans="1:7" ht="15.6" x14ac:dyDescent="0.3">
      <c r="A1172" s="149">
        <v>45044</v>
      </c>
      <c r="B1172">
        <v>43.02</v>
      </c>
      <c r="C1172">
        <v>45.060001</v>
      </c>
      <c r="D1172">
        <v>42.970001000000003</v>
      </c>
      <c r="E1172">
        <v>44.919998</v>
      </c>
      <c r="F1172">
        <v>44.919998</v>
      </c>
      <c r="G1172">
        <v>4888600</v>
      </c>
    </row>
    <row r="1173" spans="1:7" ht="15.6" x14ac:dyDescent="0.3">
      <c r="A1173" s="149">
        <v>45047</v>
      </c>
      <c r="B1173">
        <v>45.389999000000003</v>
      </c>
      <c r="C1173">
        <v>46.369999</v>
      </c>
      <c r="D1173">
        <v>45.25</v>
      </c>
      <c r="E1173">
        <v>46.040000999999997</v>
      </c>
      <c r="F1173">
        <v>46.040000999999997</v>
      </c>
      <c r="G1173">
        <v>7933500</v>
      </c>
    </row>
    <row r="1174" spans="1:7" ht="15.6" x14ac:dyDescent="0.3">
      <c r="A1174" s="149">
        <v>45048</v>
      </c>
      <c r="B1174">
        <v>45.82</v>
      </c>
      <c r="C1174">
        <v>46</v>
      </c>
      <c r="D1174">
        <v>44.240001999999997</v>
      </c>
      <c r="E1174">
        <v>45.950001</v>
      </c>
      <c r="F1174">
        <v>45.950001</v>
      </c>
      <c r="G1174">
        <v>7857200</v>
      </c>
    </row>
    <row r="1175" spans="1:7" ht="15.6" x14ac:dyDescent="0.3">
      <c r="A1175" s="149">
        <v>45049</v>
      </c>
      <c r="B1175">
        <v>46.080002</v>
      </c>
      <c r="C1175">
        <v>46.080002</v>
      </c>
      <c r="D1175">
        <v>43.68</v>
      </c>
      <c r="E1175">
        <v>43.740001999999997</v>
      </c>
      <c r="F1175">
        <v>43.740001999999997</v>
      </c>
      <c r="G1175">
        <v>6187500</v>
      </c>
    </row>
    <row r="1176" spans="1:7" ht="15.6" x14ac:dyDescent="0.3">
      <c r="A1176" s="149">
        <v>45050</v>
      </c>
      <c r="B1176">
        <v>43.529998999999997</v>
      </c>
      <c r="C1176">
        <v>43.849997999999999</v>
      </c>
      <c r="D1176">
        <v>42.700001</v>
      </c>
      <c r="E1176">
        <v>42.810001</v>
      </c>
      <c r="F1176">
        <v>42.810001</v>
      </c>
      <c r="G1176">
        <v>6085800</v>
      </c>
    </row>
    <row r="1177" spans="1:7" ht="15.6" x14ac:dyDescent="0.3">
      <c r="A1177" s="149">
        <v>45051</v>
      </c>
      <c r="B1177">
        <v>43.279998999999997</v>
      </c>
      <c r="C1177">
        <v>43.52</v>
      </c>
      <c r="D1177">
        <v>42.93</v>
      </c>
      <c r="E1177">
        <v>43.139999000000003</v>
      </c>
      <c r="F1177">
        <v>43.139999000000003</v>
      </c>
      <c r="G1177">
        <v>5286000</v>
      </c>
    </row>
    <row r="1178" spans="1:7" ht="15.6" x14ac:dyDescent="0.3">
      <c r="A1178" s="149">
        <v>45054</v>
      </c>
      <c r="B1178">
        <v>43.32</v>
      </c>
      <c r="C1178">
        <v>43.540000999999997</v>
      </c>
      <c r="D1178">
        <v>42.950001</v>
      </c>
      <c r="E1178">
        <v>43.439999</v>
      </c>
      <c r="F1178">
        <v>43.439999</v>
      </c>
      <c r="G1178">
        <v>3913300</v>
      </c>
    </row>
    <row r="1179" spans="1:7" ht="15.6" x14ac:dyDescent="0.3">
      <c r="A1179" s="149">
        <v>45055</v>
      </c>
      <c r="B1179">
        <v>43.34</v>
      </c>
      <c r="C1179">
        <v>43.740001999999997</v>
      </c>
      <c r="D1179">
        <v>42.619999</v>
      </c>
      <c r="E1179">
        <v>43.389999000000003</v>
      </c>
      <c r="F1179">
        <v>43.389999000000003</v>
      </c>
      <c r="G1179">
        <v>4119100</v>
      </c>
    </row>
    <row r="1180" spans="1:7" ht="15.6" x14ac:dyDescent="0.3">
      <c r="A1180" s="149">
        <v>45056</v>
      </c>
      <c r="B1180">
        <v>43.849997999999999</v>
      </c>
      <c r="C1180">
        <v>43.900002000000001</v>
      </c>
      <c r="D1180">
        <v>41.950001</v>
      </c>
      <c r="E1180">
        <v>42.880001</v>
      </c>
      <c r="F1180">
        <v>42.880001</v>
      </c>
      <c r="G1180">
        <v>5181600</v>
      </c>
    </row>
    <row r="1181" spans="1:7" ht="15.6" x14ac:dyDescent="0.3">
      <c r="A1181" s="149">
        <v>45057</v>
      </c>
      <c r="B1181">
        <v>42.720001000000003</v>
      </c>
      <c r="C1181">
        <v>43.07</v>
      </c>
      <c r="D1181">
        <v>42.279998999999997</v>
      </c>
      <c r="E1181">
        <v>42.52</v>
      </c>
      <c r="F1181">
        <v>42.52</v>
      </c>
      <c r="G1181">
        <v>3837400</v>
      </c>
    </row>
    <row r="1182" spans="1:7" ht="15.6" x14ac:dyDescent="0.3">
      <c r="A1182" s="149">
        <v>45058</v>
      </c>
      <c r="B1182">
        <v>42.5</v>
      </c>
      <c r="C1182">
        <v>42.73</v>
      </c>
      <c r="D1182">
        <v>41.93</v>
      </c>
      <c r="E1182">
        <v>41.970001000000003</v>
      </c>
      <c r="F1182">
        <v>41.970001000000003</v>
      </c>
      <c r="G1182">
        <v>5278400</v>
      </c>
    </row>
    <row r="1183" spans="1:7" ht="15.6" x14ac:dyDescent="0.3">
      <c r="A1183" s="149">
        <v>45061</v>
      </c>
      <c r="B1183">
        <v>42.099997999999999</v>
      </c>
      <c r="C1183">
        <v>42.709999000000003</v>
      </c>
      <c r="D1183">
        <v>41.970001000000003</v>
      </c>
      <c r="E1183">
        <v>42.689999</v>
      </c>
      <c r="F1183">
        <v>42.689999</v>
      </c>
      <c r="G1183">
        <v>4044200</v>
      </c>
    </row>
    <row r="1184" spans="1:7" ht="15.6" x14ac:dyDescent="0.3">
      <c r="A1184" s="149">
        <v>45062</v>
      </c>
      <c r="B1184">
        <v>42.470001000000003</v>
      </c>
      <c r="C1184">
        <v>42.709999000000003</v>
      </c>
      <c r="D1184">
        <v>41.09</v>
      </c>
      <c r="E1184">
        <v>41.150002000000001</v>
      </c>
      <c r="F1184">
        <v>41.150002000000001</v>
      </c>
      <c r="G1184">
        <v>4322000</v>
      </c>
    </row>
    <row r="1185" spans="1:7" ht="15.6" x14ac:dyDescent="0.3">
      <c r="A1185" s="149">
        <v>45063</v>
      </c>
      <c r="B1185">
        <v>41.450001</v>
      </c>
      <c r="C1185">
        <v>42.759998000000003</v>
      </c>
      <c r="D1185">
        <v>41.450001</v>
      </c>
      <c r="E1185">
        <v>42.189999</v>
      </c>
      <c r="F1185">
        <v>42.189999</v>
      </c>
      <c r="G1185">
        <v>4090700</v>
      </c>
    </row>
    <row r="1186" spans="1:7" ht="15.6" x14ac:dyDescent="0.3">
      <c r="A1186" s="149">
        <v>45064</v>
      </c>
      <c r="B1186">
        <v>42.110000999999997</v>
      </c>
      <c r="C1186">
        <v>43.189999</v>
      </c>
      <c r="D1186">
        <v>42.029998999999997</v>
      </c>
      <c r="E1186">
        <v>42.939999</v>
      </c>
      <c r="F1186">
        <v>42.939999</v>
      </c>
      <c r="G1186">
        <v>3588900</v>
      </c>
    </row>
    <row r="1187" spans="1:7" ht="15.6" x14ac:dyDescent="0.3">
      <c r="A1187" s="149">
        <v>45065</v>
      </c>
      <c r="B1187">
        <v>42.880001</v>
      </c>
      <c r="C1187">
        <v>43</v>
      </c>
      <c r="D1187">
        <v>41.990001999999997</v>
      </c>
      <c r="E1187">
        <v>42.48</v>
      </c>
      <c r="F1187">
        <v>42.48</v>
      </c>
      <c r="G1187">
        <v>2971200</v>
      </c>
    </row>
    <row r="1188" spans="1:7" ht="15.6" x14ac:dyDescent="0.3">
      <c r="A1188" s="149">
        <v>45068</v>
      </c>
      <c r="B1188">
        <v>42.529998999999997</v>
      </c>
      <c r="C1188">
        <v>42.869999</v>
      </c>
      <c r="D1188">
        <v>42.240001999999997</v>
      </c>
      <c r="E1188">
        <v>42.330002</v>
      </c>
      <c r="F1188">
        <v>42.330002</v>
      </c>
      <c r="G1188">
        <v>2817700</v>
      </c>
    </row>
    <row r="1189" spans="1:7" ht="15.6" x14ac:dyDescent="0.3">
      <c r="A1189" s="149">
        <v>45069</v>
      </c>
      <c r="B1189">
        <v>41.959999000000003</v>
      </c>
      <c r="C1189">
        <v>41.990001999999997</v>
      </c>
      <c r="D1189">
        <v>39.959999000000003</v>
      </c>
      <c r="E1189">
        <v>40.169998</v>
      </c>
      <c r="F1189">
        <v>40.169998</v>
      </c>
      <c r="G1189">
        <v>6096000</v>
      </c>
    </row>
    <row r="1190" spans="1:7" ht="15.6" x14ac:dyDescent="0.3">
      <c r="A1190" s="149">
        <v>45070</v>
      </c>
      <c r="B1190">
        <v>39.770000000000003</v>
      </c>
      <c r="C1190">
        <v>40.360000999999997</v>
      </c>
      <c r="D1190">
        <v>39.270000000000003</v>
      </c>
      <c r="E1190">
        <v>39.830002</v>
      </c>
      <c r="F1190">
        <v>39.830002</v>
      </c>
      <c r="G1190">
        <v>5096900</v>
      </c>
    </row>
    <row r="1191" spans="1:7" ht="15.6" x14ac:dyDescent="0.3">
      <c r="A1191" s="149">
        <v>45071</v>
      </c>
      <c r="B1191">
        <v>40.099997999999999</v>
      </c>
      <c r="C1191">
        <v>40.720001000000003</v>
      </c>
      <c r="D1191">
        <v>39.799999</v>
      </c>
      <c r="E1191">
        <v>39.959999000000003</v>
      </c>
      <c r="F1191">
        <v>39.959999000000003</v>
      </c>
      <c r="G1191">
        <v>4175200</v>
      </c>
    </row>
    <row r="1192" spans="1:7" ht="15.6" x14ac:dyDescent="0.3">
      <c r="A1192" s="149">
        <v>45072</v>
      </c>
      <c r="B1192">
        <v>40.169998</v>
      </c>
      <c r="C1192">
        <v>40.729999999999997</v>
      </c>
      <c r="D1192">
        <v>40.130001</v>
      </c>
      <c r="E1192">
        <v>40.389999000000003</v>
      </c>
      <c r="F1192">
        <v>40.389999000000003</v>
      </c>
      <c r="G1192">
        <v>3917500</v>
      </c>
    </row>
    <row r="1193" spans="1:7" ht="15.6" x14ac:dyDescent="0.3">
      <c r="A1193" s="149">
        <v>45076</v>
      </c>
      <c r="B1193">
        <v>40.57</v>
      </c>
      <c r="C1193">
        <v>40.82</v>
      </c>
      <c r="D1193">
        <v>39.470001000000003</v>
      </c>
      <c r="E1193">
        <v>39.639999000000003</v>
      </c>
      <c r="F1193">
        <v>39.639999000000003</v>
      </c>
      <c r="G1193">
        <v>4904000</v>
      </c>
    </row>
    <row r="1194" spans="1:7" ht="15.6" x14ac:dyDescent="0.3">
      <c r="A1194" s="149">
        <v>45077</v>
      </c>
      <c r="B1194">
        <v>39.599997999999999</v>
      </c>
      <c r="C1194">
        <v>39.68</v>
      </c>
      <c r="D1194">
        <v>39.020000000000003</v>
      </c>
      <c r="E1194">
        <v>39.290000999999997</v>
      </c>
      <c r="F1194">
        <v>39.290000999999997</v>
      </c>
      <c r="G1194">
        <v>6218400</v>
      </c>
    </row>
    <row r="1195" spans="1:7" ht="15.6" x14ac:dyDescent="0.3">
      <c r="A1195" s="149">
        <v>45078</v>
      </c>
      <c r="B1195">
        <v>39.200001</v>
      </c>
      <c r="C1195">
        <v>39.490001999999997</v>
      </c>
      <c r="D1195">
        <v>38.68</v>
      </c>
      <c r="E1195">
        <v>39.119999</v>
      </c>
      <c r="F1195">
        <v>39.119999</v>
      </c>
      <c r="G1195">
        <v>5733400</v>
      </c>
    </row>
    <row r="1196" spans="1:7" ht="15.6" x14ac:dyDescent="0.3">
      <c r="A1196" s="149">
        <v>45079</v>
      </c>
      <c r="B1196">
        <v>39.599997999999999</v>
      </c>
      <c r="C1196">
        <v>41.09</v>
      </c>
      <c r="D1196">
        <v>39.590000000000003</v>
      </c>
      <c r="E1196">
        <v>40.709999000000003</v>
      </c>
      <c r="F1196">
        <v>40.709999000000003</v>
      </c>
      <c r="G1196">
        <v>5374400</v>
      </c>
    </row>
    <row r="1197" spans="1:7" ht="15.6" x14ac:dyDescent="0.3">
      <c r="A1197" s="149">
        <v>45082</v>
      </c>
      <c r="B1197">
        <v>40.5</v>
      </c>
      <c r="C1197">
        <v>40.900002000000001</v>
      </c>
      <c r="D1197">
        <v>40.040000999999997</v>
      </c>
      <c r="E1197">
        <v>40.759998000000003</v>
      </c>
      <c r="F1197">
        <v>40.759998000000003</v>
      </c>
      <c r="G1197">
        <v>3705500</v>
      </c>
    </row>
    <row r="1198" spans="1:7" ht="15.6" x14ac:dyDescent="0.3">
      <c r="A1198" s="149">
        <v>45083</v>
      </c>
      <c r="B1198">
        <v>40.619999</v>
      </c>
      <c r="C1198">
        <v>41.630001</v>
      </c>
      <c r="D1198">
        <v>40.549999</v>
      </c>
      <c r="E1198">
        <v>41.310001</v>
      </c>
      <c r="F1198">
        <v>41.310001</v>
      </c>
      <c r="G1198">
        <v>4924700</v>
      </c>
    </row>
    <row r="1199" spans="1:7" ht="15.6" x14ac:dyDescent="0.3">
      <c r="A1199" s="149">
        <v>45084</v>
      </c>
      <c r="B1199">
        <v>41.369999</v>
      </c>
      <c r="C1199">
        <v>41.82</v>
      </c>
      <c r="D1199">
        <v>41.110000999999997</v>
      </c>
      <c r="E1199">
        <v>41.529998999999997</v>
      </c>
      <c r="F1199">
        <v>41.529998999999997</v>
      </c>
      <c r="G1199">
        <v>3184600</v>
      </c>
    </row>
    <row r="1200" spans="1:7" ht="15.6" x14ac:dyDescent="0.3">
      <c r="A1200" s="149">
        <v>45085</v>
      </c>
      <c r="B1200">
        <v>40.98</v>
      </c>
      <c r="C1200">
        <v>41.68</v>
      </c>
      <c r="D1200">
        <v>40.880001</v>
      </c>
      <c r="E1200">
        <v>41.57</v>
      </c>
      <c r="F1200">
        <v>41.57</v>
      </c>
      <c r="G1200">
        <v>4201200</v>
      </c>
    </row>
    <row r="1201" spans="1:7" ht="15.6" x14ac:dyDescent="0.3">
      <c r="A1201" s="149">
        <v>45086</v>
      </c>
      <c r="B1201">
        <v>41.869999</v>
      </c>
      <c r="C1201">
        <v>41.919998</v>
      </c>
      <c r="D1201">
        <v>40.990001999999997</v>
      </c>
      <c r="E1201">
        <v>41.330002</v>
      </c>
      <c r="F1201">
        <v>41.330002</v>
      </c>
      <c r="G1201">
        <v>3465400</v>
      </c>
    </row>
    <row r="1202" spans="1:7" ht="15.6" x14ac:dyDescent="0.3">
      <c r="A1202" s="149">
        <v>45089</v>
      </c>
      <c r="B1202">
        <v>41.650002000000001</v>
      </c>
      <c r="C1202">
        <v>42.810001</v>
      </c>
      <c r="D1202">
        <v>41.41</v>
      </c>
      <c r="E1202">
        <v>42.799999</v>
      </c>
      <c r="F1202">
        <v>42.799999</v>
      </c>
      <c r="G1202">
        <v>4918700</v>
      </c>
    </row>
    <row r="1203" spans="1:7" ht="15.6" x14ac:dyDescent="0.3">
      <c r="A1203" s="149">
        <v>45090</v>
      </c>
      <c r="B1203">
        <v>43.330002</v>
      </c>
      <c r="C1203">
        <v>44.259998000000003</v>
      </c>
      <c r="D1203">
        <v>43.220001000000003</v>
      </c>
      <c r="E1203">
        <v>44.23</v>
      </c>
      <c r="F1203">
        <v>44.23</v>
      </c>
      <c r="G1203">
        <v>6794000</v>
      </c>
    </row>
    <row r="1204" spans="1:7" ht="15.6" x14ac:dyDescent="0.3">
      <c r="A1204" s="149">
        <v>45091</v>
      </c>
      <c r="B1204">
        <v>44.220001000000003</v>
      </c>
      <c r="C1204">
        <v>44.5</v>
      </c>
      <c r="D1204">
        <v>43.34</v>
      </c>
      <c r="E1204">
        <v>43.84</v>
      </c>
      <c r="F1204">
        <v>43.84</v>
      </c>
      <c r="G1204">
        <v>4226100</v>
      </c>
    </row>
    <row r="1205" spans="1:7" ht="15.6" x14ac:dyDescent="0.3">
      <c r="A1205" s="149">
        <v>45092</v>
      </c>
      <c r="B1205">
        <v>43.75</v>
      </c>
      <c r="C1205">
        <v>43.98</v>
      </c>
      <c r="D1205">
        <v>43.490001999999997</v>
      </c>
      <c r="E1205">
        <v>43.720001000000003</v>
      </c>
      <c r="F1205">
        <v>43.720001000000003</v>
      </c>
      <c r="G1205">
        <v>3465700</v>
      </c>
    </row>
    <row r="1206" spans="1:7" ht="15.6" x14ac:dyDescent="0.3">
      <c r="A1206" s="149">
        <v>45093</v>
      </c>
      <c r="B1206">
        <v>43.68</v>
      </c>
      <c r="C1206">
        <v>43.75</v>
      </c>
      <c r="D1206">
        <v>42.43</v>
      </c>
      <c r="E1206">
        <v>42.639999000000003</v>
      </c>
      <c r="F1206">
        <v>42.639999000000003</v>
      </c>
      <c r="G1206">
        <v>7929700</v>
      </c>
    </row>
    <row r="1207" spans="1:7" ht="15.6" x14ac:dyDescent="0.3">
      <c r="A1207" s="149">
        <v>45097</v>
      </c>
      <c r="B1207">
        <v>42.470001000000003</v>
      </c>
      <c r="C1207">
        <v>43.209999000000003</v>
      </c>
      <c r="D1207">
        <v>42.240001999999997</v>
      </c>
      <c r="E1207">
        <v>43.060001</v>
      </c>
      <c r="F1207">
        <v>43.060001</v>
      </c>
      <c r="G1207">
        <v>3739600</v>
      </c>
    </row>
    <row r="1208" spans="1:7" ht="15.6" x14ac:dyDescent="0.3">
      <c r="A1208" s="149">
        <v>45098</v>
      </c>
      <c r="B1208">
        <v>42.990001999999997</v>
      </c>
      <c r="C1208">
        <v>43.389999000000003</v>
      </c>
      <c r="D1208">
        <v>42.630001</v>
      </c>
      <c r="E1208">
        <v>42.93</v>
      </c>
      <c r="F1208">
        <v>42.93</v>
      </c>
      <c r="G1208">
        <v>3070500</v>
      </c>
    </row>
    <row r="1209" spans="1:7" ht="15.6" x14ac:dyDescent="0.3">
      <c r="A1209" s="149">
        <v>45099</v>
      </c>
      <c r="B1209">
        <v>42.73</v>
      </c>
      <c r="C1209">
        <v>43.130001</v>
      </c>
      <c r="D1209">
        <v>42.279998999999997</v>
      </c>
      <c r="E1209">
        <v>42.5</v>
      </c>
      <c r="F1209">
        <v>42.5</v>
      </c>
      <c r="G1209">
        <v>3081100</v>
      </c>
    </row>
    <row r="1210" spans="1:7" ht="15.6" x14ac:dyDescent="0.3">
      <c r="A1210" s="149">
        <v>45100</v>
      </c>
      <c r="B1210">
        <v>41.740001999999997</v>
      </c>
      <c r="C1210">
        <v>41.77</v>
      </c>
      <c r="D1210">
        <v>41.099997999999999</v>
      </c>
      <c r="E1210">
        <v>41.380001</v>
      </c>
      <c r="F1210">
        <v>41.380001</v>
      </c>
      <c r="G1210">
        <v>5175300</v>
      </c>
    </row>
    <row r="1211" spans="1:7" ht="15.6" x14ac:dyDescent="0.3">
      <c r="A1211" s="149">
        <v>45103</v>
      </c>
      <c r="B1211">
        <v>41.16</v>
      </c>
      <c r="C1211">
        <v>42.09</v>
      </c>
      <c r="D1211">
        <v>41.130001</v>
      </c>
      <c r="E1211">
        <v>41.75</v>
      </c>
      <c r="F1211">
        <v>41.75</v>
      </c>
      <c r="G1211">
        <v>2294300</v>
      </c>
    </row>
    <row r="1212" spans="1:7" ht="15.6" x14ac:dyDescent="0.3">
      <c r="A1212" s="149">
        <v>45104</v>
      </c>
      <c r="B1212">
        <v>42.07</v>
      </c>
      <c r="C1212">
        <v>42.639999000000003</v>
      </c>
      <c r="D1212">
        <v>41.66</v>
      </c>
      <c r="E1212">
        <v>42.439999</v>
      </c>
      <c r="F1212">
        <v>42.439999</v>
      </c>
      <c r="G1212">
        <v>2080000</v>
      </c>
    </row>
    <row r="1213" spans="1:7" ht="15.6" x14ac:dyDescent="0.3">
      <c r="A1213" s="149">
        <v>45105</v>
      </c>
      <c r="B1213">
        <v>42.279998999999997</v>
      </c>
      <c r="C1213">
        <v>42.689999</v>
      </c>
      <c r="D1213">
        <v>42.200001</v>
      </c>
      <c r="E1213">
        <v>42.360000999999997</v>
      </c>
      <c r="F1213">
        <v>42.360000999999997</v>
      </c>
      <c r="G1213">
        <v>2667100</v>
      </c>
    </row>
    <row r="1214" spans="1:7" ht="15.6" x14ac:dyDescent="0.3">
      <c r="A1214" s="149">
        <v>45106</v>
      </c>
      <c r="B1214">
        <v>42.599997999999999</v>
      </c>
      <c r="C1214">
        <v>43.189999</v>
      </c>
      <c r="D1214">
        <v>42.459999000000003</v>
      </c>
      <c r="E1214">
        <v>43.009998000000003</v>
      </c>
      <c r="F1214">
        <v>43.009998000000003</v>
      </c>
      <c r="G1214">
        <v>2288800</v>
      </c>
    </row>
    <row r="1215" spans="1:7" ht="15.6" x14ac:dyDescent="0.3">
      <c r="A1215" s="149">
        <v>45107</v>
      </c>
      <c r="B1215">
        <v>43.32</v>
      </c>
      <c r="C1215">
        <v>44.279998999999997</v>
      </c>
      <c r="D1215">
        <v>43.029998999999997</v>
      </c>
      <c r="E1215">
        <v>43.919998</v>
      </c>
      <c r="F1215">
        <v>43.919998</v>
      </c>
      <c r="G1215">
        <v>4729400</v>
      </c>
    </row>
    <row r="1216" spans="1:7" ht="15.6" x14ac:dyDescent="0.3">
      <c r="A1216" s="149">
        <v>45110</v>
      </c>
      <c r="B1216">
        <v>43.849997999999999</v>
      </c>
      <c r="C1216">
        <v>44.259998000000003</v>
      </c>
      <c r="D1216">
        <v>43.790000999999997</v>
      </c>
      <c r="E1216">
        <v>43.799999</v>
      </c>
      <c r="F1216">
        <v>43.799999</v>
      </c>
      <c r="G1216">
        <v>1573900</v>
      </c>
    </row>
    <row r="1217" spans="1:7" ht="15.6" x14ac:dyDescent="0.3">
      <c r="A1217" s="149">
        <v>45112</v>
      </c>
      <c r="B1217">
        <v>43.48</v>
      </c>
      <c r="C1217">
        <v>43.490001999999997</v>
      </c>
      <c r="D1217">
        <v>42.380001</v>
      </c>
      <c r="E1217">
        <v>42.490001999999997</v>
      </c>
      <c r="F1217">
        <v>42.490001999999997</v>
      </c>
      <c r="G1217">
        <v>4201500</v>
      </c>
    </row>
    <row r="1218" spans="1:7" ht="15.6" x14ac:dyDescent="0.3">
      <c r="A1218" s="149">
        <v>45113</v>
      </c>
      <c r="B1218">
        <v>41.919998</v>
      </c>
      <c r="C1218">
        <v>42.169998</v>
      </c>
      <c r="D1218">
        <v>41.290000999999997</v>
      </c>
      <c r="E1218">
        <v>42.09</v>
      </c>
      <c r="F1218">
        <v>42.09</v>
      </c>
      <c r="G1218">
        <v>3709000</v>
      </c>
    </row>
    <row r="1219" spans="1:7" ht="15.6" x14ac:dyDescent="0.3">
      <c r="A1219" s="149">
        <v>45114</v>
      </c>
      <c r="B1219">
        <v>42.18</v>
      </c>
      <c r="C1219">
        <v>43.41</v>
      </c>
      <c r="D1219">
        <v>42.16</v>
      </c>
      <c r="E1219">
        <v>43.09</v>
      </c>
      <c r="F1219">
        <v>43.09</v>
      </c>
      <c r="G1219">
        <v>4397100</v>
      </c>
    </row>
    <row r="1220" spans="1:7" ht="15.6" x14ac:dyDescent="0.3">
      <c r="A1220" s="149">
        <v>45117</v>
      </c>
      <c r="B1220">
        <v>43.16</v>
      </c>
      <c r="C1220">
        <v>45.509998000000003</v>
      </c>
      <c r="D1220">
        <v>43.16</v>
      </c>
      <c r="E1220">
        <v>45.5</v>
      </c>
      <c r="F1220">
        <v>45.5</v>
      </c>
      <c r="G1220">
        <v>5868300</v>
      </c>
    </row>
    <row r="1221" spans="1:7" ht="15.6" x14ac:dyDescent="0.3">
      <c r="A1221" s="149">
        <v>45118</v>
      </c>
      <c r="B1221">
        <v>45.5</v>
      </c>
      <c r="C1221">
        <v>46.889999000000003</v>
      </c>
      <c r="D1221">
        <v>45.470001000000003</v>
      </c>
      <c r="E1221">
        <v>46.619999</v>
      </c>
      <c r="F1221">
        <v>46.619999</v>
      </c>
      <c r="G1221">
        <v>6122400</v>
      </c>
    </row>
    <row r="1222" spans="1:7" ht="15.6" x14ac:dyDescent="0.3">
      <c r="A1222" s="149">
        <v>45119</v>
      </c>
      <c r="B1222">
        <v>47.150002000000001</v>
      </c>
      <c r="C1222">
        <v>47.32</v>
      </c>
      <c r="D1222">
        <v>46.560001</v>
      </c>
      <c r="E1222">
        <v>47.060001</v>
      </c>
      <c r="F1222">
        <v>47.060001</v>
      </c>
      <c r="G1222">
        <v>5002300</v>
      </c>
    </row>
    <row r="1223" spans="1:7" ht="15.6" x14ac:dyDescent="0.3">
      <c r="A1223" s="149">
        <v>45120</v>
      </c>
      <c r="B1223">
        <v>47.799999</v>
      </c>
      <c r="C1223">
        <v>49.650002000000001</v>
      </c>
      <c r="D1223">
        <v>47.5</v>
      </c>
      <c r="E1223">
        <v>48.990001999999997</v>
      </c>
      <c r="F1223">
        <v>48.990001999999997</v>
      </c>
      <c r="G1223">
        <v>8014200</v>
      </c>
    </row>
    <row r="1224" spans="1:7" ht="15.6" x14ac:dyDescent="0.3">
      <c r="A1224" s="149">
        <v>45121</v>
      </c>
      <c r="B1224">
        <v>49</v>
      </c>
      <c r="C1224">
        <v>49</v>
      </c>
      <c r="D1224">
        <v>48.049999</v>
      </c>
      <c r="E1224">
        <v>48.259998000000003</v>
      </c>
      <c r="F1224">
        <v>48.259998000000003</v>
      </c>
      <c r="G1224">
        <v>4843200</v>
      </c>
    </row>
    <row r="1225" spans="1:7" ht="15.6" x14ac:dyDescent="0.3">
      <c r="A1225" s="149">
        <v>45124</v>
      </c>
      <c r="B1225">
        <v>48.259998000000003</v>
      </c>
      <c r="C1225">
        <v>48.389999000000003</v>
      </c>
      <c r="D1225">
        <v>47.619999</v>
      </c>
      <c r="E1225">
        <v>48.189999</v>
      </c>
      <c r="F1225">
        <v>48.189999</v>
      </c>
      <c r="G1225">
        <v>3946700</v>
      </c>
    </row>
    <row r="1226" spans="1:7" ht="15.6" x14ac:dyDescent="0.3">
      <c r="A1226" s="149">
        <v>45125</v>
      </c>
      <c r="B1226">
        <v>48.07</v>
      </c>
      <c r="C1226">
        <v>49.950001</v>
      </c>
      <c r="D1226">
        <v>48.07</v>
      </c>
      <c r="E1226">
        <v>49.889999000000003</v>
      </c>
      <c r="F1226">
        <v>49.889999000000003</v>
      </c>
      <c r="G1226">
        <v>4088500</v>
      </c>
    </row>
    <row r="1227" spans="1:7" ht="15.6" x14ac:dyDescent="0.3">
      <c r="A1227" s="149">
        <v>45126</v>
      </c>
      <c r="B1227">
        <v>49.889999000000003</v>
      </c>
      <c r="C1227">
        <v>50.110000999999997</v>
      </c>
      <c r="D1227">
        <v>49.349997999999999</v>
      </c>
      <c r="E1227">
        <v>49.93</v>
      </c>
      <c r="F1227">
        <v>49.93</v>
      </c>
      <c r="G1227">
        <v>3623400</v>
      </c>
    </row>
    <row r="1228" spans="1:7" ht="15.6" x14ac:dyDescent="0.3">
      <c r="A1228" s="149">
        <v>45127</v>
      </c>
      <c r="B1228">
        <v>49.389999000000003</v>
      </c>
      <c r="C1228">
        <v>49.900002000000001</v>
      </c>
      <c r="D1228">
        <v>48.880001</v>
      </c>
      <c r="E1228">
        <v>49.75</v>
      </c>
      <c r="F1228">
        <v>49.75</v>
      </c>
      <c r="G1228">
        <v>3183100</v>
      </c>
    </row>
    <row r="1229" spans="1:7" ht="15.6" x14ac:dyDescent="0.3">
      <c r="A1229" s="149">
        <v>45128</v>
      </c>
      <c r="B1229">
        <v>50</v>
      </c>
      <c r="C1229">
        <v>50.25</v>
      </c>
      <c r="D1229">
        <v>49.52</v>
      </c>
      <c r="E1229">
        <v>49.619999</v>
      </c>
      <c r="F1229">
        <v>49.619999</v>
      </c>
      <c r="G1229">
        <v>4086500</v>
      </c>
    </row>
    <row r="1230" spans="1:7" ht="15.6" x14ac:dyDescent="0.3">
      <c r="A1230" s="149">
        <v>45131</v>
      </c>
      <c r="B1230">
        <v>49.529998999999997</v>
      </c>
      <c r="C1230">
        <v>49.57</v>
      </c>
      <c r="D1230">
        <v>48.779998999999997</v>
      </c>
      <c r="E1230">
        <v>49</v>
      </c>
      <c r="F1230">
        <v>49</v>
      </c>
      <c r="G1230">
        <v>4808000</v>
      </c>
    </row>
    <row r="1231" spans="1:7" ht="15.6" x14ac:dyDescent="0.3">
      <c r="A1231" s="149">
        <v>45132</v>
      </c>
      <c r="B1231">
        <v>48.82</v>
      </c>
      <c r="C1231">
        <v>49.84</v>
      </c>
      <c r="D1231">
        <v>48.810001</v>
      </c>
      <c r="E1231">
        <v>49.709999000000003</v>
      </c>
      <c r="F1231">
        <v>49.709999000000003</v>
      </c>
      <c r="G1231">
        <v>3359700</v>
      </c>
    </row>
    <row r="1232" spans="1:7" ht="15.6" x14ac:dyDescent="0.3">
      <c r="A1232" s="149">
        <v>45133</v>
      </c>
      <c r="B1232">
        <v>50.099997999999999</v>
      </c>
      <c r="C1232">
        <v>51.029998999999997</v>
      </c>
      <c r="D1232">
        <v>49.790000999999997</v>
      </c>
      <c r="E1232">
        <v>50.169998</v>
      </c>
      <c r="F1232">
        <v>50.169998</v>
      </c>
      <c r="G1232">
        <v>3878000</v>
      </c>
    </row>
    <row r="1233" spans="1:7" ht="15.6" x14ac:dyDescent="0.3">
      <c r="A1233" s="149">
        <v>45134</v>
      </c>
      <c r="B1233">
        <v>50.799999</v>
      </c>
      <c r="C1233">
        <v>50.959999000000003</v>
      </c>
      <c r="D1233">
        <v>50.009998000000003</v>
      </c>
      <c r="E1233">
        <v>50.09</v>
      </c>
      <c r="F1233">
        <v>50.09</v>
      </c>
      <c r="G1233">
        <v>4206400</v>
      </c>
    </row>
    <row r="1234" spans="1:7" ht="15.6" x14ac:dyDescent="0.3">
      <c r="A1234" s="149">
        <v>45135</v>
      </c>
      <c r="B1234">
        <v>50.639999000000003</v>
      </c>
      <c r="C1234">
        <v>51.209999000000003</v>
      </c>
      <c r="D1234">
        <v>50.389999000000003</v>
      </c>
      <c r="E1234">
        <v>50.900002000000001</v>
      </c>
      <c r="F1234">
        <v>50.900002000000001</v>
      </c>
      <c r="G1234">
        <v>2913800</v>
      </c>
    </row>
    <row r="1235" spans="1:7" ht="15.6" x14ac:dyDescent="0.3">
      <c r="A1235" s="149">
        <v>45138</v>
      </c>
      <c r="B1235">
        <v>51.09</v>
      </c>
      <c r="C1235">
        <v>51.349997999999999</v>
      </c>
      <c r="D1235">
        <v>50.439999</v>
      </c>
      <c r="E1235">
        <v>50.77</v>
      </c>
      <c r="F1235">
        <v>50.77</v>
      </c>
      <c r="G1235">
        <v>2676400</v>
      </c>
    </row>
    <row r="1236" spans="1:7" ht="15.6" x14ac:dyDescent="0.3">
      <c r="A1236" s="149">
        <v>45139</v>
      </c>
      <c r="B1236">
        <v>50.290000999999997</v>
      </c>
      <c r="C1236">
        <v>50.759998000000003</v>
      </c>
      <c r="D1236">
        <v>49.700001</v>
      </c>
      <c r="E1236">
        <v>50.029998999999997</v>
      </c>
      <c r="F1236">
        <v>50.029998999999997</v>
      </c>
      <c r="G1236">
        <v>3577200</v>
      </c>
    </row>
    <row r="1237" spans="1:7" ht="15.6" x14ac:dyDescent="0.3">
      <c r="A1237" s="149">
        <v>45140</v>
      </c>
      <c r="B1237">
        <v>49.23</v>
      </c>
      <c r="C1237">
        <v>49.630001</v>
      </c>
      <c r="D1237">
        <v>48.84</v>
      </c>
      <c r="E1237">
        <v>49.259998000000003</v>
      </c>
      <c r="F1237">
        <v>49.259998000000003</v>
      </c>
      <c r="G1237">
        <v>5049100</v>
      </c>
    </row>
    <row r="1238" spans="1:7" ht="15.6" x14ac:dyDescent="0.3">
      <c r="A1238" s="149">
        <v>45141</v>
      </c>
      <c r="B1238">
        <v>47.900002000000001</v>
      </c>
      <c r="C1238">
        <v>48.360000999999997</v>
      </c>
      <c r="D1238">
        <v>44.68</v>
      </c>
      <c r="E1238">
        <v>45.759998000000003</v>
      </c>
      <c r="F1238">
        <v>45.759998000000003</v>
      </c>
      <c r="G1238">
        <v>13565500</v>
      </c>
    </row>
    <row r="1239" spans="1:7" ht="15.6" x14ac:dyDescent="0.3">
      <c r="A1239" s="149">
        <v>45142</v>
      </c>
      <c r="B1239">
        <v>46.43</v>
      </c>
      <c r="C1239">
        <v>46.689999</v>
      </c>
      <c r="D1239">
        <v>44.720001000000003</v>
      </c>
      <c r="E1239">
        <v>44.990001999999997</v>
      </c>
      <c r="F1239">
        <v>44.990001999999997</v>
      </c>
      <c r="G1239">
        <v>6864200</v>
      </c>
    </row>
    <row r="1240" spans="1:7" ht="15.6" x14ac:dyDescent="0.3">
      <c r="A1240" s="149">
        <v>45145</v>
      </c>
      <c r="B1240">
        <v>45</v>
      </c>
      <c r="C1240">
        <v>45.779998999999997</v>
      </c>
      <c r="D1240">
        <v>45</v>
      </c>
      <c r="E1240">
        <v>45.700001</v>
      </c>
      <c r="F1240">
        <v>45.700001</v>
      </c>
      <c r="G1240">
        <v>4884200</v>
      </c>
    </row>
    <row r="1241" spans="1:7" ht="15.6" x14ac:dyDescent="0.3">
      <c r="A1241" s="149">
        <v>45146</v>
      </c>
      <c r="B1241">
        <v>45</v>
      </c>
      <c r="C1241">
        <v>46.41</v>
      </c>
      <c r="D1241">
        <v>44.860000999999997</v>
      </c>
      <c r="E1241">
        <v>45.990001999999997</v>
      </c>
      <c r="F1241">
        <v>45.990001999999997</v>
      </c>
      <c r="G1241">
        <v>5002800</v>
      </c>
    </row>
    <row r="1242" spans="1:7" ht="15.6" x14ac:dyDescent="0.3">
      <c r="A1242" s="149">
        <v>45147</v>
      </c>
      <c r="B1242">
        <v>45.740001999999997</v>
      </c>
      <c r="C1242">
        <v>46.27</v>
      </c>
      <c r="D1242">
        <v>45.419998</v>
      </c>
      <c r="E1242">
        <v>45.75</v>
      </c>
      <c r="F1242">
        <v>45.75</v>
      </c>
      <c r="G1242">
        <v>5541400</v>
      </c>
    </row>
    <row r="1243" spans="1:7" ht="15.6" x14ac:dyDescent="0.3">
      <c r="A1243" s="149">
        <v>45148</v>
      </c>
      <c r="B1243">
        <v>46.290000999999997</v>
      </c>
      <c r="C1243">
        <v>47.240001999999997</v>
      </c>
      <c r="D1243">
        <v>46.209999000000003</v>
      </c>
      <c r="E1243">
        <v>46.48</v>
      </c>
      <c r="F1243">
        <v>46.48</v>
      </c>
      <c r="G1243">
        <v>4891900</v>
      </c>
    </row>
    <row r="1244" spans="1:7" ht="15.6" x14ac:dyDescent="0.3">
      <c r="A1244" s="149">
        <v>45149</v>
      </c>
      <c r="B1244">
        <v>45.990001999999997</v>
      </c>
      <c r="C1244">
        <v>46.110000999999997</v>
      </c>
      <c r="D1244">
        <v>45.189999</v>
      </c>
      <c r="E1244">
        <v>45.830002</v>
      </c>
      <c r="F1244">
        <v>45.830002</v>
      </c>
      <c r="G1244">
        <v>4772100</v>
      </c>
    </row>
    <row r="1245" spans="1:7" ht="15.6" x14ac:dyDescent="0.3">
      <c r="A1245" s="149">
        <v>45152</v>
      </c>
      <c r="B1245">
        <v>45.419998</v>
      </c>
      <c r="C1245">
        <v>45.68</v>
      </c>
      <c r="D1245">
        <v>45.25</v>
      </c>
      <c r="E1245">
        <v>45.66</v>
      </c>
      <c r="F1245">
        <v>45.66</v>
      </c>
      <c r="G1245">
        <v>4374300</v>
      </c>
    </row>
    <row r="1246" spans="1:7" ht="15.6" x14ac:dyDescent="0.3">
      <c r="A1246" s="149">
        <v>45153</v>
      </c>
      <c r="B1246">
        <v>45.41</v>
      </c>
      <c r="C1246">
        <v>45.490001999999997</v>
      </c>
      <c r="D1246">
        <v>43.990001999999997</v>
      </c>
      <c r="E1246">
        <v>44.18</v>
      </c>
      <c r="F1246">
        <v>44.18</v>
      </c>
      <c r="G1246">
        <v>4752100</v>
      </c>
    </row>
    <row r="1247" spans="1:7" ht="15.6" x14ac:dyDescent="0.3">
      <c r="A1247" s="149">
        <v>45154</v>
      </c>
      <c r="B1247">
        <v>43.959999000000003</v>
      </c>
      <c r="C1247">
        <v>44.439999</v>
      </c>
      <c r="D1247">
        <v>43.57</v>
      </c>
      <c r="E1247">
        <v>43.73</v>
      </c>
      <c r="F1247">
        <v>43.73</v>
      </c>
      <c r="G1247">
        <v>3834200</v>
      </c>
    </row>
    <row r="1248" spans="1:7" ht="15.6" x14ac:dyDescent="0.3">
      <c r="A1248" s="149">
        <v>45155</v>
      </c>
      <c r="B1248">
        <v>43.950001</v>
      </c>
      <c r="C1248">
        <v>44.099997999999999</v>
      </c>
      <c r="D1248">
        <v>42.509998000000003</v>
      </c>
      <c r="E1248">
        <v>42.549999</v>
      </c>
      <c r="F1248">
        <v>42.549999</v>
      </c>
      <c r="G1248">
        <v>4312600</v>
      </c>
    </row>
    <row r="1249" spans="1:7" ht="15.6" x14ac:dyDescent="0.3">
      <c r="A1249" s="149">
        <v>45156</v>
      </c>
      <c r="B1249">
        <v>42.02</v>
      </c>
      <c r="C1249">
        <v>43.439999</v>
      </c>
      <c r="D1249">
        <v>41.98</v>
      </c>
      <c r="E1249">
        <v>42.540000999999997</v>
      </c>
      <c r="F1249">
        <v>42.540000999999997</v>
      </c>
      <c r="G1249">
        <v>5688500</v>
      </c>
    </row>
    <row r="1250" spans="1:7" ht="15.6" x14ac:dyDescent="0.3">
      <c r="A1250" s="149">
        <v>45159</v>
      </c>
      <c r="B1250">
        <v>42.759998000000003</v>
      </c>
      <c r="C1250">
        <v>42.939999</v>
      </c>
      <c r="D1250">
        <v>42.060001</v>
      </c>
      <c r="E1250">
        <v>42.290000999999997</v>
      </c>
      <c r="F1250">
        <v>42.290000999999997</v>
      </c>
      <c r="G1250">
        <v>4966600</v>
      </c>
    </row>
    <row r="1251" spans="1:7" ht="15.6" x14ac:dyDescent="0.3">
      <c r="A1251" s="149">
        <v>45160</v>
      </c>
      <c r="B1251">
        <v>42.669998</v>
      </c>
      <c r="C1251">
        <v>43.049999</v>
      </c>
      <c r="D1251">
        <v>42.490001999999997</v>
      </c>
      <c r="E1251">
        <v>42.639999000000003</v>
      </c>
      <c r="F1251">
        <v>42.639999000000003</v>
      </c>
      <c r="G1251">
        <v>6141600</v>
      </c>
    </row>
    <row r="1252" spans="1:7" ht="15.6" x14ac:dyDescent="0.3">
      <c r="A1252" s="149">
        <v>45161</v>
      </c>
      <c r="B1252">
        <v>42.599997999999999</v>
      </c>
      <c r="C1252">
        <v>43.389999000000003</v>
      </c>
      <c r="D1252">
        <v>42.200001</v>
      </c>
      <c r="E1252">
        <v>43.09</v>
      </c>
      <c r="F1252">
        <v>43.09</v>
      </c>
      <c r="G1252">
        <v>5655700</v>
      </c>
    </row>
    <row r="1253" spans="1:7" ht="15.6" x14ac:dyDescent="0.3">
      <c r="A1253" s="149">
        <v>45162</v>
      </c>
      <c r="B1253">
        <v>42.919998</v>
      </c>
      <c r="C1253">
        <v>43.259998000000003</v>
      </c>
      <c r="D1253">
        <v>42.380001</v>
      </c>
      <c r="E1253">
        <v>42.400002000000001</v>
      </c>
      <c r="F1253">
        <v>42.400002000000001</v>
      </c>
      <c r="G1253">
        <v>5143500</v>
      </c>
    </row>
    <row r="1254" spans="1:7" ht="15.6" x14ac:dyDescent="0.3">
      <c r="A1254" s="149">
        <v>45163</v>
      </c>
      <c r="B1254">
        <v>42.490001999999997</v>
      </c>
      <c r="C1254">
        <v>42.720001000000003</v>
      </c>
      <c r="D1254">
        <v>41.889999000000003</v>
      </c>
      <c r="E1254">
        <v>42.169998</v>
      </c>
      <c r="F1254">
        <v>42.169998</v>
      </c>
      <c r="G1254">
        <v>4639800</v>
      </c>
    </row>
    <row r="1255" spans="1:7" ht="15.6" x14ac:dyDescent="0.3">
      <c r="A1255" s="149">
        <v>45166</v>
      </c>
      <c r="B1255">
        <v>42.549999</v>
      </c>
      <c r="C1255">
        <v>43.240001999999997</v>
      </c>
      <c r="D1255">
        <v>42.439999</v>
      </c>
      <c r="E1255">
        <v>43.130001</v>
      </c>
      <c r="F1255">
        <v>43.130001</v>
      </c>
      <c r="G1255">
        <v>3697400</v>
      </c>
    </row>
    <row r="1256" spans="1:7" ht="15.6" x14ac:dyDescent="0.3">
      <c r="A1256" s="149">
        <v>45167</v>
      </c>
      <c r="B1256">
        <v>43.040000999999997</v>
      </c>
      <c r="C1256">
        <v>43.650002000000001</v>
      </c>
      <c r="D1256">
        <v>42.82</v>
      </c>
      <c r="E1256">
        <v>43.580002</v>
      </c>
      <c r="F1256">
        <v>43.580002</v>
      </c>
      <c r="G1256">
        <v>3310500</v>
      </c>
    </row>
    <row r="1257" spans="1:7" ht="15.6" x14ac:dyDescent="0.3">
      <c r="A1257" s="149">
        <v>45168</v>
      </c>
      <c r="B1257">
        <v>43.43</v>
      </c>
      <c r="C1257">
        <v>44.279998999999997</v>
      </c>
      <c r="D1257">
        <v>43.43</v>
      </c>
      <c r="E1257">
        <v>44.029998999999997</v>
      </c>
      <c r="F1257">
        <v>44.029998999999997</v>
      </c>
      <c r="G1257">
        <v>3665000</v>
      </c>
    </row>
    <row r="1258" spans="1:7" ht="15.6" x14ac:dyDescent="0.3">
      <c r="A1258" s="149">
        <v>45169</v>
      </c>
      <c r="B1258">
        <v>44.130001</v>
      </c>
      <c r="C1258">
        <v>44.299999</v>
      </c>
      <c r="D1258">
        <v>43.849997999999999</v>
      </c>
      <c r="E1258">
        <v>43.98</v>
      </c>
      <c r="F1258">
        <v>43.98</v>
      </c>
      <c r="G1258">
        <v>3182000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B296-84AC-4B70-B6EA-FA82B286DAEE}">
  <dimension ref="A1:R216"/>
  <sheetViews>
    <sheetView zoomScaleNormal="100" workbookViewId="0">
      <selection activeCell="F114" sqref="F114"/>
    </sheetView>
  </sheetViews>
  <sheetFormatPr defaultColWidth="18.59765625" defaultRowHeight="13.2" outlineLevelRow="1" x14ac:dyDescent="0.25"/>
  <cols>
    <col min="1" max="1" width="18.59765625" style="158" customWidth="1"/>
    <col min="2" max="16384" width="18.59765625" style="158"/>
  </cols>
  <sheetData>
    <row r="1" spans="1:5" x14ac:dyDescent="0.25">
      <c r="A1" s="158" t="s">
        <v>847</v>
      </c>
    </row>
    <row r="2" spans="1:5" hidden="1" outlineLevel="1" x14ac:dyDescent="0.25">
      <c r="A2" s="158" t="s">
        <v>848</v>
      </c>
    </row>
    <row r="3" spans="1:5" hidden="1" outlineLevel="1" x14ac:dyDescent="0.25">
      <c r="A3" s="158" t="s">
        <v>849</v>
      </c>
    </row>
    <row r="4" spans="1:5" hidden="1" outlineLevel="1" x14ac:dyDescent="0.25">
      <c r="A4" s="158" t="s">
        <v>850</v>
      </c>
    </row>
    <row r="5" spans="1:5" hidden="1" outlineLevel="1" x14ac:dyDescent="0.25">
      <c r="A5" s="158" t="s">
        <v>851</v>
      </c>
    </row>
    <row r="6" spans="1:5" hidden="1" outlineLevel="1" x14ac:dyDescent="0.25">
      <c r="A6" s="158" t="s">
        <v>852</v>
      </c>
    </row>
    <row r="7" spans="1:5" hidden="1" outlineLevel="1" x14ac:dyDescent="0.25">
      <c r="A7" s="158" t="s">
        <v>853</v>
      </c>
    </row>
    <row r="8" spans="1:5" hidden="1" outlineLevel="1" x14ac:dyDescent="0.25"/>
    <row r="9" spans="1:5" hidden="1" outlineLevel="1" x14ac:dyDescent="0.25">
      <c r="A9" s="158" t="s">
        <v>854</v>
      </c>
      <c r="B9" s="158" t="s">
        <v>855</v>
      </c>
    </row>
    <row r="10" spans="1:5" hidden="1" outlineLevel="1" x14ac:dyDescent="0.25"/>
    <row r="11" spans="1:5" hidden="1" outlineLevel="1" x14ac:dyDescent="0.25">
      <c r="A11" s="158" t="s">
        <v>856</v>
      </c>
    </row>
    <row r="12" spans="1:5" hidden="1" outlineLevel="1" x14ac:dyDescent="0.25">
      <c r="A12" s="158" t="s">
        <v>857</v>
      </c>
      <c r="B12" s="158" t="s">
        <v>858</v>
      </c>
    </row>
    <row r="13" spans="1:5" hidden="1" outlineLevel="1" x14ac:dyDescent="0.25">
      <c r="A13" s="159">
        <v>43344</v>
      </c>
      <c r="B13" s="160">
        <v>100.1</v>
      </c>
      <c r="C13" s="158" t="s">
        <v>859</v>
      </c>
      <c r="D13" s="158">
        <v>2018</v>
      </c>
      <c r="E13" s="158" t="str">
        <f t="shared" ref="E13:E71" si="0">D13&amp;"-"&amp;C13</f>
        <v>2018-Sep</v>
      </c>
    </row>
    <row r="14" spans="1:5" hidden="1" outlineLevel="1" x14ac:dyDescent="0.25">
      <c r="A14" s="159">
        <v>43374</v>
      </c>
      <c r="B14" s="160">
        <v>98.6</v>
      </c>
      <c r="C14" s="158" t="s">
        <v>860</v>
      </c>
      <c r="D14" s="158">
        <v>2018</v>
      </c>
      <c r="E14" s="158" t="str">
        <f t="shared" si="0"/>
        <v>2018-Oct</v>
      </c>
    </row>
    <row r="15" spans="1:5" hidden="1" outlineLevel="1" x14ac:dyDescent="0.25">
      <c r="A15" s="159">
        <v>43405</v>
      </c>
      <c r="B15" s="160">
        <v>97.5</v>
      </c>
      <c r="C15" s="158" t="s">
        <v>861</v>
      </c>
      <c r="D15" s="158">
        <v>2018</v>
      </c>
      <c r="E15" s="158" t="str">
        <f t="shared" si="0"/>
        <v>2018-Nov</v>
      </c>
    </row>
    <row r="16" spans="1:5" hidden="1" outlineLevel="1" x14ac:dyDescent="0.25">
      <c r="A16" s="159">
        <v>43435</v>
      </c>
      <c r="B16" s="160">
        <v>98.3</v>
      </c>
      <c r="C16" s="158" t="s">
        <v>862</v>
      </c>
      <c r="D16" s="158">
        <v>2018</v>
      </c>
      <c r="E16" s="158" t="str">
        <f t="shared" si="0"/>
        <v>2018-Dec</v>
      </c>
    </row>
    <row r="17" spans="1:5" hidden="1" outlineLevel="1" x14ac:dyDescent="0.25">
      <c r="A17" s="159">
        <v>43466</v>
      </c>
      <c r="B17" s="160">
        <v>91.2</v>
      </c>
      <c r="C17" s="158" t="s">
        <v>863</v>
      </c>
      <c r="D17" s="158">
        <v>2019</v>
      </c>
      <c r="E17" s="158" t="str">
        <f t="shared" si="0"/>
        <v>2019-Jan</v>
      </c>
    </row>
    <row r="18" spans="1:5" hidden="1" outlineLevel="1" x14ac:dyDescent="0.25">
      <c r="A18" s="159">
        <v>43497</v>
      </c>
      <c r="B18" s="160">
        <v>93.8</v>
      </c>
      <c r="C18" s="158" t="s">
        <v>864</v>
      </c>
      <c r="D18" s="158">
        <v>2019</v>
      </c>
      <c r="E18" s="158" t="str">
        <f t="shared" si="0"/>
        <v>2019-Feb</v>
      </c>
    </row>
    <row r="19" spans="1:5" hidden="1" outlineLevel="1" x14ac:dyDescent="0.25">
      <c r="A19" s="159">
        <v>43525</v>
      </c>
      <c r="B19" s="160">
        <v>98.4</v>
      </c>
      <c r="C19" s="158" t="s">
        <v>865</v>
      </c>
      <c r="D19" s="158">
        <v>2019</v>
      </c>
      <c r="E19" s="158" t="str">
        <f t="shared" si="0"/>
        <v>2019-Mar</v>
      </c>
    </row>
    <row r="20" spans="1:5" hidden="1" outlineLevel="1" x14ac:dyDescent="0.25">
      <c r="A20" s="159">
        <v>43556</v>
      </c>
      <c r="B20" s="160">
        <v>97.2</v>
      </c>
      <c r="C20" s="158" t="s">
        <v>866</v>
      </c>
      <c r="D20" s="158">
        <v>2019</v>
      </c>
      <c r="E20" s="158" t="str">
        <f t="shared" si="0"/>
        <v>2019-Apr</v>
      </c>
    </row>
    <row r="21" spans="1:5" hidden="1" outlineLevel="1" x14ac:dyDescent="0.25">
      <c r="A21" s="159">
        <v>43586</v>
      </c>
      <c r="B21" s="160">
        <v>100</v>
      </c>
      <c r="C21" s="158" t="s">
        <v>867</v>
      </c>
      <c r="D21" s="158">
        <v>2019</v>
      </c>
      <c r="E21" s="158" t="str">
        <f t="shared" si="0"/>
        <v>2019-May</v>
      </c>
    </row>
    <row r="22" spans="1:5" hidden="1" outlineLevel="1" x14ac:dyDescent="0.25">
      <c r="A22" s="159">
        <v>43617</v>
      </c>
      <c r="B22" s="160">
        <v>98.2</v>
      </c>
      <c r="C22" s="158" t="s">
        <v>868</v>
      </c>
      <c r="D22" s="158">
        <v>2019</v>
      </c>
      <c r="E22" s="158" t="str">
        <f t="shared" si="0"/>
        <v>2019-Jun</v>
      </c>
    </row>
    <row r="23" spans="1:5" hidden="1" outlineLevel="1" x14ac:dyDescent="0.25">
      <c r="A23" s="159">
        <v>43647</v>
      </c>
      <c r="B23" s="160">
        <v>98.4</v>
      </c>
      <c r="C23" s="158" t="s">
        <v>869</v>
      </c>
      <c r="D23" s="158">
        <v>2019</v>
      </c>
      <c r="E23" s="158" t="str">
        <f t="shared" si="0"/>
        <v>2019-Jul</v>
      </c>
    </row>
    <row r="24" spans="1:5" hidden="1" outlineLevel="1" x14ac:dyDescent="0.25">
      <c r="A24" s="159">
        <v>43678</v>
      </c>
      <c r="B24" s="160">
        <v>89.8</v>
      </c>
      <c r="C24" s="158" t="s">
        <v>870</v>
      </c>
      <c r="D24" s="158">
        <v>2019</v>
      </c>
      <c r="E24" s="158" t="str">
        <f t="shared" si="0"/>
        <v>2019-Aug</v>
      </c>
    </row>
    <row r="25" spans="1:5" hidden="1" outlineLevel="1" x14ac:dyDescent="0.25">
      <c r="A25" s="159">
        <v>43709</v>
      </c>
      <c r="B25" s="160">
        <v>93.2</v>
      </c>
      <c r="C25" s="158" t="s">
        <v>859</v>
      </c>
      <c r="D25" s="158">
        <v>2019</v>
      </c>
      <c r="E25" s="158" t="str">
        <f t="shared" si="0"/>
        <v>2019-Sep</v>
      </c>
    </row>
    <row r="26" spans="1:5" hidden="1" outlineLevel="1" x14ac:dyDescent="0.25">
      <c r="A26" s="159">
        <v>43739</v>
      </c>
      <c r="B26" s="160">
        <v>95.5</v>
      </c>
      <c r="C26" s="158" t="s">
        <v>860</v>
      </c>
      <c r="D26" s="158">
        <v>2019</v>
      </c>
      <c r="E26" s="158" t="str">
        <f t="shared" si="0"/>
        <v>2019-Oct</v>
      </c>
    </row>
    <row r="27" spans="1:5" hidden="1" outlineLevel="1" x14ac:dyDescent="0.25">
      <c r="A27" s="159">
        <v>43770</v>
      </c>
      <c r="B27" s="160">
        <v>96.8</v>
      </c>
      <c r="C27" s="158" t="s">
        <v>861</v>
      </c>
      <c r="D27" s="158">
        <v>2019</v>
      </c>
      <c r="E27" s="158" t="str">
        <f t="shared" si="0"/>
        <v>2019-Nov</v>
      </c>
    </row>
    <row r="28" spans="1:5" hidden="1" outlineLevel="1" x14ac:dyDescent="0.25">
      <c r="A28" s="159">
        <v>43800</v>
      </c>
      <c r="B28" s="160">
        <v>99.3</v>
      </c>
      <c r="C28" s="158" t="s">
        <v>862</v>
      </c>
      <c r="D28" s="158">
        <v>2019</v>
      </c>
      <c r="E28" s="158" t="str">
        <f t="shared" si="0"/>
        <v>2019-Dec</v>
      </c>
    </row>
    <row r="29" spans="1:5" hidden="1" outlineLevel="1" x14ac:dyDescent="0.25">
      <c r="A29" s="159">
        <v>43831</v>
      </c>
      <c r="B29" s="160">
        <v>99.8</v>
      </c>
      <c r="C29" s="158" t="s">
        <v>863</v>
      </c>
      <c r="D29" s="158">
        <v>2020</v>
      </c>
      <c r="E29" s="158" t="str">
        <f t="shared" si="0"/>
        <v>2020-Jan</v>
      </c>
    </row>
    <row r="30" spans="1:5" hidden="1" outlineLevel="1" x14ac:dyDescent="0.25">
      <c r="A30" s="159">
        <v>43862</v>
      </c>
      <c r="B30" s="160">
        <v>101</v>
      </c>
      <c r="C30" s="158" t="s">
        <v>864</v>
      </c>
      <c r="D30" s="158">
        <v>2020</v>
      </c>
      <c r="E30" s="158" t="str">
        <f t="shared" si="0"/>
        <v>2020-Feb</v>
      </c>
    </row>
    <row r="31" spans="1:5" hidden="1" outlineLevel="1" x14ac:dyDescent="0.25">
      <c r="A31" s="159">
        <v>43891</v>
      </c>
      <c r="B31" s="160">
        <v>89.1</v>
      </c>
      <c r="C31" s="158" t="s">
        <v>865</v>
      </c>
      <c r="D31" s="158">
        <v>2020</v>
      </c>
      <c r="E31" s="158" t="str">
        <f t="shared" si="0"/>
        <v>2020-Mar</v>
      </c>
    </row>
    <row r="32" spans="1:5" hidden="1" outlineLevel="1" x14ac:dyDescent="0.25">
      <c r="A32" s="159">
        <v>43922</v>
      </c>
      <c r="B32" s="160">
        <v>71.8</v>
      </c>
      <c r="C32" s="158" t="s">
        <v>866</v>
      </c>
      <c r="D32" s="158">
        <v>2020</v>
      </c>
      <c r="E32" s="158" t="str">
        <f t="shared" si="0"/>
        <v>2020-Apr</v>
      </c>
    </row>
    <row r="33" spans="1:5" hidden="1" outlineLevel="1" x14ac:dyDescent="0.25">
      <c r="A33" s="159">
        <v>43952</v>
      </c>
      <c r="B33" s="160">
        <v>72.3</v>
      </c>
      <c r="C33" s="158" t="s">
        <v>867</v>
      </c>
      <c r="D33" s="158">
        <v>2020</v>
      </c>
      <c r="E33" s="158" t="str">
        <f t="shared" si="0"/>
        <v>2020-May</v>
      </c>
    </row>
    <row r="34" spans="1:5" hidden="1" outlineLevel="1" x14ac:dyDescent="0.25">
      <c r="A34" s="159">
        <v>43983</v>
      </c>
      <c r="B34" s="160">
        <v>78.099999999999994</v>
      </c>
      <c r="C34" s="158" t="s">
        <v>868</v>
      </c>
      <c r="D34" s="158">
        <v>2020</v>
      </c>
      <c r="E34" s="158" t="str">
        <f t="shared" si="0"/>
        <v>2020-Jun</v>
      </c>
    </row>
    <row r="35" spans="1:5" hidden="1" outlineLevel="1" x14ac:dyDescent="0.25">
      <c r="A35" s="159">
        <v>44013</v>
      </c>
      <c r="B35" s="160">
        <v>72.5</v>
      </c>
      <c r="C35" s="158" t="s">
        <v>869</v>
      </c>
      <c r="D35" s="158">
        <v>2020</v>
      </c>
      <c r="E35" s="158" t="str">
        <f t="shared" si="0"/>
        <v>2020-Jul</v>
      </c>
    </row>
    <row r="36" spans="1:5" hidden="1" outlineLevel="1" x14ac:dyDescent="0.25">
      <c r="A36" s="159">
        <v>44044</v>
      </c>
      <c r="B36" s="160">
        <v>74.099999999999994</v>
      </c>
      <c r="C36" s="158" t="s">
        <v>870</v>
      </c>
      <c r="D36" s="158">
        <v>2020</v>
      </c>
      <c r="E36" s="158" t="str">
        <f t="shared" si="0"/>
        <v>2020-Aug</v>
      </c>
    </row>
    <row r="37" spans="1:5" hidden="1" outlineLevel="1" x14ac:dyDescent="0.25">
      <c r="A37" s="159">
        <v>44075</v>
      </c>
      <c r="B37" s="160">
        <v>80.400000000000006</v>
      </c>
      <c r="C37" s="158" t="s">
        <v>859</v>
      </c>
      <c r="D37" s="158">
        <v>2020</v>
      </c>
      <c r="E37" s="158" t="str">
        <f t="shared" si="0"/>
        <v>2020-Sep</v>
      </c>
    </row>
    <row r="38" spans="1:5" hidden="1" outlineLevel="1" x14ac:dyDescent="0.25">
      <c r="A38" s="159">
        <v>44105</v>
      </c>
      <c r="B38" s="160">
        <v>81.8</v>
      </c>
      <c r="C38" s="158" t="s">
        <v>860</v>
      </c>
      <c r="D38" s="158">
        <v>2020</v>
      </c>
      <c r="E38" s="158" t="str">
        <f t="shared" si="0"/>
        <v>2020-Oct</v>
      </c>
    </row>
    <row r="39" spans="1:5" hidden="1" outlineLevel="1" x14ac:dyDescent="0.25">
      <c r="A39" s="159">
        <v>44136</v>
      </c>
      <c r="B39" s="160">
        <v>76.900000000000006</v>
      </c>
      <c r="C39" s="158" t="s">
        <v>861</v>
      </c>
      <c r="D39" s="158">
        <v>2020</v>
      </c>
      <c r="E39" s="158" t="str">
        <f t="shared" si="0"/>
        <v>2020-Nov</v>
      </c>
    </row>
    <row r="40" spans="1:5" hidden="1" outlineLevel="1" x14ac:dyDescent="0.25">
      <c r="A40" s="159">
        <v>44166</v>
      </c>
      <c r="B40" s="160">
        <v>80.7</v>
      </c>
      <c r="C40" s="158" t="s">
        <v>862</v>
      </c>
      <c r="D40" s="158">
        <v>2020</v>
      </c>
      <c r="E40" s="158" t="str">
        <f t="shared" si="0"/>
        <v>2020-Dec</v>
      </c>
    </row>
    <row r="41" spans="1:5" hidden="1" outlineLevel="1" x14ac:dyDescent="0.25">
      <c r="A41" s="159">
        <v>44197</v>
      </c>
      <c r="B41" s="160">
        <v>79</v>
      </c>
      <c r="C41" s="158" t="s">
        <v>863</v>
      </c>
      <c r="D41" s="158">
        <v>2021</v>
      </c>
      <c r="E41" s="158" t="str">
        <f t="shared" si="0"/>
        <v>2021-Jan</v>
      </c>
    </row>
    <row r="42" spans="1:5" hidden="1" outlineLevel="1" x14ac:dyDescent="0.25">
      <c r="A42" s="159">
        <v>44228</v>
      </c>
      <c r="B42" s="160">
        <v>76.8</v>
      </c>
      <c r="C42" s="158" t="s">
        <v>864</v>
      </c>
      <c r="D42" s="158">
        <v>2021</v>
      </c>
      <c r="E42" s="158" t="str">
        <f t="shared" si="0"/>
        <v>2021-Feb</v>
      </c>
    </row>
    <row r="43" spans="1:5" hidden="1" outlineLevel="1" x14ac:dyDescent="0.25">
      <c r="A43" s="159">
        <v>44256</v>
      </c>
      <c r="B43" s="160">
        <v>84.9</v>
      </c>
      <c r="C43" s="158" t="s">
        <v>865</v>
      </c>
      <c r="D43" s="158">
        <v>2021</v>
      </c>
      <c r="E43" s="158" t="str">
        <f t="shared" si="0"/>
        <v>2021-Mar</v>
      </c>
    </row>
    <row r="44" spans="1:5" hidden="1" outlineLevel="1" x14ac:dyDescent="0.25">
      <c r="A44" s="159">
        <v>44287</v>
      </c>
      <c r="B44" s="160">
        <v>88.3</v>
      </c>
      <c r="C44" s="158" t="s">
        <v>866</v>
      </c>
      <c r="D44" s="158">
        <v>2021</v>
      </c>
      <c r="E44" s="158" t="str">
        <f t="shared" si="0"/>
        <v>2021-Apr</v>
      </c>
    </row>
    <row r="45" spans="1:5" hidden="1" outlineLevel="1" x14ac:dyDescent="0.25">
      <c r="A45" s="159">
        <v>44317</v>
      </c>
      <c r="B45" s="160">
        <v>82.9</v>
      </c>
      <c r="C45" s="158" t="s">
        <v>867</v>
      </c>
      <c r="D45" s="158">
        <v>2021</v>
      </c>
      <c r="E45" s="158" t="str">
        <f t="shared" si="0"/>
        <v>2021-May</v>
      </c>
    </row>
    <row r="46" spans="1:5" hidden="1" outlineLevel="1" x14ac:dyDescent="0.25">
      <c r="A46" s="159">
        <v>44348</v>
      </c>
      <c r="B46" s="160">
        <v>85.5</v>
      </c>
      <c r="C46" s="158" t="s">
        <v>868</v>
      </c>
      <c r="D46" s="158">
        <v>2021</v>
      </c>
      <c r="E46" s="158" t="str">
        <f t="shared" si="0"/>
        <v>2021-Jun</v>
      </c>
    </row>
    <row r="47" spans="1:5" hidden="1" outlineLevel="1" x14ac:dyDescent="0.25">
      <c r="A47" s="159">
        <v>44378</v>
      </c>
      <c r="B47" s="160">
        <v>81.2</v>
      </c>
      <c r="C47" s="158" t="s">
        <v>869</v>
      </c>
      <c r="D47" s="158">
        <v>2021</v>
      </c>
      <c r="E47" s="158" t="str">
        <f t="shared" si="0"/>
        <v>2021-Jul</v>
      </c>
    </row>
    <row r="48" spans="1:5" hidden="1" outlineLevel="1" x14ac:dyDescent="0.25">
      <c r="A48" s="159">
        <v>44409</v>
      </c>
      <c r="B48" s="160">
        <v>70.3</v>
      </c>
      <c r="C48" s="158" t="s">
        <v>870</v>
      </c>
      <c r="D48" s="158">
        <v>2021</v>
      </c>
      <c r="E48" s="158" t="str">
        <f t="shared" si="0"/>
        <v>2021-Aug</v>
      </c>
    </row>
    <row r="49" spans="1:5" hidden="1" outlineLevel="1" x14ac:dyDescent="0.25">
      <c r="A49" s="159">
        <v>44440</v>
      </c>
      <c r="B49" s="160">
        <v>72.8</v>
      </c>
      <c r="C49" s="158" t="s">
        <v>859</v>
      </c>
      <c r="D49" s="158">
        <v>2021</v>
      </c>
      <c r="E49" s="158" t="str">
        <f t="shared" si="0"/>
        <v>2021-Sep</v>
      </c>
    </row>
    <row r="50" spans="1:5" hidden="1" outlineLevel="1" x14ac:dyDescent="0.25">
      <c r="A50" s="159">
        <v>44470</v>
      </c>
      <c r="B50" s="160">
        <v>71.7</v>
      </c>
      <c r="C50" s="158" t="s">
        <v>860</v>
      </c>
      <c r="D50" s="158">
        <v>2021</v>
      </c>
      <c r="E50" s="158" t="str">
        <f t="shared" si="0"/>
        <v>2021-Oct</v>
      </c>
    </row>
    <row r="51" spans="1:5" hidden="1" outlineLevel="1" x14ac:dyDescent="0.25">
      <c r="A51" s="159">
        <v>44501</v>
      </c>
      <c r="B51" s="160">
        <v>67.400000000000006</v>
      </c>
      <c r="C51" s="158" t="s">
        <v>861</v>
      </c>
      <c r="D51" s="158">
        <v>2021</v>
      </c>
      <c r="E51" s="158" t="str">
        <f t="shared" si="0"/>
        <v>2021-Nov</v>
      </c>
    </row>
    <row r="52" spans="1:5" hidden="1" outlineLevel="1" x14ac:dyDescent="0.25">
      <c r="A52" s="159">
        <v>44531</v>
      </c>
      <c r="B52" s="160">
        <v>70.599999999999994</v>
      </c>
      <c r="C52" s="158" t="s">
        <v>862</v>
      </c>
      <c r="D52" s="158">
        <v>2021</v>
      </c>
      <c r="E52" s="158" t="str">
        <f t="shared" si="0"/>
        <v>2021-Dec</v>
      </c>
    </row>
    <row r="53" spans="1:5" hidden="1" outlineLevel="1" x14ac:dyDescent="0.25">
      <c r="A53" s="159">
        <v>44562</v>
      </c>
      <c r="B53" s="160">
        <v>67.2</v>
      </c>
      <c r="C53" s="158" t="s">
        <v>863</v>
      </c>
      <c r="D53" s="158">
        <v>2022</v>
      </c>
      <c r="E53" s="158" t="str">
        <f t="shared" si="0"/>
        <v>2022-Jan</v>
      </c>
    </row>
    <row r="54" spans="1:5" hidden="1" outlineLevel="1" x14ac:dyDescent="0.25">
      <c r="A54" s="159">
        <v>44593</v>
      </c>
      <c r="B54" s="160">
        <v>62.8</v>
      </c>
      <c r="C54" s="158" t="s">
        <v>864</v>
      </c>
      <c r="D54" s="158">
        <v>2022</v>
      </c>
      <c r="E54" s="158" t="str">
        <f t="shared" si="0"/>
        <v>2022-Feb</v>
      </c>
    </row>
    <row r="55" spans="1:5" hidden="1" outlineLevel="1" x14ac:dyDescent="0.25">
      <c r="A55" s="159">
        <v>44621</v>
      </c>
      <c r="B55" s="160">
        <v>59.4</v>
      </c>
      <c r="C55" s="158" t="s">
        <v>865</v>
      </c>
      <c r="D55" s="158">
        <v>2022</v>
      </c>
      <c r="E55" s="158" t="str">
        <f t="shared" si="0"/>
        <v>2022-Mar</v>
      </c>
    </row>
    <row r="56" spans="1:5" hidden="1" outlineLevel="1" x14ac:dyDescent="0.25">
      <c r="A56" s="159">
        <v>44652</v>
      </c>
      <c r="B56" s="160">
        <v>65.2</v>
      </c>
      <c r="C56" s="158" t="s">
        <v>866</v>
      </c>
      <c r="D56" s="158">
        <v>2022</v>
      </c>
      <c r="E56" s="158" t="str">
        <f t="shared" si="0"/>
        <v>2022-Apr</v>
      </c>
    </row>
    <row r="57" spans="1:5" hidden="1" outlineLevel="1" x14ac:dyDescent="0.25">
      <c r="A57" s="159">
        <v>44682</v>
      </c>
      <c r="B57" s="160">
        <v>58.4</v>
      </c>
      <c r="C57" s="158" t="s">
        <v>867</v>
      </c>
      <c r="D57" s="158">
        <v>2022</v>
      </c>
      <c r="E57" s="158" t="str">
        <f t="shared" si="0"/>
        <v>2022-May</v>
      </c>
    </row>
    <row r="58" spans="1:5" hidden="1" outlineLevel="1" x14ac:dyDescent="0.25">
      <c r="A58" s="159">
        <v>44713</v>
      </c>
      <c r="B58" s="160">
        <v>50</v>
      </c>
      <c r="C58" s="158" t="s">
        <v>868</v>
      </c>
      <c r="D58" s="158">
        <v>2022</v>
      </c>
      <c r="E58" s="158" t="str">
        <f t="shared" si="0"/>
        <v>2022-Jun</v>
      </c>
    </row>
    <row r="59" spans="1:5" hidden="1" outlineLevel="1" x14ac:dyDescent="0.25">
      <c r="A59" s="159">
        <v>44743</v>
      </c>
      <c r="B59" s="160">
        <v>51.5</v>
      </c>
      <c r="C59" s="158" t="s">
        <v>869</v>
      </c>
      <c r="D59" s="158">
        <v>2022</v>
      </c>
      <c r="E59" s="158" t="str">
        <f t="shared" si="0"/>
        <v>2022-Jul</v>
      </c>
    </row>
    <row r="60" spans="1:5" hidden="1" outlineLevel="1" x14ac:dyDescent="0.25">
      <c r="A60" s="159">
        <v>44774</v>
      </c>
      <c r="B60" s="160">
        <v>58.2</v>
      </c>
      <c r="C60" s="158" t="s">
        <v>870</v>
      </c>
      <c r="D60" s="158">
        <v>2022</v>
      </c>
      <c r="E60" s="158" t="str">
        <f t="shared" si="0"/>
        <v>2022-Aug</v>
      </c>
    </row>
    <row r="61" spans="1:5" hidden="1" outlineLevel="1" x14ac:dyDescent="0.25">
      <c r="A61" s="159">
        <v>44805</v>
      </c>
      <c r="B61" s="160">
        <v>58.6</v>
      </c>
      <c r="C61" s="158" t="s">
        <v>859</v>
      </c>
      <c r="D61" s="158">
        <v>2022</v>
      </c>
      <c r="E61" s="158" t="str">
        <f t="shared" si="0"/>
        <v>2022-Sep</v>
      </c>
    </row>
    <row r="62" spans="1:5" hidden="1" outlineLevel="1" x14ac:dyDescent="0.25">
      <c r="A62" s="159">
        <v>44835</v>
      </c>
      <c r="B62" s="160">
        <v>59.9</v>
      </c>
      <c r="C62" s="158" t="s">
        <v>860</v>
      </c>
      <c r="D62" s="158">
        <v>2022</v>
      </c>
      <c r="E62" s="158" t="str">
        <f t="shared" si="0"/>
        <v>2022-Oct</v>
      </c>
    </row>
    <row r="63" spans="1:5" hidden="1" outlineLevel="1" x14ac:dyDescent="0.25">
      <c r="A63" s="159">
        <v>44866</v>
      </c>
      <c r="B63" s="160">
        <v>56.8</v>
      </c>
      <c r="C63" s="158" t="s">
        <v>861</v>
      </c>
      <c r="D63" s="158">
        <v>2022</v>
      </c>
      <c r="E63" s="158" t="str">
        <f t="shared" si="0"/>
        <v>2022-Nov</v>
      </c>
    </row>
    <row r="64" spans="1:5" hidden="1" outlineLevel="1" x14ac:dyDescent="0.25">
      <c r="A64" s="159">
        <v>44896</v>
      </c>
      <c r="B64" s="160">
        <v>59.7</v>
      </c>
      <c r="C64" s="158" t="s">
        <v>862</v>
      </c>
      <c r="D64" s="158">
        <v>2022</v>
      </c>
      <c r="E64" s="158" t="str">
        <f t="shared" si="0"/>
        <v>2022-Dec</v>
      </c>
    </row>
    <row r="65" spans="1:5" hidden="1" outlineLevel="1" x14ac:dyDescent="0.25">
      <c r="A65" s="159">
        <v>44927</v>
      </c>
      <c r="B65" s="160">
        <v>64.900000000000006</v>
      </c>
      <c r="C65" s="158" t="s">
        <v>863</v>
      </c>
      <c r="D65" s="158">
        <v>2023</v>
      </c>
      <c r="E65" s="158" t="str">
        <f t="shared" si="0"/>
        <v>2023-Jan</v>
      </c>
    </row>
    <row r="66" spans="1:5" hidden="1" outlineLevel="1" x14ac:dyDescent="0.25">
      <c r="A66" s="159">
        <v>44958</v>
      </c>
      <c r="B66" s="160">
        <v>67</v>
      </c>
      <c r="C66" s="158" t="s">
        <v>864</v>
      </c>
      <c r="D66" s="158">
        <v>2023</v>
      </c>
      <c r="E66" s="158" t="str">
        <f t="shared" si="0"/>
        <v>2023-Feb</v>
      </c>
    </row>
    <row r="67" spans="1:5" hidden="1" outlineLevel="1" x14ac:dyDescent="0.25">
      <c r="A67" s="159">
        <v>44986</v>
      </c>
      <c r="B67" s="160">
        <v>62</v>
      </c>
      <c r="C67" s="158" t="s">
        <v>865</v>
      </c>
      <c r="D67" s="158">
        <v>2023</v>
      </c>
      <c r="E67" s="158" t="str">
        <f t="shared" si="0"/>
        <v>2023-Mar</v>
      </c>
    </row>
    <row r="68" spans="1:5" hidden="1" outlineLevel="1" x14ac:dyDescent="0.25">
      <c r="A68" s="159">
        <v>45017</v>
      </c>
      <c r="B68" s="160">
        <v>63.5</v>
      </c>
      <c r="C68" s="158" t="s">
        <v>866</v>
      </c>
      <c r="D68" s="158">
        <v>2023</v>
      </c>
      <c r="E68" s="158" t="str">
        <f t="shared" si="0"/>
        <v>2023-Apr</v>
      </c>
    </row>
    <row r="69" spans="1:5" hidden="1" outlineLevel="1" x14ac:dyDescent="0.25">
      <c r="A69" s="159">
        <v>45047</v>
      </c>
      <c r="B69" s="160">
        <v>59.2</v>
      </c>
      <c r="C69" s="158" t="s">
        <v>867</v>
      </c>
      <c r="D69" s="158">
        <v>2023</v>
      </c>
      <c r="E69" s="158" t="str">
        <f t="shared" si="0"/>
        <v>2023-May</v>
      </c>
    </row>
    <row r="70" spans="1:5" hidden="1" outlineLevel="1" x14ac:dyDescent="0.25">
      <c r="A70" s="159">
        <v>45078</v>
      </c>
      <c r="B70" s="160">
        <v>64.400000000000006</v>
      </c>
      <c r="C70" s="158" t="s">
        <v>868</v>
      </c>
      <c r="D70" s="158">
        <v>2023</v>
      </c>
      <c r="E70" s="158" t="str">
        <f t="shared" si="0"/>
        <v>2023-Jun</v>
      </c>
    </row>
    <row r="71" spans="1:5" hidden="1" outlineLevel="1" x14ac:dyDescent="0.25">
      <c r="A71" s="159">
        <v>45108</v>
      </c>
      <c r="B71" s="160">
        <v>71.599999999999994</v>
      </c>
      <c r="C71" s="158" t="s">
        <v>869</v>
      </c>
      <c r="D71" s="158">
        <v>2023</v>
      </c>
      <c r="E71" s="158" t="str">
        <f t="shared" si="0"/>
        <v>2023-Jul</v>
      </c>
    </row>
    <row r="72" spans="1:5" hidden="1" outlineLevel="1" x14ac:dyDescent="0.25">
      <c r="A72" s="159"/>
      <c r="B72" s="160"/>
    </row>
    <row r="73" spans="1:5" hidden="1" outlineLevel="1" x14ac:dyDescent="0.25">
      <c r="A73" s="159"/>
      <c r="B73" s="160"/>
    </row>
    <row r="74" spans="1:5" hidden="1" outlineLevel="1" x14ac:dyDescent="0.25">
      <c r="A74" s="159"/>
      <c r="B74" s="160"/>
    </row>
    <row r="75" spans="1:5" collapsed="1" x14ac:dyDescent="0.25">
      <c r="A75" s="159" t="s">
        <v>871</v>
      </c>
      <c r="B75" s="160"/>
    </row>
    <row r="76" spans="1:5" s="161" customFormat="1" ht="14.4" hidden="1" outlineLevel="1" x14ac:dyDescent="0.3">
      <c r="B76" s="162" t="s">
        <v>872</v>
      </c>
      <c r="C76" s="161">
        <v>2</v>
      </c>
    </row>
    <row r="77" spans="1:5" s="161" customFormat="1" ht="14.4" hidden="1" outlineLevel="1" x14ac:dyDescent="0.3">
      <c r="B77" s="162" t="s">
        <v>873</v>
      </c>
      <c r="C77" s="161">
        <v>3</v>
      </c>
    </row>
    <row r="78" spans="1:5" s="161" customFormat="1" ht="14.4" hidden="1" outlineLevel="1" x14ac:dyDescent="0.3">
      <c r="B78" s="162" t="s">
        <v>874</v>
      </c>
      <c r="C78" s="161">
        <v>5</v>
      </c>
    </row>
    <row r="79" spans="1:5" s="161" customFormat="1" ht="14.4" hidden="1" outlineLevel="1" x14ac:dyDescent="0.3">
      <c r="B79" s="162" t="s">
        <v>875</v>
      </c>
      <c r="C79" s="161">
        <v>3</v>
      </c>
    </row>
    <row r="80" spans="1:5" s="161" customFormat="1" ht="14.4" hidden="1" outlineLevel="1" x14ac:dyDescent="0.3">
      <c r="B80" s="162" t="s">
        <v>876</v>
      </c>
      <c r="C80" s="161">
        <v>5</v>
      </c>
    </row>
    <row r="81" s="161" customFormat="1" ht="14.4" hidden="1" outlineLevel="1" x14ac:dyDescent="0.3"/>
    <row r="82" s="161" customFormat="1" ht="14.4" hidden="1" outlineLevel="1" x14ac:dyDescent="0.3"/>
    <row r="83" s="161" customFormat="1" ht="14.4" hidden="1" outlineLevel="1" x14ac:dyDescent="0.3"/>
    <row r="84" s="161" customFormat="1" ht="14.4" hidden="1" outlineLevel="1" x14ac:dyDescent="0.3"/>
    <row r="85" s="161" customFormat="1" ht="14.4" hidden="1" outlineLevel="1" x14ac:dyDescent="0.3"/>
    <row r="86" s="161" customFormat="1" ht="14.4" hidden="1" outlineLevel="1" x14ac:dyDescent="0.3"/>
    <row r="87" s="161" customFormat="1" ht="14.4" hidden="1" outlineLevel="1" x14ac:dyDescent="0.3"/>
    <row r="88" s="161" customFormat="1" ht="14.4" hidden="1" outlineLevel="1" x14ac:dyDescent="0.3"/>
    <row r="89" s="161" customFormat="1" ht="14.4" hidden="1" outlineLevel="1" x14ac:dyDescent="0.3"/>
    <row r="90" s="161" customFormat="1" ht="14.4" hidden="1" outlineLevel="1" x14ac:dyDescent="0.3"/>
    <row r="91" s="161" customFormat="1" ht="14.4" hidden="1" outlineLevel="1" x14ac:dyDescent="0.3"/>
    <row r="92" s="161" customFormat="1" ht="14.4" hidden="1" outlineLevel="1" x14ac:dyDescent="0.3"/>
    <row r="93" s="161" customFormat="1" ht="14.4" hidden="1" outlineLevel="1" x14ac:dyDescent="0.3"/>
    <row r="94" s="161" customFormat="1" ht="14.4" hidden="1" outlineLevel="1" x14ac:dyDescent="0.3"/>
    <row r="95" s="161" customFormat="1" ht="14.4" hidden="1" outlineLevel="1" x14ac:dyDescent="0.3"/>
    <row r="96" s="161" customFormat="1" ht="14.4" hidden="1" outlineLevel="1" x14ac:dyDescent="0.3"/>
    <row r="97" spans="1:16" s="161" customFormat="1" ht="14.4" hidden="1" outlineLevel="1" x14ac:dyDescent="0.3"/>
    <row r="98" spans="1:16" s="161" customFormat="1" ht="14.4" collapsed="1" x14ac:dyDescent="0.3">
      <c r="A98" s="161" t="s">
        <v>877</v>
      </c>
    </row>
    <row r="99" spans="1:16" s="161" customFormat="1" ht="14.4" hidden="1" outlineLevel="1" x14ac:dyDescent="0.3">
      <c r="A99" s="173">
        <v>2019</v>
      </c>
      <c r="B99" s="173"/>
      <c r="C99" s="173"/>
      <c r="K99" s="173"/>
      <c r="L99" s="173"/>
      <c r="M99" s="173"/>
    </row>
    <row r="100" spans="1:16" s="161" customFormat="1" ht="15.6" hidden="1" outlineLevel="1" x14ac:dyDescent="0.3">
      <c r="A100" s="161" t="s">
        <v>878</v>
      </c>
      <c r="B100" s="164">
        <v>12899.67</v>
      </c>
      <c r="L100" s="164"/>
    </row>
    <row r="101" spans="1:16" s="161" customFormat="1" ht="15.6" hidden="1" outlineLevel="1" x14ac:dyDescent="0.3">
      <c r="A101" s="161" t="s">
        <v>879</v>
      </c>
      <c r="B101" s="164">
        <v>5831.05</v>
      </c>
      <c r="C101" s="165">
        <f>B101/$B$100</f>
        <v>0.45203094342723499</v>
      </c>
      <c r="E101" s="161" t="s">
        <v>879</v>
      </c>
      <c r="F101" s="165">
        <v>0.45203094342723499</v>
      </c>
      <c r="L101" s="164"/>
      <c r="M101" s="165"/>
      <c r="P101" s="165"/>
    </row>
    <row r="102" spans="1:16" s="161" customFormat="1" ht="15.6" hidden="1" outlineLevel="1" x14ac:dyDescent="0.3">
      <c r="A102" s="161" t="s">
        <v>880</v>
      </c>
      <c r="B102" s="164">
        <v>3549.78</v>
      </c>
      <c r="C102" s="165">
        <f>B102/$B$100</f>
        <v>0.27518378377121278</v>
      </c>
      <c r="E102" s="161" t="s">
        <v>880</v>
      </c>
      <c r="F102" s="165">
        <v>0.27518378377121278</v>
      </c>
      <c r="L102" s="164"/>
      <c r="M102" s="165"/>
      <c r="P102" s="165"/>
    </row>
    <row r="103" spans="1:16" s="161" customFormat="1" ht="15.6" hidden="1" outlineLevel="1" x14ac:dyDescent="0.3">
      <c r="A103" s="161" t="s">
        <v>881</v>
      </c>
      <c r="B103" s="164">
        <v>2905.42</v>
      </c>
      <c r="C103" s="165">
        <f>B103/$B$100</f>
        <v>0.22523211834101184</v>
      </c>
      <c r="E103" s="161" t="s">
        <v>881</v>
      </c>
      <c r="F103" s="165">
        <v>0.22523211834101184</v>
      </c>
      <c r="L103" s="164"/>
      <c r="M103" s="165"/>
      <c r="P103" s="165"/>
    </row>
    <row r="104" spans="1:16" s="161" customFormat="1" ht="15.6" hidden="1" outlineLevel="1" x14ac:dyDescent="0.3">
      <c r="A104" s="161" t="s">
        <v>882</v>
      </c>
      <c r="B104" s="164">
        <v>613.41999999999996</v>
      </c>
      <c r="C104" s="165">
        <f>B104/$B$100</f>
        <v>4.755315446054046E-2</v>
      </c>
      <c r="E104" s="161" t="s">
        <v>882</v>
      </c>
      <c r="F104" s="165">
        <v>4.755315446054046E-2</v>
      </c>
      <c r="L104" s="164"/>
      <c r="M104" s="165"/>
      <c r="P104" s="165"/>
    </row>
    <row r="105" spans="1:16" s="161" customFormat="1" ht="15.6" hidden="1" outlineLevel="1" x14ac:dyDescent="0.3">
      <c r="B105" s="164">
        <f>SUM(B101:B104)</f>
        <v>12899.67</v>
      </c>
      <c r="C105" s="166">
        <f>SUM(C101:C104)</f>
        <v>1</v>
      </c>
      <c r="L105" s="164"/>
      <c r="M105" s="166"/>
    </row>
    <row r="106" spans="1:16" s="161" customFormat="1" ht="15.6" hidden="1" outlineLevel="1" x14ac:dyDescent="0.3">
      <c r="B106" s="164"/>
    </row>
    <row r="107" spans="1:16" s="161" customFormat="1" ht="15.6" hidden="1" outlineLevel="1" x14ac:dyDescent="0.3">
      <c r="B107" s="164"/>
    </row>
    <row r="108" spans="1:16" s="161" customFormat="1" ht="14.4" hidden="1" outlineLevel="1" x14ac:dyDescent="0.3">
      <c r="A108" s="173">
        <v>2019</v>
      </c>
      <c r="B108" s="173"/>
      <c r="C108" s="173"/>
      <c r="K108" s="173"/>
      <c r="L108" s="173"/>
      <c r="M108" s="173"/>
    </row>
    <row r="109" spans="1:16" s="161" customFormat="1" ht="15.6" hidden="1" outlineLevel="1" x14ac:dyDescent="0.3">
      <c r="A109" s="161" t="s">
        <v>878</v>
      </c>
      <c r="B109" s="164">
        <v>12899.67</v>
      </c>
      <c r="L109" s="164"/>
    </row>
    <row r="110" spans="1:16" s="161" customFormat="1" ht="15.6" hidden="1" outlineLevel="1" x14ac:dyDescent="0.3">
      <c r="A110" s="161" t="s">
        <v>319</v>
      </c>
      <c r="B110" s="164">
        <v>6517.76</v>
      </c>
      <c r="C110" s="165">
        <f>B110/$B$109</f>
        <v>0.50526563857835127</v>
      </c>
      <c r="E110" s="161" t="s">
        <v>319</v>
      </c>
      <c r="F110" s="165">
        <v>0.50526563857835127</v>
      </c>
      <c r="L110" s="164"/>
      <c r="M110" s="165"/>
      <c r="P110" s="165"/>
    </row>
    <row r="111" spans="1:16" s="161" customFormat="1" ht="15.6" hidden="1" outlineLevel="1" x14ac:dyDescent="0.3">
      <c r="A111" s="161" t="s">
        <v>316</v>
      </c>
      <c r="B111" s="164">
        <v>2322.58</v>
      </c>
      <c r="C111" s="165">
        <f>B111/$B$109</f>
        <v>0.18004956715946996</v>
      </c>
      <c r="E111" s="161" t="s">
        <v>316</v>
      </c>
      <c r="F111" s="165">
        <v>0.18004956715946996</v>
      </c>
      <c r="L111" s="164"/>
      <c r="M111" s="165"/>
      <c r="P111" s="165"/>
    </row>
    <row r="112" spans="1:16" s="161" customFormat="1" ht="15.6" hidden="1" outlineLevel="1" x14ac:dyDescent="0.3">
      <c r="A112" s="161" t="s">
        <v>311</v>
      </c>
      <c r="B112" s="164">
        <v>2145.25</v>
      </c>
      <c r="C112" s="165">
        <f>B112/$B$109</f>
        <v>0.16630270386761831</v>
      </c>
      <c r="E112" s="161" t="s">
        <v>311</v>
      </c>
      <c r="F112" s="165">
        <v>0.16630270386761831</v>
      </c>
      <c r="L112" s="164"/>
      <c r="M112" s="165"/>
      <c r="P112" s="165"/>
    </row>
    <row r="113" spans="1:16" s="161" customFormat="1" ht="15.6" hidden="1" outlineLevel="1" x14ac:dyDescent="0.3">
      <c r="A113" s="161" t="s">
        <v>323</v>
      </c>
      <c r="B113" s="164">
        <v>1477.2</v>
      </c>
      <c r="C113" s="165">
        <f>B113/$B$109</f>
        <v>0.1145145573491415</v>
      </c>
      <c r="E113" s="161" t="s">
        <v>323</v>
      </c>
      <c r="F113" s="165">
        <v>0.1145145573491415</v>
      </c>
      <c r="L113" s="164"/>
      <c r="M113" s="165"/>
      <c r="P113" s="165"/>
    </row>
    <row r="114" spans="1:16" s="161" customFormat="1" ht="15.6" hidden="1" outlineLevel="1" x14ac:dyDescent="0.3">
      <c r="A114" s="161" t="s">
        <v>882</v>
      </c>
      <c r="B114" s="164">
        <v>436.89</v>
      </c>
      <c r="C114" s="165">
        <f>B114/$B$109</f>
        <v>3.3868308259048484E-2</v>
      </c>
      <c r="E114" s="161" t="s">
        <v>882</v>
      </c>
      <c r="F114" s="165">
        <v>3.3868308259048484E-2</v>
      </c>
      <c r="L114" s="164"/>
      <c r="M114" s="165"/>
    </row>
    <row r="115" spans="1:16" s="161" customFormat="1" ht="15.6" hidden="1" outlineLevel="1" x14ac:dyDescent="0.3">
      <c r="B115" s="164">
        <f>SUM(B110:B114)</f>
        <v>12899.68</v>
      </c>
      <c r="C115" s="166">
        <f>SUM(C110:C114)</f>
        <v>1.0000007752136295</v>
      </c>
      <c r="L115" s="164"/>
      <c r="M115" s="166"/>
    </row>
    <row r="116" spans="1:16" s="161" customFormat="1" ht="15.6" hidden="1" outlineLevel="1" x14ac:dyDescent="0.3">
      <c r="B116" s="164"/>
    </row>
    <row r="117" spans="1:16" s="161" customFormat="1" ht="15.6" hidden="1" outlineLevel="1" x14ac:dyDescent="0.3">
      <c r="B117" s="164"/>
    </row>
    <row r="118" spans="1:16" s="161" customFormat="1" ht="15.6" hidden="1" outlineLevel="1" x14ac:dyDescent="0.3">
      <c r="B118" s="164"/>
    </row>
    <row r="119" spans="1:16" s="161" customFormat="1" ht="15.6" collapsed="1" x14ac:dyDescent="0.3">
      <c r="A119" s="161" t="s">
        <v>883</v>
      </c>
      <c r="B119" s="164"/>
    </row>
    <row r="120" spans="1:16" s="161" customFormat="1" ht="14.4" hidden="1" outlineLevel="1" x14ac:dyDescent="0.3">
      <c r="B120" s="161">
        <v>2016</v>
      </c>
      <c r="C120" s="161">
        <v>2017</v>
      </c>
      <c r="D120" s="161">
        <v>2018</v>
      </c>
      <c r="E120" s="161">
        <v>2019</v>
      </c>
      <c r="F120" s="161">
        <v>2020</v>
      </c>
      <c r="G120" s="161">
        <v>2021</v>
      </c>
      <c r="H120" s="161">
        <v>2022</v>
      </c>
    </row>
    <row r="121" spans="1:16" s="161" customFormat="1" ht="15.6" hidden="1" outlineLevel="1" x14ac:dyDescent="0.3">
      <c r="A121" s="164" t="s">
        <v>15</v>
      </c>
      <c r="B121" s="164">
        <v>224.13</v>
      </c>
      <c r="C121" s="164">
        <v>266.61</v>
      </c>
      <c r="D121" s="164">
        <v>303.88</v>
      </c>
      <c r="E121" s="164">
        <v>293.31</v>
      </c>
      <c r="F121" s="164">
        <v>61.05</v>
      </c>
      <c r="G121" s="164">
        <v>87.56</v>
      </c>
      <c r="H121" s="164">
        <v>42.84</v>
      </c>
    </row>
    <row r="122" spans="1:16" s="161" customFormat="1" ht="15.6" hidden="1" outlineLevel="1" x14ac:dyDescent="0.3">
      <c r="B122" s="164"/>
    </row>
    <row r="123" spans="1:16" s="161" customFormat="1" ht="15.6" hidden="1" outlineLevel="1" x14ac:dyDescent="0.3">
      <c r="B123" s="164"/>
    </row>
    <row r="124" spans="1:16" s="161" customFormat="1" ht="15.6" hidden="1" outlineLevel="1" x14ac:dyDescent="0.3">
      <c r="B124" s="164"/>
    </row>
    <row r="125" spans="1:16" s="161" customFormat="1" ht="15.6" hidden="1" outlineLevel="1" x14ac:dyDescent="0.3">
      <c r="B125" s="164"/>
    </row>
    <row r="126" spans="1:16" s="161" customFormat="1" ht="15.6" hidden="1" outlineLevel="1" x14ac:dyDescent="0.3">
      <c r="B126" s="164"/>
    </row>
    <row r="127" spans="1:16" s="161" customFormat="1" ht="15.6" hidden="1" outlineLevel="1" x14ac:dyDescent="0.3">
      <c r="B127" s="164"/>
    </row>
    <row r="128" spans="1:16" s="161" customFormat="1" ht="15.6" hidden="1" outlineLevel="1" x14ac:dyDescent="0.3">
      <c r="B128" s="164"/>
    </row>
    <row r="129" spans="1:18" s="161" customFormat="1" ht="15.6" hidden="1" outlineLevel="1" x14ac:dyDescent="0.3">
      <c r="B129" s="164"/>
    </row>
    <row r="130" spans="1:18" s="161" customFormat="1" ht="15.6" hidden="1" outlineLevel="1" x14ac:dyDescent="0.3">
      <c r="B130" s="164"/>
    </row>
    <row r="131" spans="1:18" s="161" customFormat="1" ht="15.6" hidden="1" outlineLevel="1" x14ac:dyDescent="0.3">
      <c r="B131" s="164"/>
    </row>
    <row r="132" spans="1:18" s="161" customFormat="1" ht="15.6" hidden="1" outlineLevel="1" x14ac:dyDescent="0.3">
      <c r="B132" s="164"/>
    </row>
    <row r="133" spans="1:18" s="161" customFormat="1" ht="15.6" hidden="1" outlineLevel="1" x14ac:dyDescent="0.3">
      <c r="B133" s="164"/>
    </row>
    <row r="134" spans="1:18" s="161" customFormat="1" ht="15.6" hidden="1" outlineLevel="1" x14ac:dyDescent="0.3">
      <c r="B134" s="164"/>
    </row>
    <row r="135" spans="1:18" s="161" customFormat="1" ht="15.6" hidden="1" outlineLevel="1" x14ac:dyDescent="0.3">
      <c r="B135" s="164"/>
    </row>
    <row r="136" spans="1:18" s="161" customFormat="1" ht="15.6" hidden="1" outlineLevel="1" x14ac:dyDescent="0.3">
      <c r="B136" s="164"/>
    </row>
    <row r="137" spans="1:18" s="161" customFormat="1" ht="14.4" hidden="1" outlineLevel="1" x14ac:dyDescent="0.3"/>
    <row r="138" spans="1:18" s="161" customFormat="1" ht="14.4" hidden="1" outlineLevel="1" x14ac:dyDescent="0.3"/>
    <row r="139" spans="1:18" s="161" customFormat="1" ht="14.4" hidden="1" outlineLevel="1" x14ac:dyDescent="0.3"/>
    <row r="140" spans="1:18" hidden="1" outlineLevel="1" x14ac:dyDescent="0.25"/>
    <row r="141" spans="1:18" collapsed="1" x14ac:dyDescent="0.25">
      <c r="A141" s="158" t="s">
        <v>884</v>
      </c>
    </row>
    <row r="142" spans="1:18" s="161" customFormat="1" ht="14.4" hidden="1" outlineLevel="1" x14ac:dyDescent="0.3">
      <c r="A142" s="173" t="s">
        <v>885</v>
      </c>
      <c r="B142" s="173"/>
      <c r="C142" s="173"/>
      <c r="D142" s="173"/>
      <c r="E142" s="173"/>
      <c r="F142" s="173"/>
      <c r="G142" s="173"/>
      <c r="H142" s="173"/>
      <c r="I142" s="173"/>
      <c r="J142" s="173"/>
      <c r="K142" s="173"/>
      <c r="L142" s="173"/>
      <c r="M142" s="173"/>
    </row>
    <row r="143" spans="1:18" s="161" customFormat="1" ht="14.4" hidden="1" outlineLevel="1" x14ac:dyDescent="0.3">
      <c r="B143" s="161" t="s">
        <v>863</v>
      </c>
      <c r="C143" s="161" t="s">
        <v>864</v>
      </c>
      <c r="D143" s="161" t="s">
        <v>865</v>
      </c>
      <c r="E143" s="161" t="s">
        <v>866</v>
      </c>
      <c r="F143" s="161" t="s">
        <v>867</v>
      </c>
      <c r="G143" s="161" t="s">
        <v>868</v>
      </c>
      <c r="H143" s="161" t="s">
        <v>869</v>
      </c>
      <c r="I143" s="161" t="s">
        <v>870</v>
      </c>
      <c r="J143" s="161" t="s">
        <v>859</v>
      </c>
      <c r="K143" s="161" t="s">
        <v>860</v>
      </c>
      <c r="L143" s="161" t="s">
        <v>861</v>
      </c>
      <c r="M143" s="161" t="s">
        <v>862</v>
      </c>
    </row>
    <row r="144" spans="1:18" s="161" customFormat="1" ht="15.6" hidden="1" outlineLevel="1" x14ac:dyDescent="0.3">
      <c r="A144" s="162">
        <v>2023</v>
      </c>
      <c r="B144" s="167">
        <v>3275300</v>
      </c>
      <c r="C144" s="167">
        <v>3081800</v>
      </c>
      <c r="D144" s="167">
        <v>3655800</v>
      </c>
      <c r="E144" s="167">
        <v>3385500</v>
      </c>
      <c r="F144" s="167">
        <v>3498000</v>
      </c>
      <c r="G144" s="167">
        <v>3428500</v>
      </c>
      <c r="H144" s="167">
        <v>3527800</v>
      </c>
      <c r="I144" s="167"/>
      <c r="J144" s="167"/>
      <c r="K144" s="167"/>
      <c r="L144" s="167"/>
      <c r="M144" s="167"/>
      <c r="N144" s="168">
        <v>20324900</v>
      </c>
      <c r="O144" s="169">
        <f>SUM(B144:M144)</f>
        <v>23852700</v>
      </c>
      <c r="P144" s="165">
        <f>O144/O147</f>
        <v>0.96081448510604017</v>
      </c>
      <c r="Q144" s="170"/>
      <c r="R144" s="170"/>
    </row>
    <row r="145" spans="1:18" s="161" customFormat="1" ht="15.6" hidden="1" outlineLevel="1" x14ac:dyDescent="0.3">
      <c r="A145" s="162">
        <v>2022</v>
      </c>
      <c r="B145" s="167">
        <v>2474800</v>
      </c>
      <c r="C145" s="167">
        <v>2616600</v>
      </c>
      <c r="D145" s="167">
        <v>3334700</v>
      </c>
      <c r="E145" s="167">
        <v>3382200</v>
      </c>
      <c r="F145" s="167">
        <v>3446900</v>
      </c>
      <c r="G145" s="167">
        <v>3324800</v>
      </c>
      <c r="H145" s="167">
        <v>3491600</v>
      </c>
      <c r="I145" s="167">
        <v>3190600</v>
      </c>
      <c r="J145" s="167">
        <v>3355200</v>
      </c>
      <c r="K145" s="167">
        <v>3639200</v>
      </c>
      <c r="L145" s="167">
        <v>3265500</v>
      </c>
      <c r="M145" s="167">
        <v>3307200</v>
      </c>
      <c r="N145" s="168">
        <v>38829300</v>
      </c>
      <c r="O145" s="169">
        <f>SUM(B145:M145)</f>
        <v>38829300</v>
      </c>
      <c r="P145" s="165">
        <f>O145/O146</f>
        <v>0.91311494685354155</v>
      </c>
      <c r="Q145" s="170"/>
      <c r="R145" s="170"/>
    </row>
    <row r="146" spans="1:18" s="161" customFormat="1" ht="14.4" hidden="1" outlineLevel="1" x14ac:dyDescent="0.3">
      <c r="A146" s="162">
        <v>2019</v>
      </c>
      <c r="B146" s="167">
        <v>3412100</v>
      </c>
      <c r="C146" s="167">
        <v>3189900</v>
      </c>
      <c r="D146" s="167">
        <v>3697100</v>
      </c>
      <c r="E146" s="167">
        <v>3542000</v>
      </c>
      <c r="F146" s="167">
        <v>3691100</v>
      </c>
      <c r="G146" s="167">
        <v>3607400</v>
      </c>
      <c r="H146" s="167">
        <v>3685900</v>
      </c>
      <c r="I146" s="167">
        <v>3579000</v>
      </c>
      <c r="J146" s="167">
        <v>3475900</v>
      </c>
      <c r="K146" s="167">
        <v>3668100</v>
      </c>
      <c r="L146" s="167">
        <v>3509800</v>
      </c>
      <c r="M146" s="167">
        <v>3465700</v>
      </c>
      <c r="N146" s="168">
        <v>42523700</v>
      </c>
      <c r="O146" s="169">
        <f>SUM(B146:M146)</f>
        <v>42524000</v>
      </c>
      <c r="Q146" s="170"/>
      <c r="R146" s="170"/>
    </row>
    <row r="147" spans="1:18" s="161" customFormat="1" ht="14.4" hidden="1" outlineLevel="1" x14ac:dyDescent="0.3">
      <c r="O147" s="170">
        <f>SUM(B146:H146)</f>
        <v>24825500</v>
      </c>
    </row>
    <row r="148" spans="1:18" s="161" customFormat="1" ht="14.4" hidden="1" outlineLevel="1" x14ac:dyDescent="0.3"/>
    <row r="149" spans="1:18" s="161" customFormat="1" ht="14.4" hidden="1" outlineLevel="1" x14ac:dyDescent="0.3"/>
    <row r="150" spans="1:18" s="161" customFormat="1" ht="14.4" hidden="1" outlineLevel="1" x14ac:dyDescent="0.3"/>
    <row r="151" spans="1:18" s="161" customFormat="1" ht="14.4" hidden="1" outlineLevel="1" x14ac:dyDescent="0.3"/>
    <row r="152" spans="1:18" s="161" customFormat="1" ht="14.4" hidden="1" outlineLevel="1" x14ac:dyDescent="0.3"/>
    <row r="153" spans="1:18" s="161" customFormat="1" ht="14.4" hidden="1" outlineLevel="1" x14ac:dyDescent="0.3"/>
    <row r="154" spans="1:18" s="161" customFormat="1" ht="14.4" hidden="1" outlineLevel="1" x14ac:dyDescent="0.3"/>
    <row r="155" spans="1:18" s="161" customFormat="1" ht="14.4" hidden="1" outlineLevel="1" x14ac:dyDescent="0.3"/>
    <row r="156" spans="1:18" s="161" customFormat="1" ht="14.4" hidden="1" outlineLevel="1" x14ac:dyDescent="0.3"/>
    <row r="157" spans="1:18" s="161" customFormat="1" ht="14.4" hidden="1" outlineLevel="1" x14ac:dyDescent="0.3"/>
    <row r="158" spans="1:18" s="161" customFormat="1" ht="14.4" hidden="1" outlineLevel="1" x14ac:dyDescent="0.3"/>
    <row r="159" spans="1:18" s="161" customFormat="1" ht="14.4" hidden="1" outlineLevel="1" x14ac:dyDescent="0.3"/>
    <row r="160" spans="1:18" s="161" customFormat="1" ht="14.4" hidden="1" outlineLevel="1" x14ac:dyDescent="0.3"/>
    <row r="161" spans="2:16" s="161" customFormat="1" ht="14.4" hidden="1" outlineLevel="1" x14ac:dyDescent="0.3"/>
    <row r="162" spans="2:16" s="161" customFormat="1" ht="14.4" hidden="1" outlineLevel="1" x14ac:dyDescent="0.3"/>
    <row r="163" spans="2:16" s="161" customFormat="1" ht="14.4" hidden="1" outlineLevel="1" x14ac:dyDescent="0.3"/>
    <row r="164" spans="2:16" s="161" customFormat="1" ht="14.4" hidden="1" outlineLevel="1" x14ac:dyDescent="0.3"/>
    <row r="165" spans="2:16" s="161" customFormat="1" ht="14.4" hidden="1" outlineLevel="1" x14ac:dyDescent="0.3"/>
    <row r="166" spans="2:16" s="161" customFormat="1" ht="14.4" hidden="1" outlineLevel="1" x14ac:dyDescent="0.3"/>
    <row r="167" spans="2:16" s="161" customFormat="1" ht="14.4" hidden="1" outlineLevel="1" x14ac:dyDescent="0.3">
      <c r="B167" s="173" t="s">
        <v>886</v>
      </c>
      <c r="C167" s="173"/>
      <c r="D167" s="173"/>
      <c r="E167" s="173"/>
      <c r="F167" s="173"/>
      <c r="G167" s="173"/>
      <c r="H167" s="173"/>
      <c r="I167" s="173"/>
      <c r="J167" s="173"/>
      <c r="K167" s="173"/>
      <c r="L167" s="173"/>
      <c r="M167" s="173"/>
      <c r="N167" s="173"/>
    </row>
    <row r="168" spans="2:16" s="161" customFormat="1" ht="14.4" hidden="1" outlineLevel="1" x14ac:dyDescent="0.3">
      <c r="C168" s="161" t="s">
        <v>863</v>
      </c>
      <c r="D168" s="161" t="s">
        <v>864</v>
      </c>
      <c r="E168" s="161" t="s">
        <v>865</v>
      </c>
      <c r="F168" s="161" t="s">
        <v>866</v>
      </c>
      <c r="G168" s="161" t="s">
        <v>867</v>
      </c>
      <c r="H168" s="161" t="s">
        <v>868</v>
      </c>
      <c r="I168" s="161" t="s">
        <v>869</v>
      </c>
      <c r="J168" s="161" t="s">
        <v>870</v>
      </c>
      <c r="K168" s="161" t="s">
        <v>859</v>
      </c>
      <c r="L168" s="161" t="s">
        <v>860</v>
      </c>
      <c r="M168" s="161" t="s">
        <v>861</v>
      </c>
      <c r="N168" s="161" t="s">
        <v>862</v>
      </c>
      <c r="O168" s="161" t="s">
        <v>887</v>
      </c>
    </row>
    <row r="169" spans="2:16" s="161" customFormat="1" ht="14.4" hidden="1" outlineLevel="1" x14ac:dyDescent="0.3">
      <c r="B169" s="161">
        <v>2023</v>
      </c>
      <c r="C169" s="161">
        <v>1397748</v>
      </c>
      <c r="D169" s="161">
        <v>1593743</v>
      </c>
      <c r="E169" s="161">
        <v>1956867</v>
      </c>
      <c r="F169" s="161">
        <v>2274050</v>
      </c>
      <c r="G169" s="161">
        <v>2213807</v>
      </c>
      <c r="H169" s="161">
        <v>2209662</v>
      </c>
      <c r="I169" s="170">
        <v>2759544</v>
      </c>
      <c r="O169" s="161">
        <f>SUM(C169:I169)</f>
        <v>14405421</v>
      </c>
    </row>
    <row r="170" spans="2:16" s="161" customFormat="1" ht="14.4" hidden="1" outlineLevel="1" x14ac:dyDescent="0.3">
      <c r="B170" s="161">
        <v>2022</v>
      </c>
      <c r="C170" s="161">
        <v>694430</v>
      </c>
      <c r="D170" s="161">
        <v>655505</v>
      </c>
      <c r="E170" s="161">
        <v>526912</v>
      </c>
      <c r="F170" s="161">
        <v>606841</v>
      </c>
      <c r="G170" s="161">
        <v>600748</v>
      </c>
      <c r="H170" s="161">
        <v>380671</v>
      </c>
      <c r="I170" s="161">
        <v>9759</v>
      </c>
      <c r="J170" s="161">
        <v>331397</v>
      </c>
      <c r="K170" s="161">
        <v>557842</v>
      </c>
      <c r="L170" s="161">
        <v>580333</v>
      </c>
      <c r="M170" s="161">
        <v>366511</v>
      </c>
      <c r="N170" s="161">
        <v>389390</v>
      </c>
    </row>
    <row r="171" spans="2:16" s="161" customFormat="1" ht="15.6" hidden="1" outlineLevel="1" x14ac:dyDescent="0.3">
      <c r="B171" s="161">
        <v>2019</v>
      </c>
      <c r="C171" s="161">
        <v>3425126</v>
      </c>
      <c r="D171" s="161">
        <v>3545701</v>
      </c>
      <c r="E171" s="161">
        <v>3388931</v>
      </c>
      <c r="F171" s="161">
        <v>3432187</v>
      </c>
      <c r="G171" s="161">
        <v>3396835</v>
      </c>
      <c r="H171" s="161">
        <v>3095853</v>
      </c>
      <c r="I171" s="161">
        <v>3530233</v>
      </c>
      <c r="J171" s="161">
        <v>3623116</v>
      </c>
      <c r="K171" s="161">
        <v>2764924</v>
      </c>
      <c r="L171" s="161">
        <v>3209751</v>
      </c>
      <c r="M171" s="161">
        <v>2910118</v>
      </c>
      <c r="N171" s="161">
        <v>3083406</v>
      </c>
      <c r="O171" s="161">
        <f>SUM(C171:I171)</f>
        <v>23814866</v>
      </c>
      <c r="P171" s="165">
        <f>O169/O171</f>
        <v>0.60489196118088595</v>
      </c>
    </row>
    <row r="172" spans="2:16" s="161" customFormat="1" ht="14.4" hidden="1" outlineLevel="1" x14ac:dyDescent="0.3"/>
    <row r="173" spans="2:16" s="161" customFormat="1" ht="14.4" hidden="1" outlineLevel="1" x14ac:dyDescent="0.3"/>
    <row r="174" spans="2:16" s="161" customFormat="1" ht="14.4" hidden="1" outlineLevel="1" x14ac:dyDescent="0.3"/>
    <row r="175" spans="2:16" s="161" customFormat="1" ht="14.4" hidden="1" outlineLevel="1" x14ac:dyDescent="0.3"/>
    <row r="176" spans="2:16" s="161" customFormat="1" ht="14.4" hidden="1" outlineLevel="1" x14ac:dyDescent="0.3"/>
    <row r="177" spans="1:1" s="161" customFormat="1" ht="14.4" hidden="1" outlineLevel="1" x14ac:dyDescent="0.3"/>
    <row r="178" spans="1:1" s="161" customFormat="1" ht="14.4" hidden="1" outlineLevel="1" x14ac:dyDescent="0.3"/>
    <row r="179" spans="1:1" s="161" customFormat="1" ht="14.4" hidden="1" outlineLevel="1" x14ac:dyDescent="0.3"/>
    <row r="180" spans="1:1" s="161" customFormat="1" ht="14.4" hidden="1" outlineLevel="1" x14ac:dyDescent="0.3"/>
    <row r="181" spans="1:1" s="161" customFormat="1" ht="14.4" hidden="1" outlineLevel="1" x14ac:dyDescent="0.3"/>
    <row r="182" spans="1:1" s="161" customFormat="1" ht="14.4" hidden="1" outlineLevel="1" x14ac:dyDescent="0.3"/>
    <row r="183" spans="1:1" s="161" customFormat="1" ht="14.4" hidden="1" outlineLevel="1" x14ac:dyDescent="0.3"/>
    <row r="184" spans="1:1" s="161" customFormat="1" ht="14.4" hidden="1" outlineLevel="1" x14ac:dyDescent="0.3"/>
    <row r="185" spans="1:1" s="161" customFormat="1" ht="14.4" hidden="1" outlineLevel="1" x14ac:dyDescent="0.3"/>
    <row r="186" spans="1:1" s="161" customFormat="1" ht="14.4" hidden="1" outlineLevel="1" x14ac:dyDescent="0.3"/>
    <row r="187" spans="1:1" s="161" customFormat="1" ht="14.4" hidden="1" outlineLevel="1" x14ac:dyDescent="0.3"/>
    <row r="188" spans="1:1" s="161" customFormat="1" ht="14.4" hidden="1" outlineLevel="1" x14ac:dyDescent="0.3"/>
    <row r="189" spans="1:1" s="161" customFormat="1" ht="14.4" hidden="1" outlineLevel="1" x14ac:dyDescent="0.3"/>
    <row r="190" spans="1:1" s="161" customFormat="1" ht="14.4" hidden="1" outlineLevel="1" x14ac:dyDescent="0.3"/>
    <row r="191" spans="1:1" s="161" customFormat="1" ht="14.4" hidden="1" outlineLevel="1" x14ac:dyDescent="0.3"/>
    <row r="192" spans="1:1" s="161" customFormat="1" ht="14.4" collapsed="1" x14ac:dyDescent="0.3">
      <c r="A192" s="161" t="s">
        <v>888</v>
      </c>
    </row>
    <row r="193" spans="1:18" s="161" customFormat="1" ht="14.4" hidden="1" outlineLevel="1" x14ac:dyDescent="0.3">
      <c r="B193" s="161">
        <v>2018</v>
      </c>
      <c r="C193" s="161">
        <v>2019</v>
      </c>
      <c r="D193" s="161">
        <v>2020</v>
      </c>
      <c r="E193" s="161">
        <v>2021</v>
      </c>
      <c r="F193" s="161">
        <v>2022</v>
      </c>
      <c r="G193" s="161">
        <v>2023</v>
      </c>
      <c r="H193" s="161">
        <v>2024</v>
      </c>
      <c r="I193" s="161">
        <v>2025</v>
      </c>
      <c r="J193" s="161">
        <v>2026</v>
      </c>
      <c r="K193" s="161">
        <v>2027</v>
      </c>
      <c r="N193" s="161">
        <v>2023</v>
      </c>
      <c r="O193" s="161">
        <v>2024</v>
      </c>
      <c r="P193" s="161">
        <v>2025</v>
      </c>
      <c r="Q193" s="161">
        <v>2026</v>
      </c>
      <c r="R193" s="161">
        <v>2027</v>
      </c>
    </row>
    <row r="194" spans="1:18" s="161" customFormat="1" ht="14.4" hidden="1" outlineLevel="1" x14ac:dyDescent="0.3">
      <c r="A194" s="161" t="s">
        <v>15</v>
      </c>
      <c r="B194" s="161">
        <v>11763.096</v>
      </c>
      <c r="C194" s="161">
        <v>12899.672</v>
      </c>
      <c r="D194" s="161">
        <v>5162.0820000000003</v>
      </c>
      <c r="E194" s="161">
        <v>9680.14</v>
      </c>
      <c r="F194" s="161">
        <v>13127.485000000001</v>
      </c>
      <c r="G194" s="161">
        <v>15631</v>
      </c>
      <c r="H194" s="161">
        <v>16099.93</v>
      </c>
      <c r="I194" s="161">
        <v>16582.927900000002</v>
      </c>
      <c r="J194" s="161">
        <v>17080.415737000003</v>
      </c>
      <c r="K194" s="161">
        <v>17592.828209110005</v>
      </c>
      <c r="M194" s="161" t="s">
        <v>889</v>
      </c>
      <c r="N194" s="161">
        <v>3726.8044944376152</v>
      </c>
      <c r="O194" s="161">
        <v>2802.8509598162318</v>
      </c>
      <c r="P194" s="161">
        <v>2993.4301913420622</v>
      </c>
      <c r="Q194" s="161">
        <v>2923.690422830372</v>
      </c>
      <c r="R194" s="161">
        <v>3351.4535485710217</v>
      </c>
    </row>
    <row r="195" spans="1:18" s="161" customFormat="1" ht="14.4" hidden="1" outlineLevel="1" x14ac:dyDescent="0.3"/>
    <row r="196" spans="1:18" s="161" customFormat="1" ht="14.4" hidden="1" outlineLevel="1" x14ac:dyDescent="0.3"/>
    <row r="197" spans="1:18" s="161" customFormat="1" ht="14.4" hidden="1" outlineLevel="1" x14ac:dyDescent="0.3"/>
    <row r="198" spans="1:18" s="161" customFormat="1" ht="14.4" hidden="1" outlineLevel="1" x14ac:dyDescent="0.3"/>
    <row r="199" spans="1:18" s="161" customFormat="1" ht="14.4" hidden="1" outlineLevel="1" x14ac:dyDescent="0.3"/>
    <row r="200" spans="1:18" s="161" customFormat="1" ht="14.4" hidden="1" outlineLevel="1" x14ac:dyDescent="0.3"/>
    <row r="201" spans="1:18" s="161" customFormat="1" ht="14.4" hidden="1" outlineLevel="1" x14ac:dyDescent="0.3"/>
    <row r="202" spans="1:18" s="161" customFormat="1" ht="14.4" hidden="1" outlineLevel="1" x14ac:dyDescent="0.3"/>
    <row r="203" spans="1:18" s="161" customFormat="1" ht="14.4" hidden="1" outlineLevel="1" x14ac:dyDescent="0.3"/>
    <row r="204" spans="1:18" s="161" customFormat="1" ht="14.4" hidden="1" outlineLevel="1" x14ac:dyDescent="0.3"/>
    <row r="205" spans="1:18" s="161" customFormat="1" ht="14.4" hidden="1" outlineLevel="1" x14ac:dyDescent="0.3"/>
    <row r="206" spans="1:18" s="161" customFormat="1" ht="14.4" hidden="1" outlineLevel="1" x14ac:dyDescent="0.3"/>
    <row r="207" spans="1:18" s="161" customFormat="1" ht="14.4" hidden="1" outlineLevel="1" x14ac:dyDescent="0.3"/>
    <row r="208" spans="1:18" s="161" customFormat="1" ht="14.4" hidden="1" outlineLevel="1" x14ac:dyDescent="0.3"/>
    <row r="209" s="161" customFormat="1" ht="14.4" hidden="1" outlineLevel="1" x14ac:dyDescent="0.3"/>
    <row r="210" s="161" customFormat="1" ht="14.4" hidden="1" outlineLevel="1" x14ac:dyDescent="0.3"/>
    <row r="211" s="161" customFormat="1" ht="14.4" hidden="1" outlineLevel="1" x14ac:dyDescent="0.3"/>
    <row r="212" s="161" customFormat="1" ht="14.4" hidden="1" outlineLevel="1" x14ac:dyDescent="0.3"/>
    <row r="213" s="161" customFormat="1" ht="14.4" hidden="1" outlineLevel="1" x14ac:dyDescent="0.3"/>
    <row r="214" s="161" customFormat="1" ht="14.4" hidden="1" outlineLevel="1" x14ac:dyDescent="0.3"/>
    <row r="215" s="161" customFormat="1" ht="14.4" hidden="1" outlineLevel="1" x14ac:dyDescent="0.3"/>
    <row r="216" collapsed="1" x14ac:dyDescent="0.25"/>
  </sheetData>
  <mergeCells count="6">
    <mergeCell ref="B167:N167"/>
    <mergeCell ref="A99:C99"/>
    <mergeCell ref="K99:M99"/>
    <mergeCell ref="A108:C108"/>
    <mergeCell ref="K108:M108"/>
    <mergeCell ref="A142:M142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9</vt:i4>
      </vt:variant>
    </vt:vector>
  </HeadingPairs>
  <TitlesOfParts>
    <vt:vector size="23" baseType="lpstr">
      <vt:lpstr>F.Analysis</vt:lpstr>
      <vt:lpstr>Valuation Graph</vt:lpstr>
      <vt:lpstr>Targeted Price</vt:lpstr>
      <vt:lpstr>Relative V.</vt:lpstr>
      <vt:lpstr>DCF</vt:lpstr>
      <vt:lpstr>WACC</vt:lpstr>
      <vt:lpstr>BBG Adjusted</vt:lpstr>
      <vt:lpstr>Bal Sheet - Standardized</vt:lpstr>
      <vt:lpstr>Cash Flow - Standardized</vt:lpstr>
      <vt:lpstr>By Measure</vt:lpstr>
      <vt:lpstr>By Geography</vt:lpstr>
      <vt:lpstr>By Segment</vt:lpstr>
      <vt:lpstr>Historical Prices</vt:lpstr>
      <vt:lpstr>Graph</vt:lpstr>
      <vt:lpstr>'BBG Adjusted'!Print_Area</vt:lpstr>
      <vt:lpstr>'Cash Flow - Standardized'!Print_Area</vt:lpstr>
      <vt:lpstr>DCF!Print_Area</vt:lpstr>
      <vt:lpstr>'Relative V.'!Print_Area</vt:lpstr>
      <vt:lpstr>'Bal Sheet - Standardized'!Print_Titles</vt:lpstr>
      <vt:lpstr>'By Geography'!Print_Titles</vt:lpstr>
      <vt:lpstr>'By Measure'!Print_Titles</vt:lpstr>
      <vt:lpstr>'By Segment'!Print_Titles</vt:lpstr>
      <vt:lpstr>'Cash Flow - Standardized'!Print_Titles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 so</dc:creator>
  <cp:lastModifiedBy>yada so</cp:lastModifiedBy>
  <cp:lastPrinted>2023-08-09T18:25:10Z</cp:lastPrinted>
  <dcterms:created xsi:type="dcterms:W3CDTF">2023-07-27T03:36:39Z</dcterms:created>
  <dcterms:modified xsi:type="dcterms:W3CDTF">2023-09-12T22:48:39Z</dcterms:modified>
</cp:coreProperties>
</file>