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355" windowHeight="7425"/>
  </bookViews>
  <sheets>
    <sheet name="CALCULATION" sheetId="4" r:id="rId1"/>
  </sheets>
  <calcPr calcId="152511"/>
</workbook>
</file>

<file path=xl/calcChain.xml><?xml version="1.0" encoding="utf-8"?>
<calcChain xmlns="http://schemas.openxmlformats.org/spreadsheetml/2006/main">
  <c r="J28" i="4" l="1"/>
  <c r="J24" i="4"/>
  <c r="J23" i="4"/>
  <c r="J22" i="4"/>
  <c r="J21" i="4"/>
  <c r="J17" i="4"/>
  <c r="G24" i="4"/>
  <c r="G19" i="4" s="1"/>
  <c r="G23" i="4"/>
  <c r="G22" i="4"/>
  <c r="G21" i="4"/>
  <c r="G17" i="4"/>
  <c r="I6" i="4"/>
  <c r="C6" i="4"/>
  <c r="I20" i="4"/>
  <c r="I25" i="4" s="1"/>
  <c r="J19" i="4"/>
  <c r="F6" i="4"/>
  <c r="G28" i="4"/>
  <c r="G27" i="4"/>
  <c r="J7" i="4" s="1"/>
  <c r="J8" i="4" s="1"/>
  <c r="F20" i="4"/>
  <c r="F25" i="4" s="1"/>
  <c r="G9" i="4"/>
  <c r="G15" i="4" s="1"/>
  <c r="G8" i="4"/>
  <c r="D27" i="4"/>
  <c r="D28" i="4"/>
  <c r="E14" i="4"/>
  <c r="E12" i="4"/>
  <c r="E11" i="4"/>
  <c r="E7" i="4"/>
  <c r="E9" i="4" s="1"/>
  <c r="D9" i="4"/>
  <c r="D19" i="4"/>
  <c r="D31" i="4" l="1"/>
  <c r="J9" i="4"/>
  <c r="J15" i="4" s="1"/>
  <c r="J20" i="4" s="1"/>
  <c r="J25" i="4" s="1"/>
  <c r="G20" i="4"/>
  <c r="G25" i="4" s="1"/>
  <c r="D24" i="4"/>
  <c r="D23" i="4"/>
  <c r="D22" i="4"/>
  <c r="D21" i="4"/>
  <c r="C20" i="4"/>
  <c r="C25" i="4" s="1"/>
  <c r="D17" i="4"/>
  <c r="D8" i="4"/>
  <c r="D15" i="4" s="1"/>
  <c r="E15" i="4" s="1"/>
  <c r="D20" i="4" l="1"/>
  <c r="D25" i="4" s="1"/>
</calcChain>
</file>

<file path=xl/sharedStrings.xml><?xml version="1.0" encoding="utf-8"?>
<sst xmlns="http://schemas.openxmlformats.org/spreadsheetml/2006/main" count="41" uniqueCount="39">
  <si>
    <t>TPI Calculation Sheet for per month/ man day NORMAL</t>
  </si>
  <si>
    <t>Description</t>
  </si>
  <si>
    <t>Concurrent working saving</t>
  </si>
  <si>
    <t>Net effective Salary Cost</t>
  </si>
  <si>
    <t xml:space="preserve">Others </t>
  </si>
  <si>
    <t>risk</t>
  </si>
  <si>
    <t xml:space="preserve">Total Cost </t>
  </si>
  <si>
    <t>Branch Overhead @  % on sales</t>
  </si>
  <si>
    <t>Corp. Overhead @ % on sales</t>
  </si>
  <si>
    <t>Profit @% on sales</t>
  </si>
  <si>
    <t xml:space="preserve">Calculated sales price per month/person </t>
  </si>
  <si>
    <t>Sl No</t>
  </si>
  <si>
    <t>Total Offer Price</t>
  </si>
  <si>
    <t>Local Transportation+ Vehicle</t>
  </si>
  <si>
    <t xml:space="preserve">accomodation </t>
  </si>
  <si>
    <t>Manager Cost / COORDINATOR</t>
  </si>
  <si>
    <t xml:space="preserve">Financial Cost </t>
  </si>
  <si>
    <t>food / allowance</t>
  </si>
  <si>
    <t>*. GST will be charged Extra</t>
  </si>
  <si>
    <t>Mechanical  Engg</t>
  </si>
  <si>
    <t>measuring tapes, boilersuits etc</t>
  </si>
  <si>
    <t>GST Extra</t>
  </si>
  <si>
    <t>OT will be paid extra beyond 9 hours and Sunday / PHO</t>
  </si>
  <si>
    <t>salary includes PF &amp; insurance</t>
  </si>
  <si>
    <t>engineers can be taken from existing contractors / similarly like MGL job</t>
  </si>
  <si>
    <t>since job is in Mumbai refinery we can control wel</t>
  </si>
  <si>
    <t>To Quote_Per Man day</t>
  </si>
  <si>
    <t>Total estimated Fees - 3 engineers</t>
  </si>
  <si>
    <t>Rate /MANDAY salary</t>
  </si>
  <si>
    <t>Competitors : DIVINE, ICS,  BV, VINCOTTE, IRS ETC</t>
  </si>
  <si>
    <t>Last year we had quoted 2650 for the same and lost</t>
  </si>
  <si>
    <t>3 to 5 yrs deg. / dip engineers</t>
  </si>
  <si>
    <t>to quote per HOUR</t>
  </si>
  <si>
    <t>SUNDAY/ PHO</t>
  </si>
  <si>
    <t>NORMAL DAYS</t>
  </si>
  <si>
    <t>No of Engg</t>
  </si>
  <si>
    <t>MANDAYS FOR 4 ENGINEER - 240 working days</t>
  </si>
  <si>
    <t>hours</t>
  </si>
  <si>
    <t>12 hours OT per week per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</si>
</sst>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(* #,##0_);_(* \(#,##0\);_(* &quot;-&quot;??_);_(@_)"/>
    <numFmt numFmtId="167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9" fontId="3" fillId="5" borderId="1" xfId="0" applyNumberFormat="1" applyFont="1" applyFill="1" applyBorder="1" applyAlignment="1">
      <alignment horizontal="left" vertical="center"/>
    </xf>
    <xf numFmtId="166" fontId="3" fillId="6" borderId="1" xfId="1" applyNumberFormat="1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left" vertical="center"/>
    </xf>
    <xf numFmtId="166" fontId="4" fillId="6" borderId="1" xfId="1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left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166" fontId="4" fillId="7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66" fontId="3" fillId="0" borderId="1" xfId="1" applyNumberFormat="1" applyFont="1" applyBorder="1"/>
    <xf numFmtId="10" fontId="3" fillId="5" borderId="1" xfId="0" applyNumberFormat="1" applyFont="1" applyFill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166" fontId="3" fillId="0" borderId="1" xfId="1" applyNumberFormat="1" applyFont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left" vertical="center"/>
    </xf>
    <xf numFmtId="10" fontId="3" fillId="6" borderId="1" xfId="0" applyNumberFormat="1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left" vertical="center"/>
    </xf>
    <xf numFmtId="167" fontId="3" fillId="6" borderId="1" xfId="1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10" fontId="3" fillId="6" borderId="1" xfId="0" applyNumberFormat="1" applyFont="1" applyFill="1" applyBorder="1" applyAlignment="1">
      <alignment horizontal="left" vertical="center" wrapText="1"/>
    </xf>
    <xf numFmtId="166" fontId="3" fillId="7" borderId="1" xfId="1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/>
    <xf numFmtId="0" fontId="5" fillId="0" borderId="6" xfId="0" applyFont="1" applyBorder="1"/>
    <xf numFmtId="164" fontId="0" fillId="0" borderId="0" xfId="0" applyNumberFormat="1"/>
    <xf numFmtId="43" fontId="0" fillId="0" borderId="0" xfId="0" applyNumberFormat="1"/>
    <xf numFmtId="0" fontId="6" fillId="0" borderId="0" xfId="0" applyFont="1"/>
    <xf numFmtId="165" fontId="6" fillId="0" borderId="0" xfId="0" applyNumberFormat="1" applyFont="1"/>
    <xf numFmtId="165" fontId="6" fillId="0" borderId="0" xfId="0" applyNumberFormat="1" applyFont="1" applyFill="1"/>
    <xf numFmtId="165" fontId="6" fillId="0" borderId="0" xfId="0" applyNumberFormat="1" applyFont="1" applyFill="1" applyAlignment="1">
      <alignment horizontal="left" vertical="top"/>
    </xf>
    <xf numFmtId="0" fontId="6" fillId="0" borderId="0" xfId="0" applyFont="1" applyFill="1"/>
    <xf numFmtId="166" fontId="0" fillId="0" borderId="0" xfId="0" applyNumberFormat="1"/>
    <xf numFmtId="0" fontId="6" fillId="0" borderId="0" xfId="0" applyFont="1" applyAlignment="1">
      <alignment wrapText="1"/>
    </xf>
    <xf numFmtId="0" fontId="8" fillId="0" borderId="0" xfId="0" applyFont="1"/>
    <xf numFmtId="0" fontId="5" fillId="0" borderId="0" xfId="0" applyFont="1"/>
    <xf numFmtId="167" fontId="0" fillId="0" borderId="0" xfId="0" applyNumberFormat="1"/>
    <xf numFmtId="1" fontId="6" fillId="0" borderId="0" xfId="0" applyNumberFormat="1" applyFont="1" applyFill="1"/>
    <xf numFmtId="0" fontId="6" fillId="0" borderId="1" xfId="0" applyFont="1" applyBorder="1"/>
    <xf numFmtId="0" fontId="3" fillId="0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/>
    <xf numFmtId="0" fontId="1" fillId="9" borderId="1" xfId="0" applyFont="1" applyFill="1" applyBorder="1"/>
    <xf numFmtId="0" fontId="4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wrapText="1"/>
    </xf>
    <xf numFmtId="166" fontId="7" fillId="9" borderId="1" xfId="0" applyNumberFormat="1" applyFont="1" applyFill="1" applyBorder="1"/>
    <xf numFmtId="0" fontId="0" fillId="0" borderId="8" xfId="0" applyFill="1" applyBorder="1"/>
    <xf numFmtId="0" fontId="3" fillId="3" borderId="4" xfId="0" applyFont="1" applyFill="1" applyBorder="1" applyAlignment="1">
      <alignment horizontal="center" vertical="center" wrapText="1"/>
    </xf>
    <xf numFmtId="43" fontId="1" fillId="9" borderId="1" xfId="0" applyNumberFormat="1" applyFont="1" applyFill="1" applyBorder="1"/>
    <xf numFmtId="166" fontId="4" fillId="0" borderId="1" xfId="1" applyNumberFormat="1" applyFont="1" applyFill="1" applyBorder="1" applyAlignment="1">
      <alignment horizontal="center" vertical="center"/>
    </xf>
    <xf numFmtId="166" fontId="4" fillId="4" borderId="1" xfId="1" applyNumberFormat="1" applyFont="1" applyFill="1" applyBorder="1" applyAlignment="1">
      <alignment horizontal="center" vertical="center"/>
    </xf>
    <xf numFmtId="43" fontId="3" fillId="0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" fontId="4" fillId="3" borderId="4" xfId="0" applyNumberFormat="1" applyFont="1" applyFill="1" applyBorder="1" applyAlignment="1">
      <alignment horizontal="center" vertical="center" wrapText="1"/>
    </xf>
    <xf numFmtId="1" fontId="4" fillId="3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B1" sqref="B1"/>
    </sheetView>
  </sheetViews>
  <sheetFormatPr defaultRowHeight="15" x14ac:dyDescent="0.25"/>
  <cols>
    <col min="1" max="1" width="6.5703125" bestFit="1" customWidth="1"/>
    <col min="2" max="2" width="37" customWidth="1"/>
    <col min="3" max="3" width="15.28515625" bestFit="1" customWidth="1"/>
    <col min="4" max="4" width="15.140625" customWidth="1"/>
    <col min="5" max="6" width="18.28515625" customWidth="1"/>
    <col min="7" max="7" width="22.140625" customWidth="1"/>
    <col min="8" max="8" width="15.7109375" customWidth="1"/>
    <col min="9" max="9" width="19" customWidth="1"/>
    <col min="10" max="10" width="19.85546875" customWidth="1"/>
    <col min="11" max="11" width="23.7109375" customWidth="1"/>
  </cols>
  <sheetData>
    <row r="1" spans="1:11" x14ac:dyDescent="0.25">
      <c r="B1" s="1"/>
    </row>
    <row r="2" spans="1:11" x14ac:dyDescent="0.25">
      <c r="A2" s="70" t="s">
        <v>0</v>
      </c>
      <c r="B2" s="71"/>
      <c r="C2" s="71"/>
      <c r="D2" s="71"/>
      <c r="E2" s="1"/>
      <c r="F2" s="1"/>
    </row>
    <row r="3" spans="1:11" ht="28.5" customHeight="1" x14ac:dyDescent="0.25">
      <c r="A3" s="2" t="s">
        <v>11</v>
      </c>
      <c r="B3" s="3" t="s">
        <v>1</v>
      </c>
      <c r="C3" s="65" t="s">
        <v>19</v>
      </c>
      <c r="D3" s="66"/>
      <c r="F3" s="65" t="s">
        <v>19</v>
      </c>
      <c r="G3" s="66"/>
      <c r="I3" s="65" t="s">
        <v>19</v>
      </c>
      <c r="J3" s="66"/>
    </row>
    <row r="4" spans="1:11" ht="28.5" customHeight="1" x14ac:dyDescent="0.25">
      <c r="A4" s="63"/>
      <c r="B4" s="3"/>
      <c r="C4" s="58"/>
      <c r="D4" s="64" t="s">
        <v>34</v>
      </c>
      <c r="E4" s="1"/>
      <c r="F4" s="58"/>
      <c r="G4" s="64" t="s">
        <v>33</v>
      </c>
      <c r="I4" s="58"/>
      <c r="J4" s="64" t="s">
        <v>37</v>
      </c>
    </row>
    <row r="5" spans="1:11" ht="28.5" customHeight="1" x14ac:dyDescent="0.25">
      <c r="A5" s="63"/>
      <c r="B5" s="3" t="s">
        <v>35</v>
      </c>
      <c r="C5" s="58">
        <v>4</v>
      </c>
      <c r="F5" s="58"/>
      <c r="H5">
        <v>4</v>
      </c>
      <c r="I5" s="58"/>
    </row>
    <row r="6" spans="1:11" ht="42" customHeight="1" x14ac:dyDescent="0.25">
      <c r="B6" s="3" t="s">
        <v>36</v>
      </c>
      <c r="C6" s="67">
        <f>280*C5</f>
        <v>1120</v>
      </c>
      <c r="D6" s="68"/>
      <c r="F6" s="67">
        <f>(C5*52)+(C5*8)</f>
        <v>240</v>
      </c>
      <c r="G6" s="68"/>
      <c r="I6" s="67">
        <f>C5*12*52</f>
        <v>2496</v>
      </c>
      <c r="J6" s="68"/>
      <c r="K6" t="s">
        <v>38</v>
      </c>
    </row>
    <row r="7" spans="1:11" x14ac:dyDescent="0.25">
      <c r="A7" s="4">
        <v>1</v>
      </c>
      <c r="B7" s="6" t="s">
        <v>28</v>
      </c>
      <c r="C7" s="6"/>
      <c r="D7" s="61">
        <v>1700</v>
      </c>
      <c r="E7" s="44">
        <f>D7*26</f>
        <v>44200</v>
      </c>
      <c r="F7" s="6"/>
      <c r="G7" s="61">
        <v>1900</v>
      </c>
      <c r="H7" t="s">
        <v>23</v>
      </c>
      <c r="I7" s="6"/>
      <c r="J7" s="61">
        <f>G27</f>
        <v>381.25</v>
      </c>
    </row>
    <row r="8" spans="1:11" x14ac:dyDescent="0.25">
      <c r="A8" s="4">
        <v>2</v>
      </c>
      <c r="B8" s="35" t="s">
        <v>2</v>
      </c>
      <c r="C8" s="7">
        <v>0</v>
      </c>
      <c r="D8" s="8">
        <f>(D7)*C8</f>
        <v>0</v>
      </c>
      <c r="F8" s="7">
        <v>0</v>
      </c>
      <c r="G8" s="8">
        <f>(G7)*F8</f>
        <v>0</v>
      </c>
      <c r="I8" s="7">
        <v>0</v>
      </c>
      <c r="J8" s="8">
        <f>(J7)*I8</f>
        <v>0</v>
      </c>
    </row>
    <row r="9" spans="1:11" x14ac:dyDescent="0.25">
      <c r="A9" s="4"/>
      <c r="B9" s="36" t="s">
        <v>3</v>
      </c>
      <c r="C9" s="9"/>
      <c r="D9" s="10">
        <f>D7</f>
        <v>1700</v>
      </c>
      <c r="E9" s="10">
        <f>E7</f>
        <v>44200</v>
      </c>
      <c r="F9" s="9"/>
      <c r="G9" s="10">
        <f>G7</f>
        <v>1900</v>
      </c>
      <c r="I9" s="9"/>
      <c r="J9" s="10">
        <f>J7</f>
        <v>381.25</v>
      </c>
    </row>
    <row r="10" spans="1:11" x14ac:dyDescent="0.25">
      <c r="A10" s="4"/>
      <c r="B10" s="50"/>
      <c r="C10" s="11">
        <v>0</v>
      </c>
      <c r="D10" s="12"/>
      <c r="F10" s="11">
        <v>0</v>
      </c>
      <c r="G10" s="12"/>
      <c r="I10" s="11">
        <v>0</v>
      </c>
      <c r="J10" s="12"/>
    </row>
    <row r="11" spans="1:11" x14ac:dyDescent="0.25">
      <c r="A11" s="4">
        <v>3</v>
      </c>
      <c r="B11" s="6" t="s">
        <v>13</v>
      </c>
      <c r="C11" s="11">
        <v>0</v>
      </c>
      <c r="D11" s="12">
        <v>100</v>
      </c>
      <c r="E11" s="44">
        <f>D11*26</f>
        <v>2600</v>
      </c>
      <c r="F11" s="11">
        <v>0</v>
      </c>
      <c r="G11" s="12">
        <v>100</v>
      </c>
      <c r="I11" s="11">
        <v>0</v>
      </c>
      <c r="J11" s="12"/>
    </row>
    <row r="12" spans="1:11" x14ac:dyDescent="0.25">
      <c r="A12" s="4">
        <v>4</v>
      </c>
      <c r="B12" s="6" t="s">
        <v>17</v>
      </c>
      <c r="C12" s="11">
        <v>0</v>
      </c>
      <c r="D12" s="12">
        <v>0</v>
      </c>
      <c r="E12" s="44">
        <f>D12*26</f>
        <v>0</v>
      </c>
      <c r="F12" s="11">
        <v>0</v>
      </c>
      <c r="G12" s="12">
        <v>0</v>
      </c>
      <c r="I12" s="11">
        <v>0</v>
      </c>
      <c r="J12" s="12">
        <v>0</v>
      </c>
    </row>
    <row r="13" spans="1:11" x14ac:dyDescent="0.25">
      <c r="A13" s="4">
        <v>5</v>
      </c>
      <c r="B13" s="14" t="s">
        <v>14</v>
      </c>
      <c r="C13" s="11">
        <v>0</v>
      </c>
      <c r="D13" s="12"/>
      <c r="F13" s="11">
        <v>0</v>
      </c>
      <c r="G13" s="12"/>
      <c r="I13" s="11">
        <v>0</v>
      </c>
      <c r="J13" s="12"/>
    </row>
    <row r="14" spans="1:11" x14ac:dyDescent="0.25">
      <c r="A14" s="4">
        <v>6</v>
      </c>
      <c r="B14" s="6" t="s">
        <v>4</v>
      </c>
      <c r="C14" s="11">
        <v>0</v>
      </c>
      <c r="D14" s="12">
        <v>100</v>
      </c>
      <c r="E14" s="44">
        <f>D14*26</f>
        <v>2600</v>
      </c>
      <c r="F14" s="11">
        <v>0</v>
      </c>
      <c r="G14" s="12">
        <v>100</v>
      </c>
      <c r="H14" t="s">
        <v>20</v>
      </c>
      <c r="I14" s="11">
        <v>0</v>
      </c>
      <c r="J14" s="12"/>
    </row>
    <row r="15" spans="1:11" x14ac:dyDescent="0.25">
      <c r="A15" s="4"/>
      <c r="B15" s="14"/>
      <c r="C15" s="14"/>
      <c r="D15" s="15">
        <f>SUM(D9:D14)</f>
        <v>1900</v>
      </c>
      <c r="E15" s="15">
        <f>D15*26</f>
        <v>49400</v>
      </c>
      <c r="F15" s="14"/>
      <c r="G15" s="15">
        <f>SUM(G9:G14)</f>
        <v>2100</v>
      </c>
      <c r="I15" s="14"/>
      <c r="J15" s="15">
        <f>SUM(J9:J14)</f>
        <v>381.25</v>
      </c>
    </row>
    <row r="16" spans="1:11" x14ac:dyDescent="0.25">
      <c r="A16" s="4"/>
      <c r="B16" s="16"/>
      <c r="C16" s="16"/>
      <c r="D16" s="17"/>
      <c r="F16" s="16"/>
      <c r="G16" s="17"/>
      <c r="H16" s="57" t="s">
        <v>18</v>
      </c>
      <c r="I16" s="16"/>
      <c r="J16" s="17"/>
    </row>
    <row r="17" spans="1:10" x14ac:dyDescent="0.25">
      <c r="A17" s="4">
        <v>7</v>
      </c>
      <c r="B17" s="6" t="s">
        <v>5</v>
      </c>
      <c r="C17" s="18">
        <v>0.05</v>
      </c>
      <c r="D17" s="8">
        <f>C17*D26</f>
        <v>139</v>
      </c>
      <c r="E17" s="8"/>
      <c r="F17" s="18">
        <v>0.05</v>
      </c>
      <c r="G17" s="8">
        <f>F17*$G$26</f>
        <v>152.5</v>
      </c>
      <c r="I17" s="18">
        <v>0</v>
      </c>
      <c r="J17" s="8">
        <f>I17*$J$26</f>
        <v>0</v>
      </c>
    </row>
    <row r="18" spans="1:10" x14ac:dyDescent="0.25">
      <c r="A18" s="4"/>
      <c r="B18" s="6"/>
      <c r="C18" s="19"/>
      <c r="D18" s="20"/>
      <c r="F18" s="19"/>
      <c r="G18" s="20"/>
      <c r="I18" s="19"/>
      <c r="J18" s="20"/>
    </row>
    <row r="19" spans="1:10" x14ac:dyDescent="0.25">
      <c r="A19" s="4">
        <v>8</v>
      </c>
      <c r="B19" s="14" t="s">
        <v>15</v>
      </c>
      <c r="C19" s="21">
        <v>0.01</v>
      </c>
      <c r="D19" s="8">
        <f>C19*$D$26</f>
        <v>27.8</v>
      </c>
      <c r="E19" s="8"/>
      <c r="F19" s="21">
        <v>0.01</v>
      </c>
      <c r="G19" s="8">
        <f>F19*G24</f>
        <v>3.66</v>
      </c>
      <c r="I19" s="21">
        <v>0</v>
      </c>
      <c r="J19" s="8">
        <f>I19*$D$26</f>
        <v>0</v>
      </c>
    </row>
    <row r="20" spans="1:10" x14ac:dyDescent="0.25">
      <c r="A20" s="4"/>
      <c r="B20" s="14" t="s">
        <v>6</v>
      </c>
      <c r="C20" s="22">
        <f>100%-C21-C22-C24-C23</f>
        <v>0.74999999999999989</v>
      </c>
      <c r="D20" s="8">
        <f>SUM(D15:D19)</f>
        <v>2066.8000000000002</v>
      </c>
      <c r="F20" s="22">
        <f>100%-F21-F22-F24-F23</f>
        <v>0.74999999999999989</v>
      </c>
      <c r="G20" s="8">
        <f>SUM(G15:G19)</f>
        <v>2256.16</v>
      </c>
      <c r="I20" s="22">
        <f>100%-I21-I22-I24-I23</f>
        <v>0.98</v>
      </c>
      <c r="J20" s="8">
        <f>SUM(J15:J19)</f>
        <v>381.25</v>
      </c>
    </row>
    <row r="21" spans="1:10" x14ac:dyDescent="0.25">
      <c r="A21" s="23">
        <v>9</v>
      </c>
      <c r="B21" s="14" t="s">
        <v>7</v>
      </c>
      <c r="C21" s="24">
        <v>0.05</v>
      </c>
      <c r="D21" s="25">
        <f>D$26*C21</f>
        <v>139</v>
      </c>
      <c r="E21" s="8"/>
      <c r="F21" s="24">
        <v>0.05</v>
      </c>
      <c r="G21" s="8">
        <f t="shared" ref="G21:G24" si="0">F21*$G$26</f>
        <v>152.5</v>
      </c>
      <c r="I21" s="24">
        <v>0</v>
      </c>
      <c r="J21" s="8">
        <f t="shared" ref="J21:J24" si="1">I21*$J$26</f>
        <v>0</v>
      </c>
    </row>
    <row r="22" spans="1:10" x14ac:dyDescent="0.25">
      <c r="A22" s="26">
        <v>10</v>
      </c>
      <c r="B22" s="14" t="s">
        <v>8</v>
      </c>
      <c r="C22" s="24">
        <v>0.05</v>
      </c>
      <c r="D22" s="25">
        <f>D$26*$C$22</f>
        <v>139</v>
      </c>
      <c r="E22" s="8"/>
      <c r="F22" s="24">
        <v>0.05</v>
      </c>
      <c r="G22" s="8">
        <f t="shared" si="0"/>
        <v>152.5</v>
      </c>
      <c r="I22" s="24">
        <v>0</v>
      </c>
      <c r="J22" s="8">
        <f t="shared" si="1"/>
        <v>0</v>
      </c>
    </row>
    <row r="23" spans="1:10" x14ac:dyDescent="0.25">
      <c r="A23" s="26">
        <v>11</v>
      </c>
      <c r="B23" s="14" t="s">
        <v>16</v>
      </c>
      <c r="C23" s="24">
        <v>0.03</v>
      </c>
      <c r="D23" s="25">
        <f>D$26*$C$23</f>
        <v>83.399999999999991</v>
      </c>
      <c r="E23" s="8"/>
      <c r="F23" s="24">
        <v>0.03</v>
      </c>
      <c r="G23" s="8">
        <f t="shared" si="0"/>
        <v>91.5</v>
      </c>
      <c r="I23" s="24">
        <v>0</v>
      </c>
      <c r="J23" s="8">
        <f t="shared" si="1"/>
        <v>0</v>
      </c>
    </row>
    <row r="24" spans="1:10" x14ac:dyDescent="0.25">
      <c r="A24" s="27">
        <v>12</v>
      </c>
      <c r="B24" s="5" t="s">
        <v>9</v>
      </c>
      <c r="C24" s="28">
        <v>0.12</v>
      </c>
      <c r="D24" s="8">
        <f>D$26*$C$24</f>
        <v>333.59999999999997</v>
      </c>
      <c r="E24" s="8"/>
      <c r="F24" s="28">
        <v>0.12</v>
      </c>
      <c r="G24" s="8">
        <f t="shared" si="0"/>
        <v>366</v>
      </c>
      <c r="I24" s="28">
        <v>0.02</v>
      </c>
      <c r="J24" s="8">
        <f t="shared" si="1"/>
        <v>8</v>
      </c>
    </row>
    <row r="25" spans="1:10" ht="26.25" customHeight="1" x14ac:dyDescent="0.25">
      <c r="A25" s="29"/>
      <c r="B25" s="29" t="s">
        <v>10</v>
      </c>
      <c r="C25" s="30">
        <f t="shared" ref="C25" si="2">SUM(C20:C24)</f>
        <v>1</v>
      </c>
      <c r="D25" s="31">
        <f>SUM(D20:D24)</f>
        <v>2761.8</v>
      </c>
      <c r="E25" s="31"/>
      <c r="F25" s="30">
        <f t="shared" ref="F25" si="3">SUM(F20:F24)</f>
        <v>1</v>
      </c>
      <c r="G25" s="31">
        <f>SUM(G20:G24)</f>
        <v>3018.66</v>
      </c>
      <c r="I25" s="30">
        <f t="shared" ref="I25" si="4">SUM(I20:I24)</f>
        <v>1</v>
      </c>
      <c r="J25" s="31">
        <f>SUM(J20:J24)</f>
        <v>389.25</v>
      </c>
    </row>
    <row r="26" spans="1:10" x14ac:dyDescent="0.25">
      <c r="A26" s="13"/>
      <c r="B26" s="13" t="s">
        <v>26</v>
      </c>
      <c r="C26" s="32"/>
      <c r="D26" s="33">
        <v>2780</v>
      </c>
      <c r="F26" s="32"/>
      <c r="G26" s="33">
        <v>3050</v>
      </c>
      <c r="I26" s="32"/>
      <c r="J26" s="33">
        <v>400</v>
      </c>
    </row>
    <row r="27" spans="1:10" x14ac:dyDescent="0.25">
      <c r="A27" s="34"/>
      <c r="B27" s="13" t="s">
        <v>32</v>
      </c>
      <c r="C27" s="51">
        <v>8</v>
      </c>
      <c r="D27" s="60">
        <f>D26/C27</f>
        <v>347.5</v>
      </c>
      <c r="E27" s="52"/>
      <c r="F27" s="51">
        <v>8</v>
      </c>
      <c r="G27" s="60">
        <f>G26/F27</f>
        <v>381.25</v>
      </c>
      <c r="I27" s="51"/>
      <c r="J27" s="60"/>
    </row>
    <row r="28" spans="1:10" x14ac:dyDescent="0.25">
      <c r="A28" s="34"/>
      <c r="B28" s="54" t="s">
        <v>27</v>
      </c>
      <c r="C28" s="53"/>
      <c r="D28" s="59">
        <f>D26*C6</f>
        <v>3113600</v>
      </c>
      <c r="E28" s="53"/>
      <c r="F28" s="53"/>
      <c r="G28" s="59">
        <f>G26*F6</f>
        <v>732000</v>
      </c>
      <c r="I28" s="53"/>
      <c r="J28" s="59">
        <f>J26*I6</f>
        <v>998400</v>
      </c>
    </row>
    <row r="29" spans="1:10" x14ac:dyDescent="0.25">
      <c r="A29" s="39"/>
      <c r="B29" s="40"/>
      <c r="C29" s="39"/>
      <c r="F29" s="39"/>
    </row>
    <row r="30" spans="1:10" x14ac:dyDescent="0.25">
      <c r="A30" s="39"/>
      <c r="B30" s="41"/>
      <c r="C30" s="41"/>
      <c r="D30" s="43"/>
      <c r="F30" s="41"/>
      <c r="G30" s="43"/>
    </row>
    <row r="31" spans="1:10" ht="15.75" x14ac:dyDescent="0.25">
      <c r="A31" s="39"/>
      <c r="B31" s="55" t="s">
        <v>12</v>
      </c>
      <c r="C31" s="55"/>
      <c r="D31" s="56">
        <f>D28+G28+J28</f>
        <v>4844000</v>
      </c>
      <c r="E31" s="38"/>
      <c r="F31" s="38"/>
    </row>
    <row r="32" spans="1:10" x14ac:dyDescent="0.25">
      <c r="A32" s="39"/>
      <c r="B32" s="45"/>
      <c r="C32" s="45"/>
      <c r="D32" s="43"/>
    </row>
    <row r="33" spans="1:4" x14ac:dyDescent="0.25">
      <c r="A33" s="39"/>
      <c r="B33" s="45" t="s">
        <v>21</v>
      </c>
      <c r="C33" s="45"/>
      <c r="D33" s="49"/>
    </row>
    <row r="34" spans="1:4" x14ac:dyDescent="0.25">
      <c r="A34" s="46"/>
      <c r="B34" s="69"/>
      <c r="C34" s="69"/>
      <c r="D34" s="69"/>
    </row>
    <row r="35" spans="1:4" x14ac:dyDescent="0.25">
      <c r="A35" s="47"/>
      <c r="B35" s="69"/>
      <c r="C35" s="69"/>
      <c r="D35" s="69"/>
    </row>
    <row r="36" spans="1:4" x14ac:dyDescent="0.25">
      <c r="B36" s="41" t="s">
        <v>22</v>
      </c>
      <c r="C36" s="42"/>
    </row>
    <row r="37" spans="1:4" x14ac:dyDescent="0.25">
      <c r="B37" t="s">
        <v>29</v>
      </c>
    </row>
    <row r="38" spans="1:4" x14ac:dyDescent="0.25">
      <c r="B38" t="s">
        <v>30</v>
      </c>
      <c r="C38" s="37"/>
      <c r="D38" s="44"/>
    </row>
    <row r="39" spans="1:4" x14ac:dyDescent="0.25">
      <c r="B39" t="s">
        <v>31</v>
      </c>
      <c r="C39" s="62"/>
    </row>
    <row r="41" spans="1:4" x14ac:dyDescent="0.25">
      <c r="B41" t="s">
        <v>24</v>
      </c>
      <c r="C41" s="37"/>
      <c r="D41" s="37"/>
    </row>
    <row r="42" spans="1:4" x14ac:dyDescent="0.25">
      <c r="B42" t="s">
        <v>25</v>
      </c>
      <c r="C42" s="38"/>
    </row>
    <row r="43" spans="1:4" x14ac:dyDescent="0.25">
      <c r="C43" s="37"/>
      <c r="D43" s="38"/>
    </row>
    <row r="44" spans="1:4" x14ac:dyDescent="0.25">
      <c r="C44" s="38"/>
    </row>
    <row r="45" spans="1:4" x14ac:dyDescent="0.25">
      <c r="C45" s="37"/>
      <c r="D45" s="37"/>
    </row>
    <row r="46" spans="1:4" x14ac:dyDescent="0.25">
      <c r="C46" s="38"/>
    </row>
    <row r="47" spans="1:4" x14ac:dyDescent="0.25">
      <c r="C47" s="37"/>
      <c r="D47" s="38"/>
    </row>
    <row r="48" spans="1:4" x14ac:dyDescent="0.25">
      <c r="C48" s="38"/>
    </row>
    <row r="50" spans="3:4" x14ac:dyDescent="0.25">
      <c r="C50" s="37"/>
      <c r="D50" s="44"/>
    </row>
    <row r="51" spans="3:4" x14ac:dyDescent="0.25">
      <c r="C51" s="38"/>
    </row>
    <row r="52" spans="3:4" x14ac:dyDescent="0.25">
      <c r="D52" s="38"/>
    </row>
    <row r="53" spans="3:4" x14ac:dyDescent="0.25">
      <c r="C53" s="37"/>
      <c r="D53" s="48"/>
    </row>
    <row r="54" spans="3:4" x14ac:dyDescent="0.25">
      <c r="C54" s="38"/>
    </row>
    <row r="57" spans="3:4" x14ac:dyDescent="0.25">
      <c r="C57" s="37"/>
      <c r="D57" s="44"/>
    </row>
    <row r="58" spans="3:4" x14ac:dyDescent="0.25">
      <c r="C58" s="38"/>
    </row>
    <row r="61" spans="3:4" x14ac:dyDescent="0.25">
      <c r="C61" s="37"/>
    </row>
  </sheetData>
  <mergeCells count="8">
    <mergeCell ref="I3:J3"/>
    <mergeCell ref="I6:J6"/>
    <mergeCell ref="C6:D6"/>
    <mergeCell ref="B34:D35"/>
    <mergeCell ref="A2:D2"/>
    <mergeCell ref="C3:D3"/>
    <mergeCell ref="F3:G3"/>
    <mergeCell ref="F6:G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Suyog Tupe</dc:creator>
  <cp:lastModifiedBy>tuv431</cp:lastModifiedBy>
  <cp:lastPrinted>2018-08-21T10:55:07Z</cp:lastPrinted>
  <dcterms:created xsi:type="dcterms:W3CDTF">2018-08-21T09:55:44Z</dcterms:created>
  <dcterms:modified xsi:type="dcterms:W3CDTF">2020-04-28T04:21:46Z</dcterms:modified>
</cp:coreProperties>
</file>