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a-my.sharepoint.com/personal/22493164_student_uwa_edu_au/Documents/UWA/02 Postgraduate/2023 Sem 1 &amp; 2/Thesis/Testing/"/>
    </mc:Choice>
  </mc:AlternateContent>
  <xr:revisionPtr revIDLastSave="3" documentId="8_{9CC44ED4-5926-4734-B26F-D36F7375AAD6}" xr6:coauthVersionLast="47" xr6:coauthVersionMax="47" xr10:uidLastSave="{A1C34152-91C5-43A2-A29F-9836E3061AC6}"/>
  <bookViews>
    <workbookView xWindow="-28920" yWindow="-120" windowWidth="29040" windowHeight="15720" tabRatio="752" activeTab="1" xr2:uid="{429446E1-52E1-43FF-B79B-4FF759678100}"/>
  </bookViews>
  <sheets>
    <sheet name="01 Density" sheetId="13" r:id="rId1"/>
    <sheet name="03 Hysteresis" sheetId="11" r:id="rId2"/>
    <sheet name="05 LCDOD" sheetId="12" r:id="rId3"/>
    <sheet name="TOST" sheetId="15" r:id="rId4"/>
    <sheet name="W825414-01" sheetId="3" r:id="rId5"/>
    <sheet name="W825414-02" sheetId="4" r:id="rId6"/>
    <sheet name="W825414-03" sheetId="5" r:id="rId7"/>
    <sheet name="W825414-04" sheetId="6" r:id="rId8"/>
    <sheet name="W825414-05" sheetId="7" r:id="rId9"/>
    <sheet name="W855791-01" sheetId="1" r:id="rId10"/>
    <sheet name="W855791-02" sheetId="2" r:id="rId11"/>
    <sheet name="W855791-03" sheetId="8" r:id="rId12"/>
    <sheet name="W855791-04" sheetId="9" r:id="rId13"/>
    <sheet name="W855791-05" sheetId="10" r:id="rId14"/>
    <sheet name="Sheet1" sheetId="14" r:id="rId15"/>
  </sheets>
  <externalReferences>
    <externalReference r:id="rId16"/>
  </externalReferences>
  <definedNames>
    <definedName name="r_0">[1]Sheet17!$A$3:$A$264</definedName>
    <definedName name="r_1">[1]Sheet17!$B$3:$B$264</definedName>
    <definedName name="r_2">[1]Sheet17!$C$3:$C$264</definedName>
    <definedName name="r_3">[1]Sheet17!$D$3:$D$264</definedName>
    <definedName name="r_4">[1]Sheet17!$E$3:$E$264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9" i="11" l="1"/>
  <c r="AD51" i="11"/>
  <c r="AD46" i="11"/>
  <c r="W32" i="13"/>
  <c r="W31" i="13"/>
  <c r="AA40" i="13"/>
  <c r="S18" i="15"/>
  <c r="S20" i="15" s="1"/>
  <c r="AD20" i="15"/>
  <c r="T19" i="15"/>
  <c r="U19" i="15" s="1"/>
  <c r="R19" i="15"/>
  <c r="P19" i="15"/>
  <c r="AE18" i="15"/>
  <c r="AC18" i="15"/>
  <c r="AC19" i="15" s="1"/>
  <c r="AE19" i="15" s="1"/>
  <c r="AA18" i="15"/>
  <c r="AA19" i="15" s="1"/>
  <c r="T18" i="15"/>
  <c r="R18" i="15"/>
  <c r="P18" i="15"/>
  <c r="Q18" i="15" s="1"/>
  <c r="AE16" i="15"/>
  <c r="T16" i="15"/>
  <c r="I16" i="15"/>
  <c r="R14" i="15"/>
  <c r="T14" i="15" s="1"/>
  <c r="AC13" i="15"/>
  <c r="AE13" i="15" s="1"/>
  <c r="R13" i="15"/>
  <c r="T13" i="15" s="1"/>
  <c r="P13" i="15"/>
  <c r="P14" i="15" s="1"/>
  <c r="AC9" i="15"/>
  <c r="AA13" i="15" s="1"/>
  <c r="AA14" i="15" s="1"/>
  <c r="S9" i="15"/>
  <c r="R9" i="15"/>
  <c r="Z8" i="15"/>
  <c r="O8" i="15"/>
  <c r="G8" i="15"/>
  <c r="F8" i="15"/>
  <c r="E8" i="15"/>
  <c r="G18" i="15" s="1"/>
  <c r="D8" i="15"/>
  <c r="Z7" i="15"/>
  <c r="O7" i="15"/>
  <c r="G7" i="15"/>
  <c r="E18" i="15" s="1"/>
  <c r="E19" i="15" s="1"/>
  <c r="F7" i="15"/>
  <c r="E7" i="15"/>
  <c r="G13" i="15" s="1"/>
  <c r="D7" i="15"/>
  <c r="AD5" i="15"/>
  <c r="AB18" i="15" s="1"/>
  <c r="S5" i="15"/>
  <c r="Y37" i="13" l="1"/>
  <c r="AA37" i="13" s="1"/>
  <c r="AD47" i="11"/>
  <c r="AF47" i="11" s="1"/>
  <c r="AF46" i="11"/>
  <c r="AD52" i="11"/>
  <c r="AF52" i="11" s="1"/>
  <c r="AF51" i="11"/>
  <c r="AD42" i="11"/>
  <c r="AB46" i="11" s="1"/>
  <c r="AB47" i="11" s="1"/>
  <c r="AB51" i="11"/>
  <c r="AB52" i="11" s="1"/>
  <c r="Y38" i="13"/>
  <c r="AA38" i="13" s="1"/>
  <c r="AD18" i="15"/>
  <c r="AH18" i="15" s="1"/>
  <c r="AB19" i="15"/>
  <c r="AD19" i="15" s="1"/>
  <c r="AH19" i="15" s="1"/>
  <c r="AI18" i="15"/>
  <c r="AI19" i="15" s="1"/>
  <c r="G19" i="15"/>
  <c r="I18" i="15"/>
  <c r="V14" i="15"/>
  <c r="U14" i="15"/>
  <c r="I19" i="15"/>
  <c r="J19" i="15" s="1"/>
  <c r="AF19" i="15"/>
  <c r="AG19" i="15"/>
  <c r="I13" i="15"/>
  <c r="G14" i="15"/>
  <c r="I14" i="15" s="1"/>
  <c r="J14" i="15" s="1"/>
  <c r="Q19" i="15"/>
  <c r="S19" i="15" s="1"/>
  <c r="W19" i="15" s="1"/>
  <c r="X18" i="15"/>
  <c r="X19" i="15" s="1"/>
  <c r="W18" i="15"/>
  <c r="V19" i="15"/>
  <c r="Q13" i="15"/>
  <c r="AD9" i="15"/>
  <c r="AB13" i="15"/>
  <c r="F13" i="15"/>
  <c r="AC14" i="15"/>
  <c r="AE14" i="15" s="1"/>
  <c r="G9" i="15"/>
  <c r="E13" i="15" s="1"/>
  <c r="E14" i="15" s="1"/>
  <c r="H9" i="15"/>
  <c r="F18" i="15"/>
  <c r="AG52" i="11" l="1"/>
  <c r="AH47" i="11"/>
  <c r="AH52" i="11"/>
  <c r="AG47" i="11"/>
  <c r="AF14" i="15"/>
  <c r="AG14" i="15"/>
  <c r="AI13" i="15"/>
  <c r="AI14" i="15" s="1"/>
  <c r="AD13" i="15"/>
  <c r="AH13" i="15" s="1"/>
  <c r="AB14" i="15"/>
  <c r="AD14" i="15" s="1"/>
  <c r="AH14" i="15" s="1"/>
  <c r="F19" i="15"/>
  <c r="H19" i="15" s="1"/>
  <c r="L19" i="15" s="1"/>
  <c r="M18" i="15"/>
  <c r="M19" i="15" s="1"/>
  <c r="H18" i="15"/>
  <c r="L18" i="15" s="1"/>
  <c r="K14" i="15"/>
  <c r="S13" i="15"/>
  <c r="W13" i="15" s="1"/>
  <c r="Q14" i="15"/>
  <c r="S14" i="15" s="1"/>
  <c r="W14" i="15" s="1"/>
  <c r="X13" i="15"/>
  <c r="X14" i="15" s="1"/>
  <c r="H13" i="15"/>
  <c r="L13" i="15" s="1"/>
  <c r="F14" i="15"/>
  <c r="H14" i="15" s="1"/>
  <c r="L14" i="15" s="1"/>
  <c r="M13" i="15"/>
  <c r="M14" i="15" s="1"/>
  <c r="K19" i="15"/>
  <c r="X22" i="13" l="1"/>
  <c r="K22" i="13"/>
  <c r="X15" i="13"/>
  <c r="K15" i="13"/>
  <c r="K21" i="13"/>
  <c r="E30" i="13" s="1"/>
  <c r="K14" i="13"/>
  <c r="D30" i="13" s="1"/>
  <c r="X21" i="13"/>
  <c r="X14" i="13"/>
  <c r="Y7" i="13"/>
  <c r="Y9" i="13"/>
  <c r="Y10" i="13"/>
  <c r="Y11" i="13"/>
  <c r="Y12" i="13"/>
  <c r="Y13" i="13"/>
  <c r="Y16" i="13"/>
  <c r="Y17" i="13"/>
  <c r="Y18" i="13"/>
  <c r="Y19" i="13"/>
  <c r="Y20" i="13"/>
  <c r="Y5" i="13"/>
  <c r="S6" i="13"/>
  <c r="T6" i="13"/>
  <c r="U6" i="13"/>
  <c r="V6" i="13"/>
  <c r="W6" i="13"/>
  <c r="S7" i="13"/>
  <c r="T7" i="13"/>
  <c r="U7" i="13"/>
  <c r="V7" i="13"/>
  <c r="W7" i="13"/>
  <c r="S9" i="13"/>
  <c r="T9" i="13"/>
  <c r="T15" i="13" s="1"/>
  <c r="U9" i="13"/>
  <c r="V9" i="13"/>
  <c r="S10" i="13"/>
  <c r="T10" i="13"/>
  <c r="U10" i="13"/>
  <c r="S11" i="13"/>
  <c r="T11" i="13"/>
  <c r="U11" i="13"/>
  <c r="S12" i="13"/>
  <c r="T12" i="13"/>
  <c r="U12" i="13"/>
  <c r="S13" i="13"/>
  <c r="T13" i="13"/>
  <c r="U13" i="13"/>
  <c r="S16" i="13"/>
  <c r="T16" i="13"/>
  <c r="T21" i="13" s="1"/>
  <c r="U16" i="13"/>
  <c r="V16" i="13"/>
  <c r="W16" i="13"/>
  <c r="S17" i="13"/>
  <c r="T17" i="13"/>
  <c r="U17" i="13"/>
  <c r="V17" i="13"/>
  <c r="W17" i="13"/>
  <c r="S18" i="13"/>
  <c r="T18" i="13"/>
  <c r="U18" i="13"/>
  <c r="V18" i="13"/>
  <c r="W18" i="13"/>
  <c r="S19" i="13"/>
  <c r="T19" i="13"/>
  <c r="U19" i="13"/>
  <c r="U21" i="13" s="1"/>
  <c r="V19" i="13"/>
  <c r="W19" i="13"/>
  <c r="S20" i="13"/>
  <c r="T20" i="13"/>
  <c r="U20" i="13"/>
  <c r="V20" i="13"/>
  <c r="W20" i="13"/>
  <c r="T5" i="13"/>
  <c r="U5" i="13"/>
  <c r="V5" i="13"/>
  <c r="W5" i="13"/>
  <c r="S5" i="13"/>
  <c r="AC9" i="13"/>
  <c r="S11" i="1" s="1"/>
  <c r="E5" i="12"/>
  <c r="E6" i="12"/>
  <c r="E7" i="12"/>
  <c r="E8" i="12"/>
  <c r="E9" i="12"/>
  <c r="E10" i="12"/>
  <c r="E11" i="12"/>
  <c r="E12" i="12"/>
  <c r="E13" i="12"/>
  <c r="D5" i="12"/>
  <c r="D6" i="12"/>
  <c r="D7" i="12"/>
  <c r="D8" i="12"/>
  <c r="D9" i="12"/>
  <c r="D10" i="12"/>
  <c r="D11" i="12"/>
  <c r="D12" i="12"/>
  <c r="D13" i="12"/>
  <c r="C5" i="12"/>
  <c r="C6" i="12"/>
  <c r="C7" i="12"/>
  <c r="C8" i="12"/>
  <c r="C9" i="12"/>
  <c r="C10" i="12"/>
  <c r="C11" i="12"/>
  <c r="C12" i="12"/>
  <c r="C13" i="12"/>
  <c r="D4" i="12"/>
  <c r="E4" i="12"/>
  <c r="C4" i="12"/>
  <c r="AC13" i="13"/>
  <c r="X11" i="10" s="1"/>
  <c r="R13" i="13"/>
  <c r="W13" i="13" s="1"/>
  <c r="Q13" i="13"/>
  <c r="V13" i="13" s="1"/>
  <c r="AC12" i="13"/>
  <c r="T11" i="9" s="1"/>
  <c r="R12" i="13"/>
  <c r="W12" i="13" s="1"/>
  <c r="Q12" i="13"/>
  <c r="V12" i="13" s="1"/>
  <c r="AC11" i="13"/>
  <c r="X10" i="8" s="1"/>
  <c r="R11" i="13"/>
  <c r="W11" i="13" s="1"/>
  <c r="Q11" i="13"/>
  <c r="V11" i="13" s="1"/>
  <c r="AC10" i="13"/>
  <c r="V11" i="2" s="1"/>
  <c r="R10" i="13"/>
  <c r="W10" i="13" s="1"/>
  <c r="Q10" i="13"/>
  <c r="V10" i="13" s="1"/>
  <c r="R9" i="13"/>
  <c r="W9" i="13" s="1"/>
  <c r="AC20" i="13"/>
  <c r="X11" i="7" s="1"/>
  <c r="AC19" i="13"/>
  <c r="U11" i="6" s="1"/>
  <c r="AC18" i="13"/>
  <c r="R11" i="5" s="1"/>
  <c r="AC17" i="13"/>
  <c r="X11" i="4" s="1"/>
  <c r="AC16" i="13"/>
  <c r="U10" i="3" s="1"/>
  <c r="AB8" i="13"/>
  <c r="AA8" i="13"/>
  <c r="Z8" i="13"/>
  <c r="X8" i="13"/>
  <c r="Y8" i="13" s="1"/>
  <c r="R8" i="13"/>
  <c r="W8" i="13" s="1"/>
  <c r="Q8" i="13"/>
  <c r="V8" i="13" s="1"/>
  <c r="P8" i="13"/>
  <c r="U8" i="13" s="1"/>
  <c r="O8" i="13"/>
  <c r="T8" i="13" s="1"/>
  <c r="N8" i="13"/>
  <c r="S8" i="13" s="1"/>
  <c r="AC7" i="13"/>
  <c r="AD7" i="13" s="1"/>
  <c r="AB6" i="13"/>
  <c r="AA6" i="13"/>
  <c r="Z6" i="13"/>
  <c r="X6" i="13"/>
  <c r="Y6" i="13" s="1"/>
  <c r="AC5" i="13"/>
  <c r="AD5" i="13" s="1"/>
  <c r="AE12" i="3"/>
  <c r="AE12" i="1"/>
  <c r="Y22" i="13" l="1"/>
  <c r="W15" i="13"/>
  <c r="W22" i="13"/>
  <c r="V22" i="13"/>
  <c r="U15" i="13"/>
  <c r="T22" i="13"/>
  <c r="S21" i="13"/>
  <c r="S14" i="13"/>
  <c r="U22" i="13"/>
  <c r="S15" i="13"/>
  <c r="V15" i="13"/>
  <c r="S22" i="13"/>
  <c r="V21" i="13"/>
  <c r="Y21" i="13"/>
  <c r="E28" i="13" s="1"/>
  <c r="W21" i="13"/>
  <c r="F28" i="13"/>
  <c r="Y15" i="13"/>
  <c r="V14" i="13"/>
  <c r="Y14" i="13"/>
  <c r="D28" i="13" s="1"/>
  <c r="U14" i="13"/>
  <c r="W14" i="13"/>
  <c r="T14" i="13"/>
  <c r="E9" i="13"/>
  <c r="E16" i="13"/>
  <c r="E20" i="13"/>
  <c r="E13" i="13"/>
  <c r="E18" i="13"/>
  <c r="E12" i="13"/>
  <c r="E19" i="13"/>
  <c r="E17" i="13"/>
  <c r="E11" i="13"/>
  <c r="E10" i="13"/>
  <c r="AD12" i="13"/>
  <c r="F12" i="13" s="1"/>
  <c r="AD11" i="13"/>
  <c r="F11" i="13" s="1"/>
  <c r="AD13" i="13"/>
  <c r="F13" i="13" s="1"/>
  <c r="AD20" i="13"/>
  <c r="F20" i="13" s="1"/>
  <c r="AD10" i="13"/>
  <c r="F10" i="13" s="1"/>
  <c r="AD19" i="13"/>
  <c r="F19" i="13" s="1"/>
  <c r="AD9" i="13"/>
  <c r="AD18" i="13"/>
  <c r="F18" i="13" s="1"/>
  <c r="AD17" i="13"/>
  <c r="F17" i="13" s="1"/>
  <c r="AD16" i="13"/>
  <c r="U9" i="4"/>
  <c r="W10" i="8"/>
  <c r="U11" i="8"/>
  <c r="S10" i="10"/>
  <c r="U9" i="10"/>
  <c r="U10" i="5"/>
  <c r="X10" i="5"/>
  <c r="S9" i="2"/>
  <c r="X9" i="2"/>
  <c r="S10" i="4"/>
  <c r="V11" i="5"/>
  <c r="T10" i="2"/>
  <c r="X11" i="8"/>
  <c r="V10" i="10"/>
  <c r="V10" i="4"/>
  <c r="R9" i="6"/>
  <c r="R11" i="2"/>
  <c r="V9" i="9"/>
  <c r="T11" i="10"/>
  <c r="T11" i="4"/>
  <c r="W9" i="6"/>
  <c r="U11" i="2"/>
  <c r="R10" i="9"/>
  <c r="W11" i="10"/>
  <c r="W11" i="4"/>
  <c r="S10" i="6"/>
  <c r="S9" i="8"/>
  <c r="W10" i="9"/>
  <c r="T9" i="5"/>
  <c r="X10" i="6"/>
  <c r="V9" i="8"/>
  <c r="S11" i="9"/>
  <c r="T9" i="3"/>
  <c r="W9" i="5"/>
  <c r="T11" i="6"/>
  <c r="T10" i="8"/>
  <c r="X11" i="9"/>
  <c r="V10" i="3"/>
  <c r="W9" i="4"/>
  <c r="X10" i="4"/>
  <c r="R9" i="4"/>
  <c r="R10" i="5"/>
  <c r="S11" i="5"/>
  <c r="T9" i="6"/>
  <c r="U10" i="6"/>
  <c r="V11" i="6"/>
  <c r="W9" i="7"/>
  <c r="X10" i="7"/>
  <c r="R9" i="1"/>
  <c r="S10" i="1"/>
  <c r="T11" i="1"/>
  <c r="U9" i="2"/>
  <c r="V10" i="2"/>
  <c r="W11" i="2"/>
  <c r="X9" i="8"/>
  <c r="R11" i="8"/>
  <c r="S9" i="9"/>
  <c r="T10" i="9"/>
  <c r="U11" i="9"/>
  <c r="W9" i="10"/>
  <c r="X10" i="10"/>
  <c r="R9" i="10"/>
  <c r="V10" i="7"/>
  <c r="R11" i="1"/>
  <c r="W9" i="3"/>
  <c r="U11" i="3"/>
  <c r="T10" i="3"/>
  <c r="V9" i="3"/>
  <c r="T11" i="3"/>
  <c r="S10" i="3"/>
  <c r="X9" i="4"/>
  <c r="R11" i="4"/>
  <c r="R9" i="5"/>
  <c r="S10" i="5"/>
  <c r="T11" i="5"/>
  <c r="U9" i="6"/>
  <c r="V10" i="6"/>
  <c r="W11" i="6"/>
  <c r="X9" i="7"/>
  <c r="R11" i="7"/>
  <c r="S9" i="1"/>
  <c r="T10" i="1"/>
  <c r="U11" i="1"/>
  <c r="V9" i="2"/>
  <c r="W10" i="2"/>
  <c r="X11" i="2"/>
  <c r="R10" i="8"/>
  <c r="S11" i="8"/>
  <c r="T9" i="9"/>
  <c r="U10" i="9"/>
  <c r="V11" i="9"/>
  <c r="I11" i="9" s="1"/>
  <c r="X9" i="10"/>
  <c r="R11" i="10"/>
  <c r="W11" i="3"/>
  <c r="W11" i="7"/>
  <c r="U9" i="3"/>
  <c r="S11" i="3"/>
  <c r="R10" i="3"/>
  <c r="R10" i="4"/>
  <c r="S11" i="4"/>
  <c r="S9" i="5"/>
  <c r="T10" i="5"/>
  <c r="U11" i="5"/>
  <c r="V9" i="6"/>
  <c r="W10" i="6"/>
  <c r="X11" i="6"/>
  <c r="R10" i="7"/>
  <c r="S11" i="7"/>
  <c r="T9" i="1"/>
  <c r="U10" i="1"/>
  <c r="V11" i="1"/>
  <c r="W9" i="2"/>
  <c r="X10" i="2"/>
  <c r="R9" i="8"/>
  <c r="S10" i="8"/>
  <c r="T11" i="8"/>
  <c r="U9" i="9"/>
  <c r="V10" i="9"/>
  <c r="W11" i="9"/>
  <c r="R10" i="10"/>
  <c r="S11" i="10"/>
  <c r="X9" i="3"/>
  <c r="R9" i="7"/>
  <c r="T11" i="7"/>
  <c r="V10" i="1"/>
  <c r="S9" i="3"/>
  <c r="X10" i="3"/>
  <c r="S9" i="4"/>
  <c r="T10" i="4"/>
  <c r="U11" i="4"/>
  <c r="U9" i="5"/>
  <c r="V10" i="5"/>
  <c r="W11" i="5"/>
  <c r="X9" i="6"/>
  <c r="R11" i="6"/>
  <c r="S9" i="7"/>
  <c r="T10" i="7"/>
  <c r="U11" i="7"/>
  <c r="V9" i="1"/>
  <c r="W10" i="1"/>
  <c r="X11" i="1"/>
  <c r="R10" i="2"/>
  <c r="S11" i="2"/>
  <c r="T9" i="8"/>
  <c r="U10" i="8"/>
  <c r="V11" i="8"/>
  <c r="W9" i="9"/>
  <c r="X10" i="9"/>
  <c r="S9" i="10"/>
  <c r="T10" i="10"/>
  <c r="I10" i="10" s="1"/>
  <c r="U11" i="10"/>
  <c r="R11" i="3"/>
  <c r="S10" i="7"/>
  <c r="U9" i="1"/>
  <c r="W11" i="1"/>
  <c r="H11" i="1" s="1"/>
  <c r="X11" i="3"/>
  <c r="W10" i="3"/>
  <c r="T9" i="4"/>
  <c r="U10" i="4"/>
  <c r="V11" i="4"/>
  <c r="V9" i="5"/>
  <c r="W10" i="5"/>
  <c r="X11" i="5"/>
  <c r="R10" i="6"/>
  <c r="S11" i="6"/>
  <c r="T9" i="7"/>
  <c r="U10" i="7"/>
  <c r="V11" i="7"/>
  <c r="W9" i="1"/>
  <c r="X10" i="1"/>
  <c r="R9" i="2"/>
  <c r="S10" i="2"/>
  <c r="T11" i="2"/>
  <c r="I11" i="2" s="1"/>
  <c r="U9" i="8"/>
  <c r="V10" i="8"/>
  <c r="W11" i="8"/>
  <c r="X9" i="9"/>
  <c r="R11" i="9"/>
  <c r="T9" i="10"/>
  <c r="U10" i="10"/>
  <c r="V11" i="10"/>
  <c r="U9" i="7"/>
  <c r="X9" i="1"/>
  <c r="R9" i="3"/>
  <c r="V11" i="3"/>
  <c r="V9" i="4"/>
  <c r="W10" i="4"/>
  <c r="X9" i="5"/>
  <c r="S9" i="6"/>
  <c r="T10" i="6"/>
  <c r="V9" i="7"/>
  <c r="W10" i="7"/>
  <c r="R10" i="1"/>
  <c r="T9" i="2"/>
  <c r="U10" i="2"/>
  <c r="W9" i="8"/>
  <c r="R9" i="9"/>
  <c r="S10" i="9"/>
  <c r="V9" i="10"/>
  <c r="W10" i="10"/>
  <c r="H7" i="12"/>
  <c r="J4" i="12"/>
  <c r="D35" i="12" s="1"/>
  <c r="H10" i="12"/>
  <c r="H9" i="12"/>
  <c r="H12" i="12"/>
  <c r="G9" i="12"/>
  <c r="E33" i="12" s="1"/>
  <c r="I4" i="12"/>
  <c r="D34" i="12" s="1"/>
  <c r="H8" i="12"/>
  <c r="H6" i="12"/>
  <c r="H13" i="12"/>
  <c r="H5" i="12"/>
  <c r="H11" i="12"/>
  <c r="G4" i="12"/>
  <c r="D33" i="12" s="1"/>
  <c r="H4" i="12"/>
  <c r="F9" i="12"/>
  <c r="I9" i="12"/>
  <c r="E34" i="12" s="1"/>
  <c r="F6" i="12"/>
  <c r="F7" i="12"/>
  <c r="F4" i="12"/>
  <c r="F8" i="12"/>
  <c r="F13" i="12"/>
  <c r="F5" i="12"/>
  <c r="F12" i="12"/>
  <c r="F11" i="12"/>
  <c r="F10" i="12"/>
  <c r="AC8" i="13"/>
  <c r="AD8" i="13" s="1"/>
  <c r="AC6" i="13"/>
  <c r="AD6" i="13" s="1"/>
  <c r="AI10" i="12"/>
  <c r="M12" i="12"/>
  <c r="Y4" i="12"/>
  <c r="M8" i="12"/>
  <c r="AI7" i="12"/>
  <c r="AK4" i="12"/>
  <c r="AI13" i="12"/>
  <c r="W8" i="12"/>
  <c r="W5" i="12"/>
  <c r="AJ4" i="12"/>
  <c r="AK5" i="12"/>
  <c r="X12" i="12"/>
  <c r="M5" i="12"/>
  <c r="AJ7" i="12"/>
  <c r="M13" i="12"/>
  <c r="AK11" i="12"/>
  <c r="AI11" i="12"/>
  <c r="X13" i="12"/>
  <c r="W11" i="12"/>
  <c r="K7" i="12"/>
  <c r="AI9" i="12"/>
  <c r="K10" i="12"/>
  <c r="L13" i="12"/>
  <c r="Y8" i="12"/>
  <c r="K13" i="12"/>
  <c r="AI6" i="12"/>
  <c r="Y6" i="12"/>
  <c r="M6" i="12"/>
  <c r="W12" i="12"/>
  <c r="K5" i="12"/>
  <c r="M10" i="12"/>
  <c r="AK13" i="12"/>
  <c r="AJ9" i="12"/>
  <c r="L5" i="12"/>
  <c r="X5" i="12"/>
  <c r="AJ13" i="12"/>
  <c r="X6" i="12"/>
  <c r="AK12" i="12"/>
  <c r="AJ5" i="12"/>
  <c r="AJ12" i="12"/>
  <c r="AJ6" i="12"/>
  <c r="M11" i="12"/>
  <c r="X8" i="12"/>
  <c r="Y10" i="12"/>
  <c r="K8" i="12"/>
  <c r="L11" i="12"/>
  <c r="K6" i="12"/>
  <c r="L9" i="12"/>
  <c r="L7" i="12"/>
  <c r="L12" i="12"/>
  <c r="AI12" i="12"/>
  <c r="M7" i="12"/>
  <c r="AK6" i="12"/>
  <c r="AK7" i="12"/>
  <c r="X9" i="12"/>
  <c r="AI4" i="12"/>
  <c r="W13" i="12"/>
  <c r="AI5" i="12"/>
  <c r="L4" i="12"/>
  <c r="N8" i="11" a="1"/>
  <c r="W7" i="12"/>
  <c r="L10" i="12"/>
  <c r="X7" i="12"/>
  <c r="L8" i="12"/>
  <c r="AJ10" i="12"/>
  <c r="W9" i="12"/>
  <c r="W10" i="12"/>
  <c r="Y11" i="12"/>
  <c r="K12" i="12"/>
  <c r="Y13" i="12"/>
  <c r="K11" i="12"/>
  <c r="AK9" i="12"/>
  <c r="Y5" i="12"/>
  <c r="Y12" i="12"/>
  <c r="K9" i="12"/>
  <c r="AK10" i="12"/>
  <c r="O5" i="11" a="1"/>
  <c r="K4" i="12"/>
  <c r="X11" i="12"/>
  <c r="M9" i="12"/>
  <c r="W6" i="12"/>
  <c r="L6" i="12"/>
  <c r="AJ8" i="12"/>
  <c r="O7" i="11" a="1"/>
  <c r="X4" i="12"/>
  <c r="M4" i="12"/>
  <c r="Y9" i="12"/>
  <c r="W4" i="12"/>
  <c r="AK8" i="12"/>
  <c r="X10" i="12"/>
  <c r="AJ11" i="12"/>
  <c r="Y7" i="12"/>
  <c r="AI8" i="12"/>
  <c r="E4" i="11" a="1"/>
  <c r="AD22" i="13" l="1"/>
  <c r="E22" i="13"/>
  <c r="AD15" i="13"/>
  <c r="E15" i="13"/>
  <c r="E21" i="13"/>
  <c r="AD21" i="13"/>
  <c r="F16" i="13"/>
  <c r="F9" i="13"/>
  <c r="F14" i="13" s="1"/>
  <c r="D25" i="13" s="1"/>
  <c r="AD14" i="13"/>
  <c r="E14" i="13"/>
  <c r="H10" i="10"/>
  <c r="H19" i="13"/>
  <c r="G19" i="13"/>
  <c r="H12" i="13"/>
  <c r="G12" i="13"/>
  <c r="H18" i="13"/>
  <c r="G18" i="13"/>
  <c r="H13" i="13"/>
  <c r="G13" i="13"/>
  <c r="H11" i="13"/>
  <c r="G11" i="13"/>
  <c r="H20" i="13"/>
  <c r="G20" i="13"/>
  <c r="H17" i="13"/>
  <c r="G17" i="13"/>
  <c r="H10" i="13"/>
  <c r="G10" i="13"/>
  <c r="H16" i="13"/>
  <c r="H9" i="13"/>
  <c r="H10" i="8"/>
  <c r="H10" i="7"/>
  <c r="H9" i="9"/>
  <c r="H11" i="5"/>
  <c r="H10" i="1"/>
  <c r="H9" i="2"/>
  <c r="H9" i="5"/>
  <c r="H9" i="6"/>
  <c r="H11" i="7"/>
  <c r="I11" i="10"/>
  <c r="H10" i="6"/>
  <c r="H10" i="4"/>
  <c r="I11" i="5"/>
  <c r="I10" i="5"/>
  <c r="I9" i="1"/>
  <c r="I9" i="9"/>
  <c r="H11" i="8"/>
  <c r="I11" i="8"/>
  <c r="H11" i="4"/>
  <c r="I10" i="7"/>
  <c r="I10" i="2"/>
  <c r="H9" i="8"/>
  <c r="I9" i="3"/>
  <c r="H9" i="7"/>
  <c r="H9" i="4"/>
  <c r="I9" i="7"/>
  <c r="I10" i="4"/>
  <c r="H11" i="10"/>
  <c r="H11" i="3"/>
  <c r="I11" i="4"/>
  <c r="H11" i="9"/>
  <c r="H9" i="1"/>
  <c r="I9" i="5"/>
  <c r="H10" i="9"/>
  <c r="I9" i="6"/>
  <c r="I9" i="4"/>
  <c r="I10" i="9"/>
  <c r="I10" i="8"/>
  <c r="I9" i="8"/>
  <c r="I11" i="6"/>
  <c r="I9" i="2"/>
  <c r="H10" i="2"/>
  <c r="I10" i="1"/>
  <c r="I11" i="3"/>
  <c r="H10" i="5"/>
  <c r="I10" i="6"/>
  <c r="H11" i="2"/>
  <c r="I10" i="3"/>
  <c r="I9" i="10"/>
  <c r="I11" i="7"/>
  <c r="H11" i="6"/>
  <c r="H10" i="3"/>
  <c r="H9" i="10"/>
  <c r="I11" i="1"/>
  <c r="H9" i="3"/>
  <c r="E4" i="11"/>
  <c r="AM4" i="12"/>
  <c r="D42" i="12" s="1"/>
  <c r="AO4" i="12"/>
  <c r="N8" i="11"/>
  <c r="O7" i="11"/>
  <c r="O5" i="11"/>
  <c r="AR9" i="12"/>
  <c r="AN9" i="12"/>
  <c r="AL9" i="12"/>
  <c r="AP9" i="12"/>
  <c r="AB9" i="12"/>
  <c r="AD9" i="12"/>
  <c r="AF9" i="12"/>
  <c r="Z9" i="12"/>
  <c r="P9" i="12"/>
  <c r="T9" i="12"/>
  <c r="N9" i="12"/>
  <c r="AU9" i="12" s="1"/>
  <c r="R9" i="12"/>
  <c r="AB6" i="12"/>
  <c r="Z6" i="12"/>
  <c r="AD6" i="12"/>
  <c r="AF6" i="12"/>
  <c r="P6" i="12"/>
  <c r="R6" i="12"/>
  <c r="T6" i="12"/>
  <c r="N6" i="12"/>
  <c r="AR6" i="12"/>
  <c r="AN6" i="12"/>
  <c r="AL6" i="12"/>
  <c r="AP6" i="12"/>
  <c r="AP4" i="12"/>
  <c r="Q4" i="12"/>
  <c r="O4" i="12"/>
  <c r="D36" i="12" s="1"/>
  <c r="AP7" i="12"/>
  <c r="AN7" i="12"/>
  <c r="AL7" i="12"/>
  <c r="AR7" i="12"/>
  <c r="AD7" i="12"/>
  <c r="AB7" i="12"/>
  <c r="AF7" i="12"/>
  <c r="Z7" i="12"/>
  <c r="T7" i="12"/>
  <c r="P7" i="12"/>
  <c r="N7" i="12"/>
  <c r="R7" i="12"/>
  <c r="AS9" i="12"/>
  <c r="AS4" i="12"/>
  <c r="AG9" i="12"/>
  <c r="AG4" i="12"/>
  <c r="AQ9" i="12"/>
  <c r="E43" i="12" s="1"/>
  <c r="AQ4" i="12"/>
  <c r="D43" i="12" s="1"/>
  <c r="AE9" i="12"/>
  <c r="E40" i="12" s="1"/>
  <c r="AE4" i="12"/>
  <c r="D40" i="12" s="1"/>
  <c r="AC9" i="12"/>
  <c r="AC4" i="12"/>
  <c r="AO9" i="12"/>
  <c r="AM9" i="12"/>
  <c r="E42" i="12" s="1"/>
  <c r="AA9" i="12"/>
  <c r="E39" i="12" s="1"/>
  <c r="AA4" i="12"/>
  <c r="D39" i="12" s="1"/>
  <c r="Q9" i="12"/>
  <c r="O9" i="12"/>
  <c r="E36" i="12" s="1"/>
  <c r="U9" i="12"/>
  <c r="S9" i="12"/>
  <c r="E37" i="12" s="1"/>
  <c r="U4" i="12"/>
  <c r="S4" i="12"/>
  <c r="D37" i="12" s="1"/>
  <c r="AR10" i="12"/>
  <c r="AP10" i="12"/>
  <c r="AN10" i="12"/>
  <c r="AL10" i="12"/>
  <c r="AB10" i="12"/>
  <c r="Z10" i="12"/>
  <c r="AD10" i="12"/>
  <c r="AF10" i="12"/>
  <c r="N10" i="12"/>
  <c r="AU10" i="12" s="1"/>
  <c r="R10" i="12"/>
  <c r="T10" i="12"/>
  <c r="P10" i="12"/>
  <c r="AL11" i="12"/>
  <c r="AP11" i="12"/>
  <c r="AR11" i="12"/>
  <c r="AN11" i="12"/>
  <c r="AF11" i="12"/>
  <c r="Z11" i="12"/>
  <c r="AD11" i="12"/>
  <c r="AB11" i="12"/>
  <c r="T11" i="12"/>
  <c r="N11" i="12"/>
  <c r="AU11" i="12" s="1"/>
  <c r="R11" i="12"/>
  <c r="P11" i="12"/>
  <c r="AL5" i="12"/>
  <c r="AR5" i="12"/>
  <c r="AP5" i="12"/>
  <c r="AN5" i="12"/>
  <c r="AB5" i="12"/>
  <c r="Z5" i="12"/>
  <c r="AD5" i="12"/>
  <c r="AF5" i="12"/>
  <c r="T5" i="12"/>
  <c r="N5" i="12"/>
  <c r="AU5" i="12" s="1"/>
  <c r="R5" i="12"/>
  <c r="P5" i="12"/>
  <c r="AR12" i="12"/>
  <c r="AL12" i="12"/>
  <c r="AP12" i="12"/>
  <c r="AN12" i="12"/>
  <c r="AB12" i="12"/>
  <c r="AD12" i="12"/>
  <c r="Z12" i="12"/>
  <c r="AF12" i="12"/>
  <c r="P12" i="12"/>
  <c r="T12" i="12"/>
  <c r="N12" i="12"/>
  <c r="AU12" i="12" s="1"/>
  <c r="R12" i="12"/>
  <c r="AL13" i="12"/>
  <c r="AP13" i="12"/>
  <c r="AN13" i="12"/>
  <c r="AR13" i="12"/>
  <c r="AB13" i="12"/>
  <c r="Z13" i="12"/>
  <c r="AD13" i="12"/>
  <c r="AF13" i="12"/>
  <c r="T13" i="12"/>
  <c r="N13" i="12"/>
  <c r="AU13" i="12" s="1"/>
  <c r="R13" i="12"/>
  <c r="P13" i="12"/>
  <c r="AP8" i="12"/>
  <c r="AR8" i="12"/>
  <c r="AN8" i="12"/>
  <c r="AL8" i="12"/>
  <c r="AF8" i="12"/>
  <c r="AD8" i="12"/>
  <c r="Z8" i="12"/>
  <c r="AB8" i="12"/>
  <c r="P8" i="12"/>
  <c r="N8" i="12"/>
  <c r="AU8" i="12" s="1"/>
  <c r="R8" i="12"/>
  <c r="T8" i="12"/>
  <c r="AN4" i="12"/>
  <c r="AR4" i="12"/>
  <c r="AL4" i="12"/>
  <c r="AD4" i="12"/>
  <c r="Z4" i="12"/>
  <c r="AB4" i="12"/>
  <c r="AF4" i="12"/>
  <c r="N4" i="12"/>
  <c r="R4" i="12"/>
  <c r="T4" i="12"/>
  <c r="P4" i="12"/>
  <c r="M5" i="11" a="1"/>
  <c r="M9" i="11" a="1"/>
  <c r="N7" i="11" a="1"/>
  <c r="C5" i="11" a="1"/>
  <c r="N10" i="11" a="1"/>
  <c r="M6" i="11" a="1"/>
  <c r="N11" i="11" a="1"/>
  <c r="C12" i="11" a="1"/>
  <c r="M7" i="11" a="1"/>
  <c r="E7" i="11" a="1"/>
  <c r="O4" i="11" a="1"/>
  <c r="E5" i="11" a="1"/>
  <c r="O9" i="11" a="1"/>
  <c r="O12" i="11" a="1"/>
  <c r="E10" i="11" a="1"/>
  <c r="C6" i="11" a="1"/>
  <c r="M12" i="11" a="1"/>
  <c r="D10" i="11" a="1"/>
  <c r="O10" i="11" a="1"/>
  <c r="O11" i="11" a="1"/>
  <c r="D8" i="11" a="1"/>
  <c r="M13" i="11" a="1"/>
  <c r="N4" i="11" a="1"/>
  <c r="N9" i="11" a="1"/>
  <c r="C7" i="11" a="1"/>
  <c r="O13" i="11" a="1"/>
  <c r="C10" i="11" a="1"/>
  <c r="D11" i="11" a="1"/>
  <c r="E12" i="11" a="1"/>
  <c r="N13" i="11" a="1"/>
  <c r="D7" i="11" a="1"/>
  <c r="C11" i="11" a="1"/>
  <c r="D13" i="11" a="1"/>
  <c r="D12" i="11" a="1"/>
  <c r="N6" i="11" a="1"/>
  <c r="D4" i="11" a="1"/>
  <c r="C4" i="11" a="1"/>
  <c r="O6" i="11" a="1"/>
  <c r="C8" i="11" a="1"/>
  <c r="M10" i="11" a="1"/>
  <c r="M11" i="11" a="1"/>
  <c r="E11" i="11" a="1"/>
  <c r="D9" i="11" a="1"/>
  <c r="E13" i="11" a="1"/>
  <c r="E9" i="11" a="1"/>
  <c r="E8" i="11" a="1"/>
  <c r="M4" i="11" a="1"/>
  <c r="M8" i="11" a="1"/>
  <c r="D5" i="11" a="1"/>
  <c r="N12" i="11" a="1"/>
  <c r="O8" i="11" a="1"/>
  <c r="C9" i="11" a="1"/>
  <c r="D6" i="11" a="1"/>
  <c r="N5" i="11" a="1"/>
  <c r="C13" i="11" a="1"/>
  <c r="E6" i="11" a="1"/>
  <c r="F25" i="13" l="1"/>
  <c r="F21" i="13"/>
  <c r="E25" i="13" s="1"/>
  <c r="F22" i="13"/>
  <c r="G16" i="13"/>
  <c r="G22" i="13" s="1"/>
  <c r="F15" i="13"/>
  <c r="G9" i="13"/>
  <c r="G15" i="13" s="1"/>
  <c r="G21" i="13"/>
  <c r="E26" i="13" s="1"/>
  <c r="I17" i="13"/>
  <c r="L17" i="13" s="1"/>
  <c r="M17" i="13" s="1"/>
  <c r="I18" i="13"/>
  <c r="L18" i="13" s="1"/>
  <c r="M18" i="13" s="1"/>
  <c r="I13" i="13"/>
  <c r="L13" i="13" s="1"/>
  <c r="M13" i="13" s="1"/>
  <c r="I9" i="13"/>
  <c r="I12" i="13"/>
  <c r="L12" i="13" s="1"/>
  <c r="M12" i="13" s="1"/>
  <c r="I20" i="13"/>
  <c r="L20" i="13" s="1"/>
  <c r="M20" i="13" s="1"/>
  <c r="I16" i="13"/>
  <c r="I11" i="13"/>
  <c r="L11" i="13" s="1"/>
  <c r="M11" i="13" s="1"/>
  <c r="I19" i="13"/>
  <c r="L19" i="13" s="1"/>
  <c r="M19" i="13" s="1"/>
  <c r="I10" i="13"/>
  <c r="L10" i="13" s="1"/>
  <c r="M10" i="13" s="1"/>
  <c r="D8" i="11"/>
  <c r="D6" i="11"/>
  <c r="C7" i="11"/>
  <c r="D13" i="11"/>
  <c r="D4" i="11"/>
  <c r="E11" i="11"/>
  <c r="C5" i="11"/>
  <c r="C11" i="11"/>
  <c r="N11" i="11"/>
  <c r="O11" i="11"/>
  <c r="D10" i="11"/>
  <c r="D12" i="11"/>
  <c r="O8" i="11"/>
  <c r="E13" i="11"/>
  <c r="C12" i="11"/>
  <c r="C6" i="11"/>
  <c r="N13" i="11"/>
  <c r="N5" i="11"/>
  <c r="E10" i="11"/>
  <c r="O6" i="11"/>
  <c r="E6" i="11"/>
  <c r="M7" i="11"/>
  <c r="M9" i="11"/>
  <c r="M4" i="11"/>
  <c r="E7" i="11"/>
  <c r="O10" i="11"/>
  <c r="E9" i="11"/>
  <c r="E8" i="11"/>
  <c r="N10" i="11"/>
  <c r="M13" i="11"/>
  <c r="C10" i="11"/>
  <c r="C13" i="11"/>
  <c r="D7" i="11"/>
  <c r="M11" i="11"/>
  <c r="C4" i="11"/>
  <c r="O12" i="11"/>
  <c r="N7" i="11"/>
  <c r="M6" i="11"/>
  <c r="M10" i="11"/>
  <c r="N6" i="11"/>
  <c r="M12" i="11"/>
  <c r="E5" i="11"/>
  <c r="N12" i="11"/>
  <c r="D11" i="11"/>
  <c r="O9" i="11"/>
  <c r="N4" i="11"/>
  <c r="D5" i="11"/>
  <c r="M5" i="11"/>
  <c r="E12" i="11"/>
  <c r="O13" i="11"/>
  <c r="D9" i="11"/>
  <c r="M8" i="11"/>
  <c r="N9" i="11"/>
  <c r="C9" i="11"/>
  <c r="O4" i="11"/>
  <c r="C8" i="11"/>
  <c r="BG9" i="12"/>
  <c r="AO5" i="12"/>
  <c r="AM5" i="12"/>
  <c r="AT4" i="12"/>
  <c r="D44" i="12" s="1"/>
  <c r="BG5" i="12"/>
  <c r="AY4" i="12"/>
  <c r="BC4" i="12"/>
  <c r="BG10" i="12"/>
  <c r="BG13" i="12"/>
  <c r="BG12" i="12"/>
  <c r="BG6" i="12"/>
  <c r="BG8" i="12"/>
  <c r="BG11" i="12"/>
  <c r="BG7" i="12"/>
  <c r="BG4" i="12"/>
  <c r="AU4" i="12"/>
  <c r="AH4" i="12"/>
  <c r="D41" i="12" s="1"/>
  <c r="V4" i="12"/>
  <c r="D38" i="12" s="1"/>
  <c r="BC9" i="12"/>
  <c r="AY9" i="12"/>
  <c r="BC6" i="12"/>
  <c r="AY6" i="12"/>
  <c r="AU6" i="12"/>
  <c r="AW9" i="12"/>
  <c r="E47" i="12" s="1"/>
  <c r="AV9" i="12"/>
  <c r="E46" i="12" s="1"/>
  <c r="BC7" i="12"/>
  <c r="AY7" i="12"/>
  <c r="AU7" i="12"/>
  <c r="BC5" i="12"/>
  <c r="AY13" i="12"/>
  <c r="AY5" i="12"/>
  <c r="BC13" i="12"/>
  <c r="BC8" i="12"/>
  <c r="AY8" i="12"/>
  <c r="AY11" i="12"/>
  <c r="AY10" i="12"/>
  <c r="BC12" i="12"/>
  <c r="BC11" i="12"/>
  <c r="AY12" i="12"/>
  <c r="BC10" i="12"/>
  <c r="L9" i="13" l="1"/>
  <c r="M9" i="13" s="1"/>
  <c r="Y31" i="13"/>
  <c r="L31" i="13"/>
  <c r="X31" i="13"/>
  <c r="N31" i="13"/>
  <c r="M31" i="13"/>
  <c r="G14" i="13"/>
  <c r="D26" i="13" s="1"/>
  <c r="I22" i="13"/>
  <c r="F26" i="13"/>
  <c r="R12" i="11"/>
  <c r="R5" i="11"/>
  <c r="R10" i="11"/>
  <c r="H5" i="11"/>
  <c r="F5" i="11"/>
  <c r="H8" i="11"/>
  <c r="F8" i="11"/>
  <c r="H13" i="11"/>
  <c r="F13" i="11"/>
  <c r="H11" i="11"/>
  <c r="F11" i="11"/>
  <c r="H10" i="11"/>
  <c r="F10" i="11"/>
  <c r="H12" i="11"/>
  <c r="F12" i="11"/>
  <c r="G9" i="11"/>
  <c r="F9" i="11"/>
  <c r="H9" i="11"/>
  <c r="I9" i="11"/>
  <c r="H6" i="11"/>
  <c r="F6" i="11"/>
  <c r="I4" i="11"/>
  <c r="H4" i="11"/>
  <c r="G4" i="11"/>
  <c r="F4" i="11"/>
  <c r="H7" i="11"/>
  <c r="F7" i="11"/>
  <c r="S9" i="11"/>
  <c r="R4" i="11"/>
  <c r="S4" i="11"/>
  <c r="R11" i="11"/>
  <c r="P9" i="11"/>
  <c r="R9" i="11"/>
  <c r="R6" i="11"/>
  <c r="P7" i="11"/>
  <c r="R7" i="11"/>
  <c r="P8" i="11"/>
  <c r="R8" i="11"/>
  <c r="R13" i="11"/>
  <c r="P12" i="11"/>
  <c r="P4" i="11"/>
  <c r="Q4" i="11"/>
  <c r="P11" i="11"/>
  <c r="P10" i="11"/>
  <c r="P5" i="11"/>
  <c r="P6" i="11"/>
  <c r="P13" i="11"/>
  <c r="I15" i="13"/>
  <c r="I14" i="13"/>
  <c r="D27" i="13" s="1"/>
  <c r="F27" i="13"/>
  <c r="L16" i="13"/>
  <c r="L22" i="13" s="1"/>
  <c r="I21" i="13"/>
  <c r="E27" i="13" s="1"/>
  <c r="J7" i="11"/>
  <c r="T11" i="11"/>
  <c r="J10" i="11"/>
  <c r="J6" i="11"/>
  <c r="J13" i="11"/>
  <c r="J11" i="11"/>
  <c r="T9" i="11"/>
  <c r="J4" i="11"/>
  <c r="T10" i="11"/>
  <c r="T7" i="11"/>
  <c r="T6" i="11"/>
  <c r="T12" i="11"/>
  <c r="J5" i="11"/>
  <c r="Q9" i="11"/>
  <c r="T5" i="11"/>
  <c r="K9" i="11"/>
  <c r="J12" i="11"/>
  <c r="U9" i="11"/>
  <c r="T8" i="11"/>
  <c r="T13" i="11"/>
  <c r="U4" i="11"/>
  <c r="J9" i="11"/>
  <c r="K4" i="11"/>
  <c r="T4" i="11"/>
  <c r="J8" i="11"/>
  <c r="D48" i="12"/>
  <c r="BF4" i="12"/>
  <c r="D54" i="12" s="1"/>
  <c r="BB4" i="12"/>
  <c r="D51" i="12" s="1"/>
  <c r="AZ4" i="12"/>
  <c r="D49" i="12" s="1"/>
  <c r="BE9" i="12"/>
  <c r="E53" i="12" s="1"/>
  <c r="BE4" i="12"/>
  <c r="D53" i="12" s="1"/>
  <c r="BA9" i="12"/>
  <c r="E50" i="12" s="1"/>
  <c r="BA4" i="12"/>
  <c r="D50" i="12" s="1"/>
  <c r="AW4" i="12"/>
  <c r="D47" i="12" s="1"/>
  <c r="BD9" i="12"/>
  <c r="E52" i="12" s="1"/>
  <c r="AZ9" i="12"/>
  <c r="E49" i="12" s="1"/>
  <c r="AV4" i="12"/>
  <c r="D46" i="12" s="1"/>
  <c r="BD4" i="12"/>
  <c r="D52" i="12" s="1"/>
  <c r="O29" i="13" l="1"/>
  <c r="Z29" i="13" s="1"/>
  <c r="G49" i="12"/>
  <c r="F49" i="12"/>
  <c r="S41" i="11"/>
  <c r="S40" i="11"/>
  <c r="R41" i="11"/>
  <c r="R40" i="11"/>
  <c r="V4" i="11"/>
  <c r="L4" i="11"/>
  <c r="L14" i="13"/>
  <c r="D29" i="13" s="1"/>
  <c r="L15" i="13"/>
  <c r="F30" i="13"/>
  <c r="F29" i="13"/>
  <c r="M16" i="13"/>
  <c r="L21" i="13"/>
  <c r="E29" i="13" s="1"/>
  <c r="Y32" i="13" l="1"/>
  <c r="N32" i="13"/>
  <c r="X32" i="13"/>
  <c r="M32" i="13"/>
  <c r="L32" i="13"/>
  <c r="M22" i="13"/>
  <c r="S46" i="11"/>
  <c r="S42" i="11"/>
  <c r="Q46" i="11" s="1"/>
  <c r="Q47" i="11" s="1"/>
  <c r="Q51" i="11"/>
  <c r="Q52" i="11" s="1"/>
  <c r="T38" i="11"/>
  <c r="M15" i="13"/>
  <c r="M21" i="13"/>
  <c r="E31" i="13" s="1"/>
  <c r="E32" i="13"/>
  <c r="M14" i="13"/>
  <c r="D31" i="13" s="1"/>
  <c r="F31" i="13"/>
  <c r="D32" i="13"/>
  <c r="I36" i="11"/>
  <c r="I34" i="11"/>
  <c r="N37" i="13" l="1"/>
  <c r="N33" i="13"/>
  <c r="L37" i="13" s="1"/>
  <c r="L38" i="13" s="1"/>
  <c r="Y33" i="13"/>
  <c r="W42" i="13"/>
  <c r="W43" i="13" s="1"/>
  <c r="Y42" i="13"/>
  <c r="L42" i="13"/>
  <c r="N42" i="13"/>
  <c r="S51" i="11"/>
  <c r="S52" i="11" s="1"/>
  <c r="U52" i="11" s="1"/>
  <c r="S47" i="11"/>
  <c r="U47" i="11" s="1"/>
  <c r="W47" i="11" s="1"/>
  <c r="U46" i="11"/>
  <c r="T42" i="11"/>
  <c r="R46" i="11"/>
  <c r="Y46" i="11" s="1"/>
  <c r="Y47" i="11" s="1"/>
  <c r="R51" i="11"/>
  <c r="AE38" i="11"/>
  <c r="X42" i="13" l="1"/>
  <c r="X43" i="13" s="1"/>
  <c r="M37" i="13"/>
  <c r="O37" i="13" s="1"/>
  <c r="S37" i="13" s="1"/>
  <c r="T37" i="13"/>
  <c r="T38" i="13" s="1"/>
  <c r="M38" i="13"/>
  <c r="Z42" i="13"/>
  <c r="AE42" i="13"/>
  <c r="AE43" i="13" s="1"/>
  <c r="O33" i="13"/>
  <c r="Y43" i="13"/>
  <c r="AA43" i="13" s="1"/>
  <c r="AA42" i="13"/>
  <c r="W37" i="13"/>
  <c r="Z33" i="13"/>
  <c r="P42" i="13"/>
  <c r="N43" i="13"/>
  <c r="P43" i="13" s="1"/>
  <c r="Q43" i="13" s="1"/>
  <c r="M42" i="13"/>
  <c r="L43" i="13"/>
  <c r="N38" i="13"/>
  <c r="P38" i="13" s="1"/>
  <c r="P37" i="13"/>
  <c r="U51" i="11"/>
  <c r="V47" i="11"/>
  <c r="T46" i="11"/>
  <c r="X46" i="11" s="1"/>
  <c r="R47" i="11"/>
  <c r="T47" i="11" s="1"/>
  <c r="X47" i="11" s="1"/>
  <c r="W52" i="11"/>
  <c r="V52" i="11"/>
  <c r="AC46" i="11"/>
  <c r="AC51" i="11"/>
  <c r="AE42" i="11"/>
  <c r="T51" i="11"/>
  <c r="R52" i="11"/>
  <c r="T52" i="11" s="1"/>
  <c r="X52" i="11" s="1"/>
  <c r="Y51" i="11"/>
  <c r="Y52" i="11" s="1"/>
  <c r="O38" i="13" l="1"/>
  <c r="S38" i="13" s="1"/>
  <c r="W38" i="13"/>
  <c r="X37" i="13"/>
  <c r="AC43" i="13"/>
  <c r="AB43" i="13"/>
  <c r="Q38" i="13"/>
  <c r="R38" i="13"/>
  <c r="R43" i="13"/>
  <c r="O42" i="13"/>
  <c r="M43" i="13"/>
  <c r="O43" i="13" s="1"/>
  <c r="S43" i="13" s="1"/>
  <c r="T42" i="13"/>
  <c r="T43" i="13" s="1"/>
  <c r="Z43" i="13"/>
  <c r="AD43" i="13" s="1"/>
  <c r="AD42" i="13"/>
  <c r="Z44" i="13"/>
  <c r="H31" i="13" s="1"/>
  <c r="T53" i="11"/>
  <c r="X51" i="11"/>
  <c r="AE51" i="11"/>
  <c r="AC52" i="11"/>
  <c r="AE52" i="11" s="1"/>
  <c r="AI52" i="11" s="1"/>
  <c r="AJ51" i="11"/>
  <c r="AJ52" i="11" s="1"/>
  <c r="AE46" i="11"/>
  <c r="AI46" i="11" s="1"/>
  <c r="AC47" i="11"/>
  <c r="AE47" i="11" s="1"/>
  <c r="AI47" i="11" s="1"/>
  <c r="AJ46" i="11"/>
  <c r="AJ47" i="11" s="1"/>
  <c r="S42" i="13" l="1"/>
  <c r="O44" i="13"/>
  <c r="I31" i="13" s="1"/>
  <c r="AE37" i="13"/>
  <c r="AE38" i="13" s="1"/>
  <c r="X38" i="13"/>
  <c r="Z38" i="13" s="1"/>
  <c r="AD38" i="13" s="1"/>
  <c r="Z37" i="13"/>
  <c r="AD37" i="13" s="1"/>
  <c r="AB38" i="13"/>
  <c r="AC38" i="13"/>
  <c r="AE53" i="11"/>
  <c r="AI51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tc={06431FCE-AEAD-4BAA-A774-CC84147280C2}</author>
    <author>tc={41A9D920-A921-48F3-AC8A-F629E95243EA}</author>
  </authors>
  <commentList>
    <comment ref="BC3" authorId="0" shapeId="0" xr:uid="{06431FCE-AEAD-4BAA-A774-CC84147280C2}">
      <text>
        <t>[Threaded comment]
Your version of Excel allows you to read this threaded comment; however, any edits to it will get removed if the file is opened in a newer version of Excel. Learn more: https://go.microsoft.com/fwlink/?linkid=870924
Comment:
    As getting stiffer should be getting less compression</t>
      </text>
    </comment>
    <comment ref="K4" authorId="1" shapeId="0" xr:uid="{41A9D920-A921-48F3-AC8A-F629E95243EA}">
      <text>
        <t>[Threaded comment]
Your version of Excel allows you to read this threaded comment; however, any edits to it will get removed if the file is opened in a newer version of Excel. Learn more: https://go.microsoft.com/fwlink/?linkid=870924
Comment:
    Cushion thickness - compressive extension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<sst xmlns="http://schemas.openxmlformats.org/spreadsheetml/2006/main" count="1436" uniqueCount="190">
  <si>
    <t>W825414-01</t>
  </si>
  <si>
    <t>EN50-250</t>
  </si>
  <si>
    <t>W825414-05</t>
  </si>
  <si>
    <t>W825414-04</t>
  </si>
  <si>
    <t>W825414-03</t>
  </si>
  <si>
    <t>W825414-02</t>
  </si>
  <si>
    <t>W855791-01</t>
  </si>
  <si>
    <t>EN40-230</t>
  </si>
  <si>
    <t>W855791-02</t>
  </si>
  <si>
    <t>W855791-03</t>
  </si>
  <si>
    <t>W855791-04</t>
  </si>
  <si>
    <t>W855791-05</t>
  </si>
  <si>
    <t>Test 01 - Preconditioning</t>
  </si>
  <si>
    <t>Test 03 - Hysteresis</t>
  </si>
  <si>
    <t>Test 05 - LCDOD</t>
  </si>
  <si>
    <t>Cushion Thickness (mm)</t>
  </si>
  <si>
    <t>Maximum Compressive extension 3_hold_2 - Rep 1</t>
  </si>
  <si>
    <t>Compressive load at Maximum Compressive extension 3_hold_2 - Rep 1</t>
  </si>
  <si>
    <t xml:space="preserve">Segment ID </t>
  </si>
  <si>
    <t>Results Table 1</t>
  </si>
  <si>
    <t>(mm)</t>
  </si>
  <si>
    <t>(N)</t>
  </si>
  <si>
    <t>H_250</t>
  </si>
  <si>
    <t>H_500</t>
  </si>
  <si>
    <t>Ext_L_8_ave</t>
  </si>
  <si>
    <t>Ext_L_250_ave</t>
  </si>
  <si>
    <t>Ext_L_500_ave</t>
  </si>
  <si>
    <t>Ext_L_750_ave</t>
  </si>
  <si>
    <t>Ext_U_500_ave</t>
  </si>
  <si>
    <t>Ext_U_250_ave</t>
  </si>
  <si>
    <t>Ext_U_8_ave</t>
  </si>
  <si>
    <t>L135_01</t>
  </si>
  <si>
    <t>L135_02</t>
  </si>
  <si>
    <t>L135_03</t>
  </si>
  <si>
    <t>L180_01</t>
  </si>
  <si>
    <t>L180_02</t>
  </si>
  <si>
    <t>L180_03</t>
  </si>
  <si>
    <t>L225_01</t>
  </si>
  <si>
    <t>L225_02</t>
  </si>
  <si>
    <t>L225_03</t>
  </si>
  <si>
    <t>cushion_thickness</t>
  </si>
  <si>
    <t>_</t>
  </si>
  <si>
    <t>_1</t>
  </si>
  <si>
    <t>&gt; 103.00</t>
  </si>
  <si>
    <t>_2</t>
  </si>
  <si>
    <t>_3</t>
  </si>
  <si>
    <t>ext @ 8 L_01</t>
  </si>
  <si>
    <t>ext @ 250 L_01</t>
  </si>
  <si>
    <t>ext @ 500 L_01</t>
  </si>
  <si>
    <t>ext @ 750 L_01</t>
  </si>
  <si>
    <t>ext @ 500 U_01</t>
  </si>
  <si>
    <t>ext @ 250 U_01</t>
  </si>
  <si>
    <t>ext @ 8 U_01</t>
  </si>
  <si>
    <t>ext @ 8 L_02</t>
  </si>
  <si>
    <t>ext @ 250 L_02</t>
  </si>
  <si>
    <t>ext @ 500 L_02</t>
  </si>
  <si>
    <t>ext @ 750 L_02</t>
  </si>
  <si>
    <t>ext @ 500 U_02</t>
  </si>
  <si>
    <t>ext @ 250 U_02</t>
  </si>
  <si>
    <t>ext @ 8 U_02</t>
  </si>
  <si>
    <t>ext @ 8 L_03</t>
  </si>
  <si>
    <t>ext @ 250 L_03</t>
  </si>
  <si>
    <t>ext @ 500 L_03</t>
  </si>
  <si>
    <t>ext @ 750 L_03</t>
  </si>
  <si>
    <t>ext @ 500 U_03</t>
  </si>
  <si>
    <t>ext @ 250 U_03</t>
  </si>
  <si>
    <t>ext @ 8 U_03</t>
  </si>
  <si>
    <t>&gt; 99.20</t>
  </si>
  <si>
    <t>&gt; 99.80</t>
  </si>
  <si>
    <t>&gt; 101.20</t>
  </si>
  <si>
    <t>&gt; 100.30</t>
  </si>
  <si>
    <t>&gt; 100.20</t>
  </si>
  <si>
    <t>&gt; 102.00</t>
  </si>
  <si>
    <t>&gt; 100.50</t>
  </si>
  <si>
    <t>&gt; 100.70</t>
  </si>
  <si>
    <t>&gt; 101.00</t>
  </si>
  <si>
    <t>T1</t>
  </si>
  <si>
    <t>T2</t>
  </si>
  <si>
    <t>T3</t>
  </si>
  <si>
    <t>AVERAGE</t>
  </si>
  <si>
    <t>STDEV.S</t>
  </si>
  <si>
    <t>VAR.S</t>
  </si>
  <si>
    <t>Manufacturer</t>
  </si>
  <si>
    <t>Blank</t>
  </si>
  <si>
    <t>ISO Testing</t>
  </si>
  <si>
    <t>Type</t>
  </si>
  <si>
    <t>Dimensions (mm)</t>
  </si>
  <si>
    <t>dsc (mm)</t>
  </si>
  <si>
    <t>Cushion ID</t>
  </si>
  <si>
    <t>A</t>
  </si>
  <si>
    <t>B</t>
  </si>
  <si>
    <t>C</t>
  </si>
  <si>
    <t>W</t>
  </si>
  <si>
    <t>Av</t>
  </si>
  <si>
    <t>W764803-01A</t>
  </si>
  <si>
    <t>W2 - Blank</t>
  </si>
  <si>
    <t>W764803-01B</t>
  </si>
  <si>
    <t>W764803-02A</t>
  </si>
  <si>
    <t>W764803-02B</t>
  </si>
  <si>
    <t>MEDIAN</t>
  </si>
  <si>
    <t>Lth</t>
  </si>
  <si>
    <t>L180</t>
  </si>
  <si>
    <t>L225</t>
  </si>
  <si>
    <t>Loaded Contour</t>
  </si>
  <si>
    <t>Overload Deflection</t>
  </si>
  <si>
    <t>T.TEST</t>
  </si>
  <si>
    <t>H250</t>
  </si>
  <si>
    <t>H500</t>
  </si>
  <si>
    <t>EN 40-230</t>
  </si>
  <si>
    <t>Cushion Thickness</t>
  </si>
  <si>
    <t xml:space="preserve"> </t>
  </si>
  <si>
    <t>L180-L225</t>
  </si>
  <si>
    <t>T.Test</t>
  </si>
  <si>
    <t>Upper</t>
  </si>
  <si>
    <t>Lower</t>
  </si>
  <si>
    <t>V(VF)</t>
  </si>
  <si>
    <t>Mass (kg)</t>
  </si>
  <si>
    <t>Volume (m^3)</t>
  </si>
  <si>
    <t>Density (kg/m^3)</t>
  </si>
  <si>
    <t>m(VF)</t>
  </si>
  <si>
    <t>m(EN)</t>
  </si>
  <si>
    <t>V(EN)</t>
  </si>
  <si>
    <t>dsc (m)</t>
  </si>
  <si>
    <t>L</t>
  </si>
  <si>
    <t>Dimensions (m)</t>
  </si>
  <si>
    <t>Mass</t>
  </si>
  <si>
    <t>Total (g)</t>
  </si>
  <si>
    <t>Total (kg)</t>
  </si>
  <si>
    <t>Total</t>
  </si>
  <si>
    <t>Thp(EN)</t>
  </si>
  <si>
    <t>Thp(VF)</t>
  </si>
  <si>
    <t>Thp(tot)</t>
  </si>
  <si>
    <t>Exp(EN)</t>
  </si>
  <si>
    <t>40-230</t>
  </si>
  <si>
    <t>50-250</t>
  </si>
  <si>
    <t>V(tot)</t>
  </si>
  <si>
    <t>m(tot)</t>
  </si>
  <si>
    <t>total pth</t>
  </si>
  <si>
    <t>EN pth</t>
  </si>
  <si>
    <t>EN pex Av</t>
  </si>
  <si>
    <t>EN pex Std</t>
  </si>
  <si>
    <t>Average</t>
  </si>
  <si>
    <t>Stdev.s</t>
  </si>
  <si>
    <t>Mean</t>
  </si>
  <si>
    <t>Variance</t>
  </si>
  <si>
    <t>df</t>
  </si>
  <si>
    <t>Equivalence Testing (TOST)</t>
  </si>
  <si>
    <t>One-sided tests</t>
  </si>
  <si>
    <t>EN40</t>
  </si>
  <si>
    <t>EN50</t>
  </si>
  <si>
    <t>T Test: Two Independent Samples</t>
  </si>
  <si>
    <t>SUMMARY</t>
  </si>
  <si>
    <t>Hyp Mean Diff</t>
  </si>
  <si>
    <t>Groups</t>
  </si>
  <si>
    <t>Count</t>
  </si>
  <si>
    <t>Cohen d</t>
  </si>
  <si>
    <t>Pooled</t>
  </si>
  <si>
    <t>T TEST: Equal Variances</t>
  </si>
  <si>
    <t>Alpha</t>
  </si>
  <si>
    <t>std err</t>
  </si>
  <si>
    <t>t-stat</t>
  </si>
  <si>
    <t>p-value</t>
  </si>
  <si>
    <t>t-crit</t>
  </si>
  <si>
    <t>lower</t>
  </si>
  <si>
    <t>upper</t>
  </si>
  <si>
    <t>sig</t>
  </si>
  <si>
    <t>effect r</t>
  </si>
  <si>
    <t>One Tail</t>
  </si>
  <si>
    <t>Two Tail</t>
  </si>
  <si>
    <t>T TEST: Unequal Variances</t>
  </si>
  <si>
    <t>Power Test</t>
  </si>
  <si>
    <t xml:space="preserve">  </t>
  </si>
  <si>
    <t>d = 1.905755</t>
  </si>
  <si>
    <t>n = 12</t>
  </si>
  <si>
    <t>d = 0.8941252</t>
  </si>
  <si>
    <t>n = 42</t>
  </si>
  <si>
    <t>d = 0.0462223</t>
  </si>
  <si>
    <t>n = 14698</t>
  </si>
  <si>
    <t>Reported</t>
  </si>
  <si>
    <t>Measured</t>
  </si>
  <si>
    <t>VF 60-90</t>
  </si>
  <si>
    <t>EN 50-250</t>
  </si>
  <si>
    <t>135N</t>
  </si>
  <si>
    <t>180N</t>
  </si>
  <si>
    <t>135 N</t>
  </si>
  <si>
    <t xml:space="preserve">180N </t>
  </si>
  <si>
    <t>225N</t>
  </si>
  <si>
    <t>Loaded Conour Depth</t>
  </si>
  <si>
    <t>180mm</t>
  </si>
  <si>
    <t>225mm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</si>
</sst>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0.0000"/>
    <numFmt numFmtId="168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0">
    <xf numFmtId="0" fontId="0" fillId="0" borderId="0" xfId="0"/>
    <xf numFmtId="164" fontId="0" fillId="0" borderId="2" xfId="0" applyNumberFormat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right"/>
    </xf>
    <xf numFmtId="165" fontId="0" fillId="0" borderId="2" xfId="0" applyNumberFormat="1" applyBorder="1"/>
    <xf numFmtId="0" fontId="2" fillId="2" borderId="2" xfId="0" applyFont="1" applyFill="1" applyBorder="1"/>
    <xf numFmtId="0" fontId="2" fillId="3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/>
    <xf numFmtId="164" fontId="0" fillId="0" borderId="15" xfId="0" applyNumberFormat="1" applyBorder="1"/>
    <xf numFmtId="2" fontId="0" fillId="0" borderId="2" xfId="0" applyNumberFormat="1" applyBorder="1"/>
    <xf numFmtId="167" fontId="0" fillId="0" borderId="2" xfId="0" applyNumberFormat="1" applyBorder="1"/>
    <xf numFmtId="0" fontId="1" fillId="0" borderId="5" xfId="0" applyFont="1" applyBorder="1"/>
    <xf numFmtId="165" fontId="0" fillId="0" borderId="1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2" fontId="0" fillId="0" borderId="5" xfId="0" applyNumberFormat="1" applyBorder="1"/>
    <xf numFmtId="2" fontId="0" fillId="0" borderId="1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2" xfId="0" applyNumberFormat="1" applyBorder="1"/>
    <xf numFmtId="2" fontId="0" fillId="0" borderId="16" xfId="0" applyNumberFormat="1" applyBorder="1"/>
    <xf numFmtId="166" fontId="0" fillId="0" borderId="2" xfId="0" applyNumberFormat="1" applyBorder="1"/>
    <xf numFmtId="166" fontId="0" fillId="0" borderId="12" xfId="0" applyNumberFormat="1" applyBorder="1"/>
    <xf numFmtId="166" fontId="0" fillId="0" borderId="15" xfId="0" applyNumberFormat="1" applyBorder="1"/>
    <xf numFmtId="166" fontId="0" fillId="0" borderId="16" xfId="0" applyNumberFormat="1" applyBorder="1"/>
    <xf numFmtId="167" fontId="0" fillId="0" borderId="12" xfId="0" applyNumberFormat="1" applyBorder="1"/>
    <xf numFmtId="167" fontId="0" fillId="0" borderId="15" xfId="0" applyNumberFormat="1" applyBorder="1"/>
    <xf numFmtId="167" fontId="0" fillId="0" borderId="16" xfId="0" applyNumberFormat="1" applyBorder="1"/>
    <xf numFmtId="2" fontId="0" fillId="0" borderId="24" xfId="0" applyNumberFormat="1" applyBorder="1"/>
    <xf numFmtId="0" fontId="0" fillId="3" borderId="11" xfId="0" applyFill="1" applyBorder="1"/>
    <xf numFmtId="0" fontId="0" fillId="3" borderId="13" xfId="0" applyFill="1" applyBorder="1"/>
    <xf numFmtId="0" fontId="0" fillId="2" borderId="13" xfId="0" applyFill="1" applyBorder="1"/>
    <xf numFmtId="0" fontId="0" fillId="2" borderId="17" xfId="0" applyFill="1" applyBorder="1"/>
    <xf numFmtId="0" fontId="1" fillId="0" borderId="12" xfId="0" applyFont="1" applyBorder="1" applyAlignment="1">
      <alignment horizontal="center"/>
    </xf>
    <xf numFmtId="167" fontId="0" fillId="0" borderId="0" xfId="0" applyNumberFormat="1"/>
    <xf numFmtId="166" fontId="0" fillId="0" borderId="3" xfId="0" applyNumberFormat="1" applyBorder="1"/>
    <xf numFmtId="166" fontId="0" fillId="0" borderId="27" xfId="0" applyNumberFormat="1" applyBorder="1"/>
    <xf numFmtId="2" fontId="0" fillId="0" borderId="3" xfId="0" applyNumberFormat="1" applyBorder="1"/>
    <xf numFmtId="2" fontId="0" fillId="0" borderId="27" xfId="0" applyNumberFormat="1" applyBorder="1"/>
    <xf numFmtId="167" fontId="0" fillId="0" borderId="4" xfId="0" applyNumberFormat="1" applyBorder="1"/>
    <xf numFmtId="167" fontId="0" fillId="0" borderId="25" xfId="0" applyNumberFormat="1" applyBorder="1"/>
    <xf numFmtId="0" fontId="1" fillId="0" borderId="21" xfId="0" applyFont="1" applyBorder="1" applyAlignment="1">
      <alignment horizontal="center"/>
    </xf>
    <xf numFmtId="167" fontId="0" fillId="0" borderId="21" xfId="0" applyNumberFormat="1" applyBorder="1"/>
    <xf numFmtId="167" fontId="0" fillId="0" borderId="29" xfId="0" applyNumberFormat="1" applyBorder="1"/>
    <xf numFmtId="165" fontId="0" fillId="0" borderId="3" xfId="0" applyNumberFormat="1" applyBorder="1"/>
    <xf numFmtId="165" fontId="0" fillId="0" borderId="27" xfId="0" applyNumberFormat="1" applyBorder="1"/>
    <xf numFmtId="0" fontId="1" fillId="4" borderId="2" xfId="0" applyFont="1" applyFill="1" applyBorder="1" applyAlignment="1">
      <alignment vertical="center"/>
    </xf>
    <xf numFmtId="167" fontId="0" fillId="6" borderId="21" xfId="0" applyNumberFormat="1" applyFill="1" applyBorder="1"/>
    <xf numFmtId="167" fontId="0" fillId="6" borderId="4" xfId="0" applyNumberFormat="1" applyFill="1" applyBorder="1"/>
    <xf numFmtId="167" fontId="0" fillId="6" borderId="12" xfId="0" applyNumberFormat="1" applyFill="1" applyBorder="1"/>
    <xf numFmtId="167" fontId="0" fillId="5" borderId="12" xfId="0" applyNumberFormat="1" applyFill="1" applyBorder="1"/>
    <xf numFmtId="0" fontId="1" fillId="0" borderId="1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2" fontId="0" fillId="0" borderId="0" xfId="0" applyNumberFormat="1"/>
    <xf numFmtId="0" fontId="1" fillId="0" borderId="19" xfId="0" applyFont="1" applyBorder="1" applyAlignment="1">
      <alignment horizontal="center"/>
    </xf>
    <xf numFmtId="2" fontId="0" fillId="0" borderId="4" xfId="0" applyNumberFormat="1" applyBorder="1"/>
    <xf numFmtId="2" fontId="0" fillId="0" borderId="25" xfId="0" applyNumberFormat="1" applyBorder="1"/>
    <xf numFmtId="0" fontId="2" fillId="0" borderId="41" xfId="0" applyFont="1" applyBorder="1" applyAlignment="1">
      <alignment horizontal="center" vertical="center" textRotation="90" wrapText="1"/>
    </xf>
    <xf numFmtId="0" fontId="2" fillId="0" borderId="40" xfId="0" applyFont="1" applyBorder="1" applyAlignment="1">
      <alignment horizontal="center" vertical="center" textRotation="90"/>
    </xf>
    <xf numFmtId="10" fontId="0" fillId="0" borderId="2" xfId="1" applyNumberFormat="1" applyFont="1" applyBorder="1"/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167" fontId="0" fillId="0" borderId="2" xfId="0" applyNumberFormat="1" applyBorder="1" applyAlignment="1">
      <alignment horizontal="right"/>
    </xf>
    <xf numFmtId="165" fontId="0" fillId="7" borderId="2" xfId="0" applyNumberFormat="1" applyFill="1" applyBorder="1" applyAlignment="1">
      <alignment horizontal="right"/>
    </xf>
    <xf numFmtId="165" fontId="0" fillId="7" borderId="2" xfId="0" applyNumberFormat="1" applyFill="1" applyBorder="1"/>
    <xf numFmtId="168" fontId="0" fillId="0" borderId="2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vertical="center" textRotation="90"/>
    </xf>
    <xf numFmtId="0" fontId="2" fillId="8" borderId="2" xfId="0" applyFont="1" applyFill="1" applyBorder="1"/>
    <xf numFmtId="0" fontId="0" fillId="8" borderId="2" xfId="0" applyFill="1" applyBorder="1"/>
    <xf numFmtId="168" fontId="0" fillId="8" borderId="2" xfId="0" applyNumberFormat="1" applyFill="1" applyBorder="1"/>
    <xf numFmtId="167" fontId="0" fillId="8" borderId="2" xfId="0" applyNumberFormat="1" applyFill="1" applyBorder="1"/>
    <xf numFmtId="165" fontId="0" fillId="8" borderId="2" xfId="0" applyNumberFormat="1" applyFill="1" applyBorder="1"/>
    <xf numFmtId="0" fontId="2" fillId="9" borderId="2" xfId="0" applyFont="1" applyFill="1" applyBorder="1"/>
    <xf numFmtId="0" fontId="0" fillId="9" borderId="2" xfId="0" applyFill="1" applyBorder="1"/>
    <xf numFmtId="168" fontId="0" fillId="9" borderId="2" xfId="0" applyNumberFormat="1" applyFill="1" applyBorder="1"/>
    <xf numFmtId="167" fontId="0" fillId="9" borderId="2" xfId="0" applyNumberFormat="1" applyFill="1" applyBorder="1"/>
    <xf numFmtId="165" fontId="0" fillId="9" borderId="2" xfId="0" applyNumberFormat="1" applyFill="1" applyBorder="1"/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167" fontId="0" fillId="5" borderId="0" xfId="0" applyNumberFormat="1" applyFill="1"/>
    <xf numFmtId="0" fontId="0" fillId="5" borderId="0" xfId="0" applyFill="1"/>
    <xf numFmtId="0" fontId="2" fillId="0" borderId="44" xfId="0" applyFont="1" applyBorder="1" applyAlignment="1">
      <alignment horizontal="center"/>
    </xf>
    <xf numFmtId="0" fontId="0" fillId="0" borderId="43" xfId="0" applyBorder="1"/>
    <xf numFmtId="0" fontId="0" fillId="0" borderId="45" xfId="0" applyBorder="1" applyAlignment="1">
      <alignment horizontal="center"/>
    </xf>
    <xf numFmtId="2" fontId="0" fillId="9" borderId="2" xfId="0" applyNumberFormat="1" applyFill="1" applyBorder="1"/>
    <xf numFmtId="2" fontId="0" fillId="8" borderId="2" xfId="0" applyNumberFormat="1" applyFill="1" applyBorder="1"/>
    <xf numFmtId="11" fontId="0" fillId="9" borderId="2" xfId="0" applyNumberFormat="1" applyFill="1" applyBorder="1"/>
    <xf numFmtId="11" fontId="0" fillId="8" borderId="2" xfId="0" applyNumberFormat="1" applyFill="1" applyBorder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textRotation="90"/>
    </xf>
    <xf numFmtId="0" fontId="0" fillId="0" borderId="42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textRotation="90"/>
    </xf>
    <xf numFmtId="167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42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167" fontId="0" fillId="0" borderId="5" xfId="0" applyNumberFormat="1" applyBorder="1" applyAlignment="1">
      <alignment horizontal="center"/>
    </xf>
    <xf numFmtId="0" fontId="2" fillId="0" borderId="22" xfId="0" applyFont="1" applyBorder="1" applyAlignment="1">
      <alignment horizontal="center" vertical="center" textRotation="90" wrapText="1"/>
    </xf>
    <xf numFmtId="0" fontId="2" fillId="0" borderId="40" xfId="0" applyFont="1" applyBorder="1" applyAlignment="1">
      <alignment horizontal="center" vertical="center" textRotation="90" wrapText="1"/>
    </xf>
    <xf numFmtId="0" fontId="2" fillId="0" borderId="41" xfId="0" applyFont="1" applyBorder="1" applyAlignment="1">
      <alignment horizontal="center" vertical="center" textRotation="90" wrapText="1"/>
    </xf>
    <xf numFmtId="0" fontId="2" fillId="0" borderId="30" xfId="0" applyFont="1" applyBorder="1" applyAlignment="1">
      <alignment horizontal="center" vertical="center" textRotation="90" wrapText="1"/>
    </xf>
    <xf numFmtId="0" fontId="2" fillId="0" borderId="38" xfId="0" applyFont="1" applyBorder="1" applyAlignment="1">
      <alignment horizontal="center" vertical="center" textRotation="90" wrapText="1"/>
    </xf>
    <xf numFmtId="0" fontId="2" fillId="0" borderId="37" xfId="0" applyFont="1" applyBorder="1" applyAlignment="1">
      <alignment horizontal="center" vertical="center" textRotation="90" wrapText="1"/>
    </xf>
    <xf numFmtId="0" fontId="1" fillId="0" borderId="19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5" xfId="0" applyFont="1" applyBorder="1" applyAlignment="1">
      <alignment horizontal="center" wrapText="1"/>
    </xf>
    <xf numFmtId="0" fontId="1" fillId="0" borderId="34" xfId="0" applyFont="1" applyBorder="1" applyAlignment="1">
      <alignment horizontal="center" wrapText="1"/>
    </xf>
    <xf numFmtId="0" fontId="1" fillId="0" borderId="36" xfId="0" applyFont="1" applyBorder="1" applyAlignment="1">
      <alignment horizontal="center" wrapText="1"/>
    </xf>
    <xf numFmtId="0" fontId="1" fillId="0" borderId="37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  <xf numFmtId="0" fontId="1" fillId="0" borderId="38" xfId="0" applyFont="1" applyBorder="1" applyAlignment="1">
      <alignment horizontal="center" wrapText="1"/>
    </xf>
    <xf numFmtId="0" fontId="1" fillId="0" borderId="33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Density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'05 LCDOD'!$B$4:$B$13</c:f>
              <c:strCache>
                <c:ptCount val="10"/>
                <c:pt idx="0">
                  <c:v>W855791-01</c:v>
                </c:pt>
                <c:pt idx="1">
                  <c:v>W855791-02</c:v>
                </c:pt>
                <c:pt idx="2">
                  <c:v>W855791-03</c:v>
                </c:pt>
                <c:pt idx="3">
                  <c:v>W855791-04</c:v>
                </c:pt>
                <c:pt idx="4">
                  <c:v>W855791-05</c:v>
                </c:pt>
                <c:pt idx="5">
                  <c:v>W825414-01</c:v>
                </c:pt>
                <c:pt idx="6">
                  <c:v>W825414-02</c:v>
                </c:pt>
                <c:pt idx="7">
                  <c:v>W825414-03</c:v>
                </c:pt>
                <c:pt idx="8">
                  <c:v>W825414-04</c:v>
                </c:pt>
                <c:pt idx="9">
                  <c:v>W825414-05</c:v>
                </c:pt>
              </c:strCache>
            </c:strRef>
          </c:cat>
          <c:val>
            <c:numRef>
              <c:f>'01 Density'!#REF!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3-46EE-BC8B-55335BC57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83535967"/>
        <c:axId val="1120757888"/>
      </c:barChart>
      <c:catAx>
        <c:axId val="1783535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Cushion</a:t>
                </a:r>
                <a:r>
                  <a:rPr lang="en-US" baseline="0"/>
                  <a:t> ID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757888"/>
        <c:crosses val="autoZero"/>
        <c:auto val="1"/>
        <c:lblAlgn val="ctr"/>
        <c:lblOffset val="100"/>
        <c:noMultiLvlLbl val="0"/>
      </c:catAx>
      <c:valAx>
        <c:axId val="11207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(g/mm3)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535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'01 Density'!$D$34</c:f>
              <c:strCache>
                <c:ptCount val="1"/>
                <c:pt idx="0">
                  <c:v>Reported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'01 Density'!$C$35:$C$37</c:f>
              <c:strCache>
                <c:ptCount val="3"/>
                <c:pt idx="0">
                  <c:v>VF 60-90</c:v>
                </c:pt>
                <c:pt idx="1">
                  <c:v>EN 40-230</c:v>
                </c:pt>
                <c:pt idx="2">
                  <c:v>EN 50-250</c:v>
                </c:pt>
              </c:strCache>
            </c:strRef>
          </c:cat>
          <c:val>
            <c:numRef>
              <c:f>'01 Density'!$D$35:$D$37</c:f>
              <c:numCache>
                <c:formatCode>General</c:formatCode>
                <c:ptCount val="3"/>
                <c:pt idx="0">
                  <c:v>60</c:v>
                </c:pt>
                <c:pt idx="1">
                  <c:v>40.5</c:v>
                </c:pt>
                <c:pt idx="2">
                  <c:v>51.75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29-474E-AADA-C353F0830438}"/>
            </c:ext>
          </c:extLst>
        </c:ser>
        <c:ser>
          <c:idx val="1"/>
          <c:order val="1"/>
          <c:tx>
            <c:strRef>
              <c:f>'01 Density'!$E$34</c:f>
              <c:strCache>
                <c:ptCount val="1"/>
                <c:pt idx="0">
                  <c:v>Measured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'01 Density'!$C$35:$C$37</c:f>
              <c:strCache>
                <c:ptCount val="3"/>
                <c:pt idx="0">
                  <c:v>VF 60-90</c:v>
                </c:pt>
                <c:pt idx="1">
                  <c:v>EN 40-230</c:v>
                </c:pt>
                <c:pt idx="2">
                  <c:v>EN 50-250</c:v>
                </c:pt>
              </c:strCache>
            </c:strRef>
          </c:cat>
          <c:val>
            <c:numRef>
              <c:f>'01 Density'!$E$35:$E$37</c:f>
              <c:numCache>
                <c:formatCode>0.00</c:formatCode>
                <c:ptCount val="3"/>
                <c:pt idx="0" formatCode="General">
                  <c:v>60</c:v>
                </c:pt>
                <c:pt idx="1">
                  <c:v>36.576187319408142</c:v>
                </c:pt>
                <c:pt idx="2">
                  <c:v>38.895201575676708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29-474E-AADA-C353F0830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957696"/>
        <c:axId val="65218992"/>
      </c:barChart>
      <c:catAx>
        <c:axId val="104957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Foam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8992"/>
        <c:crosses val="autoZero"/>
        <c:auto val="1"/>
        <c:lblAlgn val="ctr"/>
        <c:lblOffset val="100"/>
        <c:noMultiLvlLbl val="0"/>
      </c:catAx>
      <c:valAx>
        <c:axId val="6521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Density (kg/m3)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5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EN40-230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5561785085509571"/>
                  <c:y val="-0.19786916036417107"/>
                </c:manualLayout>
              </c:layout>
              <c:numFmt formatCode="General" sourceLinked="0"/>
              <c:spPr>
                <a:noFill/>
                <a:ln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Lit>
              <c:ptCount val="2"/>
              <c:pt idx="0">
                <c:v>H250</c:v>
              </c:pt>
              <c:pt idx="1">
                <c:v> H500</c:v>
              </c:pt>
            </c:strLit>
          </c:cat>
          <c:val>
            <c:numRef>
              <c:f>('03 Hysteresis'!$G$4,'03 Hysteresis'!$Q$4)</c:f>
              <c:numCache>
                <c:formatCode>0.00%</c:formatCode>
                <c:ptCount val="2"/>
                <c:pt idx="0">
                  <c:v>0.25306332837384715</c:v>
                </c:pt>
                <c:pt idx="1">
                  <c:v>0.17494776483527583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1-42B1-AE5F-DB05E915AC7D}"/>
            </c:ext>
          </c:extLst>
        </c:ser>
        <c:ser>
          <c:idx val="1"/>
          <c:order val="1"/>
          <c:tx>
            <c:v>EN50-250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6631052174593348"/>
                  <c:y val="-0.13015089703648794"/>
                </c:manualLayout>
              </c:layout>
              <c:numFmt formatCode="General" sourceLinked="0"/>
              <c:spPr>
                <a:noFill/>
                <a:ln w="1587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Lit>
              <c:ptCount val="2"/>
              <c:pt idx="0">
                <c:v>H250</c:v>
              </c:pt>
              <c:pt idx="1">
                <c:v> H500</c:v>
              </c:pt>
            </c:strLit>
          </c:cat>
          <c:val>
            <c:numRef>
              <c:f>('03 Hysteresis'!$G$9,'03 Hysteresis'!$Q$9)</c:f>
              <c:numCache>
                <c:formatCode>0.00%</c:formatCode>
                <c:ptCount val="2"/>
                <c:pt idx="0">
                  <c:v>0.23811198237654357</c:v>
                </c:pt>
                <c:pt idx="1">
                  <c:v>0.17549353679083349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01-42B1-AE5F-DB05E915A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3535967"/>
        <c:axId val="1120757888"/>
      </c:barChart>
      <c:catAx>
        <c:axId val="178353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757888"/>
        <c:crosses val="autoZero"/>
        <c:auto val="1"/>
        <c:lblAlgn val="ctr"/>
        <c:lblOffset val="100"/>
        <c:noMultiLvlLbl val="0"/>
      </c:catAx>
      <c:valAx>
        <c:axId val="11207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53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H250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'05 LCDOD'!$B$4:$B$13</c:f>
              <c:strCache>
                <c:ptCount val="10"/>
                <c:pt idx="0">
                  <c:v>W855791-01</c:v>
                </c:pt>
                <c:pt idx="1">
                  <c:v>W855791-02</c:v>
                </c:pt>
                <c:pt idx="2">
                  <c:v>W855791-03</c:v>
                </c:pt>
                <c:pt idx="3">
                  <c:v>W855791-04</c:v>
                </c:pt>
                <c:pt idx="4">
                  <c:v>W855791-05</c:v>
                </c:pt>
                <c:pt idx="5">
                  <c:v>W825414-01</c:v>
                </c:pt>
                <c:pt idx="6">
                  <c:v>W825414-02</c:v>
                </c:pt>
                <c:pt idx="7">
                  <c:v>W825414-03</c:v>
                </c:pt>
                <c:pt idx="8">
                  <c:v>W825414-04</c:v>
                </c:pt>
                <c:pt idx="9">
                  <c:v>W825414-05</c:v>
                </c:pt>
              </c:strCache>
            </c:strRef>
          </c:cat>
          <c:val>
            <c:numRef>
              <c:f>'03 Hysteresis'!$F$4:$F$13</c:f>
              <c:numCache>
                <c:formatCode>0.00000</c:formatCode>
                <c:ptCount val="10"/>
                <c:pt idx="0">
                  <c:v>0.25935885157490529</c:v>
                </c:pt>
                <c:pt idx="1">
                  <c:v>0.28246331275574654</c:v>
                </c:pt>
                <c:pt idx="2">
                  <c:v>0.23879147300985396</c:v>
                </c:pt>
                <c:pt idx="3">
                  <c:v>0.23269543184942387</c:v>
                </c:pt>
                <c:pt idx="4">
                  <c:v>0.25200757267930624</c:v>
                </c:pt>
                <c:pt idx="5">
                  <c:v>0.23340935644087582</c:v>
                </c:pt>
                <c:pt idx="6">
                  <c:v>0.23752864603703383</c:v>
                </c:pt>
                <c:pt idx="7">
                  <c:v>0.24311749042515007</c:v>
                </c:pt>
                <c:pt idx="8">
                  <c:v>0.24849382628995309</c:v>
                </c:pt>
                <c:pt idx="9">
                  <c:v>0.22801059268970503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BB-47A7-87EB-1B28335AA3C8}"/>
            </c:ext>
          </c:extLst>
        </c:ser>
        <c:ser>
          <c:idx val="2"/>
          <c:order val="1"/>
          <c:tx>
            <c:v>H500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'03 Hysteresis'!$P$4:$P$13</c:f>
              <c:numCache>
                <c:formatCode>0.00000</c:formatCode>
                <c:ptCount val="10"/>
                <c:pt idx="0">
                  <c:v>0.17148745943047616</c:v>
                </c:pt>
                <c:pt idx="1">
                  <c:v>0.19994819808774947</c:v>
                </c:pt>
                <c:pt idx="2">
                  <c:v>0.17123441736412492</c:v>
                </c:pt>
                <c:pt idx="3">
                  <c:v>0.16650317023374983</c:v>
                </c:pt>
                <c:pt idx="4">
                  <c:v>0.16556557906027858</c:v>
                </c:pt>
                <c:pt idx="5">
                  <c:v>0.17253639985150923</c:v>
                </c:pt>
                <c:pt idx="6">
                  <c:v>0.17375266249477248</c:v>
                </c:pt>
                <c:pt idx="7">
                  <c:v>0.1790054557636179</c:v>
                </c:pt>
                <c:pt idx="8">
                  <c:v>0.18359977317451504</c:v>
                </c:pt>
                <c:pt idx="9">
                  <c:v>0.16857339266975288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BB-47A7-87EB-1B28335AA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83535967"/>
        <c:axId val="1120757888"/>
      </c:barChart>
      <c:catAx>
        <c:axId val="178353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757888"/>
        <c:crosses val="autoZero"/>
        <c:auto val="1"/>
        <c:lblAlgn val="ctr"/>
        <c:lblOffset val="100"/>
        <c:noMultiLvlLbl val="0"/>
      </c:catAx>
      <c:valAx>
        <c:axId val="11207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53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EN40-230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9912060451713954"/>
                  <c:y val="-0.25560659084281129"/>
                </c:manualLayout>
              </c:layout>
              <c:numFmt formatCode="General" sourceLinked="0"/>
              <c:spPr>
                <a:noFill/>
                <a:ln w="15875">
                  <a:solidFill>
                    <a:schemeClr val="accent2">
                      <a:lumMod val="60000"/>
                      <a:lumOff val="4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('05 LCDOD'!$B$36:$B$38,'05 LCDOD'!$B$39:$B$41,'05 LCDOD'!$B$42:$B$44)</c:f>
              <c:strCache>
                <c:ptCount val="3"/>
                <c:pt idx="0">
                  <c:v>135N</c:v>
                </c:pt>
                <c:pt idx="1">
                  <c:v>180N</c:v>
                </c:pt>
                <c:pt idx="2">
                  <c:v>225N</c:v>
                </c:pt>
              </c:strCache>
            </c:strRef>
          </c:cat>
          <c:val>
            <c:numRef>
              <c:f>('05 LCDOD'!$Q$4,'05 LCDOD'!$AC$4,'05 LCDOD'!$AO$4)</c:f>
              <c:numCache>
                <c:formatCode>0.00</c:formatCode>
                <c:ptCount val="3"/>
                <c:pt idx="0">
                  <c:v>51.971555555555554</c:v>
                </c:pt>
                <c:pt idx="1">
                  <c:v>44.426666666666662</c:v>
                </c:pt>
                <c:pt idx="2">
                  <c:v>37.415333333333336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AB-4E00-902A-B94E60B2D77B}"/>
            </c:ext>
          </c:extLst>
        </c:ser>
        <c:ser>
          <c:idx val="1"/>
          <c:order val="1"/>
          <c:tx>
            <c:v>EN50-250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4503782502275993"/>
                  <c:y val="-0.10729214403755089"/>
                </c:manualLayout>
              </c:layout>
              <c:numFmt formatCode="General" sourceLinked="0"/>
              <c:spPr>
                <a:noFill/>
                <a:ln w="1587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('05 LCDOD'!$B$36:$B$38,'05 LCDOD'!$B$39:$B$41,'05 LCDOD'!$B$42:$B$44)</c:f>
              <c:strCache>
                <c:ptCount val="3"/>
                <c:pt idx="0">
                  <c:v>135N</c:v>
                </c:pt>
                <c:pt idx="1">
                  <c:v>180N</c:v>
                </c:pt>
                <c:pt idx="2">
                  <c:v>225N</c:v>
                </c:pt>
              </c:strCache>
            </c:strRef>
          </c:cat>
          <c:val>
            <c:numRef>
              <c:f>('05 LCDOD'!$Q$9,'05 LCDOD'!$AC$9,'05 LCDOD'!$AO$9)</c:f>
              <c:numCache>
                <c:formatCode>0.00</c:formatCode>
                <c:ptCount val="3"/>
                <c:pt idx="0">
                  <c:v>56.652000000000008</c:v>
                </c:pt>
                <c:pt idx="1">
                  <c:v>49.25222222222223</c:v>
                </c:pt>
                <c:pt idx="2">
                  <c:v>41.445111111111117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AB-4E00-902A-B94E60B2D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3535967"/>
        <c:axId val="1120757888"/>
      </c:barChart>
      <c:catAx>
        <c:axId val="178353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757888"/>
        <c:crosses val="autoZero"/>
        <c:auto val="1"/>
        <c:lblAlgn val="ctr"/>
        <c:lblOffset val="100"/>
        <c:noMultiLvlLbl val="0"/>
      </c:catAx>
      <c:valAx>
        <c:axId val="11207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53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'05 LCDOD'!$AU$2:$AU$3</c:f>
              <c:strCache>
                <c:ptCount val="2"/>
                <c:pt idx="0">
                  <c:v>Loaded Contour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'05 LCDOD'!$B$4:$B$13</c:f>
              <c:strCache>
                <c:ptCount val="10"/>
                <c:pt idx="0">
                  <c:v>W855791-01</c:v>
                </c:pt>
                <c:pt idx="1">
                  <c:v>W855791-02</c:v>
                </c:pt>
                <c:pt idx="2">
                  <c:v>W855791-03</c:v>
                </c:pt>
                <c:pt idx="3">
                  <c:v>W855791-04</c:v>
                </c:pt>
                <c:pt idx="4">
                  <c:v>W855791-05</c:v>
                </c:pt>
                <c:pt idx="5">
                  <c:v>W825414-01</c:v>
                </c:pt>
                <c:pt idx="6">
                  <c:v>W825414-02</c:v>
                </c:pt>
                <c:pt idx="7">
                  <c:v>W825414-03</c:v>
                </c:pt>
                <c:pt idx="8">
                  <c:v>W825414-04</c:v>
                </c:pt>
                <c:pt idx="9">
                  <c:v>W825414-05</c:v>
                </c:pt>
              </c:strCache>
            </c:strRef>
          </c:cat>
          <c:val>
            <c:numRef>
              <c:f>'05 LCDOD'!$AU$4:$AU$13</c:f>
              <c:numCache>
                <c:formatCode>0.00</c:formatCode>
                <c:ptCount val="10"/>
                <c:pt idx="0">
                  <c:v>53.463333333333331</c:v>
                </c:pt>
                <c:pt idx="1">
                  <c:v>50.53</c:v>
                </c:pt>
                <c:pt idx="2">
                  <c:v>46.203333333333326</c:v>
                </c:pt>
                <c:pt idx="3">
                  <c:v>45.946666666666665</c:v>
                </c:pt>
                <c:pt idx="4">
                  <c:v>52.356666666666662</c:v>
                </c:pt>
                <c:pt idx="5">
                  <c:v>43.75333333333333</c:v>
                </c:pt>
                <c:pt idx="6">
                  <c:v>44.576666666666661</c:v>
                </c:pt>
                <c:pt idx="7">
                  <c:v>44.833333333333336</c:v>
                </c:pt>
                <c:pt idx="8">
                  <c:v>43.983333333333327</c:v>
                </c:pt>
                <c:pt idx="9">
                  <c:v>43.859999999999992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B2-46B7-BE34-C96890B58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83535967"/>
        <c:axId val="1120757888"/>
      </c:barChart>
      <c:barChart>
        <c:barDir val="col"/>
        <c:grouping val="clustered"/>
        <c:varyColors val="0"/>
        <c:ser>
          <c:idx val="1"/>
          <c:order val="1"/>
          <c:tx>
            <c:v>L180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'05 LCDOD'!$AY$4:$AY$13</c:f>
              <c:numCache>
                <c:formatCode>0.00</c:formatCode>
                <c:ptCount val="10"/>
                <c:pt idx="0">
                  <c:v>7.2133333333333383</c:v>
                </c:pt>
                <c:pt idx="1">
                  <c:v>7.9033333333333289</c:v>
                </c:pt>
                <c:pt idx="2">
                  <c:v>7.1766666666666765</c:v>
                </c:pt>
                <c:pt idx="3">
                  <c:v>7.0166666666666657</c:v>
                </c:pt>
                <c:pt idx="4">
                  <c:v>7.6000000000000085</c:v>
                </c:pt>
                <c:pt idx="5">
                  <c:v>7.4799999999999969</c:v>
                </c:pt>
                <c:pt idx="6">
                  <c:v>7.3800000000000097</c:v>
                </c:pt>
                <c:pt idx="7">
                  <c:v>7.5333333333333314</c:v>
                </c:pt>
                <c:pt idx="8">
                  <c:v>7.3600000000000065</c:v>
                </c:pt>
                <c:pt idx="9">
                  <c:v>7.0533333333333417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B2-46B7-BE34-C96890B58C0A}"/>
            </c:ext>
          </c:extLst>
        </c:ser>
        <c:ser>
          <c:idx val="2"/>
          <c:order val="2"/>
          <c:tx>
            <c:v>L225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'05 LCDOD'!$BC$4:$BC$13</c:f>
              <c:numCache>
                <c:formatCode>0.00</c:formatCode>
                <c:ptCount val="10"/>
                <c:pt idx="0">
                  <c:v>13.456666666666671</c:v>
                </c:pt>
                <c:pt idx="1">
                  <c:v>14.810000000000002</c:v>
                </c:pt>
                <c:pt idx="2">
                  <c:v>14.256666666666675</c:v>
                </c:pt>
                <c:pt idx="3">
                  <c:v>13.946666666666673</c:v>
                </c:pt>
                <c:pt idx="4">
                  <c:v>14.04</c:v>
                </c:pt>
                <c:pt idx="5">
                  <c:v>15.259999999999998</c:v>
                </c:pt>
                <c:pt idx="6">
                  <c:v>14.466666666666669</c:v>
                </c:pt>
                <c:pt idx="7">
                  <c:v>15.163333333333334</c:v>
                </c:pt>
                <c:pt idx="8">
                  <c:v>14.926666666666669</c:v>
                </c:pt>
                <c:pt idx="9">
                  <c:v>14.483333333333341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B2-46B7-BE34-C96890B58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77227551"/>
        <c:axId val="1120731488"/>
      </c:barChart>
      <c:catAx>
        <c:axId val="178353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757888"/>
        <c:crosses val="autoZero"/>
        <c:auto val="1"/>
        <c:lblAlgn val="ctr"/>
        <c:lblOffset val="100"/>
        <c:noMultiLvlLbl val="0"/>
      </c:catAx>
      <c:valAx>
        <c:axId val="11207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Loaded Contour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535967"/>
        <c:crosses val="autoZero"/>
        <c:crossBetween val="between"/>
      </c:valAx>
      <c:valAx>
        <c:axId val="11207314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Overload Deflection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227551"/>
        <c:crosses val="max"/>
        <c:crossBetween val="between"/>
      </c:valAx>
      <c:catAx>
        <c:axId val="1877227551"/>
        <c:scaling>
          <c:orientation val="minMax"/>
        </c:scaling>
        <c:delete val="1"/>
        <c:axPos val="b"/>
        <c:majorTickMark val="out"/>
        <c:minorTickMark val="none"/>
        <c:tickLblPos val="nextTo"/>
        <c:crossAx val="11207314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'05 LCDOD'!$D$57</c:f>
              <c:strCache>
                <c:ptCount val="1"/>
                <c:pt idx="0">
                  <c:v>EN 40-230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'05 LCDOD'!$C$59:$C$60</c:f>
              <c:strCache>
                <c:ptCount val="2"/>
                <c:pt idx="0">
                  <c:v>180mm</c:v>
                </c:pt>
                <c:pt idx="1">
                  <c:v>225mm</c:v>
                </c:pt>
              </c:strCache>
            </c:strRef>
          </c:cat>
          <c:val>
            <c:numRef>
              <c:f>'05 LCDOD'!$D$59:$D$60</c:f>
              <c:numCache>
                <c:formatCode>General</c:formatCode>
                <c:ptCount val="2"/>
                <c:pt idx="0">
                  <c:v>7.3820000000000032</c:v>
                </c:pt>
                <c:pt idx="1">
                  <c:v>14.102000000000004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11-44F4-B7B3-DF0F0196EC84}"/>
            </c:ext>
          </c:extLst>
        </c:ser>
        <c:ser>
          <c:idx val="1"/>
          <c:order val="1"/>
          <c:tx>
            <c:strRef>
              <c:f>'05 LCDOD'!$E$57</c:f>
              <c:strCache>
                <c:ptCount val="1"/>
                <c:pt idx="0">
                  <c:v>EN50-250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'05 LCDOD'!$C$59:$C$60</c:f>
              <c:strCache>
                <c:ptCount val="2"/>
                <c:pt idx="0">
                  <c:v>180mm</c:v>
                </c:pt>
                <c:pt idx="1">
                  <c:v>225mm</c:v>
                </c:pt>
              </c:strCache>
            </c:strRef>
          </c:cat>
          <c:val>
            <c:numRef>
              <c:f>'05 LCDOD'!$E$59:$E$60</c:f>
              <c:numCache>
                <c:formatCode>General</c:formatCode>
                <c:ptCount val="2"/>
                <c:pt idx="0">
                  <c:v>7.3613333333333371</c:v>
                </c:pt>
                <c:pt idx="1">
                  <c:v>14.860000000000003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11-44F4-B7B3-DF0F0196E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393087"/>
        <c:axId val="6380335"/>
      </c:barChart>
      <c:catAx>
        <c:axId val="16539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335"/>
        <c:crosses val="autoZero"/>
        <c:auto val="1"/>
        <c:lblAlgn val="ctr"/>
        <c:lblOffset val="100"/>
        <c:noMultiLvlLbl val="0"/>
      </c:catAx>
      <c:valAx>
        <c:axId val="638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9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376489</xdr:colOff>
      <xdr:row>0</xdr:row>
      <xdr:rowOff>171310</xdr:rowOff>
    </xdr:from>
    <xdr:to>
      <xdr:col>38</xdr:col>
      <xdr:colOff>488548</xdr:colOff>
      <xdr:row>20</xdr:row>
      <xdr:rowOff>11066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9730C3-7671-468F-A0A3-230D98724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596347</xdr:colOff>
      <xdr:row>37</xdr:row>
      <xdr:rowOff>160683</xdr:rowOff>
    </xdr:from>
    <xdr:to>
      <xdr:col>7</xdr:col>
      <xdr:colOff>496956</xdr:colOff>
      <xdr:row>52</xdr:row>
      <xdr:rowOff>29817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61662B-7A0E-287F-5EB8-9632734D5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13</xdr:row>
      <xdr:rowOff>180022</xdr:rowOff>
    </xdr:from>
    <xdr:to>
      <xdr:col>9</xdr:col>
      <xdr:colOff>234315</xdr:colOff>
      <xdr:row>29</xdr:row>
      <xdr:rowOff>25717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3EA94A-EB0B-46F5-8B49-29507F64A9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276225</xdr:colOff>
      <xdr:row>13</xdr:row>
      <xdr:rowOff>171450</xdr:rowOff>
    </xdr:from>
    <xdr:to>
      <xdr:col>20</xdr:col>
      <xdr:colOff>177165</xdr:colOff>
      <xdr:row>29</xdr:row>
      <xdr:rowOff>20955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2D9C8F-ADF8-4EAB-A529-A5CDA035D5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</xdr:colOff>
      <xdr:row>14</xdr:row>
      <xdr:rowOff>25717</xdr:rowOff>
    </xdr:from>
    <xdr:to>
      <xdr:col>15</xdr:col>
      <xdr:colOff>291465</xdr:colOff>
      <xdr:row>29</xdr:row>
      <xdr:rowOff>48577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862F4E-5F2E-4CBD-511E-9167D56368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19050</xdr:colOff>
      <xdr:row>14</xdr:row>
      <xdr:rowOff>19050</xdr:rowOff>
    </xdr:from>
    <xdr:to>
      <xdr:col>30</xdr:col>
      <xdr:colOff>287655</xdr:colOff>
      <xdr:row>29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3AC03D-BDF6-4615-A980-62A5E886A2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273845</xdr:colOff>
      <xdr:row>55</xdr:row>
      <xdr:rowOff>65485</xdr:rowOff>
    </xdr:from>
    <xdr:to>
      <xdr:col>20</xdr:col>
      <xdr:colOff>71438</xdr:colOff>
      <xdr:row>67</xdr:row>
      <xdr:rowOff>29765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7C1BB00-57D0-4946-B677-8A27E2009C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arles\Documents\A%20Real%20Statistics%202019\Spreadsheets\Rel%206.2%20testing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7"/>
      <sheetName val="Sheet8"/>
      <sheetName val="Sheet6"/>
      <sheetName val="Sheet9"/>
      <sheetName val="Sheet11"/>
      <sheetName val="Sheet12"/>
      <sheetName val="Sheet13"/>
      <sheetName val="Sheet10"/>
      <sheetName val="Sheet14"/>
      <sheetName val="Sheet18"/>
      <sheetName val="Sheet19"/>
      <sheetName val="Sheet15"/>
      <sheetName val="Sheet16"/>
      <sheetName val="Bessel"/>
      <sheetName val="Poisson"/>
      <sheetName val="Sheet17"/>
      <sheetName val="Skellam"/>
      <sheetName val="Del Row"/>
      <sheetName val="CV"/>
      <sheetName val="Sheet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>
            <v>0</v>
          </cell>
          <cell r="B3">
            <v>0.5</v>
          </cell>
          <cell r="C3">
            <v>-1</v>
          </cell>
          <cell r="D3">
            <v>1</v>
          </cell>
          <cell r="E3">
            <v>2</v>
          </cell>
        </row>
        <row r="4">
          <cell r="A4">
            <v>0</v>
          </cell>
          <cell r="B4">
            <v>0.5</v>
          </cell>
          <cell r="C4">
            <v>-1</v>
          </cell>
          <cell r="D4">
            <v>1</v>
          </cell>
          <cell r="E4">
            <v>2</v>
          </cell>
        </row>
        <row r="5">
          <cell r="A5">
            <v>0</v>
          </cell>
          <cell r="B5">
            <v>0.5</v>
          </cell>
          <cell r="C5">
            <v>-1</v>
          </cell>
          <cell r="D5">
            <v>1</v>
          </cell>
          <cell r="E5">
            <v>2</v>
          </cell>
        </row>
        <row r="6">
          <cell r="A6">
            <v>0</v>
          </cell>
          <cell r="B6">
            <v>0.5</v>
          </cell>
          <cell r="C6">
            <v>-1</v>
          </cell>
          <cell r="D6">
            <v>1</v>
          </cell>
          <cell r="E6">
            <v>2</v>
          </cell>
        </row>
        <row r="7">
          <cell r="A7">
            <v>0</v>
          </cell>
          <cell r="B7">
            <v>0.5</v>
          </cell>
          <cell r="C7">
            <v>-1</v>
          </cell>
          <cell r="D7">
            <v>1</v>
          </cell>
          <cell r="E7">
            <v>2</v>
          </cell>
        </row>
        <row r="8">
          <cell r="A8">
            <v>0</v>
          </cell>
          <cell r="B8">
            <v>0.5</v>
          </cell>
          <cell r="C8">
            <v>-1</v>
          </cell>
          <cell r="D8">
            <v>1</v>
          </cell>
          <cell r="E8">
            <v>2</v>
          </cell>
        </row>
        <row r="9">
          <cell r="A9">
            <v>1</v>
          </cell>
          <cell r="B9">
            <v>1.5</v>
          </cell>
          <cell r="C9">
            <v>0</v>
          </cell>
          <cell r="D9">
            <v>2</v>
          </cell>
          <cell r="E9">
            <v>3</v>
          </cell>
        </row>
        <row r="10">
          <cell r="A10">
            <v>1</v>
          </cell>
          <cell r="B10">
            <v>1.5</v>
          </cell>
          <cell r="C10">
            <v>0</v>
          </cell>
          <cell r="D10">
            <v>2</v>
          </cell>
          <cell r="E10">
            <v>3</v>
          </cell>
        </row>
        <row r="11">
          <cell r="A11">
            <v>1</v>
          </cell>
          <cell r="B11">
            <v>1.5</v>
          </cell>
          <cell r="C11">
            <v>0</v>
          </cell>
          <cell r="D11">
            <v>2</v>
          </cell>
          <cell r="E11">
            <v>3</v>
          </cell>
        </row>
        <row r="12">
          <cell r="A12">
            <v>1</v>
          </cell>
          <cell r="B12">
            <v>1.5</v>
          </cell>
          <cell r="C12">
            <v>0</v>
          </cell>
          <cell r="D12">
            <v>2</v>
          </cell>
          <cell r="E12">
            <v>3</v>
          </cell>
        </row>
        <row r="13">
          <cell r="A13">
            <v>1</v>
          </cell>
          <cell r="B13">
            <v>1.5</v>
          </cell>
          <cell r="C13">
            <v>0</v>
          </cell>
          <cell r="D13">
            <v>2</v>
          </cell>
          <cell r="E13">
            <v>3</v>
          </cell>
        </row>
        <row r="14">
          <cell r="A14">
            <v>1</v>
          </cell>
          <cell r="B14">
            <v>1.5</v>
          </cell>
          <cell r="C14">
            <v>0</v>
          </cell>
          <cell r="D14">
            <v>2</v>
          </cell>
          <cell r="E14">
            <v>3</v>
          </cell>
        </row>
        <row r="15">
          <cell r="A15">
            <v>1</v>
          </cell>
          <cell r="B15">
            <v>1.5</v>
          </cell>
          <cell r="C15">
            <v>0</v>
          </cell>
          <cell r="D15">
            <v>2</v>
          </cell>
          <cell r="E15">
            <v>3</v>
          </cell>
        </row>
        <row r="16">
          <cell r="A16">
            <v>2</v>
          </cell>
          <cell r="B16">
            <v>2.5</v>
          </cell>
          <cell r="C16">
            <v>1</v>
          </cell>
          <cell r="D16">
            <v>3</v>
          </cell>
          <cell r="E16">
            <v>4</v>
          </cell>
        </row>
        <row r="17">
          <cell r="A17">
            <v>2</v>
          </cell>
          <cell r="B17">
            <v>2.5</v>
          </cell>
          <cell r="C17">
            <v>1</v>
          </cell>
          <cell r="D17">
            <v>3</v>
          </cell>
          <cell r="E17">
            <v>4</v>
          </cell>
        </row>
        <row r="18">
          <cell r="A18">
            <v>2</v>
          </cell>
          <cell r="B18">
            <v>2.5</v>
          </cell>
          <cell r="C18">
            <v>1</v>
          </cell>
          <cell r="D18">
            <v>3</v>
          </cell>
          <cell r="E18">
            <v>4</v>
          </cell>
        </row>
        <row r="19">
          <cell r="A19">
            <v>2</v>
          </cell>
          <cell r="B19">
            <v>2.5</v>
          </cell>
          <cell r="C19">
            <v>1</v>
          </cell>
          <cell r="D19">
            <v>3</v>
          </cell>
          <cell r="E19">
            <v>4</v>
          </cell>
        </row>
        <row r="20">
          <cell r="A20">
            <v>2</v>
          </cell>
          <cell r="B20">
            <v>2.5</v>
          </cell>
          <cell r="C20">
            <v>1</v>
          </cell>
          <cell r="D20">
            <v>3</v>
          </cell>
          <cell r="E20">
            <v>4</v>
          </cell>
        </row>
        <row r="21">
          <cell r="A21">
            <v>2</v>
          </cell>
          <cell r="B21">
            <v>2.5</v>
          </cell>
          <cell r="C21">
            <v>1</v>
          </cell>
          <cell r="D21">
            <v>3</v>
          </cell>
          <cell r="E21">
            <v>4</v>
          </cell>
        </row>
        <row r="22">
          <cell r="A22">
            <v>2</v>
          </cell>
          <cell r="B22">
            <v>2.5</v>
          </cell>
          <cell r="C22">
            <v>1</v>
          </cell>
          <cell r="D22">
            <v>3</v>
          </cell>
          <cell r="E22">
            <v>4</v>
          </cell>
        </row>
        <row r="23">
          <cell r="A23">
            <v>2.5</v>
          </cell>
          <cell r="B23">
            <v>3</v>
          </cell>
          <cell r="C23">
            <v>1.5</v>
          </cell>
          <cell r="D23">
            <v>3.5</v>
          </cell>
          <cell r="E23">
            <v>4.5</v>
          </cell>
        </row>
        <row r="24">
          <cell r="A24">
            <v>2.5</v>
          </cell>
          <cell r="B24">
            <v>3</v>
          </cell>
          <cell r="C24">
            <v>1.5</v>
          </cell>
          <cell r="D24">
            <v>3.5</v>
          </cell>
          <cell r="E24">
            <v>4.5</v>
          </cell>
        </row>
        <row r="25">
          <cell r="A25">
            <v>3</v>
          </cell>
          <cell r="B25">
            <v>3.5</v>
          </cell>
          <cell r="C25">
            <v>2</v>
          </cell>
          <cell r="D25">
            <v>4</v>
          </cell>
          <cell r="E25">
            <v>5</v>
          </cell>
        </row>
        <row r="26">
          <cell r="A26">
            <v>3</v>
          </cell>
          <cell r="B26">
            <v>3.5</v>
          </cell>
          <cell r="C26">
            <v>2</v>
          </cell>
          <cell r="D26">
            <v>4</v>
          </cell>
          <cell r="E26">
            <v>5</v>
          </cell>
        </row>
        <row r="27">
          <cell r="A27">
            <v>3</v>
          </cell>
          <cell r="B27">
            <v>3.5</v>
          </cell>
          <cell r="C27">
            <v>2</v>
          </cell>
          <cell r="D27">
            <v>4</v>
          </cell>
          <cell r="E27">
            <v>5</v>
          </cell>
        </row>
        <row r="28">
          <cell r="A28">
            <v>3.5</v>
          </cell>
          <cell r="B28">
            <v>4</v>
          </cell>
          <cell r="C28">
            <v>2.5</v>
          </cell>
          <cell r="D28">
            <v>4.5</v>
          </cell>
          <cell r="E28">
            <v>5.5</v>
          </cell>
        </row>
        <row r="29">
          <cell r="A29">
            <v>4</v>
          </cell>
          <cell r="B29">
            <v>4.5</v>
          </cell>
          <cell r="C29">
            <v>3</v>
          </cell>
          <cell r="D29">
            <v>5</v>
          </cell>
          <cell r="E29">
            <v>6</v>
          </cell>
        </row>
        <row r="30">
          <cell r="A30">
            <v>4</v>
          </cell>
          <cell r="B30">
            <v>4.5</v>
          </cell>
          <cell r="C30">
            <v>3</v>
          </cell>
          <cell r="D30">
            <v>5</v>
          </cell>
          <cell r="E30">
            <v>6</v>
          </cell>
        </row>
        <row r="31">
          <cell r="A31">
            <v>5</v>
          </cell>
          <cell r="B31">
            <v>5.5</v>
          </cell>
          <cell r="C31">
            <v>4</v>
          </cell>
          <cell r="D31">
            <v>6</v>
          </cell>
          <cell r="E31">
            <v>7</v>
          </cell>
        </row>
        <row r="32">
          <cell r="A32">
            <v>5</v>
          </cell>
          <cell r="B32">
            <v>5.5</v>
          </cell>
          <cell r="C32">
            <v>4</v>
          </cell>
          <cell r="D32">
            <v>6</v>
          </cell>
          <cell r="E32">
            <v>7</v>
          </cell>
        </row>
        <row r="33">
          <cell r="A33">
            <v>5</v>
          </cell>
          <cell r="B33">
            <v>5.5</v>
          </cell>
          <cell r="C33">
            <v>4</v>
          </cell>
          <cell r="D33">
            <v>6</v>
          </cell>
          <cell r="E33">
            <v>7</v>
          </cell>
        </row>
        <row r="34">
          <cell r="A34">
            <v>5</v>
          </cell>
          <cell r="B34">
            <v>5.5</v>
          </cell>
          <cell r="C34">
            <v>4</v>
          </cell>
          <cell r="D34">
            <v>6</v>
          </cell>
          <cell r="E34">
            <v>7</v>
          </cell>
        </row>
        <row r="35">
          <cell r="A35">
            <v>5</v>
          </cell>
          <cell r="B35">
            <v>5.5</v>
          </cell>
          <cell r="C35">
            <v>4</v>
          </cell>
          <cell r="D35">
            <v>6</v>
          </cell>
          <cell r="E35">
            <v>7</v>
          </cell>
        </row>
        <row r="36">
          <cell r="A36">
            <v>5</v>
          </cell>
          <cell r="B36">
            <v>5.5</v>
          </cell>
          <cell r="C36">
            <v>4</v>
          </cell>
          <cell r="D36">
            <v>6</v>
          </cell>
          <cell r="E36">
            <v>7</v>
          </cell>
        </row>
        <row r="37">
          <cell r="A37">
            <v>5</v>
          </cell>
          <cell r="B37">
            <v>5.5</v>
          </cell>
          <cell r="C37">
            <v>4</v>
          </cell>
          <cell r="D37">
            <v>6</v>
          </cell>
          <cell r="E37">
            <v>7</v>
          </cell>
        </row>
        <row r="38">
          <cell r="A38">
            <v>5</v>
          </cell>
          <cell r="B38">
            <v>5.5</v>
          </cell>
          <cell r="C38">
            <v>4</v>
          </cell>
          <cell r="D38">
            <v>6</v>
          </cell>
          <cell r="E38">
            <v>7</v>
          </cell>
        </row>
        <row r="39">
          <cell r="A39">
            <v>5</v>
          </cell>
          <cell r="B39">
            <v>5.5</v>
          </cell>
          <cell r="C39">
            <v>4</v>
          </cell>
          <cell r="D39">
            <v>6</v>
          </cell>
          <cell r="E39">
            <v>7</v>
          </cell>
        </row>
        <row r="40">
          <cell r="A40">
            <v>5</v>
          </cell>
          <cell r="B40">
            <v>5.5</v>
          </cell>
          <cell r="C40">
            <v>4</v>
          </cell>
          <cell r="D40">
            <v>6</v>
          </cell>
          <cell r="E40">
            <v>7</v>
          </cell>
        </row>
        <row r="41">
          <cell r="A41">
            <v>5</v>
          </cell>
          <cell r="B41">
            <v>5.5</v>
          </cell>
          <cell r="C41">
            <v>4</v>
          </cell>
          <cell r="D41">
            <v>6</v>
          </cell>
          <cell r="E41">
            <v>7</v>
          </cell>
        </row>
        <row r="42">
          <cell r="A42">
            <v>5</v>
          </cell>
          <cell r="B42">
            <v>5.5</v>
          </cell>
          <cell r="C42">
            <v>4</v>
          </cell>
          <cell r="D42">
            <v>6</v>
          </cell>
          <cell r="E42">
            <v>7</v>
          </cell>
        </row>
        <row r="43">
          <cell r="A43">
            <v>5</v>
          </cell>
          <cell r="B43">
            <v>5.5</v>
          </cell>
          <cell r="C43">
            <v>4</v>
          </cell>
          <cell r="D43">
            <v>6</v>
          </cell>
          <cell r="E43">
            <v>7</v>
          </cell>
        </row>
        <row r="44">
          <cell r="A44">
            <v>5</v>
          </cell>
          <cell r="B44">
            <v>5.5</v>
          </cell>
          <cell r="C44">
            <v>4</v>
          </cell>
          <cell r="D44">
            <v>6</v>
          </cell>
          <cell r="E44">
            <v>7</v>
          </cell>
        </row>
        <row r="45">
          <cell r="A45">
            <v>5</v>
          </cell>
          <cell r="B45">
            <v>5.5</v>
          </cell>
          <cell r="C45">
            <v>4</v>
          </cell>
          <cell r="D45">
            <v>6</v>
          </cell>
          <cell r="E45">
            <v>7</v>
          </cell>
        </row>
        <row r="46">
          <cell r="A46">
            <v>5</v>
          </cell>
          <cell r="B46">
            <v>5.5</v>
          </cell>
          <cell r="C46">
            <v>4</v>
          </cell>
          <cell r="D46">
            <v>6</v>
          </cell>
          <cell r="E46">
            <v>7</v>
          </cell>
        </row>
        <row r="47">
          <cell r="A47">
            <v>5</v>
          </cell>
          <cell r="B47">
            <v>5.5</v>
          </cell>
          <cell r="C47">
            <v>4</v>
          </cell>
          <cell r="D47">
            <v>6</v>
          </cell>
          <cell r="E47">
            <v>7</v>
          </cell>
        </row>
        <row r="48">
          <cell r="A48">
            <v>5</v>
          </cell>
          <cell r="B48">
            <v>5.5</v>
          </cell>
          <cell r="C48">
            <v>4</v>
          </cell>
          <cell r="D48">
            <v>6</v>
          </cell>
          <cell r="E48">
            <v>7</v>
          </cell>
        </row>
        <row r="49">
          <cell r="A49">
            <v>5</v>
          </cell>
          <cell r="B49">
            <v>5.5</v>
          </cell>
          <cell r="C49">
            <v>4</v>
          </cell>
          <cell r="D49">
            <v>6</v>
          </cell>
          <cell r="E49">
            <v>7</v>
          </cell>
        </row>
        <row r="50">
          <cell r="A50">
            <v>5</v>
          </cell>
          <cell r="B50">
            <v>5.5</v>
          </cell>
          <cell r="C50">
            <v>4</v>
          </cell>
          <cell r="D50">
            <v>6</v>
          </cell>
          <cell r="E50">
            <v>7</v>
          </cell>
        </row>
        <row r="51">
          <cell r="A51">
            <v>5</v>
          </cell>
          <cell r="B51">
            <v>5.5</v>
          </cell>
          <cell r="C51">
            <v>4</v>
          </cell>
          <cell r="D51">
            <v>6</v>
          </cell>
          <cell r="E51">
            <v>7</v>
          </cell>
        </row>
        <row r="52">
          <cell r="A52">
            <v>5</v>
          </cell>
          <cell r="B52">
            <v>5.5</v>
          </cell>
          <cell r="C52">
            <v>4</v>
          </cell>
          <cell r="D52">
            <v>6</v>
          </cell>
          <cell r="E52">
            <v>7</v>
          </cell>
        </row>
        <row r="53">
          <cell r="A53">
            <v>5</v>
          </cell>
          <cell r="B53">
            <v>5.5</v>
          </cell>
          <cell r="C53">
            <v>4</v>
          </cell>
          <cell r="D53">
            <v>6</v>
          </cell>
          <cell r="E53">
            <v>7</v>
          </cell>
        </row>
        <row r="54">
          <cell r="A54">
            <v>5</v>
          </cell>
          <cell r="B54">
            <v>5.5</v>
          </cell>
          <cell r="C54">
            <v>4</v>
          </cell>
          <cell r="D54">
            <v>6</v>
          </cell>
          <cell r="E54">
            <v>7</v>
          </cell>
        </row>
        <row r="55">
          <cell r="A55">
            <v>5</v>
          </cell>
          <cell r="B55">
            <v>5.5</v>
          </cell>
          <cell r="C55">
            <v>4</v>
          </cell>
          <cell r="D55">
            <v>6</v>
          </cell>
          <cell r="E55">
            <v>7</v>
          </cell>
        </row>
        <row r="56">
          <cell r="A56">
            <v>5</v>
          </cell>
          <cell r="B56">
            <v>5.5</v>
          </cell>
          <cell r="C56">
            <v>4</v>
          </cell>
          <cell r="D56">
            <v>6</v>
          </cell>
          <cell r="E56">
            <v>7</v>
          </cell>
        </row>
        <row r="57">
          <cell r="A57">
            <v>5</v>
          </cell>
          <cell r="B57">
            <v>5.5</v>
          </cell>
          <cell r="C57">
            <v>4</v>
          </cell>
          <cell r="D57">
            <v>6</v>
          </cell>
          <cell r="E57">
            <v>7</v>
          </cell>
        </row>
        <row r="58">
          <cell r="A58">
            <v>5</v>
          </cell>
          <cell r="B58">
            <v>5.5</v>
          </cell>
          <cell r="C58">
            <v>4</v>
          </cell>
          <cell r="D58">
            <v>6</v>
          </cell>
          <cell r="E58">
            <v>7</v>
          </cell>
        </row>
        <row r="59">
          <cell r="A59">
            <v>5</v>
          </cell>
          <cell r="B59">
            <v>5.5</v>
          </cell>
          <cell r="C59">
            <v>4</v>
          </cell>
          <cell r="D59">
            <v>6</v>
          </cell>
          <cell r="E59">
            <v>7</v>
          </cell>
        </row>
        <row r="60">
          <cell r="A60">
            <v>5</v>
          </cell>
          <cell r="B60">
            <v>5.5</v>
          </cell>
          <cell r="C60">
            <v>4</v>
          </cell>
          <cell r="D60">
            <v>6</v>
          </cell>
          <cell r="E60">
            <v>7</v>
          </cell>
        </row>
        <row r="61">
          <cell r="A61">
            <v>5</v>
          </cell>
          <cell r="B61">
            <v>5.5</v>
          </cell>
          <cell r="C61">
            <v>4</v>
          </cell>
          <cell r="D61">
            <v>6</v>
          </cell>
          <cell r="E61">
            <v>7</v>
          </cell>
        </row>
        <row r="62">
          <cell r="A62">
            <v>5</v>
          </cell>
          <cell r="B62">
            <v>5.5</v>
          </cell>
          <cell r="C62">
            <v>4</v>
          </cell>
          <cell r="D62">
            <v>6</v>
          </cell>
          <cell r="E62">
            <v>7</v>
          </cell>
        </row>
        <row r="63">
          <cell r="A63">
            <v>5</v>
          </cell>
          <cell r="B63">
            <v>5.5</v>
          </cell>
          <cell r="C63">
            <v>4</v>
          </cell>
          <cell r="D63">
            <v>6</v>
          </cell>
          <cell r="E63">
            <v>7</v>
          </cell>
        </row>
        <row r="64">
          <cell r="A64">
            <v>7.5</v>
          </cell>
          <cell r="B64">
            <v>8</v>
          </cell>
          <cell r="C64">
            <v>6.5</v>
          </cell>
          <cell r="D64">
            <v>8.5</v>
          </cell>
          <cell r="E64">
            <v>9.5</v>
          </cell>
        </row>
        <row r="65">
          <cell r="A65">
            <v>8</v>
          </cell>
          <cell r="B65">
            <v>8.5</v>
          </cell>
          <cell r="C65">
            <v>7</v>
          </cell>
          <cell r="D65">
            <v>9</v>
          </cell>
          <cell r="E65">
            <v>10</v>
          </cell>
        </row>
        <row r="66">
          <cell r="A66">
            <v>10</v>
          </cell>
          <cell r="B66">
            <v>10.5</v>
          </cell>
          <cell r="C66">
            <v>9</v>
          </cell>
          <cell r="D66">
            <v>11</v>
          </cell>
          <cell r="E66">
            <v>12</v>
          </cell>
        </row>
        <row r="67">
          <cell r="A67">
            <v>10</v>
          </cell>
          <cell r="B67">
            <v>10.5</v>
          </cell>
          <cell r="C67">
            <v>9</v>
          </cell>
          <cell r="D67">
            <v>11</v>
          </cell>
          <cell r="E67">
            <v>12</v>
          </cell>
        </row>
        <row r="68">
          <cell r="A68">
            <v>10</v>
          </cell>
          <cell r="B68">
            <v>10.5</v>
          </cell>
          <cell r="C68">
            <v>9</v>
          </cell>
          <cell r="D68">
            <v>11</v>
          </cell>
          <cell r="E68">
            <v>12</v>
          </cell>
        </row>
        <row r="69">
          <cell r="A69">
            <v>10</v>
          </cell>
          <cell r="B69">
            <v>10.5</v>
          </cell>
          <cell r="C69">
            <v>9</v>
          </cell>
          <cell r="D69">
            <v>11</v>
          </cell>
          <cell r="E69">
            <v>12</v>
          </cell>
        </row>
        <row r="70">
          <cell r="A70">
            <v>10</v>
          </cell>
          <cell r="B70">
            <v>10.5</v>
          </cell>
          <cell r="C70">
            <v>9</v>
          </cell>
          <cell r="D70">
            <v>11</v>
          </cell>
          <cell r="E70">
            <v>12</v>
          </cell>
        </row>
        <row r="71">
          <cell r="A71">
            <v>10</v>
          </cell>
          <cell r="B71">
            <v>10.5</v>
          </cell>
          <cell r="C71">
            <v>9</v>
          </cell>
          <cell r="D71">
            <v>11</v>
          </cell>
          <cell r="E71">
            <v>12</v>
          </cell>
        </row>
        <row r="72">
          <cell r="A72">
            <v>10</v>
          </cell>
          <cell r="B72">
            <v>10.5</v>
          </cell>
          <cell r="C72">
            <v>9</v>
          </cell>
          <cell r="D72">
            <v>11</v>
          </cell>
          <cell r="E72">
            <v>12</v>
          </cell>
        </row>
        <row r="73">
          <cell r="A73">
            <v>10</v>
          </cell>
          <cell r="B73">
            <v>10.5</v>
          </cell>
          <cell r="C73">
            <v>9</v>
          </cell>
          <cell r="D73">
            <v>11</v>
          </cell>
          <cell r="E73">
            <v>12</v>
          </cell>
        </row>
        <row r="74">
          <cell r="A74">
            <v>10</v>
          </cell>
          <cell r="B74">
            <v>10.5</v>
          </cell>
          <cell r="C74">
            <v>9</v>
          </cell>
          <cell r="D74">
            <v>11</v>
          </cell>
          <cell r="E74">
            <v>12</v>
          </cell>
        </row>
        <row r="75">
          <cell r="A75">
            <v>10</v>
          </cell>
          <cell r="B75">
            <v>10.5</v>
          </cell>
          <cell r="C75">
            <v>9</v>
          </cell>
          <cell r="D75">
            <v>11</v>
          </cell>
          <cell r="E75">
            <v>12</v>
          </cell>
        </row>
        <row r="76">
          <cell r="A76">
            <v>10</v>
          </cell>
          <cell r="B76">
            <v>10.5</v>
          </cell>
          <cell r="C76">
            <v>9</v>
          </cell>
          <cell r="D76">
            <v>11</v>
          </cell>
          <cell r="E76">
            <v>12</v>
          </cell>
        </row>
        <row r="77">
          <cell r="A77">
            <v>10</v>
          </cell>
          <cell r="B77">
            <v>10.5</v>
          </cell>
          <cell r="C77">
            <v>9</v>
          </cell>
          <cell r="D77">
            <v>11</v>
          </cell>
          <cell r="E77">
            <v>12</v>
          </cell>
        </row>
        <row r="78">
          <cell r="A78">
            <v>10</v>
          </cell>
          <cell r="B78">
            <v>10.5</v>
          </cell>
          <cell r="C78">
            <v>9</v>
          </cell>
          <cell r="D78">
            <v>11</v>
          </cell>
          <cell r="E78">
            <v>12</v>
          </cell>
        </row>
        <row r="79">
          <cell r="A79">
            <v>10</v>
          </cell>
          <cell r="B79">
            <v>10.5</v>
          </cell>
          <cell r="C79">
            <v>9</v>
          </cell>
          <cell r="D79">
            <v>11</v>
          </cell>
          <cell r="E79">
            <v>12</v>
          </cell>
        </row>
        <row r="80">
          <cell r="A80">
            <v>10</v>
          </cell>
          <cell r="B80">
            <v>10.5</v>
          </cell>
          <cell r="C80">
            <v>9</v>
          </cell>
          <cell r="D80">
            <v>11</v>
          </cell>
          <cell r="E80">
            <v>12</v>
          </cell>
        </row>
        <row r="81">
          <cell r="A81">
            <v>10</v>
          </cell>
          <cell r="B81">
            <v>10.5</v>
          </cell>
          <cell r="C81">
            <v>9</v>
          </cell>
          <cell r="D81">
            <v>11</v>
          </cell>
          <cell r="E81">
            <v>12</v>
          </cell>
        </row>
        <row r="82">
          <cell r="A82">
            <v>10</v>
          </cell>
          <cell r="B82">
            <v>10.5</v>
          </cell>
          <cell r="C82">
            <v>9</v>
          </cell>
          <cell r="D82">
            <v>11</v>
          </cell>
          <cell r="E82">
            <v>12</v>
          </cell>
        </row>
        <row r="83">
          <cell r="A83">
            <v>10</v>
          </cell>
          <cell r="B83">
            <v>10.5</v>
          </cell>
          <cell r="C83">
            <v>9</v>
          </cell>
          <cell r="D83">
            <v>11</v>
          </cell>
          <cell r="E83">
            <v>12</v>
          </cell>
        </row>
        <row r="84">
          <cell r="A84">
            <v>10</v>
          </cell>
          <cell r="B84">
            <v>10.5</v>
          </cell>
          <cell r="C84">
            <v>9</v>
          </cell>
          <cell r="D84">
            <v>11</v>
          </cell>
          <cell r="E84">
            <v>12</v>
          </cell>
        </row>
        <row r="85">
          <cell r="A85">
            <v>10</v>
          </cell>
          <cell r="B85">
            <v>10.5</v>
          </cell>
          <cell r="C85">
            <v>9</v>
          </cell>
          <cell r="D85">
            <v>11</v>
          </cell>
          <cell r="E85">
            <v>12</v>
          </cell>
        </row>
        <row r="86">
          <cell r="A86">
            <v>10</v>
          </cell>
          <cell r="B86">
            <v>10.5</v>
          </cell>
          <cell r="C86">
            <v>9</v>
          </cell>
          <cell r="D86">
            <v>11</v>
          </cell>
          <cell r="E86">
            <v>12</v>
          </cell>
        </row>
        <row r="87">
          <cell r="A87">
            <v>10</v>
          </cell>
          <cell r="B87">
            <v>10.5</v>
          </cell>
          <cell r="C87">
            <v>9</v>
          </cell>
          <cell r="D87">
            <v>11</v>
          </cell>
          <cell r="E87">
            <v>12</v>
          </cell>
        </row>
        <row r="88">
          <cell r="A88">
            <v>10</v>
          </cell>
          <cell r="B88">
            <v>10.5</v>
          </cell>
          <cell r="C88">
            <v>9</v>
          </cell>
          <cell r="D88">
            <v>11</v>
          </cell>
          <cell r="E88">
            <v>12</v>
          </cell>
        </row>
        <row r="89">
          <cell r="A89">
            <v>10</v>
          </cell>
          <cell r="B89">
            <v>10.5</v>
          </cell>
          <cell r="C89">
            <v>9</v>
          </cell>
          <cell r="D89">
            <v>11</v>
          </cell>
          <cell r="E89">
            <v>12</v>
          </cell>
        </row>
        <row r="90">
          <cell r="A90">
            <v>10</v>
          </cell>
          <cell r="B90">
            <v>10.5</v>
          </cell>
          <cell r="C90">
            <v>9</v>
          </cell>
          <cell r="D90">
            <v>11</v>
          </cell>
          <cell r="E90">
            <v>12</v>
          </cell>
        </row>
        <row r="91">
          <cell r="A91">
            <v>10</v>
          </cell>
          <cell r="B91">
            <v>10.5</v>
          </cell>
          <cell r="C91">
            <v>9</v>
          </cell>
          <cell r="D91">
            <v>11</v>
          </cell>
          <cell r="E91">
            <v>12</v>
          </cell>
        </row>
        <row r="92">
          <cell r="A92">
            <v>10</v>
          </cell>
          <cell r="B92">
            <v>10.5</v>
          </cell>
          <cell r="C92">
            <v>9</v>
          </cell>
          <cell r="D92">
            <v>11</v>
          </cell>
          <cell r="E92">
            <v>12</v>
          </cell>
        </row>
        <row r="93">
          <cell r="A93">
            <v>10</v>
          </cell>
          <cell r="B93">
            <v>10.5</v>
          </cell>
          <cell r="C93">
            <v>9</v>
          </cell>
          <cell r="D93">
            <v>11</v>
          </cell>
          <cell r="E93">
            <v>12</v>
          </cell>
        </row>
        <row r="94">
          <cell r="A94">
            <v>10</v>
          </cell>
          <cell r="B94">
            <v>10.5</v>
          </cell>
          <cell r="C94">
            <v>9</v>
          </cell>
          <cell r="D94">
            <v>11</v>
          </cell>
          <cell r="E94">
            <v>12</v>
          </cell>
        </row>
        <row r="95">
          <cell r="A95">
            <v>10</v>
          </cell>
          <cell r="B95">
            <v>10.5</v>
          </cell>
          <cell r="C95">
            <v>9</v>
          </cell>
          <cell r="D95">
            <v>11</v>
          </cell>
          <cell r="E95">
            <v>12</v>
          </cell>
        </row>
        <row r="96">
          <cell r="A96">
            <v>10</v>
          </cell>
          <cell r="B96">
            <v>10.5</v>
          </cell>
          <cell r="C96">
            <v>9</v>
          </cell>
          <cell r="D96">
            <v>11</v>
          </cell>
          <cell r="E96">
            <v>12</v>
          </cell>
        </row>
        <row r="97">
          <cell r="A97">
            <v>10</v>
          </cell>
          <cell r="B97">
            <v>10.5</v>
          </cell>
          <cell r="C97">
            <v>9</v>
          </cell>
          <cell r="D97">
            <v>11</v>
          </cell>
          <cell r="E97">
            <v>12</v>
          </cell>
        </row>
        <row r="98">
          <cell r="A98">
            <v>10</v>
          </cell>
          <cell r="B98">
            <v>10.5</v>
          </cell>
          <cell r="C98">
            <v>9</v>
          </cell>
          <cell r="D98">
            <v>11</v>
          </cell>
          <cell r="E98">
            <v>12</v>
          </cell>
        </row>
        <row r="99">
          <cell r="A99">
            <v>10</v>
          </cell>
          <cell r="B99">
            <v>10.5</v>
          </cell>
          <cell r="C99">
            <v>9</v>
          </cell>
          <cell r="D99">
            <v>11</v>
          </cell>
          <cell r="E99">
            <v>12</v>
          </cell>
        </row>
        <row r="100">
          <cell r="A100">
            <v>10</v>
          </cell>
          <cell r="B100">
            <v>10.5</v>
          </cell>
          <cell r="C100">
            <v>9</v>
          </cell>
          <cell r="D100">
            <v>11</v>
          </cell>
          <cell r="E100">
            <v>12</v>
          </cell>
        </row>
        <row r="101">
          <cell r="A101">
            <v>10</v>
          </cell>
          <cell r="B101">
            <v>10.5</v>
          </cell>
          <cell r="C101">
            <v>9</v>
          </cell>
          <cell r="D101">
            <v>11</v>
          </cell>
          <cell r="E101">
            <v>12</v>
          </cell>
        </row>
        <row r="102">
          <cell r="A102">
            <v>10</v>
          </cell>
          <cell r="B102">
            <v>10.5</v>
          </cell>
          <cell r="C102">
            <v>9</v>
          </cell>
          <cell r="D102">
            <v>11</v>
          </cell>
          <cell r="E102">
            <v>12</v>
          </cell>
        </row>
        <row r="103">
          <cell r="A103">
            <v>10</v>
          </cell>
          <cell r="B103">
            <v>10.5</v>
          </cell>
          <cell r="C103">
            <v>9</v>
          </cell>
          <cell r="D103">
            <v>11</v>
          </cell>
          <cell r="E103">
            <v>12</v>
          </cell>
        </row>
        <row r="104">
          <cell r="A104">
            <v>10</v>
          </cell>
          <cell r="B104">
            <v>10.5</v>
          </cell>
          <cell r="C104">
            <v>9</v>
          </cell>
          <cell r="D104">
            <v>11</v>
          </cell>
          <cell r="E104">
            <v>12</v>
          </cell>
        </row>
        <row r="105">
          <cell r="A105">
            <v>10</v>
          </cell>
          <cell r="B105">
            <v>10.5</v>
          </cell>
          <cell r="C105">
            <v>9</v>
          </cell>
          <cell r="D105">
            <v>11</v>
          </cell>
          <cell r="E105">
            <v>12</v>
          </cell>
        </row>
        <row r="106">
          <cell r="A106">
            <v>10</v>
          </cell>
          <cell r="B106">
            <v>10.5</v>
          </cell>
          <cell r="C106">
            <v>9</v>
          </cell>
          <cell r="D106">
            <v>11</v>
          </cell>
          <cell r="E106">
            <v>12</v>
          </cell>
        </row>
        <row r="107">
          <cell r="A107">
            <v>10</v>
          </cell>
          <cell r="B107">
            <v>10.5</v>
          </cell>
          <cell r="C107">
            <v>9</v>
          </cell>
          <cell r="D107">
            <v>11</v>
          </cell>
          <cell r="E107">
            <v>12</v>
          </cell>
        </row>
        <row r="108">
          <cell r="A108">
            <v>10</v>
          </cell>
          <cell r="B108">
            <v>10.5</v>
          </cell>
          <cell r="C108">
            <v>9</v>
          </cell>
          <cell r="D108">
            <v>11</v>
          </cell>
          <cell r="E108">
            <v>12</v>
          </cell>
        </row>
        <row r="109">
          <cell r="A109">
            <v>10</v>
          </cell>
          <cell r="B109">
            <v>10.5</v>
          </cell>
          <cell r="C109">
            <v>9</v>
          </cell>
          <cell r="D109">
            <v>11</v>
          </cell>
          <cell r="E109">
            <v>12</v>
          </cell>
        </row>
        <row r="110">
          <cell r="A110">
            <v>10</v>
          </cell>
          <cell r="B110">
            <v>10.5</v>
          </cell>
          <cell r="C110">
            <v>9</v>
          </cell>
          <cell r="D110">
            <v>11</v>
          </cell>
          <cell r="E110">
            <v>12</v>
          </cell>
        </row>
        <row r="111">
          <cell r="A111">
            <v>10</v>
          </cell>
          <cell r="B111">
            <v>10.5</v>
          </cell>
          <cell r="C111">
            <v>9</v>
          </cell>
          <cell r="D111">
            <v>11</v>
          </cell>
          <cell r="E111">
            <v>12</v>
          </cell>
        </row>
        <row r="112">
          <cell r="A112">
            <v>10</v>
          </cell>
          <cell r="B112">
            <v>10.5</v>
          </cell>
          <cell r="C112">
            <v>9</v>
          </cell>
          <cell r="D112">
            <v>11</v>
          </cell>
          <cell r="E112">
            <v>12</v>
          </cell>
        </row>
        <row r="113">
          <cell r="A113">
            <v>10</v>
          </cell>
          <cell r="B113">
            <v>10.5</v>
          </cell>
          <cell r="C113">
            <v>9</v>
          </cell>
          <cell r="D113">
            <v>11</v>
          </cell>
          <cell r="E113">
            <v>12</v>
          </cell>
        </row>
        <row r="114">
          <cell r="A114">
            <v>10</v>
          </cell>
          <cell r="B114">
            <v>10.5</v>
          </cell>
          <cell r="C114">
            <v>9</v>
          </cell>
          <cell r="D114">
            <v>11</v>
          </cell>
          <cell r="E114">
            <v>12</v>
          </cell>
        </row>
        <row r="115">
          <cell r="A115">
            <v>10</v>
          </cell>
          <cell r="B115">
            <v>10.5</v>
          </cell>
          <cell r="C115">
            <v>9</v>
          </cell>
          <cell r="D115">
            <v>11</v>
          </cell>
          <cell r="E115">
            <v>12</v>
          </cell>
        </row>
        <row r="116">
          <cell r="A116">
            <v>10</v>
          </cell>
          <cell r="B116">
            <v>10.5</v>
          </cell>
          <cell r="C116">
            <v>9</v>
          </cell>
          <cell r="D116">
            <v>11</v>
          </cell>
          <cell r="E116">
            <v>12</v>
          </cell>
        </row>
        <row r="117">
          <cell r="A117">
            <v>10</v>
          </cell>
          <cell r="B117">
            <v>10.5</v>
          </cell>
          <cell r="C117">
            <v>9</v>
          </cell>
          <cell r="D117">
            <v>11</v>
          </cell>
          <cell r="E117">
            <v>12</v>
          </cell>
        </row>
        <row r="118">
          <cell r="A118">
            <v>15</v>
          </cell>
          <cell r="B118">
            <v>15.5</v>
          </cell>
          <cell r="C118">
            <v>14</v>
          </cell>
          <cell r="D118">
            <v>16</v>
          </cell>
          <cell r="E118">
            <v>17</v>
          </cell>
        </row>
        <row r="119">
          <cell r="A119">
            <v>15</v>
          </cell>
          <cell r="B119">
            <v>15.5</v>
          </cell>
          <cell r="C119">
            <v>14</v>
          </cell>
          <cell r="D119">
            <v>16</v>
          </cell>
          <cell r="E119">
            <v>17</v>
          </cell>
        </row>
        <row r="120">
          <cell r="A120">
            <v>15</v>
          </cell>
          <cell r="B120">
            <v>15.5</v>
          </cell>
          <cell r="C120">
            <v>14</v>
          </cell>
          <cell r="D120">
            <v>16</v>
          </cell>
          <cell r="E120">
            <v>17</v>
          </cell>
        </row>
        <row r="121">
          <cell r="A121">
            <v>15</v>
          </cell>
          <cell r="B121">
            <v>15.5</v>
          </cell>
          <cell r="C121">
            <v>14</v>
          </cell>
          <cell r="D121">
            <v>16</v>
          </cell>
          <cell r="E121">
            <v>17</v>
          </cell>
        </row>
        <row r="122">
          <cell r="A122">
            <v>15</v>
          </cell>
          <cell r="B122">
            <v>15.5</v>
          </cell>
          <cell r="C122">
            <v>14</v>
          </cell>
          <cell r="D122">
            <v>16</v>
          </cell>
          <cell r="E122">
            <v>17</v>
          </cell>
        </row>
        <row r="123">
          <cell r="A123">
            <v>15</v>
          </cell>
          <cell r="B123">
            <v>15.5</v>
          </cell>
          <cell r="C123">
            <v>14</v>
          </cell>
          <cell r="D123">
            <v>16</v>
          </cell>
          <cell r="E123">
            <v>17</v>
          </cell>
        </row>
        <row r="124">
          <cell r="A124">
            <v>15</v>
          </cell>
          <cell r="B124">
            <v>15.5</v>
          </cell>
          <cell r="C124">
            <v>14</v>
          </cell>
          <cell r="D124">
            <v>16</v>
          </cell>
          <cell r="E124">
            <v>17</v>
          </cell>
        </row>
        <row r="125">
          <cell r="A125">
            <v>15</v>
          </cell>
          <cell r="B125">
            <v>15.5</v>
          </cell>
          <cell r="C125">
            <v>14</v>
          </cell>
          <cell r="D125">
            <v>16</v>
          </cell>
          <cell r="E125">
            <v>17</v>
          </cell>
        </row>
        <row r="126">
          <cell r="A126">
            <v>15</v>
          </cell>
          <cell r="B126">
            <v>15.5</v>
          </cell>
          <cell r="C126">
            <v>14</v>
          </cell>
          <cell r="D126">
            <v>16</v>
          </cell>
          <cell r="E126">
            <v>17</v>
          </cell>
        </row>
        <row r="127">
          <cell r="A127">
            <v>15</v>
          </cell>
          <cell r="B127">
            <v>15.5</v>
          </cell>
          <cell r="C127">
            <v>14</v>
          </cell>
          <cell r="D127">
            <v>16</v>
          </cell>
          <cell r="E127">
            <v>17</v>
          </cell>
        </row>
        <row r="128">
          <cell r="A128">
            <v>18</v>
          </cell>
          <cell r="B128">
            <v>18.5</v>
          </cell>
          <cell r="C128">
            <v>17</v>
          </cell>
          <cell r="D128">
            <v>19</v>
          </cell>
          <cell r="E128">
            <v>20</v>
          </cell>
        </row>
        <row r="129">
          <cell r="A129">
            <v>20</v>
          </cell>
          <cell r="B129">
            <v>20.5</v>
          </cell>
          <cell r="C129">
            <v>19</v>
          </cell>
          <cell r="D129">
            <v>21</v>
          </cell>
          <cell r="E129">
            <v>22</v>
          </cell>
        </row>
        <row r="130">
          <cell r="A130">
            <v>20</v>
          </cell>
          <cell r="B130">
            <v>20.5</v>
          </cell>
          <cell r="C130">
            <v>19</v>
          </cell>
          <cell r="D130">
            <v>21</v>
          </cell>
          <cell r="E130">
            <v>22</v>
          </cell>
        </row>
        <row r="131">
          <cell r="A131">
            <v>20</v>
          </cell>
          <cell r="B131">
            <v>20.5</v>
          </cell>
          <cell r="C131">
            <v>19</v>
          </cell>
          <cell r="D131">
            <v>21</v>
          </cell>
          <cell r="E131">
            <v>22</v>
          </cell>
        </row>
        <row r="132">
          <cell r="A132">
            <v>20</v>
          </cell>
          <cell r="B132">
            <v>20.5</v>
          </cell>
          <cell r="C132">
            <v>19</v>
          </cell>
          <cell r="D132">
            <v>21</v>
          </cell>
          <cell r="E132">
            <v>22</v>
          </cell>
        </row>
        <row r="133">
          <cell r="A133">
            <v>20</v>
          </cell>
          <cell r="B133">
            <v>20.5</v>
          </cell>
          <cell r="C133">
            <v>19</v>
          </cell>
          <cell r="D133">
            <v>21</v>
          </cell>
          <cell r="E133">
            <v>22</v>
          </cell>
        </row>
        <row r="134">
          <cell r="A134">
            <v>20</v>
          </cell>
          <cell r="B134">
            <v>20.5</v>
          </cell>
          <cell r="C134">
            <v>19</v>
          </cell>
          <cell r="D134">
            <v>21</v>
          </cell>
          <cell r="E134">
            <v>22</v>
          </cell>
        </row>
        <row r="135">
          <cell r="A135">
            <v>20</v>
          </cell>
          <cell r="B135">
            <v>20.5</v>
          </cell>
          <cell r="C135">
            <v>19</v>
          </cell>
          <cell r="D135">
            <v>21</v>
          </cell>
          <cell r="E135">
            <v>22</v>
          </cell>
        </row>
        <row r="136">
          <cell r="A136">
            <v>20</v>
          </cell>
          <cell r="B136">
            <v>20.5</v>
          </cell>
          <cell r="C136">
            <v>19</v>
          </cell>
          <cell r="D136">
            <v>21</v>
          </cell>
          <cell r="E136">
            <v>22</v>
          </cell>
        </row>
        <row r="137">
          <cell r="A137">
            <v>20</v>
          </cell>
          <cell r="B137">
            <v>20.5</v>
          </cell>
          <cell r="C137">
            <v>19</v>
          </cell>
          <cell r="D137">
            <v>21</v>
          </cell>
          <cell r="E137">
            <v>22</v>
          </cell>
        </row>
        <row r="138">
          <cell r="A138">
            <v>20</v>
          </cell>
          <cell r="B138">
            <v>20.5</v>
          </cell>
          <cell r="C138">
            <v>19</v>
          </cell>
          <cell r="D138">
            <v>21</v>
          </cell>
          <cell r="E138">
            <v>22</v>
          </cell>
        </row>
        <row r="139">
          <cell r="A139">
            <v>20</v>
          </cell>
          <cell r="B139">
            <v>20.5</v>
          </cell>
          <cell r="C139">
            <v>19</v>
          </cell>
          <cell r="D139">
            <v>21</v>
          </cell>
          <cell r="E139">
            <v>22</v>
          </cell>
        </row>
        <row r="140">
          <cell r="A140">
            <v>20</v>
          </cell>
          <cell r="B140">
            <v>20.5</v>
          </cell>
          <cell r="C140">
            <v>19</v>
          </cell>
          <cell r="D140">
            <v>21</v>
          </cell>
          <cell r="E140">
            <v>22</v>
          </cell>
        </row>
        <row r="141">
          <cell r="A141">
            <v>20</v>
          </cell>
          <cell r="B141">
            <v>20.5</v>
          </cell>
          <cell r="C141">
            <v>19</v>
          </cell>
          <cell r="D141">
            <v>21</v>
          </cell>
          <cell r="E141">
            <v>22</v>
          </cell>
        </row>
        <row r="142">
          <cell r="A142">
            <v>20</v>
          </cell>
          <cell r="B142">
            <v>20.5</v>
          </cell>
          <cell r="C142">
            <v>19</v>
          </cell>
          <cell r="D142">
            <v>21</v>
          </cell>
          <cell r="E142">
            <v>22</v>
          </cell>
        </row>
        <row r="143">
          <cell r="A143">
            <v>20</v>
          </cell>
          <cell r="B143">
            <v>20.5</v>
          </cell>
          <cell r="C143">
            <v>19</v>
          </cell>
          <cell r="D143">
            <v>21</v>
          </cell>
          <cell r="E143">
            <v>22</v>
          </cell>
        </row>
        <row r="144">
          <cell r="A144">
            <v>20</v>
          </cell>
          <cell r="B144">
            <v>20.5</v>
          </cell>
          <cell r="C144">
            <v>19</v>
          </cell>
          <cell r="D144">
            <v>21</v>
          </cell>
          <cell r="E144">
            <v>22</v>
          </cell>
        </row>
        <row r="145">
          <cell r="A145">
            <v>20</v>
          </cell>
          <cell r="B145">
            <v>20.5</v>
          </cell>
          <cell r="C145">
            <v>19</v>
          </cell>
          <cell r="D145">
            <v>21</v>
          </cell>
          <cell r="E145">
            <v>22</v>
          </cell>
        </row>
        <row r="146">
          <cell r="A146">
            <v>20</v>
          </cell>
          <cell r="B146">
            <v>20.5</v>
          </cell>
          <cell r="C146">
            <v>19</v>
          </cell>
          <cell r="D146">
            <v>21</v>
          </cell>
          <cell r="E146">
            <v>22</v>
          </cell>
        </row>
        <row r="147">
          <cell r="A147">
            <v>20</v>
          </cell>
          <cell r="B147">
            <v>20.5</v>
          </cell>
          <cell r="C147">
            <v>19</v>
          </cell>
          <cell r="D147">
            <v>21</v>
          </cell>
          <cell r="E147">
            <v>22</v>
          </cell>
        </row>
        <row r="148">
          <cell r="A148">
            <v>20</v>
          </cell>
          <cell r="B148">
            <v>20.5</v>
          </cell>
          <cell r="C148">
            <v>19</v>
          </cell>
          <cell r="D148">
            <v>21</v>
          </cell>
          <cell r="E148">
            <v>22</v>
          </cell>
        </row>
        <row r="149">
          <cell r="A149">
            <v>20</v>
          </cell>
          <cell r="B149">
            <v>20.5</v>
          </cell>
          <cell r="C149">
            <v>19</v>
          </cell>
          <cell r="D149">
            <v>21</v>
          </cell>
          <cell r="E149">
            <v>22</v>
          </cell>
        </row>
        <row r="150">
          <cell r="A150">
            <v>20</v>
          </cell>
          <cell r="B150">
            <v>20.5</v>
          </cell>
          <cell r="C150">
            <v>19</v>
          </cell>
          <cell r="D150">
            <v>21</v>
          </cell>
          <cell r="E150">
            <v>22</v>
          </cell>
        </row>
        <row r="151">
          <cell r="A151">
            <v>20</v>
          </cell>
          <cell r="B151">
            <v>20.5</v>
          </cell>
          <cell r="C151">
            <v>19</v>
          </cell>
          <cell r="D151">
            <v>21</v>
          </cell>
          <cell r="E151">
            <v>22</v>
          </cell>
        </row>
        <row r="152">
          <cell r="A152">
            <v>20</v>
          </cell>
          <cell r="B152">
            <v>20.5</v>
          </cell>
          <cell r="C152">
            <v>19</v>
          </cell>
          <cell r="D152">
            <v>21</v>
          </cell>
          <cell r="E152">
            <v>22</v>
          </cell>
        </row>
        <row r="153">
          <cell r="A153">
            <v>20</v>
          </cell>
          <cell r="B153">
            <v>20.5</v>
          </cell>
          <cell r="C153">
            <v>19</v>
          </cell>
          <cell r="D153">
            <v>21</v>
          </cell>
          <cell r="E153">
            <v>22</v>
          </cell>
        </row>
        <row r="154">
          <cell r="A154">
            <v>20</v>
          </cell>
          <cell r="B154">
            <v>20.5</v>
          </cell>
          <cell r="C154">
            <v>19</v>
          </cell>
          <cell r="D154">
            <v>21</v>
          </cell>
          <cell r="E154">
            <v>22</v>
          </cell>
        </row>
        <row r="155">
          <cell r="A155">
            <v>20</v>
          </cell>
          <cell r="B155">
            <v>20.5</v>
          </cell>
          <cell r="C155">
            <v>19</v>
          </cell>
          <cell r="D155">
            <v>21</v>
          </cell>
          <cell r="E155">
            <v>22</v>
          </cell>
        </row>
        <row r="156">
          <cell r="A156">
            <v>20</v>
          </cell>
          <cell r="B156">
            <v>20.5</v>
          </cell>
          <cell r="C156">
            <v>19</v>
          </cell>
          <cell r="D156">
            <v>21</v>
          </cell>
          <cell r="E156">
            <v>22</v>
          </cell>
        </row>
        <row r="157">
          <cell r="A157">
            <v>20</v>
          </cell>
          <cell r="B157">
            <v>20.5</v>
          </cell>
          <cell r="C157">
            <v>19</v>
          </cell>
          <cell r="D157">
            <v>21</v>
          </cell>
          <cell r="E157">
            <v>22</v>
          </cell>
        </row>
        <row r="158">
          <cell r="A158">
            <v>20</v>
          </cell>
          <cell r="B158">
            <v>20.5</v>
          </cell>
          <cell r="C158">
            <v>19</v>
          </cell>
          <cell r="D158">
            <v>21</v>
          </cell>
          <cell r="E158">
            <v>22</v>
          </cell>
        </row>
        <row r="159">
          <cell r="A159">
            <v>20</v>
          </cell>
          <cell r="B159">
            <v>20.5</v>
          </cell>
          <cell r="C159">
            <v>19</v>
          </cell>
          <cell r="D159">
            <v>21</v>
          </cell>
          <cell r="E159">
            <v>22</v>
          </cell>
        </row>
        <row r="160">
          <cell r="A160">
            <v>20</v>
          </cell>
          <cell r="B160">
            <v>20.5</v>
          </cell>
          <cell r="C160">
            <v>19</v>
          </cell>
          <cell r="D160">
            <v>21</v>
          </cell>
          <cell r="E160">
            <v>22</v>
          </cell>
        </row>
        <row r="161">
          <cell r="A161">
            <v>20</v>
          </cell>
          <cell r="B161">
            <v>20.5</v>
          </cell>
          <cell r="C161">
            <v>19</v>
          </cell>
          <cell r="D161">
            <v>21</v>
          </cell>
          <cell r="E161">
            <v>22</v>
          </cell>
        </row>
        <row r="162">
          <cell r="A162">
            <v>20</v>
          </cell>
          <cell r="B162">
            <v>20.5</v>
          </cell>
          <cell r="C162">
            <v>19</v>
          </cell>
          <cell r="D162">
            <v>21</v>
          </cell>
          <cell r="E162">
            <v>22</v>
          </cell>
        </row>
        <row r="163">
          <cell r="A163">
            <v>20</v>
          </cell>
          <cell r="B163">
            <v>20.5</v>
          </cell>
          <cell r="C163">
            <v>19</v>
          </cell>
          <cell r="D163">
            <v>21</v>
          </cell>
          <cell r="E163">
            <v>22</v>
          </cell>
        </row>
        <row r="164">
          <cell r="A164">
            <v>20</v>
          </cell>
          <cell r="B164">
            <v>20.5</v>
          </cell>
          <cell r="C164">
            <v>19</v>
          </cell>
          <cell r="D164">
            <v>21</v>
          </cell>
          <cell r="E164">
            <v>22</v>
          </cell>
        </row>
        <row r="165">
          <cell r="A165">
            <v>20</v>
          </cell>
          <cell r="B165">
            <v>20.5</v>
          </cell>
          <cell r="C165">
            <v>19</v>
          </cell>
          <cell r="D165">
            <v>21</v>
          </cell>
          <cell r="E165">
            <v>22</v>
          </cell>
        </row>
        <row r="166">
          <cell r="A166">
            <v>20</v>
          </cell>
          <cell r="B166">
            <v>20.5</v>
          </cell>
          <cell r="C166">
            <v>19</v>
          </cell>
          <cell r="D166">
            <v>21</v>
          </cell>
          <cell r="E166">
            <v>22</v>
          </cell>
        </row>
        <row r="167">
          <cell r="A167">
            <v>20</v>
          </cell>
          <cell r="B167">
            <v>20.5</v>
          </cell>
          <cell r="C167">
            <v>19</v>
          </cell>
          <cell r="D167">
            <v>21</v>
          </cell>
          <cell r="E167">
            <v>22</v>
          </cell>
        </row>
        <row r="168">
          <cell r="A168">
            <v>20</v>
          </cell>
          <cell r="B168">
            <v>20.5</v>
          </cell>
          <cell r="C168">
            <v>19</v>
          </cell>
          <cell r="D168">
            <v>21</v>
          </cell>
          <cell r="E168">
            <v>22</v>
          </cell>
        </row>
        <row r="169">
          <cell r="A169">
            <v>20</v>
          </cell>
          <cell r="B169">
            <v>20.5</v>
          </cell>
          <cell r="C169">
            <v>19</v>
          </cell>
          <cell r="D169">
            <v>21</v>
          </cell>
          <cell r="E169">
            <v>22</v>
          </cell>
        </row>
        <row r="170">
          <cell r="A170">
            <v>20</v>
          </cell>
          <cell r="B170">
            <v>20.5</v>
          </cell>
          <cell r="C170">
            <v>19</v>
          </cell>
          <cell r="D170">
            <v>21</v>
          </cell>
          <cell r="E170">
            <v>22</v>
          </cell>
        </row>
        <row r="171">
          <cell r="A171">
            <v>25</v>
          </cell>
          <cell r="B171">
            <v>25.5</v>
          </cell>
          <cell r="C171">
            <v>24</v>
          </cell>
          <cell r="D171">
            <v>26</v>
          </cell>
          <cell r="E171">
            <v>27</v>
          </cell>
        </row>
        <row r="172">
          <cell r="A172">
            <v>25</v>
          </cell>
          <cell r="B172">
            <v>25.5</v>
          </cell>
          <cell r="C172">
            <v>24</v>
          </cell>
          <cell r="D172">
            <v>26</v>
          </cell>
          <cell r="E172">
            <v>27</v>
          </cell>
        </row>
        <row r="173">
          <cell r="A173">
            <v>25</v>
          </cell>
          <cell r="B173">
            <v>25.5</v>
          </cell>
          <cell r="C173">
            <v>24</v>
          </cell>
          <cell r="D173">
            <v>26</v>
          </cell>
          <cell r="E173">
            <v>27</v>
          </cell>
        </row>
        <row r="174">
          <cell r="A174">
            <v>25</v>
          </cell>
          <cell r="B174">
            <v>25.5</v>
          </cell>
          <cell r="C174">
            <v>24</v>
          </cell>
          <cell r="D174">
            <v>26</v>
          </cell>
          <cell r="E174">
            <v>27</v>
          </cell>
        </row>
        <row r="175">
          <cell r="A175">
            <v>25</v>
          </cell>
          <cell r="B175">
            <v>25.5</v>
          </cell>
          <cell r="C175">
            <v>24</v>
          </cell>
          <cell r="D175">
            <v>26</v>
          </cell>
          <cell r="E175">
            <v>27</v>
          </cell>
        </row>
        <row r="176">
          <cell r="A176">
            <v>25</v>
          </cell>
          <cell r="B176">
            <v>25.5</v>
          </cell>
          <cell r="C176">
            <v>24</v>
          </cell>
          <cell r="D176">
            <v>26</v>
          </cell>
          <cell r="E176">
            <v>27</v>
          </cell>
        </row>
        <row r="177">
          <cell r="A177">
            <v>25</v>
          </cell>
          <cell r="B177">
            <v>25.5</v>
          </cell>
          <cell r="C177">
            <v>24</v>
          </cell>
          <cell r="D177">
            <v>26</v>
          </cell>
          <cell r="E177">
            <v>27</v>
          </cell>
        </row>
        <row r="178">
          <cell r="A178">
            <v>25</v>
          </cell>
          <cell r="B178">
            <v>25.5</v>
          </cell>
          <cell r="C178">
            <v>24</v>
          </cell>
          <cell r="D178">
            <v>26</v>
          </cell>
          <cell r="E178">
            <v>27</v>
          </cell>
        </row>
        <row r="179">
          <cell r="A179">
            <v>30</v>
          </cell>
          <cell r="B179">
            <v>30.5</v>
          </cell>
          <cell r="C179">
            <v>29</v>
          </cell>
          <cell r="D179">
            <v>31</v>
          </cell>
          <cell r="E179">
            <v>32</v>
          </cell>
        </row>
        <row r="180">
          <cell r="A180">
            <v>30</v>
          </cell>
          <cell r="B180">
            <v>30.5</v>
          </cell>
          <cell r="C180">
            <v>29</v>
          </cell>
          <cell r="D180">
            <v>31</v>
          </cell>
          <cell r="E180">
            <v>32</v>
          </cell>
        </row>
        <row r="181">
          <cell r="A181">
            <v>30</v>
          </cell>
          <cell r="B181">
            <v>30.5</v>
          </cell>
          <cell r="C181">
            <v>29</v>
          </cell>
          <cell r="D181">
            <v>31</v>
          </cell>
          <cell r="E181">
            <v>32</v>
          </cell>
        </row>
        <row r="182">
          <cell r="A182">
            <v>30</v>
          </cell>
          <cell r="B182">
            <v>30.5</v>
          </cell>
          <cell r="C182">
            <v>29</v>
          </cell>
          <cell r="D182">
            <v>31</v>
          </cell>
          <cell r="E182">
            <v>32</v>
          </cell>
        </row>
        <row r="183">
          <cell r="A183">
            <v>30</v>
          </cell>
          <cell r="B183">
            <v>30.5</v>
          </cell>
          <cell r="C183">
            <v>29</v>
          </cell>
          <cell r="D183">
            <v>31</v>
          </cell>
          <cell r="E183">
            <v>32</v>
          </cell>
        </row>
        <row r="184">
          <cell r="A184">
            <v>30</v>
          </cell>
          <cell r="B184">
            <v>30.5</v>
          </cell>
          <cell r="C184">
            <v>29</v>
          </cell>
          <cell r="D184">
            <v>31</v>
          </cell>
          <cell r="E184">
            <v>32</v>
          </cell>
        </row>
        <row r="185">
          <cell r="A185">
            <v>30</v>
          </cell>
          <cell r="B185">
            <v>30.5</v>
          </cell>
          <cell r="C185">
            <v>29</v>
          </cell>
          <cell r="D185">
            <v>31</v>
          </cell>
          <cell r="E185">
            <v>32</v>
          </cell>
        </row>
        <row r="186">
          <cell r="A186">
            <v>30</v>
          </cell>
          <cell r="B186">
            <v>30.5</v>
          </cell>
          <cell r="C186">
            <v>29</v>
          </cell>
          <cell r="D186">
            <v>31</v>
          </cell>
          <cell r="E186">
            <v>32</v>
          </cell>
        </row>
        <row r="187">
          <cell r="A187">
            <v>30</v>
          </cell>
          <cell r="B187">
            <v>30.5</v>
          </cell>
          <cell r="C187">
            <v>29</v>
          </cell>
          <cell r="D187">
            <v>31</v>
          </cell>
          <cell r="E187">
            <v>32</v>
          </cell>
        </row>
        <row r="188">
          <cell r="A188">
            <v>30</v>
          </cell>
          <cell r="B188">
            <v>30.5</v>
          </cell>
          <cell r="C188">
            <v>29</v>
          </cell>
          <cell r="D188">
            <v>31</v>
          </cell>
          <cell r="E188">
            <v>32</v>
          </cell>
        </row>
        <row r="189">
          <cell r="A189">
            <v>30</v>
          </cell>
          <cell r="B189">
            <v>30.5</v>
          </cell>
          <cell r="C189">
            <v>29</v>
          </cell>
          <cell r="D189">
            <v>31</v>
          </cell>
          <cell r="E189">
            <v>32</v>
          </cell>
        </row>
        <row r="190">
          <cell r="A190">
            <v>30</v>
          </cell>
          <cell r="B190">
            <v>30.5</v>
          </cell>
          <cell r="C190">
            <v>29</v>
          </cell>
          <cell r="D190">
            <v>31</v>
          </cell>
          <cell r="E190">
            <v>32</v>
          </cell>
        </row>
        <row r="191">
          <cell r="A191">
            <v>30</v>
          </cell>
          <cell r="B191">
            <v>30.5</v>
          </cell>
          <cell r="C191">
            <v>29</v>
          </cell>
          <cell r="D191">
            <v>31</v>
          </cell>
          <cell r="E191">
            <v>32</v>
          </cell>
        </row>
        <row r="192">
          <cell r="A192">
            <v>30</v>
          </cell>
          <cell r="B192">
            <v>30.5</v>
          </cell>
          <cell r="C192">
            <v>29</v>
          </cell>
          <cell r="D192">
            <v>31</v>
          </cell>
          <cell r="E192">
            <v>32</v>
          </cell>
        </row>
        <row r="193">
          <cell r="A193">
            <v>30</v>
          </cell>
          <cell r="B193">
            <v>30.5</v>
          </cell>
          <cell r="C193">
            <v>29</v>
          </cell>
          <cell r="D193">
            <v>31</v>
          </cell>
          <cell r="E193">
            <v>32</v>
          </cell>
        </row>
        <row r="194">
          <cell r="A194">
            <v>30</v>
          </cell>
          <cell r="B194">
            <v>30.5</v>
          </cell>
          <cell r="C194">
            <v>29</v>
          </cell>
          <cell r="D194">
            <v>31</v>
          </cell>
          <cell r="E194">
            <v>32</v>
          </cell>
        </row>
        <row r="195">
          <cell r="A195">
            <v>30</v>
          </cell>
          <cell r="B195">
            <v>30.5</v>
          </cell>
          <cell r="C195">
            <v>29</v>
          </cell>
          <cell r="D195">
            <v>31</v>
          </cell>
          <cell r="E195">
            <v>32</v>
          </cell>
        </row>
        <row r="196">
          <cell r="A196">
            <v>30</v>
          </cell>
          <cell r="B196">
            <v>30.5</v>
          </cell>
          <cell r="C196">
            <v>29</v>
          </cell>
          <cell r="D196">
            <v>31</v>
          </cell>
          <cell r="E196">
            <v>32</v>
          </cell>
        </row>
        <row r="197">
          <cell r="A197">
            <v>30</v>
          </cell>
          <cell r="B197">
            <v>30.5</v>
          </cell>
          <cell r="C197">
            <v>29</v>
          </cell>
          <cell r="D197">
            <v>31</v>
          </cell>
          <cell r="E197">
            <v>32</v>
          </cell>
        </row>
        <row r="198">
          <cell r="A198">
            <v>30</v>
          </cell>
          <cell r="B198">
            <v>30.5</v>
          </cell>
          <cell r="C198">
            <v>29</v>
          </cell>
          <cell r="D198">
            <v>31</v>
          </cell>
          <cell r="E198">
            <v>32</v>
          </cell>
        </row>
        <row r="199">
          <cell r="A199">
            <v>30</v>
          </cell>
          <cell r="B199">
            <v>30.5</v>
          </cell>
          <cell r="C199">
            <v>29</v>
          </cell>
          <cell r="D199">
            <v>31</v>
          </cell>
          <cell r="E199">
            <v>32</v>
          </cell>
        </row>
        <row r="200">
          <cell r="A200">
            <v>30</v>
          </cell>
          <cell r="B200">
            <v>30.5</v>
          </cell>
          <cell r="C200">
            <v>29</v>
          </cell>
          <cell r="D200">
            <v>31</v>
          </cell>
          <cell r="E200">
            <v>32</v>
          </cell>
        </row>
        <row r="201">
          <cell r="A201">
            <v>30</v>
          </cell>
          <cell r="B201">
            <v>30.5</v>
          </cell>
          <cell r="C201">
            <v>29</v>
          </cell>
          <cell r="D201">
            <v>31</v>
          </cell>
          <cell r="E201">
            <v>32</v>
          </cell>
        </row>
        <row r="202">
          <cell r="A202">
            <v>30</v>
          </cell>
          <cell r="B202">
            <v>30.5</v>
          </cell>
          <cell r="C202">
            <v>29</v>
          </cell>
          <cell r="D202">
            <v>31</v>
          </cell>
          <cell r="E202">
            <v>32</v>
          </cell>
        </row>
        <row r="203">
          <cell r="A203">
            <v>30</v>
          </cell>
          <cell r="B203">
            <v>30.5</v>
          </cell>
          <cell r="C203">
            <v>29</v>
          </cell>
          <cell r="D203">
            <v>31</v>
          </cell>
          <cell r="E203">
            <v>32</v>
          </cell>
        </row>
        <row r="204">
          <cell r="A204">
            <v>30</v>
          </cell>
          <cell r="B204">
            <v>30.5</v>
          </cell>
          <cell r="C204">
            <v>29</v>
          </cell>
          <cell r="D204">
            <v>31</v>
          </cell>
          <cell r="E204">
            <v>32</v>
          </cell>
        </row>
        <row r="205">
          <cell r="A205">
            <v>30</v>
          </cell>
          <cell r="B205">
            <v>30.5</v>
          </cell>
          <cell r="C205">
            <v>29</v>
          </cell>
          <cell r="D205">
            <v>31</v>
          </cell>
          <cell r="E205">
            <v>32</v>
          </cell>
        </row>
        <row r="206">
          <cell r="A206">
            <v>30</v>
          </cell>
          <cell r="B206">
            <v>30.5</v>
          </cell>
          <cell r="C206">
            <v>29</v>
          </cell>
          <cell r="D206">
            <v>31</v>
          </cell>
          <cell r="E206">
            <v>32</v>
          </cell>
        </row>
        <row r="207">
          <cell r="A207">
            <v>35</v>
          </cell>
          <cell r="B207">
            <v>35.5</v>
          </cell>
          <cell r="C207">
            <v>34</v>
          </cell>
          <cell r="D207">
            <v>36</v>
          </cell>
          <cell r="E207">
            <v>37</v>
          </cell>
        </row>
        <row r="208">
          <cell r="A208">
            <v>35</v>
          </cell>
          <cell r="B208">
            <v>35.5</v>
          </cell>
          <cell r="C208">
            <v>34</v>
          </cell>
          <cell r="D208">
            <v>36</v>
          </cell>
          <cell r="E208">
            <v>37</v>
          </cell>
        </row>
        <row r="209">
          <cell r="A209">
            <v>40</v>
          </cell>
          <cell r="B209">
            <v>40.5</v>
          </cell>
          <cell r="C209">
            <v>39</v>
          </cell>
          <cell r="D209">
            <v>41</v>
          </cell>
          <cell r="E209">
            <v>42</v>
          </cell>
        </row>
        <row r="210">
          <cell r="A210">
            <v>40</v>
          </cell>
          <cell r="B210">
            <v>40.5</v>
          </cell>
          <cell r="C210">
            <v>39</v>
          </cell>
          <cell r="D210">
            <v>41</v>
          </cell>
          <cell r="E210">
            <v>42</v>
          </cell>
        </row>
        <row r="211">
          <cell r="A211">
            <v>40</v>
          </cell>
          <cell r="B211">
            <v>40.5</v>
          </cell>
          <cell r="C211">
            <v>39</v>
          </cell>
          <cell r="D211">
            <v>41</v>
          </cell>
          <cell r="E211">
            <v>42</v>
          </cell>
        </row>
        <row r="212">
          <cell r="A212">
            <v>40</v>
          </cell>
          <cell r="B212">
            <v>40.5</v>
          </cell>
          <cell r="C212">
            <v>39</v>
          </cell>
          <cell r="D212">
            <v>41</v>
          </cell>
          <cell r="E212">
            <v>42</v>
          </cell>
        </row>
        <row r="213">
          <cell r="A213">
            <v>40</v>
          </cell>
          <cell r="B213">
            <v>40.5</v>
          </cell>
          <cell r="C213">
            <v>39</v>
          </cell>
          <cell r="D213">
            <v>41</v>
          </cell>
          <cell r="E213">
            <v>42</v>
          </cell>
        </row>
        <row r="214">
          <cell r="A214">
            <v>40</v>
          </cell>
          <cell r="B214">
            <v>40.5</v>
          </cell>
          <cell r="C214">
            <v>39</v>
          </cell>
          <cell r="D214">
            <v>41</v>
          </cell>
          <cell r="E214">
            <v>42</v>
          </cell>
        </row>
        <row r="215">
          <cell r="A215">
            <v>40</v>
          </cell>
          <cell r="B215">
            <v>40.5</v>
          </cell>
          <cell r="C215">
            <v>39</v>
          </cell>
          <cell r="D215">
            <v>41</v>
          </cell>
          <cell r="E215">
            <v>42</v>
          </cell>
        </row>
        <row r="216">
          <cell r="A216">
            <v>40</v>
          </cell>
          <cell r="B216">
            <v>40.5</v>
          </cell>
          <cell r="C216">
            <v>39</v>
          </cell>
          <cell r="D216">
            <v>41</v>
          </cell>
          <cell r="E216">
            <v>42</v>
          </cell>
        </row>
        <row r="217">
          <cell r="A217">
            <v>50</v>
          </cell>
          <cell r="B217">
            <v>50.5</v>
          </cell>
          <cell r="C217">
            <v>49</v>
          </cell>
          <cell r="D217">
            <v>51</v>
          </cell>
          <cell r="E217">
            <v>52</v>
          </cell>
        </row>
        <row r="218">
          <cell r="A218">
            <v>50</v>
          </cell>
          <cell r="B218">
            <v>50.5</v>
          </cell>
          <cell r="C218">
            <v>49</v>
          </cell>
          <cell r="D218">
            <v>51</v>
          </cell>
          <cell r="E218">
            <v>52</v>
          </cell>
        </row>
        <row r="219">
          <cell r="A219">
            <v>50</v>
          </cell>
          <cell r="B219">
            <v>50.5</v>
          </cell>
          <cell r="C219">
            <v>49</v>
          </cell>
          <cell r="D219">
            <v>51</v>
          </cell>
          <cell r="E219">
            <v>52</v>
          </cell>
        </row>
        <row r="220">
          <cell r="A220">
            <v>50</v>
          </cell>
          <cell r="B220">
            <v>50.5</v>
          </cell>
          <cell r="C220">
            <v>49</v>
          </cell>
          <cell r="D220">
            <v>51</v>
          </cell>
          <cell r="E220">
            <v>52</v>
          </cell>
        </row>
        <row r="221">
          <cell r="A221">
            <v>50</v>
          </cell>
          <cell r="B221">
            <v>50.5</v>
          </cell>
          <cell r="C221">
            <v>49</v>
          </cell>
          <cell r="D221">
            <v>51</v>
          </cell>
          <cell r="E221">
            <v>52</v>
          </cell>
        </row>
        <row r="222">
          <cell r="A222">
            <v>50</v>
          </cell>
          <cell r="B222">
            <v>50.5</v>
          </cell>
          <cell r="C222">
            <v>49</v>
          </cell>
          <cell r="D222">
            <v>51</v>
          </cell>
          <cell r="E222">
            <v>52</v>
          </cell>
        </row>
        <row r="223">
          <cell r="A223">
            <v>50</v>
          </cell>
          <cell r="B223">
            <v>50.5</v>
          </cell>
          <cell r="C223">
            <v>49</v>
          </cell>
          <cell r="D223">
            <v>51</v>
          </cell>
          <cell r="E223">
            <v>52</v>
          </cell>
        </row>
        <row r="224">
          <cell r="A224">
            <v>50</v>
          </cell>
          <cell r="B224">
            <v>50.5</v>
          </cell>
          <cell r="C224">
            <v>49</v>
          </cell>
          <cell r="D224">
            <v>51</v>
          </cell>
          <cell r="E224">
            <v>52</v>
          </cell>
        </row>
        <row r="225">
          <cell r="A225">
            <v>50</v>
          </cell>
          <cell r="B225">
            <v>50.5</v>
          </cell>
          <cell r="C225">
            <v>49</v>
          </cell>
          <cell r="D225">
            <v>51</v>
          </cell>
          <cell r="E225">
            <v>52</v>
          </cell>
        </row>
        <row r="226">
          <cell r="A226">
            <v>50</v>
          </cell>
          <cell r="B226">
            <v>50.5</v>
          </cell>
          <cell r="C226">
            <v>49</v>
          </cell>
          <cell r="D226">
            <v>51</v>
          </cell>
          <cell r="E226">
            <v>52</v>
          </cell>
        </row>
        <row r="227">
          <cell r="A227">
            <v>50</v>
          </cell>
          <cell r="B227">
            <v>50.5</v>
          </cell>
          <cell r="C227">
            <v>49</v>
          </cell>
          <cell r="D227">
            <v>51</v>
          </cell>
          <cell r="E227">
            <v>52</v>
          </cell>
        </row>
        <row r="228">
          <cell r="A228">
            <v>50</v>
          </cell>
          <cell r="B228">
            <v>50.5</v>
          </cell>
          <cell r="C228">
            <v>49</v>
          </cell>
          <cell r="D228">
            <v>51</v>
          </cell>
          <cell r="E228">
            <v>52</v>
          </cell>
        </row>
        <row r="229">
          <cell r="A229">
            <v>50</v>
          </cell>
          <cell r="B229">
            <v>50.5</v>
          </cell>
          <cell r="C229">
            <v>49</v>
          </cell>
          <cell r="D229">
            <v>51</v>
          </cell>
          <cell r="E229">
            <v>52</v>
          </cell>
        </row>
        <row r="230">
          <cell r="A230">
            <v>50</v>
          </cell>
          <cell r="B230">
            <v>50.5</v>
          </cell>
          <cell r="C230">
            <v>49</v>
          </cell>
          <cell r="D230">
            <v>51</v>
          </cell>
          <cell r="E230">
            <v>52</v>
          </cell>
        </row>
        <row r="231">
          <cell r="A231">
            <v>50</v>
          </cell>
          <cell r="B231">
            <v>50.5</v>
          </cell>
          <cell r="C231">
            <v>49</v>
          </cell>
          <cell r="D231">
            <v>51</v>
          </cell>
          <cell r="E231">
            <v>52</v>
          </cell>
        </row>
        <row r="232">
          <cell r="A232">
            <v>50</v>
          </cell>
          <cell r="B232">
            <v>50.5</v>
          </cell>
          <cell r="C232">
            <v>49</v>
          </cell>
          <cell r="D232">
            <v>51</v>
          </cell>
          <cell r="E232">
            <v>52</v>
          </cell>
        </row>
        <row r="233">
          <cell r="A233">
            <v>50</v>
          </cell>
          <cell r="B233">
            <v>50.5</v>
          </cell>
          <cell r="C233">
            <v>49</v>
          </cell>
          <cell r="D233">
            <v>51</v>
          </cell>
          <cell r="E233">
            <v>52</v>
          </cell>
        </row>
        <row r="234">
          <cell r="A234">
            <v>50</v>
          </cell>
          <cell r="B234">
            <v>50.5</v>
          </cell>
          <cell r="C234">
            <v>49</v>
          </cell>
          <cell r="D234">
            <v>51</v>
          </cell>
          <cell r="E234">
            <v>52</v>
          </cell>
        </row>
        <row r="235">
          <cell r="A235">
            <v>50</v>
          </cell>
          <cell r="B235">
            <v>50.5</v>
          </cell>
          <cell r="C235">
            <v>49</v>
          </cell>
          <cell r="D235">
            <v>51</v>
          </cell>
          <cell r="E235">
            <v>52</v>
          </cell>
        </row>
        <row r="236">
          <cell r="A236">
            <v>50</v>
          </cell>
          <cell r="B236">
            <v>50.5</v>
          </cell>
          <cell r="C236">
            <v>49</v>
          </cell>
          <cell r="D236">
            <v>51</v>
          </cell>
          <cell r="E236">
            <v>52</v>
          </cell>
        </row>
        <row r="237">
          <cell r="A237">
            <v>50</v>
          </cell>
          <cell r="B237">
            <v>50.5</v>
          </cell>
          <cell r="C237">
            <v>49</v>
          </cell>
          <cell r="D237">
            <v>51</v>
          </cell>
          <cell r="E237">
            <v>52</v>
          </cell>
        </row>
        <row r="238">
          <cell r="A238">
            <v>50</v>
          </cell>
          <cell r="B238">
            <v>50.5</v>
          </cell>
          <cell r="C238">
            <v>49</v>
          </cell>
          <cell r="D238">
            <v>51</v>
          </cell>
          <cell r="E238">
            <v>52</v>
          </cell>
        </row>
        <row r="239">
          <cell r="A239">
            <v>50</v>
          </cell>
          <cell r="B239">
            <v>50.5</v>
          </cell>
          <cell r="C239">
            <v>49</v>
          </cell>
          <cell r="D239">
            <v>51</v>
          </cell>
          <cell r="E239">
            <v>52</v>
          </cell>
        </row>
        <row r="240">
          <cell r="A240">
            <v>50</v>
          </cell>
          <cell r="B240">
            <v>50.5</v>
          </cell>
          <cell r="C240">
            <v>49</v>
          </cell>
          <cell r="D240">
            <v>51</v>
          </cell>
          <cell r="E240">
            <v>52</v>
          </cell>
        </row>
        <row r="241">
          <cell r="A241">
            <v>50</v>
          </cell>
          <cell r="B241">
            <v>50.5</v>
          </cell>
          <cell r="C241">
            <v>49</v>
          </cell>
          <cell r="D241">
            <v>51</v>
          </cell>
          <cell r="E241">
            <v>52</v>
          </cell>
        </row>
        <row r="242">
          <cell r="A242">
            <v>50</v>
          </cell>
          <cell r="B242">
            <v>50.5</v>
          </cell>
          <cell r="C242">
            <v>49</v>
          </cell>
          <cell r="D242">
            <v>51</v>
          </cell>
          <cell r="E242">
            <v>52</v>
          </cell>
        </row>
        <row r="243">
          <cell r="A243">
            <v>60</v>
          </cell>
          <cell r="B243">
            <v>60.5</v>
          </cell>
          <cell r="C243">
            <v>59</v>
          </cell>
          <cell r="D243">
            <v>61</v>
          </cell>
          <cell r="E243">
            <v>62</v>
          </cell>
        </row>
        <row r="244">
          <cell r="A244">
            <v>64</v>
          </cell>
          <cell r="B244">
            <v>64.5</v>
          </cell>
          <cell r="C244">
            <v>63</v>
          </cell>
          <cell r="D244">
            <v>65</v>
          </cell>
          <cell r="E244">
            <v>66</v>
          </cell>
        </row>
        <row r="245">
          <cell r="A245">
            <v>70</v>
          </cell>
          <cell r="B245">
            <v>70.5</v>
          </cell>
          <cell r="C245">
            <v>69</v>
          </cell>
          <cell r="D245">
            <v>71</v>
          </cell>
          <cell r="E245">
            <v>72</v>
          </cell>
        </row>
        <row r="246">
          <cell r="A246">
            <v>70</v>
          </cell>
          <cell r="B246">
            <v>70.5</v>
          </cell>
          <cell r="C246">
            <v>69</v>
          </cell>
          <cell r="D246">
            <v>71</v>
          </cell>
          <cell r="E246">
            <v>72</v>
          </cell>
        </row>
        <row r="247">
          <cell r="A247">
            <v>70</v>
          </cell>
          <cell r="B247">
            <v>70.5</v>
          </cell>
          <cell r="C247">
            <v>69</v>
          </cell>
          <cell r="D247">
            <v>71</v>
          </cell>
          <cell r="E247">
            <v>72</v>
          </cell>
        </row>
        <row r="248">
          <cell r="A248">
            <v>70</v>
          </cell>
          <cell r="B248">
            <v>70.5</v>
          </cell>
          <cell r="C248">
            <v>69</v>
          </cell>
          <cell r="D248">
            <v>71</v>
          </cell>
          <cell r="E248">
            <v>72</v>
          </cell>
        </row>
        <row r="249">
          <cell r="A249">
            <v>70</v>
          </cell>
          <cell r="B249">
            <v>70.5</v>
          </cell>
          <cell r="C249">
            <v>69</v>
          </cell>
          <cell r="D249">
            <v>71</v>
          </cell>
          <cell r="E249">
            <v>72</v>
          </cell>
        </row>
        <row r="250">
          <cell r="A250">
            <v>70</v>
          </cell>
          <cell r="B250">
            <v>70.5</v>
          </cell>
          <cell r="C250">
            <v>69</v>
          </cell>
          <cell r="D250">
            <v>71</v>
          </cell>
          <cell r="E250">
            <v>72</v>
          </cell>
        </row>
        <row r="251">
          <cell r="A251">
            <v>70</v>
          </cell>
          <cell r="B251">
            <v>70.5</v>
          </cell>
          <cell r="C251">
            <v>69</v>
          </cell>
          <cell r="D251">
            <v>71</v>
          </cell>
          <cell r="E251">
            <v>72</v>
          </cell>
        </row>
        <row r="252">
          <cell r="A252">
            <v>80</v>
          </cell>
          <cell r="B252">
            <v>80.5</v>
          </cell>
          <cell r="C252">
            <v>79</v>
          </cell>
          <cell r="D252">
            <v>81</v>
          </cell>
          <cell r="E252">
            <v>82</v>
          </cell>
        </row>
        <row r="253">
          <cell r="A253">
            <v>80</v>
          </cell>
          <cell r="B253">
            <v>80.5</v>
          </cell>
          <cell r="C253">
            <v>79</v>
          </cell>
          <cell r="D253">
            <v>81</v>
          </cell>
          <cell r="E253">
            <v>82</v>
          </cell>
        </row>
        <row r="254">
          <cell r="A254">
            <v>80</v>
          </cell>
          <cell r="B254">
            <v>80.5</v>
          </cell>
          <cell r="C254">
            <v>79</v>
          </cell>
          <cell r="D254">
            <v>81</v>
          </cell>
          <cell r="E254">
            <v>82</v>
          </cell>
        </row>
        <row r="255">
          <cell r="A255">
            <v>80</v>
          </cell>
          <cell r="B255">
            <v>80.5</v>
          </cell>
          <cell r="C255">
            <v>79</v>
          </cell>
          <cell r="D255">
            <v>81</v>
          </cell>
          <cell r="E255">
            <v>82</v>
          </cell>
        </row>
        <row r="256">
          <cell r="A256">
            <v>80</v>
          </cell>
          <cell r="B256">
            <v>80.5</v>
          </cell>
          <cell r="C256">
            <v>79</v>
          </cell>
          <cell r="D256">
            <v>81</v>
          </cell>
          <cell r="E256">
            <v>82</v>
          </cell>
        </row>
        <row r="257">
          <cell r="A257">
            <v>80</v>
          </cell>
          <cell r="B257">
            <v>80.5</v>
          </cell>
          <cell r="C257">
            <v>79</v>
          </cell>
          <cell r="D257">
            <v>81</v>
          </cell>
          <cell r="E257">
            <v>82</v>
          </cell>
        </row>
        <row r="258">
          <cell r="A258">
            <v>80</v>
          </cell>
          <cell r="B258">
            <v>80.5</v>
          </cell>
          <cell r="C258">
            <v>79</v>
          </cell>
          <cell r="D258">
            <v>81</v>
          </cell>
          <cell r="E258">
            <v>82</v>
          </cell>
        </row>
        <row r="259">
          <cell r="A259">
            <v>90</v>
          </cell>
          <cell r="B259">
            <v>90.5</v>
          </cell>
          <cell r="C259">
            <v>89</v>
          </cell>
          <cell r="D259">
            <v>91</v>
          </cell>
          <cell r="E259">
            <v>92</v>
          </cell>
        </row>
        <row r="260">
          <cell r="A260">
            <v>90</v>
          </cell>
          <cell r="B260">
            <v>90.5</v>
          </cell>
          <cell r="C260">
            <v>89</v>
          </cell>
          <cell r="D260">
            <v>91</v>
          </cell>
          <cell r="E260">
            <v>92</v>
          </cell>
        </row>
        <row r="261">
          <cell r="A261">
            <v>99</v>
          </cell>
          <cell r="B261">
            <v>99.5</v>
          </cell>
          <cell r="C261">
            <v>98</v>
          </cell>
          <cell r="D261">
            <v>100</v>
          </cell>
          <cell r="E261">
            <v>101</v>
          </cell>
        </row>
        <row r="262">
          <cell r="A262">
            <v>100</v>
          </cell>
          <cell r="B262">
            <v>100.5</v>
          </cell>
          <cell r="C262">
            <v>99</v>
          </cell>
          <cell r="D262">
            <v>101</v>
          </cell>
          <cell r="E262">
            <v>102</v>
          </cell>
        </row>
        <row r="263">
          <cell r="A263">
            <v>100</v>
          </cell>
          <cell r="B263">
            <v>100.5</v>
          </cell>
          <cell r="C263">
            <v>99</v>
          </cell>
          <cell r="D263">
            <v>101</v>
          </cell>
          <cell r="E263">
            <v>102</v>
          </cell>
        </row>
        <row r="264">
          <cell r="A264">
            <v>100</v>
          </cell>
          <cell r="B264">
            <v>100.5</v>
          </cell>
          <cell r="C264">
            <v>99</v>
          </cell>
          <cell r="D264">
            <v>101</v>
          </cell>
          <cell r="E264">
            <v>102</v>
          </cell>
        </row>
      </sheetData>
      <sheetData sheetId="21"/>
      <sheetData sheetId="22"/>
      <sheetData sheetId="23"/>
      <sheetData sheetId="2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iv Kerr (22493164)" id="{E4233E7C-C4F2-431D-A7DC-608DAD30ECFC}" userId="S::22493164@student.uwa.edu.au::382affa0-406a-4cae-bec4-f353b0372bc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C3" dT="2023-08-28T07:19:57.51" personId="{E4233E7C-C4F2-431D-A7DC-608DAD30ECFC}" id="{06431FCE-AEAD-4BAA-A774-CC84147280C2}">
    <text>As getting stiffer should be getting less compression</text>
  </threadedComment>
  <threadedComment ref="K4" dT="2023-08-02T06:32:57.74" personId="{E4233E7C-C4F2-431D-A7DC-608DAD30ECFC}" id="{41A9D920-A921-48F3-AC8A-F629E95243EA}">
    <text>Cushion thickness - compressive extension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225A-E3C1-46AD-A030-F76616A15A4F}">
  <dimension ref="B1:AE44"/>
  <sheetViews>
    <sheetView zoomScale="115" zoomScaleNormal="115" workbookViewId="0">
      <selection activeCell="Q12" sqref="Q12"/>
    </sheetView>
  </sheetViews>
  <sheetFormatPr defaultRowHeight="15" x14ac:dyDescent="0.25"/>
  <cols>
    <col min="3" max="3" width="12.5703125" bestFit="1" customWidth="1"/>
    <col min="4" max="4" width="11.85546875" bestFit="1" customWidth="1"/>
    <col min="5" max="6" width="12.7109375" bestFit="1" customWidth="1"/>
    <col min="7" max="7" width="11.140625" bestFit="1" customWidth="1"/>
    <col min="8" max="8" width="12.28515625" customWidth="1"/>
    <col min="9" max="9" width="11.85546875" customWidth="1"/>
    <col min="10" max="10" width="7.7109375" bestFit="1" customWidth="1"/>
    <col min="11" max="11" width="7.85546875" bestFit="1" customWidth="1"/>
    <col min="12" max="12" width="9.7109375" customWidth="1"/>
    <col min="13" max="13" width="11.7109375" bestFit="1" customWidth="1"/>
    <col min="14" max="14" width="4.5703125" customWidth="1"/>
    <col min="15" max="15" width="9.5703125" customWidth="1"/>
    <col min="16" max="16" width="4.5703125" customWidth="1"/>
    <col min="17" max="18" width="5.5703125" customWidth="1"/>
    <col min="19" max="23" width="6.5703125" bestFit="1" customWidth="1"/>
    <col min="24" max="24" width="8" customWidth="1"/>
    <col min="25" max="25" width="9" bestFit="1" customWidth="1"/>
    <col min="26" max="27" width="8.28515625" customWidth="1"/>
    <col min="28" max="29" width="8.85546875" customWidth="1"/>
  </cols>
  <sheetData>
    <row r="1" spans="2:30" x14ac:dyDescent="0.25">
      <c r="E1" t="s">
        <v>171</v>
      </c>
    </row>
    <row r="2" spans="2:30" x14ac:dyDescent="0.25">
      <c r="B2" s="2"/>
      <c r="C2" s="2"/>
      <c r="D2" s="2"/>
      <c r="E2" s="106" t="s">
        <v>82</v>
      </c>
      <c r="F2" s="106"/>
      <c r="G2" s="106"/>
      <c r="H2" s="73"/>
      <c r="I2" s="73"/>
      <c r="J2" s="73"/>
      <c r="K2" s="73"/>
      <c r="L2" s="73"/>
      <c r="M2" s="73"/>
      <c r="N2" s="106" t="s">
        <v>83</v>
      </c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 t="s">
        <v>84</v>
      </c>
      <c r="AA2" s="106"/>
      <c r="AB2" s="106"/>
      <c r="AC2" s="106"/>
      <c r="AD2" s="106"/>
    </row>
    <row r="3" spans="2:30" x14ac:dyDescent="0.25">
      <c r="B3" s="5"/>
      <c r="C3" s="5"/>
      <c r="D3" s="104" t="s">
        <v>85</v>
      </c>
      <c r="E3" s="105" t="s">
        <v>117</v>
      </c>
      <c r="F3" s="105"/>
      <c r="G3" s="105"/>
      <c r="H3" s="105" t="s">
        <v>116</v>
      </c>
      <c r="I3" s="105"/>
      <c r="J3" s="105" t="s">
        <v>118</v>
      </c>
      <c r="K3" s="105"/>
      <c r="L3" s="105"/>
      <c r="M3" s="105"/>
      <c r="N3" s="107" t="s">
        <v>86</v>
      </c>
      <c r="O3" s="107"/>
      <c r="P3" s="107"/>
      <c r="Q3" s="107"/>
      <c r="R3" s="107"/>
      <c r="S3" s="107" t="s">
        <v>124</v>
      </c>
      <c r="T3" s="107"/>
      <c r="U3" s="107"/>
      <c r="V3" s="107"/>
      <c r="W3" s="107"/>
      <c r="X3" s="107" t="s">
        <v>125</v>
      </c>
      <c r="Y3" s="107"/>
      <c r="Z3" s="104" t="s">
        <v>87</v>
      </c>
      <c r="AA3" s="104"/>
      <c r="AB3" s="104"/>
      <c r="AC3" s="104"/>
      <c r="AD3" s="73" t="s">
        <v>122</v>
      </c>
    </row>
    <row r="4" spans="2:30" x14ac:dyDescent="0.25">
      <c r="B4" s="5"/>
      <c r="C4" s="5" t="s">
        <v>88</v>
      </c>
      <c r="D4" s="104"/>
      <c r="E4" s="72" t="s">
        <v>115</v>
      </c>
      <c r="F4" s="72" t="s">
        <v>121</v>
      </c>
      <c r="G4" s="72" t="s">
        <v>128</v>
      </c>
      <c r="H4" s="80" t="s">
        <v>119</v>
      </c>
      <c r="I4" s="80" t="s">
        <v>120</v>
      </c>
      <c r="J4" s="72" t="s">
        <v>130</v>
      </c>
      <c r="K4" s="72" t="s">
        <v>129</v>
      </c>
      <c r="L4" s="80" t="s">
        <v>131</v>
      </c>
      <c r="M4" s="80" t="s">
        <v>132</v>
      </c>
      <c r="N4" s="7" t="s">
        <v>89</v>
      </c>
      <c r="O4" s="7" t="s">
        <v>90</v>
      </c>
      <c r="P4" s="7" t="s">
        <v>91</v>
      </c>
      <c r="Q4" s="7" t="s">
        <v>123</v>
      </c>
      <c r="R4" s="7" t="s">
        <v>92</v>
      </c>
      <c r="S4" s="7" t="s">
        <v>89</v>
      </c>
      <c r="T4" s="7" t="s">
        <v>90</v>
      </c>
      <c r="U4" s="7" t="s">
        <v>91</v>
      </c>
      <c r="V4" s="7" t="s">
        <v>123</v>
      </c>
      <c r="W4" s="7" t="s">
        <v>92</v>
      </c>
      <c r="X4" s="58" t="s">
        <v>126</v>
      </c>
      <c r="Y4" s="58" t="s">
        <v>127</v>
      </c>
      <c r="Z4" s="6" t="s">
        <v>76</v>
      </c>
      <c r="AA4" s="6" t="s">
        <v>77</v>
      </c>
      <c r="AB4" s="6" t="s">
        <v>78</v>
      </c>
      <c r="AC4" s="104" t="s">
        <v>93</v>
      </c>
      <c r="AD4" s="104"/>
    </row>
    <row r="5" spans="2:30" hidden="1" x14ac:dyDescent="0.25">
      <c r="B5" s="8">
        <v>1</v>
      </c>
      <c r="C5" s="2" t="s">
        <v>94</v>
      </c>
      <c r="D5" s="2" t="s">
        <v>95</v>
      </c>
      <c r="E5" s="2"/>
      <c r="F5" s="2"/>
      <c r="G5" s="2"/>
      <c r="H5" s="2"/>
      <c r="I5" s="2"/>
      <c r="J5" s="2"/>
      <c r="K5" s="2"/>
      <c r="L5" s="2"/>
      <c r="M5" s="2"/>
      <c r="N5" s="77">
        <v>22</v>
      </c>
      <c r="O5" s="77">
        <v>95</v>
      </c>
      <c r="P5" s="77">
        <v>26</v>
      </c>
      <c r="Q5" s="77">
        <v>459</v>
      </c>
      <c r="R5" s="77">
        <v>459</v>
      </c>
      <c r="S5" s="76">
        <f t="shared" ref="S5:S13" si="0">N5/1000</f>
        <v>2.1999999999999999E-2</v>
      </c>
      <c r="T5" s="76">
        <f t="shared" ref="T5:T13" si="1">O5/1000</f>
        <v>9.5000000000000001E-2</v>
      </c>
      <c r="U5" s="76">
        <f t="shared" ref="U5:U13" si="2">P5/1000</f>
        <v>2.5999999999999999E-2</v>
      </c>
      <c r="V5" s="76">
        <f t="shared" ref="V5:V13" si="3">Q5/1000</f>
        <v>0.45900000000000002</v>
      </c>
      <c r="W5" s="76">
        <f t="shared" ref="W5:W13" si="4">R5/1000</f>
        <v>0.45900000000000002</v>
      </c>
      <c r="X5" s="78">
        <v>1071.7</v>
      </c>
      <c r="Y5" s="22">
        <f>X5/1000</f>
        <v>1.0717000000000001</v>
      </c>
      <c r="Z5" s="77">
        <v>97</v>
      </c>
      <c r="AA5" s="77">
        <v>96</v>
      </c>
      <c r="AB5" s="77">
        <v>97</v>
      </c>
      <c r="AC5" s="78">
        <f t="shared" ref="AC5:AC20" si="5">AVERAGE(Z5:AB5)</f>
        <v>96.666666666666671</v>
      </c>
      <c r="AD5" s="2">
        <f>AC5/1000</f>
        <v>9.6666666666666665E-2</v>
      </c>
    </row>
    <row r="6" spans="2:30" hidden="1" x14ac:dyDescent="0.25">
      <c r="B6" s="8">
        <v>2</v>
      </c>
      <c r="C6" s="2" t="s">
        <v>96</v>
      </c>
      <c r="D6" s="2" t="s">
        <v>95</v>
      </c>
      <c r="E6" s="2"/>
      <c r="F6" s="2"/>
      <c r="G6" s="2"/>
      <c r="H6" s="2"/>
      <c r="I6" s="2"/>
      <c r="J6" s="2"/>
      <c r="K6" s="2"/>
      <c r="L6" s="2"/>
      <c r="M6" s="2"/>
      <c r="N6" s="77">
        <v>22</v>
      </c>
      <c r="O6" s="77">
        <v>95</v>
      </c>
      <c r="P6" s="77">
        <v>26</v>
      </c>
      <c r="Q6" s="77">
        <v>459</v>
      </c>
      <c r="R6" s="77">
        <v>459</v>
      </c>
      <c r="S6" s="76">
        <f t="shared" si="0"/>
        <v>2.1999999999999999E-2</v>
      </c>
      <c r="T6" s="76">
        <f t="shared" si="1"/>
        <v>9.5000000000000001E-2</v>
      </c>
      <c r="U6" s="76">
        <f t="shared" si="2"/>
        <v>2.5999999999999999E-2</v>
      </c>
      <c r="V6" s="76">
        <f t="shared" si="3"/>
        <v>0.45900000000000002</v>
      </c>
      <c r="W6" s="76">
        <f t="shared" si="4"/>
        <v>0.45900000000000002</v>
      </c>
      <c r="X6" s="78">
        <f>X5</f>
        <v>1071.7</v>
      </c>
      <c r="Y6" s="22">
        <f t="shared" ref="Y6:Y20" si="6">X6/1000</f>
        <v>1.0717000000000001</v>
      </c>
      <c r="Z6" s="77">
        <f>Z5</f>
        <v>97</v>
      </c>
      <c r="AA6" s="77">
        <f t="shared" ref="AA6:AB6" si="7">AA5</f>
        <v>96</v>
      </c>
      <c r="AB6" s="77">
        <f t="shared" si="7"/>
        <v>97</v>
      </c>
      <c r="AC6" s="78">
        <f t="shared" si="5"/>
        <v>96.666666666666671</v>
      </c>
      <c r="AD6" s="2">
        <f t="shared" ref="AD6:AD20" si="8">AC6/1000</f>
        <v>9.6666666666666665E-2</v>
      </c>
    </row>
    <row r="7" spans="2:30" hidden="1" x14ac:dyDescent="0.25">
      <c r="B7" s="8">
        <v>3</v>
      </c>
      <c r="C7" s="2" t="s">
        <v>97</v>
      </c>
      <c r="D7" s="2" t="s">
        <v>95</v>
      </c>
      <c r="E7" s="2"/>
      <c r="F7" s="2"/>
      <c r="G7" s="2"/>
      <c r="H7" s="2"/>
      <c r="I7" s="2"/>
      <c r="J7" s="2"/>
      <c r="K7" s="2"/>
      <c r="L7" s="2"/>
      <c r="M7" s="2"/>
      <c r="N7" s="78">
        <v>19.5</v>
      </c>
      <c r="O7" s="78">
        <v>98</v>
      </c>
      <c r="P7" s="78">
        <v>25.5</v>
      </c>
      <c r="Q7" s="78">
        <v>459</v>
      </c>
      <c r="R7" s="78">
        <v>457</v>
      </c>
      <c r="S7" s="76">
        <f t="shared" si="0"/>
        <v>1.95E-2</v>
      </c>
      <c r="T7" s="76">
        <f t="shared" si="1"/>
        <v>9.8000000000000004E-2</v>
      </c>
      <c r="U7" s="76">
        <f t="shared" si="2"/>
        <v>2.5499999999999998E-2</v>
      </c>
      <c r="V7" s="76">
        <f t="shared" si="3"/>
        <v>0.45900000000000002</v>
      </c>
      <c r="W7" s="76">
        <f t="shared" si="4"/>
        <v>0.45700000000000002</v>
      </c>
      <c r="X7" s="78">
        <v>1072.8</v>
      </c>
      <c r="Y7" s="22">
        <f t="shared" si="6"/>
        <v>1.0728</v>
      </c>
      <c r="Z7" s="78">
        <v>97</v>
      </c>
      <c r="AA7" s="78">
        <v>96</v>
      </c>
      <c r="AB7" s="78">
        <v>96</v>
      </c>
      <c r="AC7" s="78">
        <f t="shared" si="5"/>
        <v>96.333333333333329</v>
      </c>
      <c r="AD7" s="2">
        <f t="shared" si="8"/>
        <v>9.6333333333333326E-2</v>
      </c>
    </row>
    <row r="8" spans="2:30" hidden="1" x14ac:dyDescent="0.25">
      <c r="B8" s="8">
        <v>4</v>
      </c>
      <c r="C8" s="2" t="s">
        <v>98</v>
      </c>
      <c r="D8" s="2" t="s">
        <v>95</v>
      </c>
      <c r="E8" s="2"/>
      <c r="F8" s="2"/>
      <c r="G8" s="2"/>
      <c r="H8" s="2"/>
      <c r="I8" s="2"/>
      <c r="J8" s="2"/>
      <c r="K8" s="2"/>
      <c r="L8" s="2"/>
      <c r="M8" s="2"/>
      <c r="N8" s="78">
        <f t="shared" ref="N8:O8" si="9">N7</f>
        <v>19.5</v>
      </c>
      <c r="O8" s="78">
        <f t="shared" si="9"/>
        <v>98</v>
      </c>
      <c r="P8" s="78">
        <f>P7</f>
        <v>25.5</v>
      </c>
      <c r="Q8" s="78">
        <f>Q7</f>
        <v>459</v>
      </c>
      <c r="R8" s="78">
        <f>R7</f>
        <v>457</v>
      </c>
      <c r="S8" s="76">
        <f t="shared" si="0"/>
        <v>1.95E-2</v>
      </c>
      <c r="T8" s="76">
        <f t="shared" si="1"/>
        <v>9.8000000000000004E-2</v>
      </c>
      <c r="U8" s="76">
        <f t="shared" si="2"/>
        <v>2.5499999999999998E-2</v>
      </c>
      <c r="V8" s="76">
        <f t="shared" si="3"/>
        <v>0.45900000000000002</v>
      </c>
      <c r="W8" s="76">
        <f t="shared" si="4"/>
        <v>0.45700000000000002</v>
      </c>
      <c r="X8" s="78">
        <f>X7</f>
        <v>1072.8</v>
      </c>
      <c r="Y8" s="22">
        <f t="shared" si="6"/>
        <v>1.0728</v>
      </c>
      <c r="Z8" s="78">
        <f>Z7</f>
        <v>97</v>
      </c>
      <c r="AA8" s="78">
        <f t="shared" ref="AA8:AB8" si="10">AA7</f>
        <v>96</v>
      </c>
      <c r="AB8" s="78">
        <f t="shared" si="10"/>
        <v>96</v>
      </c>
      <c r="AC8" s="78">
        <f t="shared" si="5"/>
        <v>96.333333333333329</v>
      </c>
      <c r="AD8" s="2">
        <f t="shared" si="8"/>
        <v>9.6333333333333326E-2</v>
      </c>
    </row>
    <row r="9" spans="2:30" x14ac:dyDescent="0.25">
      <c r="B9" s="8">
        <v>5</v>
      </c>
      <c r="C9" s="11" t="s">
        <v>6</v>
      </c>
      <c r="D9" s="2" t="s">
        <v>95</v>
      </c>
      <c r="E9" s="79">
        <f>U9*V9*W9</f>
        <v>5.4637500000000007E-3</v>
      </c>
      <c r="F9" s="79">
        <f>(V9*W9*AD9)-2*((T9/2)*S9*V9)</f>
        <v>2.0920874999999999E-2</v>
      </c>
      <c r="G9" s="79">
        <f>SUM(E9:F9)</f>
        <v>2.6384624999999998E-2</v>
      </c>
      <c r="H9" s="22">
        <f>J9*E9</f>
        <v>0.32782500000000003</v>
      </c>
      <c r="I9" s="22">
        <f>Y9-H9</f>
        <v>0.77117499999999994</v>
      </c>
      <c r="J9" s="2">
        <v>60</v>
      </c>
      <c r="K9" s="2">
        <v>40.5</v>
      </c>
      <c r="L9" s="22">
        <f>(H9+I9)/G9</f>
        <v>41.653046044808292</v>
      </c>
      <c r="M9" s="22">
        <f>(L9*G9-H9)/F9</f>
        <v>36.861507943620907</v>
      </c>
      <c r="N9" s="78">
        <v>33</v>
      </c>
      <c r="O9" s="78">
        <v>102.5</v>
      </c>
      <c r="P9" s="78">
        <v>25</v>
      </c>
      <c r="Q9" s="78">
        <v>470</v>
      </c>
      <c r="R9" s="78">
        <f>505-40</f>
        <v>465</v>
      </c>
      <c r="S9" s="76">
        <f t="shared" si="0"/>
        <v>3.3000000000000002E-2</v>
      </c>
      <c r="T9" s="76">
        <f t="shared" si="1"/>
        <v>0.10249999999999999</v>
      </c>
      <c r="U9" s="76">
        <f t="shared" si="2"/>
        <v>2.5000000000000001E-2</v>
      </c>
      <c r="V9" s="76">
        <f t="shared" si="3"/>
        <v>0.47</v>
      </c>
      <c r="W9" s="76">
        <f t="shared" si="4"/>
        <v>0.46500000000000002</v>
      </c>
      <c r="X9" s="78">
        <v>1099</v>
      </c>
      <c r="Y9" s="22">
        <f t="shared" si="6"/>
        <v>1.099</v>
      </c>
      <c r="Z9" s="78">
        <v>103</v>
      </c>
      <c r="AA9" s="78">
        <v>103</v>
      </c>
      <c r="AB9" s="78">
        <v>103</v>
      </c>
      <c r="AC9" s="78">
        <f>AVERAGE(Z9:AB9)</f>
        <v>103</v>
      </c>
      <c r="AD9" s="2">
        <f t="shared" si="8"/>
        <v>0.10299999999999999</v>
      </c>
    </row>
    <row r="10" spans="2:30" x14ac:dyDescent="0.25">
      <c r="B10" s="8">
        <v>6</v>
      </c>
      <c r="C10" s="11" t="s">
        <v>8</v>
      </c>
      <c r="D10" s="2" t="s">
        <v>95</v>
      </c>
      <c r="E10" s="79">
        <f t="shared" ref="E10:E20" si="11">U10*V10*W10</f>
        <v>5.428675E-3</v>
      </c>
      <c r="F10" s="79">
        <f t="shared" ref="F10:F20" si="12">(V10*W10*AD10)-2*((T10/2)*S10*V10)</f>
        <v>2.0070464166666666E-2</v>
      </c>
      <c r="G10" s="79">
        <f t="shared" ref="G10:G20" si="13">SUM(E10:F10)</f>
        <v>2.5499139166666667E-2</v>
      </c>
      <c r="H10" s="22">
        <f>J10*E10</f>
        <v>0.32572050000000002</v>
      </c>
      <c r="I10" s="22">
        <f>Y10-H10</f>
        <v>0.68077949999999987</v>
      </c>
      <c r="J10" s="2">
        <v>60</v>
      </c>
      <c r="K10" s="2">
        <v>40.5</v>
      </c>
      <c r="L10" s="22">
        <f>(H10+I10)/G10</f>
        <v>39.471920735101939</v>
      </c>
      <c r="M10" s="22">
        <f>(L10*G10-H10)/F10</f>
        <v>33.919469641895418</v>
      </c>
      <c r="N10" s="78">
        <v>32</v>
      </c>
      <c r="O10" s="78">
        <v>97.5</v>
      </c>
      <c r="P10" s="78">
        <v>25</v>
      </c>
      <c r="Q10" s="78">
        <f>649-180</f>
        <v>469</v>
      </c>
      <c r="R10" s="78">
        <f>683-220</f>
        <v>463</v>
      </c>
      <c r="S10" s="76">
        <f t="shared" si="0"/>
        <v>3.2000000000000001E-2</v>
      </c>
      <c r="T10" s="76">
        <f t="shared" si="1"/>
        <v>9.7500000000000003E-2</v>
      </c>
      <c r="U10" s="76">
        <f t="shared" si="2"/>
        <v>2.5000000000000001E-2</v>
      </c>
      <c r="V10" s="76">
        <f t="shared" si="3"/>
        <v>0.46899999999999997</v>
      </c>
      <c r="W10" s="76">
        <f t="shared" si="4"/>
        <v>0.46300000000000002</v>
      </c>
      <c r="X10" s="78">
        <v>1006.5</v>
      </c>
      <c r="Y10" s="22">
        <f t="shared" si="6"/>
        <v>1.0065</v>
      </c>
      <c r="Z10" s="78">
        <v>99</v>
      </c>
      <c r="AA10" s="78">
        <v>99.5</v>
      </c>
      <c r="AB10" s="78">
        <v>99</v>
      </c>
      <c r="AC10" s="78">
        <f t="shared" si="5"/>
        <v>99.166666666666671</v>
      </c>
      <c r="AD10" s="2">
        <f t="shared" si="8"/>
        <v>9.9166666666666667E-2</v>
      </c>
    </row>
    <row r="11" spans="2:30" x14ac:dyDescent="0.25">
      <c r="B11" s="8">
        <v>7</v>
      </c>
      <c r="C11" s="11" t="s">
        <v>9</v>
      </c>
      <c r="D11" s="2" t="s">
        <v>95</v>
      </c>
      <c r="E11" s="79">
        <f t="shared" si="11"/>
        <v>5.1671040000000005E-3</v>
      </c>
      <c r="F11" s="79">
        <f t="shared" si="12"/>
        <v>2.0493410666666666E-2</v>
      </c>
      <c r="G11" s="79">
        <f t="shared" si="13"/>
        <v>2.5660514666666669E-2</v>
      </c>
      <c r="H11" s="22">
        <f>J11*E11</f>
        <v>0.31002624000000001</v>
      </c>
      <c r="I11" s="22">
        <f>Y11-H11</f>
        <v>0.76277375999999997</v>
      </c>
      <c r="J11" s="2">
        <v>60</v>
      </c>
      <c r="K11" s="2">
        <v>40.5</v>
      </c>
      <c r="L11" s="22">
        <f>(H11+I11)/G11</f>
        <v>41.807423348120942</v>
      </c>
      <c r="M11" s="22">
        <f>(L11*G11-H11)/F11</f>
        <v>37.220439896843587</v>
      </c>
      <c r="N11" s="78">
        <v>31</v>
      </c>
      <c r="O11" s="78">
        <v>89.5</v>
      </c>
      <c r="P11" s="78">
        <v>24</v>
      </c>
      <c r="Q11" s="78">
        <f>594-130</f>
        <v>464</v>
      </c>
      <c r="R11" s="78">
        <f>720-256</f>
        <v>464</v>
      </c>
      <c r="S11" s="76">
        <f t="shared" si="0"/>
        <v>3.1E-2</v>
      </c>
      <c r="T11" s="76">
        <f t="shared" si="1"/>
        <v>8.9499999999999996E-2</v>
      </c>
      <c r="U11" s="76">
        <f t="shared" si="2"/>
        <v>2.4E-2</v>
      </c>
      <c r="V11" s="76">
        <f t="shared" si="3"/>
        <v>0.46400000000000002</v>
      </c>
      <c r="W11" s="76">
        <f t="shared" si="4"/>
        <v>0.46400000000000002</v>
      </c>
      <c r="X11" s="78">
        <v>1072.8</v>
      </c>
      <c r="Y11" s="22">
        <f t="shared" si="6"/>
        <v>1.0728</v>
      </c>
      <c r="Z11" s="78">
        <v>101</v>
      </c>
      <c r="AA11" s="78">
        <v>101</v>
      </c>
      <c r="AB11" s="78">
        <v>101.5</v>
      </c>
      <c r="AC11" s="78">
        <f t="shared" si="5"/>
        <v>101.16666666666667</v>
      </c>
      <c r="AD11" s="2">
        <f t="shared" si="8"/>
        <v>0.10116666666666667</v>
      </c>
    </row>
    <row r="12" spans="2:30" x14ac:dyDescent="0.25">
      <c r="B12" s="8">
        <v>8</v>
      </c>
      <c r="C12" s="11" t="s">
        <v>10</v>
      </c>
      <c r="D12" s="2" t="s">
        <v>95</v>
      </c>
      <c r="E12" s="79">
        <f t="shared" si="11"/>
        <v>5.3360000000000013E-3</v>
      </c>
      <c r="F12" s="79">
        <f t="shared" si="12"/>
        <v>1.9984086666666668E-2</v>
      </c>
      <c r="G12" s="79">
        <f t="shared" si="13"/>
        <v>2.5320086666666668E-2</v>
      </c>
      <c r="H12" s="22">
        <f>J12*E12</f>
        <v>0.32016000000000006</v>
      </c>
      <c r="I12" s="22">
        <f>Y12-H12</f>
        <v>0.76824000000000003</v>
      </c>
      <c r="J12" s="2">
        <v>60</v>
      </c>
      <c r="K12" s="2">
        <v>40.5</v>
      </c>
      <c r="L12" s="22">
        <f>(H12+I12)/G12</f>
        <v>42.985634856963365</v>
      </c>
      <c r="M12" s="22">
        <f>(L12*G12-H12)/F12</f>
        <v>38.44258748544258</v>
      </c>
      <c r="N12" s="78">
        <v>30.5</v>
      </c>
      <c r="O12" s="78">
        <v>102</v>
      </c>
      <c r="P12" s="78">
        <v>25</v>
      </c>
      <c r="Q12" s="78">
        <f>610-150</f>
        <v>460</v>
      </c>
      <c r="R12" s="78">
        <f>740-276</f>
        <v>464</v>
      </c>
      <c r="S12" s="76">
        <f t="shared" si="0"/>
        <v>3.0499999999999999E-2</v>
      </c>
      <c r="T12" s="76">
        <f t="shared" si="1"/>
        <v>0.10199999999999999</v>
      </c>
      <c r="U12" s="76">
        <f t="shared" si="2"/>
        <v>2.5000000000000001E-2</v>
      </c>
      <c r="V12" s="76">
        <f t="shared" si="3"/>
        <v>0.46</v>
      </c>
      <c r="W12" s="76">
        <f t="shared" si="4"/>
        <v>0.46400000000000002</v>
      </c>
      <c r="X12" s="78">
        <v>1088.4000000000001</v>
      </c>
      <c r="Y12" s="22">
        <f t="shared" si="6"/>
        <v>1.0884</v>
      </c>
      <c r="Z12" s="78">
        <v>100.5</v>
      </c>
      <c r="AA12" s="78">
        <v>100.5</v>
      </c>
      <c r="AB12" s="78">
        <v>100</v>
      </c>
      <c r="AC12" s="78">
        <f t="shared" si="5"/>
        <v>100.33333333333333</v>
      </c>
      <c r="AD12" s="2">
        <f t="shared" si="8"/>
        <v>0.10033333333333333</v>
      </c>
    </row>
    <row r="13" spans="2:30" x14ac:dyDescent="0.25">
      <c r="B13" s="8">
        <v>9</v>
      </c>
      <c r="C13" s="11" t="s">
        <v>11</v>
      </c>
      <c r="D13" s="2" t="s">
        <v>95</v>
      </c>
      <c r="E13" s="79">
        <f t="shared" si="11"/>
        <v>5.5494400000000001E-3</v>
      </c>
      <c r="F13" s="79">
        <f t="shared" si="12"/>
        <v>2.0809479999999998E-2</v>
      </c>
      <c r="G13" s="79">
        <f t="shared" si="13"/>
        <v>2.6358919999999997E-2</v>
      </c>
      <c r="H13" s="22">
        <f>J13*E13</f>
        <v>0.3329664</v>
      </c>
      <c r="I13" s="22">
        <f>Y13-H13</f>
        <v>0.75823359999999995</v>
      </c>
      <c r="J13" s="2">
        <v>60</v>
      </c>
      <c r="K13" s="2">
        <v>40.5</v>
      </c>
      <c r="L13" s="22">
        <f>(H13+I13)/G13</f>
        <v>41.397750742443165</v>
      </c>
      <c r="M13" s="22">
        <f>(L13*G13-H13)/F13</f>
        <v>36.436931629238217</v>
      </c>
      <c r="N13" s="78">
        <v>22</v>
      </c>
      <c r="O13" s="78">
        <v>95</v>
      </c>
      <c r="P13" s="78">
        <v>26</v>
      </c>
      <c r="Q13" s="78">
        <f>560-100</f>
        <v>460</v>
      </c>
      <c r="R13" s="78">
        <f>664-200</f>
        <v>464</v>
      </c>
      <c r="S13" s="76">
        <f t="shared" si="0"/>
        <v>2.1999999999999999E-2</v>
      </c>
      <c r="T13" s="76">
        <f t="shared" si="1"/>
        <v>9.5000000000000001E-2</v>
      </c>
      <c r="U13" s="76">
        <f t="shared" si="2"/>
        <v>2.5999999999999999E-2</v>
      </c>
      <c r="V13" s="76">
        <f t="shared" si="3"/>
        <v>0.46</v>
      </c>
      <c r="W13" s="76">
        <f t="shared" si="4"/>
        <v>0.46400000000000002</v>
      </c>
      <c r="X13" s="78">
        <v>1091.2</v>
      </c>
      <c r="Y13" s="22">
        <f t="shared" si="6"/>
        <v>1.0911999999999999</v>
      </c>
      <c r="Z13" s="78">
        <v>102</v>
      </c>
      <c r="AA13" s="78">
        <v>102</v>
      </c>
      <c r="AB13" s="78">
        <v>102</v>
      </c>
      <c r="AC13" s="78">
        <f t="shared" si="5"/>
        <v>102</v>
      </c>
      <c r="AD13" s="2">
        <f t="shared" si="8"/>
        <v>0.10199999999999999</v>
      </c>
    </row>
    <row r="14" spans="2:30" x14ac:dyDescent="0.25">
      <c r="B14" s="8"/>
      <c r="C14" s="87" t="s">
        <v>141</v>
      </c>
      <c r="D14" s="88"/>
      <c r="E14" s="89">
        <f>AVERAGE(E9:E13)</f>
        <v>5.3889938000000002E-3</v>
      </c>
      <c r="F14" s="89">
        <f t="shared" ref="F14:I14" si="14">AVERAGE(F9:F13)</f>
        <v>2.0455663299999999E-2</v>
      </c>
      <c r="G14" s="89">
        <f t="shared" si="14"/>
        <v>2.5844657100000001E-2</v>
      </c>
      <c r="H14" s="90"/>
      <c r="I14" s="90">
        <f t="shared" si="14"/>
        <v>0.74824037199999993</v>
      </c>
      <c r="J14" s="88"/>
      <c r="K14" s="90">
        <f t="shared" ref="K14:L14" si="15">AVERAGE(K9:K13)</f>
        <v>40.5</v>
      </c>
      <c r="L14" s="90">
        <f t="shared" si="15"/>
        <v>41.463155145487541</v>
      </c>
      <c r="M14" s="90">
        <f t="shared" ref="M14" si="16">AVERAGE(M9:M13)</f>
        <v>36.576187319408142</v>
      </c>
      <c r="N14" s="91"/>
      <c r="O14" s="91"/>
      <c r="P14" s="91"/>
      <c r="Q14" s="91"/>
      <c r="R14" s="91"/>
      <c r="S14" s="90">
        <f t="shared" ref="S14" si="17">AVERAGE(S9:S13)</f>
        <v>2.9699999999999997E-2</v>
      </c>
      <c r="T14" s="90">
        <f t="shared" ref="T14" si="18">AVERAGE(T9:T13)</f>
        <v>9.7299999999999984E-2</v>
      </c>
      <c r="U14" s="90">
        <f t="shared" ref="U14" si="19">AVERAGE(U9:U13)</f>
        <v>2.5000000000000001E-2</v>
      </c>
      <c r="V14" s="90">
        <f t="shared" ref="V14" si="20">AVERAGE(V9:V13)</f>
        <v>0.46460000000000001</v>
      </c>
      <c r="W14" s="90">
        <f t="shared" ref="W14" si="21">AVERAGE(W9:W13)</f>
        <v>0.46400000000000008</v>
      </c>
      <c r="X14" s="90">
        <f t="shared" ref="X14" si="22">AVERAGE(X9:X13)</f>
        <v>1071.5800000000002</v>
      </c>
      <c r="Y14" s="90">
        <f t="shared" ref="Y14" si="23">AVERAGE(Y9:Y13)</f>
        <v>1.07158</v>
      </c>
      <c r="Z14" s="91"/>
      <c r="AA14" s="91"/>
      <c r="AB14" s="91"/>
      <c r="AC14" s="91"/>
      <c r="AD14" s="90">
        <f>AVERAGE(AD9:AD13)</f>
        <v>0.10113333333333334</v>
      </c>
    </row>
    <row r="15" spans="2:30" x14ac:dyDescent="0.25">
      <c r="B15" s="8"/>
      <c r="C15" s="87" t="s">
        <v>142</v>
      </c>
      <c r="D15" s="88"/>
      <c r="E15" s="89">
        <f>_xlfn.STDEV.S(E9:E13)</f>
        <v>1.4573048441283637E-4</v>
      </c>
      <c r="F15" s="101">
        <f t="shared" ref="F15:G15" si="24">_xlfn.STDEV.S(F9:F13)</f>
        <v>4.224322253725432E-4</v>
      </c>
      <c r="G15" s="89">
        <f t="shared" si="24"/>
        <v>4.9610908096989941E-4</v>
      </c>
      <c r="H15" s="90"/>
      <c r="I15" s="99">
        <f>_xlfn.STDEV.S(I9:I13)</f>
        <v>3.803956987551152E-2</v>
      </c>
      <c r="J15" s="88"/>
      <c r="K15" s="90">
        <f>_xlfn.STDEV.S(K9:K13)</f>
        <v>0</v>
      </c>
      <c r="L15" s="90">
        <f t="shared" ref="L15:M15" si="25">_xlfn.STDEV.S(L9:L13)</f>
        <v>1.2690366261347692</v>
      </c>
      <c r="M15" s="90">
        <f t="shared" si="25"/>
        <v>1.6626379481985891</v>
      </c>
      <c r="N15" s="91"/>
      <c r="O15" s="91"/>
      <c r="P15" s="91"/>
      <c r="Q15" s="91"/>
      <c r="R15" s="91"/>
      <c r="S15" s="90">
        <f t="shared" ref="S15:Y15" si="26">_xlfn.STDEV.S(S9:S13)</f>
        <v>4.4102154142399898E-3</v>
      </c>
      <c r="T15" s="90">
        <f t="shared" si="26"/>
        <v>5.3688918782184448E-3</v>
      </c>
      <c r="U15" s="90">
        <f t="shared" si="26"/>
        <v>7.0710678118654697E-4</v>
      </c>
      <c r="V15" s="90">
        <f t="shared" si="26"/>
        <v>4.7749345545253048E-3</v>
      </c>
      <c r="W15" s="90">
        <f t="shared" si="26"/>
        <v>7.0710678118654816E-4</v>
      </c>
      <c r="X15" s="90">
        <f t="shared" si="26"/>
        <v>37.605212404665409</v>
      </c>
      <c r="Y15" s="90">
        <f t="shared" si="26"/>
        <v>3.7605212404665404E-2</v>
      </c>
      <c r="Z15" s="91"/>
      <c r="AA15" s="91"/>
      <c r="AB15" s="91"/>
      <c r="AC15" s="91"/>
      <c r="AD15" s="90">
        <f t="shared" ref="AD15" si="27">_xlfn.STDEV.S(AD9:AD13)</f>
        <v>1.4785503410811227E-3</v>
      </c>
    </row>
    <row r="16" spans="2:30" x14ac:dyDescent="0.25">
      <c r="B16" s="8">
        <v>10</v>
      </c>
      <c r="C16" s="10" t="s">
        <v>0</v>
      </c>
      <c r="D16" s="2" t="s">
        <v>95</v>
      </c>
      <c r="E16" s="79">
        <f t="shared" si="11"/>
        <v>5.3898967499999995E-3</v>
      </c>
      <c r="F16" s="79">
        <f t="shared" si="12"/>
        <v>2.0177438750000005E-2</v>
      </c>
      <c r="G16" s="79">
        <f t="shared" si="13"/>
        <v>2.5567335500000003E-2</v>
      </c>
      <c r="H16" s="22">
        <f>J16*E16</f>
        <v>0.32339380499999998</v>
      </c>
      <c r="I16" s="22">
        <f>Y16-H16</f>
        <v>0.77610619499999989</v>
      </c>
      <c r="J16" s="2">
        <v>60</v>
      </c>
      <c r="K16" s="2">
        <v>51.75</v>
      </c>
      <c r="L16" s="22">
        <f>(H16+I16)/G16</f>
        <v>43.004090121162598</v>
      </c>
      <c r="M16" s="22">
        <f>(L16*G16-H16)/F16</f>
        <v>38.464059022357318</v>
      </c>
      <c r="N16" s="78">
        <v>23</v>
      </c>
      <c r="O16" s="78">
        <v>101</v>
      </c>
      <c r="P16" s="78">
        <v>25.5</v>
      </c>
      <c r="Q16" s="78">
        <v>458.5</v>
      </c>
      <c r="R16" s="78">
        <v>461</v>
      </c>
      <c r="S16" s="76">
        <f t="shared" ref="S16:W20" si="28">N16/1000</f>
        <v>2.3E-2</v>
      </c>
      <c r="T16" s="76">
        <f t="shared" si="28"/>
        <v>0.10100000000000001</v>
      </c>
      <c r="U16" s="76">
        <f t="shared" si="28"/>
        <v>2.5499999999999998E-2</v>
      </c>
      <c r="V16" s="76">
        <f t="shared" si="28"/>
        <v>0.45850000000000002</v>
      </c>
      <c r="W16" s="76">
        <f t="shared" si="28"/>
        <v>0.46100000000000002</v>
      </c>
      <c r="X16" s="78">
        <v>1099.5</v>
      </c>
      <c r="Y16" s="22">
        <f t="shared" si="6"/>
        <v>1.0994999999999999</v>
      </c>
      <c r="Z16" s="78">
        <v>101</v>
      </c>
      <c r="AA16" s="78">
        <v>100.5</v>
      </c>
      <c r="AB16" s="78">
        <v>100</v>
      </c>
      <c r="AC16" s="78">
        <f t="shared" si="5"/>
        <v>100.5</v>
      </c>
      <c r="AD16" s="2">
        <f t="shared" si="8"/>
        <v>0.10050000000000001</v>
      </c>
    </row>
    <row r="17" spans="2:30" x14ac:dyDescent="0.25">
      <c r="B17" s="8">
        <v>11</v>
      </c>
      <c r="C17" s="10" t="s">
        <v>5</v>
      </c>
      <c r="D17" s="2" t="s">
        <v>95</v>
      </c>
      <c r="E17" s="79">
        <f t="shared" si="11"/>
        <v>5.0949600000000008E-3</v>
      </c>
      <c r="F17" s="79">
        <f t="shared" si="12"/>
        <v>2.0259234666666667E-2</v>
      </c>
      <c r="G17" s="79">
        <f t="shared" si="13"/>
        <v>2.535419466666667E-2</v>
      </c>
      <c r="H17" s="22">
        <f>J17*E17</f>
        <v>0.30569760000000007</v>
      </c>
      <c r="I17" s="22">
        <f>Y17-H17</f>
        <v>0.78540239999999995</v>
      </c>
      <c r="J17" s="2">
        <v>60</v>
      </c>
      <c r="K17" s="2">
        <v>51.75</v>
      </c>
      <c r="L17" s="22">
        <f>(H17+I17)/G17</f>
        <v>43.034299229171594</v>
      </c>
      <c r="M17" s="22">
        <f>(L17*G17-H17)/F17</f>
        <v>38.767624390681156</v>
      </c>
      <c r="N17" s="78">
        <v>22</v>
      </c>
      <c r="O17" s="78">
        <v>99</v>
      </c>
      <c r="P17" s="78">
        <v>24</v>
      </c>
      <c r="Q17" s="78">
        <v>461.5</v>
      </c>
      <c r="R17" s="78">
        <v>460</v>
      </c>
      <c r="S17" s="76">
        <f t="shared" si="28"/>
        <v>2.1999999999999999E-2</v>
      </c>
      <c r="T17" s="76">
        <f t="shared" si="28"/>
        <v>9.9000000000000005E-2</v>
      </c>
      <c r="U17" s="76">
        <f t="shared" si="28"/>
        <v>2.4E-2</v>
      </c>
      <c r="V17" s="76">
        <f t="shared" si="28"/>
        <v>0.46150000000000002</v>
      </c>
      <c r="W17" s="76">
        <f t="shared" si="28"/>
        <v>0.46</v>
      </c>
      <c r="X17" s="78">
        <v>1091.0999999999999</v>
      </c>
      <c r="Y17" s="22">
        <f t="shared" si="6"/>
        <v>1.0911</v>
      </c>
      <c r="Z17" s="78">
        <v>100.5</v>
      </c>
      <c r="AA17" s="78">
        <v>100</v>
      </c>
      <c r="AB17" s="78">
        <v>100</v>
      </c>
      <c r="AC17" s="78">
        <f t="shared" si="5"/>
        <v>100.16666666666667</v>
      </c>
      <c r="AD17" s="2">
        <f t="shared" si="8"/>
        <v>0.10016666666666667</v>
      </c>
    </row>
    <row r="18" spans="2:30" x14ac:dyDescent="0.25">
      <c r="B18" s="8">
        <v>12</v>
      </c>
      <c r="C18" s="10" t="s">
        <v>4</v>
      </c>
      <c r="D18" s="2" t="s">
        <v>95</v>
      </c>
      <c r="E18" s="79">
        <f t="shared" si="11"/>
        <v>5.2438750000000011E-3</v>
      </c>
      <c r="F18" s="79">
        <f t="shared" si="12"/>
        <v>2.0034256666666667E-2</v>
      </c>
      <c r="G18" s="79">
        <f t="shared" si="13"/>
        <v>2.5278131666666669E-2</v>
      </c>
      <c r="H18" s="22">
        <f>J18*E18</f>
        <v>0.31463250000000009</v>
      </c>
      <c r="I18" s="22">
        <f>Y18-H18</f>
        <v>0.77506750000000002</v>
      </c>
      <c r="J18" s="2">
        <v>60</v>
      </c>
      <c r="K18" s="2">
        <v>51.75</v>
      </c>
      <c r="L18" s="22">
        <f>(H18+I18)/G18</f>
        <v>43.108407471306393</v>
      </c>
      <c r="M18" s="22">
        <f>(L18*G18-H18)/F18</f>
        <v>38.687110427689106</v>
      </c>
      <c r="N18" s="78">
        <v>24</v>
      </c>
      <c r="O18" s="78">
        <v>99</v>
      </c>
      <c r="P18" s="78">
        <v>25</v>
      </c>
      <c r="Q18" s="78">
        <v>455</v>
      </c>
      <c r="R18" s="78">
        <v>461</v>
      </c>
      <c r="S18" s="76">
        <f t="shared" si="28"/>
        <v>2.4E-2</v>
      </c>
      <c r="T18" s="76">
        <f t="shared" si="28"/>
        <v>9.9000000000000005E-2</v>
      </c>
      <c r="U18" s="76">
        <f t="shared" si="28"/>
        <v>2.5000000000000001E-2</v>
      </c>
      <c r="V18" s="76">
        <f t="shared" si="28"/>
        <v>0.45500000000000002</v>
      </c>
      <c r="W18" s="76">
        <f t="shared" si="28"/>
        <v>0.46100000000000002</v>
      </c>
      <c r="X18" s="78">
        <v>1089.7</v>
      </c>
      <c r="Y18" s="22">
        <f t="shared" si="6"/>
        <v>1.0897000000000001</v>
      </c>
      <c r="Z18" s="78">
        <v>101</v>
      </c>
      <c r="AA18" s="78">
        <v>100.5</v>
      </c>
      <c r="AB18" s="78">
        <v>100.5</v>
      </c>
      <c r="AC18" s="78">
        <f t="shared" si="5"/>
        <v>100.66666666666667</v>
      </c>
      <c r="AD18" s="2">
        <f t="shared" si="8"/>
        <v>0.10066666666666667</v>
      </c>
    </row>
    <row r="19" spans="2:30" x14ac:dyDescent="0.25">
      <c r="B19" s="8">
        <v>13</v>
      </c>
      <c r="C19" s="10" t="s">
        <v>3</v>
      </c>
      <c r="D19" s="2" t="s">
        <v>95</v>
      </c>
      <c r="E19" s="79">
        <f t="shared" si="11"/>
        <v>4.8560820000000003E-3</v>
      </c>
      <c r="F19" s="79">
        <f t="shared" si="12"/>
        <v>1.9969985999999999E-2</v>
      </c>
      <c r="G19" s="79">
        <f t="shared" si="13"/>
        <v>2.4826068E-2</v>
      </c>
      <c r="H19" s="22">
        <f>J19*E19</f>
        <v>0.29136492000000003</v>
      </c>
      <c r="I19" s="22">
        <f>Y19-H19</f>
        <v>0.79143507999999996</v>
      </c>
      <c r="J19" s="2">
        <v>60</v>
      </c>
      <c r="K19" s="2">
        <v>51.75</v>
      </c>
      <c r="L19" s="22">
        <f>(H19+I19)/G19</f>
        <v>43.615444862231101</v>
      </c>
      <c r="M19" s="22">
        <f>(L19*G19-H19)/F19</f>
        <v>39.631228584737116</v>
      </c>
      <c r="N19" s="78">
        <v>25</v>
      </c>
      <c r="O19" s="78">
        <v>97</v>
      </c>
      <c r="P19" s="78">
        <v>23</v>
      </c>
      <c r="Q19" s="78">
        <v>457</v>
      </c>
      <c r="R19" s="78">
        <v>462</v>
      </c>
      <c r="S19" s="76">
        <f t="shared" si="28"/>
        <v>2.5000000000000001E-2</v>
      </c>
      <c r="T19" s="76">
        <f t="shared" si="28"/>
        <v>9.7000000000000003E-2</v>
      </c>
      <c r="U19" s="76">
        <f t="shared" si="28"/>
        <v>2.3E-2</v>
      </c>
      <c r="V19" s="76">
        <f t="shared" si="28"/>
        <v>0.45700000000000002</v>
      </c>
      <c r="W19" s="76">
        <f t="shared" si="28"/>
        <v>0.46200000000000002</v>
      </c>
      <c r="X19" s="78">
        <v>1082.8</v>
      </c>
      <c r="Y19" s="22">
        <f t="shared" si="6"/>
        <v>1.0828</v>
      </c>
      <c r="Z19" s="78">
        <v>99.5</v>
      </c>
      <c r="AA19" s="78">
        <v>100</v>
      </c>
      <c r="AB19" s="78">
        <v>100</v>
      </c>
      <c r="AC19" s="78">
        <f t="shared" si="5"/>
        <v>99.833333333333329</v>
      </c>
      <c r="AD19" s="2">
        <f t="shared" si="8"/>
        <v>9.9833333333333329E-2</v>
      </c>
    </row>
    <row r="20" spans="2:30" x14ac:dyDescent="0.25">
      <c r="B20" s="8">
        <v>14</v>
      </c>
      <c r="C20" s="10" t="s">
        <v>2</v>
      </c>
      <c r="D20" s="2" t="s">
        <v>95</v>
      </c>
      <c r="E20" s="79">
        <f t="shared" si="11"/>
        <v>5.2098000000000005E-3</v>
      </c>
      <c r="F20" s="79">
        <f t="shared" si="12"/>
        <v>1.9994664000000002E-2</v>
      </c>
      <c r="G20" s="79">
        <f t="shared" si="13"/>
        <v>2.5204464000000003E-2</v>
      </c>
      <c r="H20" s="22">
        <f>J20*E20</f>
        <v>0.31258800000000003</v>
      </c>
      <c r="I20" s="22">
        <f>Y20-H20</f>
        <v>0.77831199999999989</v>
      </c>
      <c r="J20" s="2">
        <v>60</v>
      </c>
      <c r="K20" s="2">
        <v>51.75</v>
      </c>
      <c r="L20" s="22">
        <f>(H20+I20)/G20</f>
        <v>43.282015439804624</v>
      </c>
      <c r="M20" s="22">
        <f>(L20*G20-H20)/F20</f>
        <v>38.92598545291883</v>
      </c>
      <c r="N20" s="78">
        <v>24</v>
      </c>
      <c r="O20" s="78">
        <v>96</v>
      </c>
      <c r="P20" s="78">
        <v>25</v>
      </c>
      <c r="Q20" s="78">
        <v>457</v>
      </c>
      <c r="R20" s="78">
        <v>456</v>
      </c>
      <c r="S20" s="76">
        <f t="shared" si="28"/>
        <v>2.4E-2</v>
      </c>
      <c r="T20" s="76">
        <f t="shared" si="28"/>
        <v>9.6000000000000002E-2</v>
      </c>
      <c r="U20" s="76">
        <f t="shared" si="28"/>
        <v>2.5000000000000001E-2</v>
      </c>
      <c r="V20" s="76">
        <f t="shared" si="28"/>
        <v>0.45700000000000002</v>
      </c>
      <c r="W20" s="76">
        <f t="shared" si="28"/>
        <v>0.45600000000000002</v>
      </c>
      <c r="X20" s="78">
        <v>1090.9000000000001</v>
      </c>
      <c r="Y20" s="22">
        <f t="shared" si="6"/>
        <v>1.0909</v>
      </c>
      <c r="Z20" s="78">
        <v>101</v>
      </c>
      <c r="AA20" s="78">
        <v>101</v>
      </c>
      <c r="AB20" s="78">
        <v>101</v>
      </c>
      <c r="AC20" s="78">
        <f t="shared" si="5"/>
        <v>101</v>
      </c>
      <c r="AD20" s="2">
        <f t="shared" si="8"/>
        <v>0.10100000000000001</v>
      </c>
    </row>
    <row r="21" spans="2:30" x14ac:dyDescent="0.25">
      <c r="B21" s="8"/>
      <c r="C21" s="82" t="s">
        <v>141</v>
      </c>
      <c r="D21" s="83"/>
      <c r="E21" s="84">
        <f>AVERAGE(E16:E20)</f>
        <v>5.1589227500000012E-3</v>
      </c>
      <c r="F21" s="84">
        <f>AVERAGE(F16:F20)</f>
        <v>2.0087116016666667E-2</v>
      </c>
      <c r="G21" s="84">
        <f t="shared" ref="G21:I21" si="29">AVERAGE(G16:G20)</f>
        <v>2.5246038766666673E-2</v>
      </c>
      <c r="H21" s="85"/>
      <c r="I21" s="85">
        <f t="shared" si="29"/>
        <v>0.78126463499999999</v>
      </c>
      <c r="J21" s="83"/>
      <c r="K21" s="85">
        <f t="shared" ref="K21:L21" si="30">AVERAGE(K16:K20)</f>
        <v>51.75</v>
      </c>
      <c r="L21" s="85">
        <f t="shared" si="30"/>
        <v>43.208851424735258</v>
      </c>
      <c r="M21" s="85">
        <f t="shared" ref="M21" si="31">AVERAGE(M16:M20)</f>
        <v>38.895201575676708</v>
      </c>
      <c r="N21" s="86"/>
      <c r="O21" s="86"/>
      <c r="P21" s="86"/>
      <c r="Q21" s="86"/>
      <c r="R21" s="86"/>
      <c r="S21" s="85">
        <f t="shared" ref="S21" si="32">AVERAGE(S16:S20)</f>
        <v>2.3599999999999999E-2</v>
      </c>
      <c r="T21" s="85">
        <f t="shared" ref="T21" si="33">AVERAGE(T16:T20)</f>
        <v>9.8400000000000001E-2</v>
      </c>
      <c r="U21" s="85">
        <f t="shared" ref="U21" si="34">AVERAGE(U16:U20)</f>
        <v>2.4500000000000001E-2</v>
      </c>
      <c r="V21" s="85">
        <f t="shared" ref="V21" si="35">AVERAGE(V16:V20)</f>
        <v>0.45780000000000004</v>
      </c>
      <c r="W21" s="85">
        <f t="shared" ref="W21" si="36">AVERAGE(W16:W20)</f>
        <v>0.46000000000000008</v>
      </c>
      <c r="X21" s="85">
        <f t="shared" ref="X21" si="37">AVERAGE(X16:X20)</f>
        <v>1090.8</v>
      </c>
      <c r="Y21" s="85">
        <f t="shared" ref="Y21" si="38">AVERAGE(Y16:Y20)</f>
        <v>1.0908000000000002</v>
      </c>
      <c r="Z21" s="86"/>
      <c r="AA21" s="86"/>
      <c r="AB21" s="86"/>
      <c r="AC21" s="86"/>
      <c r="AD21" s="85">
        <f>AVERAGE(AD16:AD20)</f>
        <v>0.10043333333333333</v>
      </c>
    </row>
    <row r="22" spans="2:30" x14ac:dyDescent="0.25">
      <c r="B22" s="8"/>
      <c r="C22" s="82" t="s">
        <v>142</v>
      </c>
      <c r="D22" s="83"/>
      <c r="E22" s="84">
        <f>_xlfn.STDEV.S(E16:E20)</f>
        <v>1.993477622596688E-4</v>
      </c>
      <c r="F22" s="102">
        <f t="shared" ref="F22:G22" si="39">_xlfn.STDEV.S(F16:F20)</f>
        <v>1.2534348099035484E-4</v>
      </c>
      <c r="G22" s="84">
        <f t="shared" si="39"/>
        <v>2.7113794914391344E-4</v>
      </c>
      <c r="H22" s="85"/>
      <c r="I22" s="100">
        <f>_xlfn.STDEV.S(I16:I20)</f>
        <v>6.969416933616115E-3</v>
      </c>
      <c r="J22" s="83"/>
      <c r="K22" s="85">
        <f>_xlfn.STDEV.S(K16:K20)</f>
        <v>0</v>
      </c>
      <c r="L22" s="85">
        <f t="shared" ref="L22:M22" si="40">_xlfn.STDEV.S(L16:L20)</f>
        <v>0.25157297386297622</v>
      </c>
      <c r="M22" s="85">
        <f t="shared" si="40"/>
        <v>0.44388770270458539</v>
      </c>
      <c r="N22" s="86"/>
      <c r="O22" s="86"/>
      <c r="P22" s="86"/>
      <c r="Q22" s="86"/>
      <c r="R22" s="86"/>
      <c r="S22" s="85">
        <f t="shared" ref="S22:Y22" si="41">_xlfn.STDEV.S(S16:S20)</f>
        <v>1.140175425099139E-3</v>
      </c>
      <c r="T22" s="85">
        <f t="shared" si="41"/>
        <v>1.9493588689617944E-3</v>
      </c>
      <c r="U22" s="85">
        <f t="shared" si="41"/>
        <v>1E-3</v>
      </c>
      <c r="V22" s="85">
        <f t="shared" si="41"/>
        <v>2.4135036772294362E-3</v>
      </c>
      <c r="W22" s="85">
        <f t="shared" si="41"/>
        <v>2.345207879911717E-3</v>
      </c>
      <c r="X22" s="85">
        <f t="shared" si="41"/>
        <v>5.9371710435189708</v>
      </c>
      <c r="Y22" s="85">
        <f t="shared" si="41"/>
        <v>5.9371710435189295E-3</v>
      </c>
      <c r="Z22" s="86"/>
      <c r="AA22" s="86"/>
      <c r="AB22" s="86"/>
      <c r="AC22" s="86"/>
      <c r="AD22" s="85">
        <f t="shared" ref="AD22" si="42">_xlfn.STDEV.S(AD16:AD20)</f>
        <v>4.5030853620354675E-4</v>
      </c>
    </row>
    <row r="24" spans="2:30" x14ac:dyDescent="0.25">
      <c r="C24" s="2"/>
      <c r="D24" s="6" t="s">
        <v>133</v>
      </c>
      <c r="E24" s="6" t="s">
        <v>134</v>
      </c>
      <c r="F24" s="13" t="s">
        <v>112</v>
      </c>
    </row>
    <row r="25" spans="2:30" x14ac:dyDescent="0.25">
      <c r="C25" s="2" t="s">
        <v>121</v>
      </c>
      <c r="D25" s="22">
        <f>F14</f>
        <v>2.0455663299999999E-2</v>
      </c>
      <c r="E25" s="22">
        <f>F21</f>
        <v>2.0087116016666667E-2</v>
      </c>
      <c r="F25" s="22">
        <f>_xlfn.T.TEST(F9:F13,F16:F20,2,3)</f>
        <v>0.12409361128833013</v>
      </c>
      <c r="G25" s="2"/>
      <c r="K25" t="s">
        <v>147</v>
      </c>
    </row>
    <row r="26" spans="2:30" x14ac:dyDescent="0.25">
      <c r="C26" s="2" t="s">
        <v>135</v>
      </c>
      <c r="D26" s="22">
        <f>G14</f>
        <v>2.5844657100000001E-2</v>
      </c>
      <c r="E26" s="22">
        <f>G21</f>
        <v>2.5246038766666673E-2</v>
      </c>
      <c r="F26" s="22">
        <f>_xlfn.T.TEST(G9:G13,G16:G20,2,3)</f>
        <v>5.4398726084691304E-2</v>
      </c>
      <c r="G26" s="2"/>
    </row>
    <row r="27" spans="2:30" x14ac:dyDescent="0.25">
      <c r="C27" s="2" t="s">
        <v>120</v>
      </c>
      <c r="D27" s="22">
        <f>I14</f>
        <v>0.74824037199999993</v>
      </c>
      <c r="E27" s="22">
        <f>I21</f>
        <v>0.78126463499999999</v>
      </c>
      <c r="F27" s="22">
        <f>_xlfn.T.TEST(I9:I13,I16:I20,2,3)</f>
        <v>0.12433545823279091</v>
      </c>
      <c r="G27" s="2"/>
      <c r="K27" t="s">
        <v>150</v>
      </c>
      <c r="V27" t="s">
        <v>150</v>
      </c>
    </row>
    <row r="28" spans="2:30" x14ac:dyDescent="0.25">
      <c r="C28" s="2" t="s">
        <v>136</v>
      </c>
      <c r="D28" s="22">
        <f>Y14</f>
        <v>1.07158</v>
      </c>
      <c r="E28" s="22">
        <f>Y21</f>
        <v>1.0908000000000002</v>
      </c>
      <c r="F28" s="22">
        <f>_xlfn.T.TEST(Y9:Y13,Y16:Y20,2,3)</f>
        <v>0.31928303525418078</v>
      </c>
      <c r="G28" s="2"/>
    </row>
    <row r="29" spans="2:30" ht="15.75" thickBot="1" x14ac:dyDescent="0.3">
      <c r="C29" s="2" t="s">
        <v>137</v>
      </c>
      <c r="D29" s="21">
        <f>L14</f>
        <v>41.463155145487541</v>
      </c>
      <c r="E29" s="21">
        <f>L21</f>
        <v>43.208851424735258</v>
      </c>
      <c r="F29" s="22">
        <f>_xlfn.T.TEST(L9:L13,L16:L20,2,3)</f>
        <v>3.563203934199051E-2</v>
      </c>
      <c r="G29" s="2"/>
      <c r="K29" t="s">
        <v>151</v>
      </c>
      <c r="N29" t="s">
        <v>152</v>
      </c>
      <c r="O29" s="94">
        <f>M31</f>
        <v>36.576187319408142</v>
      </c>
      <c r="V29" t="s">
        <v>151</v>
      </c>
      <c r="Y29" t="s">
        <v>152</v>
      </c>
      <c r="Z29" s="95">
        <f>-1*O29</f>
        <v>-36.576187319408142</v>
      </c>
    </row>
    <row r="30" spans="2:30" ht="15.75" thickTop="1" x14ac:dyDescent="0.25">
      <c r="C30" s="2" t="s">
        <v>138</v>
      </c>
      <c r="D30" s="21">
        <f>K14</f>
        <v>40.5</v>
      </c>
      <c r="E30" s="21">
        <f>K21</f>
        <v>51.75</v>
      </c>
      <c r="F30" s="22">
        <f>_xlfn.T.TEST(L9:L13,L16:L20,2,3)</f>
        <v>3.563203934199051E-2</v>
      </c>
      <c r="G30" s="13" t="s">
        <v>170</v>
      </c>
      <c r="H30" t="s">
        <v>114</v>
      </c>
      <c r="I30" t="s">
        <v>113</v>
      </c>
      <c r="K30" s="96" t="s">
        <v>153</v>
      </c>
      <c r="L30" s="96" t="s">
        <v>154</v>
      </c>
      <c r="M30" s="96" t="s">
        <v>143</v>
      </c>
      <c r="N30" s="96" t="s">
        <v>144</v>
      </c>
      <c r="O30" s="96" t="s">
        <v>155</v>
      </c>
      <c r="V30" s="96" t="s">
        <v>153</v>
      </c>
      <c r="W30" s="96" t="s">
        <v>154</v>
      </c>
      <c r="X30" s="96" t="s">
        <v>143</v>
      </c>
      <c r="Y30" s="96" t="s">
        <v>144</v>
      </c>
      <c r="Z30" s="96" t="s">
        <v>155</v>
      </c>
    </row>
    <row r="31" spans="2:30" x14ac:dyDescent="0.25">
      <c r="C31" s="2" t="s">
        <v>139</v>
      </c>
      <c r="D31" s="21">
        <f>M14</f>
        <v>36.576187319408142</v>
      </c>
      <c r="E31" s="21">
        <f>M21</f>
        <v>38.895201575676708</v>
      </c>
      <c r="F31" s="22">
        <f>_xlfn.T.TEST(M9:M13,M16:M20,2,3)</f>
        <v>3.3258980532127648E-2</v>
      </c>
      <c r="G31" s="2" t="s">
        <v>172</v>
      </c>
      <c r="H31" s="75">
        <f>Z44</f>
        <v>1.5231400881585701E-6</v>
      </c>
      <c r="I31" s="75">
        <f>O44</f>
        <v>9.1725265009020378E-7</v>
      </c>
      <c r="K31" t="s">
        <v>148</v>
      </c>
      <c r="L31">
        <f>COUNT(M9:M13)</f>
        <v>5</v>
      </c>
      <c r="M31" s="46">
        <f>AVERAGE(M9:M13)</f>
        <v>36.576187319408142</v>
      </c>
      <c r="N31">
        <f>_xlfn.VAR.S(M9:M13)</f>
        <v>2.764364946790014</v>
      </c>
      <c r="V31" t="s">
        <v>148</v>
      </c>
      <c r="W31">
        <f>COUNT(X9:X13)</f>
        <v>5</v>
      </c>
      <c r="X31" s="46">
        <f>AVERAGE(M9:M13)</f>
        <v>36.576187319408142</v>
      </c>
      <c r="Y31">
        <f>_xlfn.VAR.S(M9:M13)</f>
        <v>2.764364946790014</v>
      </c>
    </row>
    <row r="32" spans="2:30" x14ac:dyDescent="0.25">
      <c r="C32" s="2" t="s">
        <v>140</v>
      </c>
      <c r="D32" s="21">
        <f>_xlfn.STDEV.S(M9:M13)</f>
        <v>1.6626379481985891</v>
      </c>
      <c r="E32" s="21">
        <f>_xlfn.STDEV.S(M16:M20)</f>
        <v>0.44388770270458539</v>
      </c>
      <c r="G32" t="s">
        <v>173</v>
      </c>
      <c r="K32" t="s">
        <v>149</v>
      </c>
      <c r="L32">
        <f>COUNT(M16:M20)</f>
        <v>5</v>
      </c>
      <c r="M32" s="46">
        <f>AVERAGE(M16:M20)</f>
        <v>38.895201575676708</v>
      </c>
      <c r="N32">
        <f>_xlfn.VAR.S(M16:M20)</f>
        <v>0.19703629261235439</v>
      </c>
      <c r="V32" t="s">
        <v>149</v>
      </c>
      <c r="W32">
        <f>COUNT(X16:X20)</f>
        <v>5</v>
      </c>
      <c r="X32" s="46">
        <f>AVERAGE(M16:M20)</f>
        <v>38.895201575676708</v>
      </c>
      <c r="Y32">
        <f>_xlfn.VAR.S(M16:M20)</f>
        <v>0.19703629261235439</v>
      </c>
    </row>
    <row r="33" spans="3:31" x14ac:dyDescent="0.25">
      <c r="K33" s="97" t="s">
        <v>156</v>
      </c>
      <c r="L33" s="97"/>
      <c r="M33" s="97"/>
      <c r="N33" s="97">
        <f>((L31-1)*N31+(L32-1)*N32)/(L31+L32-2)</f>
        <v>1.4807006197011843</v>
      </c>
      <c r="O33" s="97">
        <f>ABS(M31-M32-O29)/SQRT(N33)</f>
        <v>31.964093877366224</v>
      </c>
      <c r="V33" s="97" t="s">
        <v>156</v>
      </c>
      <c r="W33" s="97"/>
      <c r="X33" s="97"/>
      <c r="Y33" s="97">
        <f>((W31-1)*Y31+(W32-1)*Y32)/(W31+W32-2)</f>
        <v>1.4807006197011843</v>
      </c>
      <c r="Z33" s="97">
        <f>ABS(X31-X32-Z29)/SQRT(Y33)</f>
        <v>28.152559992082359</v>
      </c>
    </row>
    <row r="34" spans="3:31" x14ac:dyDescent="0.25">
      <c r="D34" t="s">
        <v>178</v>
      </c>
      <c r="E34" t="s">
        <v>179</v>
      </c>
    </row>
    <row r="35" spans="3:31" ht="15.75" thickBot="1" x14ac:dyDescent="0.3">
      <c r="C35" t="s">
        <v>180</v>
      </c>
      <c r="D35">
        <v>60</v>
      </c>
      <c r="E35">
        <v>60</v>
      </c>
      <c r="K35" t="s">
        <v>157</v>
      </c>
      <c r="O35" t="s">
        <v>158</v>
      </c>
      <c r="P35">
        <v>0.05</v>
      </c>
      <c r="V35" t="s">
        <v>157</v>
      </c>
      <c r="Z35" t="s">
        <v>158</v>
      </c>
      <c r="AA35">
        <v>0.05</v>
      </c>
    </row>
    <row r="36" spans="3:31" ht="15.75" thickTop="1" x14ac:dyDescent="0.25">
      <c r="C36" t="s">
        <v>108</v>
      </c>
      <c r="D36">
        <v>40.5</v>
      </c>
      <c r="E36" s="21">
        <v>36.576187319408142</v>
      </c>
      <c r="K36" s="96" t="s">
        <v>110</v>
      </c>
      <c r="L36" s="96" t="s">
        <v>159</v>
      </c>
      <c r="M36" s="96" t="s">
        <v>160</v>
      </c>
      <c r="N36" s="96" t="s">
        <v>145</v>
      </c>
      <c r="O36" s="96" t="s">
        <v>161</v>
      </c>
      <c r="P36" s="96" t="s">
        <v>162</v>
      </c>
      <c r="Q36" s="96" t="s">
        <v>163</v>
      </c>
      <c r="R36" s="96" t="s">
        <v>164</v>
      </c>
      <c r="S36" s="96" t="s">
        <v>165</v>
      </c>
      <c r="T36" s="96" t="s">
        <v>166</v>
      </c>
      <c r="V36" s="96" t="s">
        <v>110</v>
      </c>
      <c r="W36" s="96" t="s">
        <v>159</v>
      </c>
      <c r="X36" s="96" t="s">
        <v>160</v>
      </c>
      <c r="Y36" s="96" t="s">
        <v>145</v>
      </c>
      <c r="Z36" s="96" t="s">
        <v>161</v>
      </c>
      <c r="AA36" s="96" t="s">
        <v>162</v>
      </c>
      <c r="AB36" s="96" t="s">
        <v>163</v>
      </c>
      <c r="AC36" s="96" t="s">
        <v>164</v>
      </c>
      <c r="AD36" s="96" t="s">
        <v>165</v>
      </c>
      <c r="AE36" s="96" t="s">
        <v>166</v>
      </c>
    </row>
    <row r="37" spans="3:31" x14ac:dyDescent="0.25">
      <c r="C37" t="s">
        <v>181</v>
      </c>
      <c r="D37">
        <v>51.75</v>
      </c>
      <c r="E37" s="21">
        <v>38.895201575676708</v>
      </c>
      <c r="K37" t="s">
        <v>167</v>
      </c>
      <c r="L37">
        <f>SQRT(N33*(1/L31+1/L32))</f>
        <v>0.76959745833810655</v>
      </c>
      <c r="M37">
        <f>(ABS(M31-M32-O29))/L37</f>
        <v>50.53966999796004</v>
      </c>
      <c r="N37">
        <f>L31+L32-2</f>
        <v>8</v>
      </c>
      <c r="O37">
        <f>_xlfn.T.DIST.RT(M37,N37)</f>
        <v>1.3008869034404765E-11</v>
      </c>
      <c r="P37">
        <f>_xlfn.T.INV.2T(P35*2,N37)</f>
        <v>1.8595480375308981</v>
      </c>
      <c r="S37" s="74" t="str">
        <f>IF(O37&lt;P35,"yes","no")</f>
        <v>yes</v>
      </c>
      <c r="T37">
        <f>SQRT(M37^2/(M37^2+N37))</f>
        <v>0.99843765664929462</v>
      </c>
      <c r="V37" t="s">
        <v>167</v>
      </c>
      <c r="W37">
        <f>SQRT(Y33*(1/W31+1/W32))</f>
        <v>0.76959745833810655</v>
      </c>
      <c r="X37">
        <f>(ABS(X31-X32-Z29))/W37</f>
        <v>44.513105769756066</v>
      </c>
      <c r="Y37">
        <f>W31+W32-2</f>
        <v>8</v>
      </c>
      <c r="Z37">
        <f>_xlfn.T.DIST.RT(X37,Y37)</f>
        <v>3.5808394922137606E-11</v>
      </c>
      <c r="AA37">
        <f>_xlfn.T.INV.2T(AA35*2,Y37)</f>
        <v>1.8595480375308981</v>
      </c>
      <c r="AD37" s="74" t="str">
        <f>IF(Z37&lt;AA35,"yes","no")</f>
        <v>yes</v>
      </c>
      <c r="AE37">
        <f>SQRT(X37^2/(X37^2+Y37))</f>
        <v>0.99798733487254299</v>
      </c>
    </row>
    <row r="38" spans="3:31" x14ac:dyDescent="0.25">
      <c r="K38" t="s">
        <v>168</v>
      </c>
      <c r="L38">
        <f>L37</f>
        <v>0.76959745833810655</v>
      </c>
      <c r="M38">
        <f t="shared" ref="M38:N38" si="43">M37</f>
        <v>50.53966999796004</v>
      </c>
      <c r="N38">
        <f t="shared" si="43"/>
        <v>8</v>
      </c>
      <c r="O38">
        <f>_xlfn.T.DIST.2T(M38,N38)</f>
        <v>2.601773806880953E-11</v>
      </c>
      <c r="P38">
        <f>_xlfn.T.INV.2T(P35,N38)</f>
        <v>2.3060041352041671</v>
      </c>
      <c r="Q38">
        <f>(M31-M32)-P38*L38</f>
        <v>-4.093709177638857</v>
      </c>
      <c r="R38">
        <f>(M31-M32)+P38*L38</f>
        <v>-0.544319334898276</v>
      </c>
      <c r="S38" s="74" t="str">
        <f>IF(O38&lt;P35,"yes","no")</f>
        <v>yes</v>
      </c>
      <c r="T38">
        <f>T37</f>
        <v>0.99843765664929462</v>
      </c>
      <c r="V38" t="s">
        <v>168</v>
      </c>
      <c r="W38">
        <f>W37</f>
        <v>0.76959745833810655</v>
      </c>
      <c r="X38">
        <f t="shared" ref="X38:Y38" si="44">X37</f>
        <v>44.513105769756066</v>
      </c>
      <c r="Y38">
        <f t="shared" si="44"/>
        <v>8</v>
      </c>
      <c r="Z38">
        <f>_xlfn.T.DIST.2T(X38,Y38)</f>
        <v>7.1616789844275213E-11</v>
      </c>
      <c r="AA38">
        <f>_xlfn.T.INV.2T(AA35,Y38)</f>
        <v>2.3060041352041671</v>
      </c>
      <c r="AB38">
        <f>(X31-X32)-AA38*W38</f>
        <v>-4.093709177638857</v>
      </c>
      <c r="AC38">
        <f>(X31-X32)+AA38*W38</f>
        <v>-0.544319334898276</v>
      </c>
      <c r="AD38" s="74" t="str">
        <f>IF(Z38&lt;AA35,"yes","no")</f>
        <v>yes</v>
      </c>
      <c r="AE38">
        <f>AE37</f>
        <v>0.99798733487254299</v>
      </c>
    </row>
    <row r="39" spans="3:31" x14ac:dyDescent="0.25">
      <c r="K39" s="97"/>
      <c r="L39" s="97"/>
      <c r="M39" s="97"/>
      <c r="N39" s="97"/>
      <c r="O39" s="97"/>
      <c r="P39" s="97"/>
      <c r="Q39" s="97"/>
      <c r="R39" s="97"/>
      <c r="S39" s="97"/>
      <c r="T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</row>
    <row r="40" spans="3:31" ht="15.75" thickBot="1" x14ac:dyDescent="0.3">
      <c r="I40" s="92"/>
      <c r="J40" s="92"/>
      <c r="K40" t="s">
        <v>169</v>
      </c>
      <c r="O40" t="s">
        <v>158</v>
      </c>
      <c r="P40">
        <v>0.05</v>
      </c>
      <c r="V40" t="s">
        <v>169</v>
      </c>
      <c r="Z40" t="s">
        <v>158</v>
      </c>
      <c r="AA40">
        <f>AA35</f>
        <v>0.05</v>
      </c>
    </row>
    <row r="41" spans="3:31" ht="15.75" thickTop="1" x14ac:dyDescent="0.25">
      <c r="K41" s="96" t="s">
        <v>110</v>
      </c>
      <c r="L41" s="96" t="s">
        <v>159</v>
      </c>
      <c r="M41" s="96" t="s">
        <v>160</v>
      </c>
      <c r="N41" s="96" t="s">
        <v>145</v>
      </c>
      <c r="O41" s="96" t="s">
        <v>161</v>
      </c>
      <c r="P41" s="96" t="s">
        <v>162</v>
      </c>
      <c r="Q41" s="96" t="s">
        <v>163</v>
      </c>
      <c r="R41" s="96" t="s">
        <v>164</v>
      </c>
      <c r="S41" s="96" t="s">
        <v>165</v>
      </c>
      <c r="T41" s="96" t="s">
        <v>166</v>
      </c>
      <c r="V41" s="96" t="s">
        <v>110</v>
      </c>
      <c r="W41" s="96" t="s">
        <v>159</v>
      </c>
      <c r="X41" s="96" t="s">
        <v>160</v>
      </c>
      <c r="Y41" s="96" t="s">
        <v>145</v>
      </c>
      <c r="Z41" s="96" t="s">
        <v>161</v>
      </c>
      <c r="AA41" s="96" t="s">
        <v>162</v>
      </c>
      <c r="AB41" s="96" t="s">
        <v>163</v>
      </c>
      <c r="AC41" s="96" t="s">
        <v>164</v>
      </c>
      <c r="AD41" s="96" t="s">
        <v>165</v>
      </c>
      <c r="AE41" s="96" t="s">
        <v>166</v>
      </c>
    </row>
    <row r="42" spans="3:31" x14ac:dyDescent="0.25">
      <c r="C42" s="92"/>
      <c r="D42" s="92"/>
      <c r="E42" s="92"/>
      <c r="K42" t="s">
        <v>167</v>
      </c>
      <c r="L42">
        <f>SQRT(N31/L31+N32/L32)</f>
        <v>0.76959745833810655</v>
      </c>
      <c r="M42">
        <f>(ABS(M31-M32-O29))/L42</f>
        <v>50.53966999796004</v>
      </c>
      <c r="N42">
        <f>(N31/L31+N32/L32)^2/((N31/L31)^2/(L31-1)+(N32/L32)^2/(L32-1))</f>
        <v>4.5673355709335457</v>
      </c>
      <c r="O42" s="75">
        <f>_xlfn.T.DIST.RT(M42,N42)</f>
        <v>4.5862632504510189E-7</v>
      </c>
      <c r="P42">
        <f>_xlfn.T.INV(1-P40,N42)</f>
        <v>2.131846786326649</v>
      </c>
      <c r="S42" s="74" t="str">
        <f>IF(O42&lt;P40,"yes","no")</f>
        <v>yes</v>
      </c>
      <c r="T42">
        <f>SQRT(M42^2/(M42^2+N42))</f>
        <v>0.99910713424006659</v>
      </c>
      <c r="V42" t="s">
        <v>167</v>
      </c>
      <c r="W42">
        <f>SQRT(Y31/W31+Y32/W32)</f>
        <v>0.76959745833810655</v>
      </c>
      <c r="X42">
        <f>(ABS(X31-X32-Z29))/W42</f>
        <v>44.513105769756066</v>
      </c>
      <c r="Y42">
        <f>(Y31/W31+Y32/W32)^2/((Y31/W31)^2/(W31-1)+(Y32/W32)^2/(W32-1))</f>
        <v>4.5673355709335457</v>
      </c>
      <c r="Z42" s="75">
        <f>_xlfn.T.DIST.RT(X42,Y42)</f>
        <v>7.6157004407928505E-7</v>
      </c>
      <c r="AA42">
        <f>_xlfn.T.INV(1-AA40,Y42)</f>
        <v>2.131846786326649</v>
      </c>
      <c r="AD42" s="74" t="str">
        <f>IF(Z42&lt;AA40,"yes","no")</f>
        <v>yes</v>
      </c>
      <c r="AE42">
        <f>SQRT(X42^2/(X42^2+Y42))</f>
        <v>0.99884944572836054</v>
      </c>
    </row>
    <row r="43" spans="3:31" x14ac:dyDescent="0.25">
      <c r="K43" t="s">
        <v>168</v>
      </c>
      <c r="L43">
        <f>L42</f>
        <v>0.76959745833810655</v>
      </c>
      <c r="M43">
        <f t="shared" ref="M43:N43" si="45">M42</f>
        <v>50.53966999796004</v>
      </c>
      <c r="N43">
        <f t="shared" si="45"/>
        <v>4.5673355709335457</v>
      </c>
      <c r="O43" s="75">
        <f>_xlfn.T.DIST.2T(M43,N43)</f>
        <v>9.1725265009020378E-7</v>
      </c>
      <c r="P43">
        <f>_xlfn.T.INV.2T(P40,N43)</f>
        <v>2.7764451051977934</v>
      </c>
      <c r="Q43">
        <f>(M31-M32)-P43*L43</f>
        <v>-4.4557593524440655</v>
      </c>
      <c r="R43">
        <f>(M31-M32)+P43*L43</f>
        <v>-0.18226916009306793</v>
      </c>
      <c r="S43" s="74" t="str">
        <f>IF(O43&lt;P40,"yes","no")</f>
        <v>yes</v>
      </c>
      <c r="T43">
        <f>T42</f>
        <v>0.99910713424006659</v>
      </c>
      <c r="V43" t="s">
        <v>168</v>
      </c>
      <c r="W43">
        <f>W42</f>
        <v>0.76959745833810655</v>
      </c>
      <c r="X43">
        <f t="shared" ref="X43:Y43" si="46">X42</f>
        <v>44.513105769756066</v>
      </c>
      <c r="Y43">
        <f t="shared" si="46"/>
        <v>4.5673355709335457</v>
      </c>
      <c r="Z43" s="75">
        <f>_xlfn.T.DIST.2T(X43,Y43)</f>
        <v>1.5231400881585701E-6</v>
      </c>
      <c r="AA43">
        <f>_xlfn.T.INV.2T(AA40,Y43)</f>
        <v>2.7764451051977934</v>
      </c>
      <c r="AB43">
        <f>(X31-X32)-AA43*W43</f>
        <v>-4.4557593524440655</v>
      </c>
      <c r="AC43">
        <f>(X31-X32)+AA43*W43</f>
        <v>-0.18226916009306793</v>
      </c>
      <c r="AD43" s="74" t="str">
        <f>IF(Z43&lt;AA40,"yes","no")</f>
        <v>yes</v>
      </c>
      <c r="AE43">
        <f>AE42</f>
        <v>0.99884944572836054</v>
      </c>
    </row>
    <row r="44" spans="3:31" x14ac:dyDescent="0.25">
      <c r="K44" s="97"/>
      <c r="L44" s="97"/>
      <c r="M44" s="97"/>
      <c r="N44" s="97"/>
      <c r="O44" s="97">
        <f>MAX(O42:O43)</f>
        <v>9.1725265009020378E-7</v>
      </c>
      <c r="P44" s="97"/>
      <c r="Q44" s="97"/>
      <c r="R44" s="97"/>
      <c r="S44" s="97"/>
      <c r="T44" s="97"/>
      <c r="V44" s="97"/>
      <c r="W44" s="97"/>
      <c r="X44" s="97"/>
      <c r="Y44" s="97"/>
      <c r="Z44" s="97">
        <f>MAX(Z42:Z43)</f>
        <v>1.5231400881585701E-6</v>
      </c>
      <c r="AA44" s="97"/>
      <c r="AB44" s="97"/>
      <c r="AC44" s="97"/>
      <c r="AD44" s="97"/>
      <c r="AE44" s="97"/>
    </row>
  </sheetData>
  <mergeCells count="12">
    <mergeCell ref="D3:D4"/>
    <mergeCell ref="AC4:AD4"/>
    <mergeCell ref="Z3:AC3"/>
    <mergeCell ref="J3:M3"/>
    <mergeCell ref="E2:G2"/>
    <mergeCell ref="H3:I3"/>
    <mergeCell ref="E3:G3"/>
    <mergeCell ref="N2:Y2"/>
    <mergeCell ref="N3:R3"/>
    <mergeCell ref="S3:W3"/>
    <mergeCell ref="X3:Y3"/>
    <mergeCell ref="Z2:AD2"/>
  </mergeCells>
  <dataValidations count="1">
    <dataValidation type="list" allowBlank="1" showInputMessage="1" showErrorMessage="1" sqref="D5:D22 E5:E8" xr:uid="{86DA1994-B348-4951-B9C8-F3C7E5EFE070}">
      <formula1>#REF!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91DE-8137-44E6-BCF6-D00C39C7DCC9}">
  <dimension ref="B1:AJ53"/>
  <sheetViews>
    <sheetView tabSelected="1" zoomScale="115" zoomScaleNormal="115" workbookViewId="0">
      <selection activeCell="F7" sqref="F7"/>
    </sheetView>
  </sheetViews>
  <sheetFormatPr defaultRowHeight="15" x14ac:dyDescent="0.25"/>
  <cols>
    <col min="2" max="2" width="11.42578125" bestFit="1" customWidth="1"/>
    <col min="3" max="5" width="8.5703125" bestFit="1" customWidth="1"/>
    <col min="6" max="6" width="9" bestFit="1" customWidth="1"/>
    <col min="7" max="8" width="12.28515625" bestFit="1" customWidth="1"/>
    <col min="9" max="9" width="7.5703125" bestFit="1" customWidth="1"/>
    <col min="10" max="12" width="6.85546875" bestFit="1" customWidth="1"/>
    <col min="13" max="15" width="8.5703125" bestFit="1" customWidth="1"/>
    <col min="16" max="18" width="7.85546875" bestFit="1" customWidth="1"/>
    <col min="19" max="19" width="12" bestFit="1" customWidth="1"/>
    <col min="20" max="21" width="7.85546875" bestFit="1" customWidth="1"/>
    <col min="22" max="22" width="6.85546875" bestFit="1" customWidth="1"/>
  </cols>
  <sheetData>
    <row r="1" spans="2:22" ht="15.75" thickBot="1" x14ac:dyDescent="0.3"/>
    <row r="2" spans="2:22" x14ac:dyDescent="0.25">
      <c r="C2" s="111" t="s">
        <v>22</v>
      </c>
      <c r="D2" s="112"/>
      <c r="E2" s="112"/>
      <c r="F2" s="112"/>
      <c r="G2" s="112"/>
      <c r="H2" s="112"/>
      <c r="I2" s="112"/>
      <c r="J2" s="112"/>
      <c r="K2" s="112"/>
      <c r="L2" s="113"/>
      <c r="M2" s="111" t="s">
        <v>23</v>
      </c>
      <c r="N2" s="112"/>
      <c r="O2" s="112"/>
      <c r="P2" s="112"/>
      <c r="Q2" s="112"/>
      <c r="R2" s="112"/>
      <c r="S2" s="112"/>
      <c r="T2" s="112"/>
      <c r="U2" s="112"/>
      <c r="V2" s="113"/>
    </row>
    <row r="3" spans="2:22" ht="15.75" thickBot="1" x14ac:dyDescent="0.3">
      <c r="C3" s="12" t="s">
        <v>76</v>
      </c>
      <c r="D3" s="13" t="s">
        <v>77</v>
      </c>
      <c r="E3" s="13" t="s">
        <v>78</v>
      </c>
      <c r="F3" s="114" t="s">
        <v>79</v>
      </c>
      <c r="G3" s="115"/>
      <c r="H3" s="106" t="s">
        <v>80</v>
      </c>
      <c r="I3" s="106"/>
      <c r="J3" s="106" t="s">
        <v>81</v>
      </c>
      <c r="K3" s="116"/>
      <c r="L3" s="4" t="s">
        <v>105</v>
      </c>
      <c r="M3" s="12" t="s">
        <v>76</v>
      </c>
      <c r="N3" s="13" t="s">
        <v>77</v>
      </c>
      <c r="O3" s="13" t="s">
        <v>78</v>
      </c>
      <c r="P3" s="114" t="s">
        <v>79</v>
      </c>
      <c r="Q3" s="115"/>
      <c r="R3" s="114" t="s">
        <v>80</v>
      </c>
      <c r="S3" s="115"/>
      <c r="T3" s="117" t="s">
        <v>81</v>
      </c>
      <c r="U3" s="118"/>
      <c r="V3" s="53" t="s">
        <v>105</v>
      </c>
    </row>
    <row r="4" spans="2:22" x14ac:dyDescent="0.25">
      <c r="B4" s="41" t="s">
        <v>6</v>
      </c>
      <c r="C4" s="14" cm="1">
        <f t="array" aca="1" ref="C4" ca="1">INDIRECT("'" &amp; $B4 &amp; "'!H9")</f>
        <v>0.27503755304704414</v>
      </c>
      <c r="D4" s="2" cm="1">
        <f t="array" aca="1" ref="D4" ca="1">INDIRECT("'" &amp; $B4 &amp; "'!H10")</f>
        <v>0.2518557298722931</v>
      </c>
      <c r="E4" s="2" cm="1">
        <f t="array" aca="1" ref="E4" ca="1">INDIRECT("'" &amp; $B4 &amp; "'!H11")</f>
        <v>0.25118327180537858</v>
      </c>
      <c r="F4" s="33">
        <f ca="1">AVERAGE(C4:E4)</f>
        <v>0.25935885157490529</v>
      </c>
      <c r="G4" s="71">
        <f ca="1">AVERAGE(C4:E8)</f>
        <v>0.25306332837384715</v>
      </c>
      <c r="H4" s="33">
        <f ca="1">_xlfn.STDEV.S(C4:E4)</f>
        <v>1.3582316070990126E-2</v>
      </c>
      <c r="I4" s="47">
        <f ca="1">_xlfn.STDEV.S(C4:E8)</f>
        <v>2.0461034042605086E-2</v>
      </c>
      <c r="J4" s="22">
        <f t="shared" ref="J4:J13" ca="1" si="0">_xlfn.VAR.S(C4:E4)</f>
        <v>1.8447930985227663E-4</v>
      </c>
      <c r="K4" s="37">
        <f ca="1">_xlfn.VAR.S(C4:E8)</f>
        <v>4.1865391409264419E-4</v>
      </c>
      <c r="L4" s="60">
        <f ca="1">_xlfn.T.TEST(F4:F8,F9:F13,2,3)</f>
        <v>0.17051635970220216</v>
      </c>
      <c r="M4" s="14" cm="1">
        <f t="array" aca="1" ref="M4" ca="1">INDIRECT("'" &amp; $B4 &amp; "'!I9")</f>
        <v>0.18927951588387182</v>
      </c>
      <c r="N4" s="2" cm="1">
        <f t="array" aca="1" ref="N4" ca="1">INDIRECT("'" &amp; $B4 &amp; "'!I10")</f>
        <v>0.16184440772151887</v>
      </c>
      <c r="O4" s="2" cm="1">
        <f t="array" aca="1" ref="O4" ca="1">INDIRECT("'" &amp; $B4 &amp; "'!I11")</f>
        <v>0.1633384546860378</v>
      </c>
      <c r="P4" s="33">
        <f ca="1">AVERAGE(M4:O4)</f>
        <v>0.17148745943047616</v>
      </c>
      <c r="Q4" s="71">
        <f ca="1">AVERAGE(M4:O8)</f>
        <v>0.17494776483527583</v>
      </c>
      <c r="R4" s="33">
        <f ca="1">_xlfn.STDEV.S(M4:O4)</f>
        <v>1.5426470714770133E-2</v>
      </c>
      <c r="S4" s="47">
        <f ca="1">_xlfn.STDEV.S(M4:O8)</f>
        <v>1.6898405304801592E-2</v>
      </c>
      <c r="T4" s="33">
        <f t="shared" ref="T4:T13" ca="1" si="1">_xlfn.VAR.S(M4:O4)</f>
        <v>2.3797599871366054E-4</v>
      </c>
      <c r="U4" s="34">
        <f ca="1">_xlfn.VAR.S(M4:O8)</f>
        <v>2.8555610184534657E-4</v>
      </c>
      <c r="V4" s="59">
        <f ca="1">_xlfn.T.TEST(P4:P8,P9:P13,2,3)</f>
        <v>0.93970593079471199</v>
      </c>
    </row>
    <row r="5" spans="2:22" x14ac:dyDescent="0.25">
      <c r="B5" s="42" t="s">
        <v>8</v>
      </c>
      <c r="C5" s="14" cm="1">
        <f t="array" aca="1" ref="C5" ca="1">INDIRECT("'" &amp; $B5 &amp; "'!H9")</f>
        <v>0.30416870869929058</v>
      </c>
      <c r="D5" s="2" cm="1">
        <f t="array" aca="1" ref="D5" ca="1">INDIRECT("'" &amp; $B5 &amp; "'!H10")</f>
        <v>0.26749621211712915</v>
      </c>
      <c r="E5" s="2" cm="1">
        <f t="array" aca="1" ref="E5" ca="1">INDIRECT("'" &amp; $B5 &amp; "'!H11")</f>
        <v>0.2757250174508199</v>
      </c>
      <c r="F5" s="33">
        <f t="shared" ref="F5:F13" ca="1" si="2">AVERAGE(C5:E5)</f>
        <v>0.28246331275574654</v>
      </c>
      <c r="G5" s="71"/>
      <c r="H5" s="33">
        <f t="shared" ref="H5:H13" ca="1" si="3">_xlfn.STDEV.S(C5:E5)</f>
        <v>1.9242439271164601E-2</v>
      </c>
      <c r="I5" s="47"/>
      <c r="J5" s="22">
        <f t="shared" ca="1" si="0"/>
        <v>3.7027146910445773E-4</v>
      </c>
      <c r="K5" s="37"/>
      <c r="L5" s="51"/>
      <c r="M5" s="14" cm="1">
        <f t="array" aca="1" ref="M5" ca="1">INDIRECT("'" &amp; $B5 &amp; "'!I9")</f>
        <v>0.2243925988860368</v>
      </c>
      <c r="N5" s="2" cm="1">
        <f t="array" aca="1" ref="N5" ca="1">INDIRECT("'" &amp; $B5 &amp; "'!I10")</f>
        <v>0.18144652791410654</v>
      </c>
      <c r="O5" s="2" cm="1">
        <f t="array" aca="1" ref="O5" ca="1">INDIRECT("'" &amp; $B5 &amp; "'!I11")</f>
        <v>0.1940054674631051</v>
      </c>
      <c r="P5" s="33">
        <f t="shared" ref="P5:P13" ca="1" si="4">AVERAGE(M5:O5)</f>
        <v>0.19994819808774947</v>
      </c>
      <c r="Q5" s="71"/>
      <c r="R5" s="33">
        <f t="shared" ref="R5:R13" ca="1" si="5">_xlfn.STDEV.S(M5:O5)</f>
        <v>2.2081174978685631E-2</v>
      </c>
      <c r="S5" s="47"/>
      <c r="T5" s="33">
        <f t="shared" ca="1" si="1"/>
        <v>4.8757828843933238E-4</v>
      </c>
      <c r="U5" s="34"/>
      <c r="V5" s="54"/>
    </row>
    <row r="6" spans="2:22" x14ac:dyDescent="0.25">
      <c r="B6" s="42" t="s">
        <v>9</v>
      </c>
      <c r="C6" s="14" cm="1">
        <f t="array" aca="1" ref="C6" ca="1">INDIRECT("'" &amp; $B6 &amp; "'!H9")</f>
        <v>0.24402438133458604</v>
      </c>
      <c r="D6" s="2" cm="1">
        <f t="array" aca="1" ref="D6" ca="1">INDIRECT("'" &amp; $B6 &amp; "'!H10")</f>
        <v>0.23955408407882861</v>
      </c>
      <c r="E6" s="2" cm="1">
        <f t="array" aca="1" ref="E6" ca="1">INDIRECT("'" &amp; $B6 &amp; "'!H11")</f>
        <v>0.23279595361614724</v>
      </c>
      <c r="F6" s="33">
        <f t="shared" ca="1" si="2"/>
        <v>0.23879147300985396</v>
      </c>
      <c r="G6" s="71"/>
      <c r="H6" s="33">
        <f t="shared" ca="1" si="3"/>
        <v>5.6529265861979087E-3</v>
      </c>
      <c r="I6" s="47"/>
      <c r="J6" s="22">
        <f t="shared" ca="1" si="0"/>
        <v>3.1955578988943142E-5</v>
      </c>
      <c r="K6" s="37"/>
      <c r="L6" s="51"/>
      <c r="M6" s="14" cm="1">
        <f t="array" aca="1" ref="M6" ca="1">INDIRECT("'" &amp; $B6 &amp; "'!I9")</f>
        <v>0.16664857932435795</v>
      </c>
      <c r="N6" s="2" cm="1">
        <f t="array" aca="1" ref="N6" ca="1">INDIRECT("'" &amp; $B6 &amp; "'!I10")</f>
        <v>0.1765110495329183</v>
      </c>
      <c r="O6" s="2" cm="1">
        <f t="array" aca="1" ref="O6" ca="1">INDIRECT("'" &amp; $B6 &amp; "'!I11")</f>
        <v>0.17054362323509853</v>
      </c>
      <c r="P6" s="33">
        <f t="shared" ca="1" si="4"/>
        <v>0.17123441736412492</v>
      </c>
      <c r="Q6" s="71"/>
      <c r="R6" s="33">
        <f t="shared" ca="1" si="5"/>
        <v>4.9673913727637867E-3</v>
      </c>
      <c r="S6" s="47"/>
      <c r="T6" s="33">
        <f t="shared" ca="1" si="1"/>
        <v>2.4674977050208099E-5</v>
      </c>
      <c r="U6" s="34"/>
      <c r="V6" s="54"/>
    </row>
    <row r="7" spans="2:22" x14ac:dyDescent="0.25">
      <c r="B7" s="42" t="s">
        <v>10</v>
      </c>
      <c r="C7" s="14" cm="1">
        <f t="array" aca="1" ref="C7" ca="1">INDIRECT("'" &amp; $B7 &amp; "'!H9")</f>
        <v>0.23949860122000688</v>
      </c>
      <c r="D7" s="2" cm="1">
        <f t="array" aca="1" ref="D7" ca="1">INDIRECT("'" &amp; $B7 &amp; "'!H10")</f>
        <v>0.23078678084615845</v>
      </c>
      <c r="E7" s="2" cm="1">
        <f t="array" aca="1" ref="E7" ca="1">INDIRECT("'" &amp; $B7 &amp; "'!H11")</f>
        <v>0.22780091348210629</v>
      </c>
      <c r="F7" s="33">
        <f t="shared" ca="1" si="2"/>
        <v>0.23269543184942387</v>
      </c>
      <c r="G7" s="71"/>
      <c r="H7" s="33">
        <f t="shared" ca="1" si="3"/>
        <v>6.0779261341807229E-3</v>
      </c>
      <c r="I7" s="47"/>
      <c r="J7" s="22">
        <f t="shared" ca="1" si="0"/>
        <v>3.6941186092557025E-5</v>
      </c>
      <c r="K7" s="37"/>
      <c r="L7" s="51"/>
      <c r="M7" s="14" cm="1">
        <f t="array" aca="1" ref="M7" ca="1">INDIRECT("'" &amp; $B7 &amp; "'!I9")</f>
        <v>0.16479849025573234</v>
      </c>
      <c r="N7" s="2" cm="1">
        <f t="array" aca="1" ref="N7" ca="1">INDIRECT("'" &amp; $B7 &amp; "'!I10")</f>
        <v>0.16949973890370518</v>
      </c>
      <c r="O7" s="2" cm="1">
        <f t="array" aca="1" ref="O7" ca="1">INDIRECT("'" &amp; $B7 &amp; "'!I11")</f>
        <v>0.16521128154181197</v>
      </c>
      <c r="P7" s="33">
        <f t="shared" ca="1" si="4"/>
        <v>0.16650317023374983</v>
      </c>
      <c r="Q7" s="71"/>
      <c r="R7" s="33">
        <f t="shared" ca="1" si="5"/>
        <v>2.6032992541742649E-3</v>
      </c>
      <c r="S7" s="47"/>
      <c r="T7" s="33">
        <f t="shared" ca="1" si="1"/>
        <v>6.7771670067842831E-6</v>
      </c>
      <c r="U7" s="34"/>
      <c r="V7" s="54"/>
    </row>
    <row r="8" spans="2:22" x14ac:dyDescent="0.25">
      <c r="B8" s="42" t="s">
        <v>11</v>
      </c>
      <c r="C8" s="14" cm="1">
        <f t="array" aca="1" ref="C8" ca="1">INDIRECT("'" &amp; $B8 &amp; "'!H9")</f>
        <v>0.25319057284346735</v>
      </c>
      <c r="D8" s="2" cm="1">
        <f t="array" aca="1" ref="D8" ca="1">INDIRECT("'" &amp; $B8 &amp; "'!H10")</f>
        <v>0.25593422153812184</v>
      </c>
      <c r="E8" s="2" cm="1">
        <f t="array" aca="1" ref="E8" ca="1">INDIRECT("'" &amp; $B8 &amp; "'!H11")</f>
        <v>0.24689792365632945</v>
      </c>
      <c r="F8" s="33">
        <f t="shared" ca="1" si="2"/>
        <v>0.25200757267930624</v>
      </c>
      <c r="G8" s="71"/>
      <c r="H8" s="33">
        <f t="shared" ca="1" si="3"/>
        <v>4.6328486801778188E-3</v>
      </c>
      <c r="I8" s="47"/>
      <c r="J8" s="22">
        <f t="shared" ca="1" si="0"/>
        <v>2.1463286893425359E-5</v>
      </c>
      <c r="K8" s="37"/>
      <c r="L8" s="51"/>
      <c r="M8" s="14" cm="1">
        <f t="array" aca="1" ref="M8" ca="1">INDIRECT("'" &amp; $B8 &amp; "'!I9")</f>
        <v>0.17149045227367155</v>
      </c>
      <c r="N8" s="2" cm="1">
        <f t="array" aca="1" ref="N8" ca="1">INDIRECT("'" &amp; $B8 &amp; "'!I10")</f>
        <v>0.16321699853546334</v>
      </c>
      <c r="O8" s="2" cm="1">
        <f t="array" aca="1" ref="O8" ca="1">INDIRECT("'" &amp; $B8 &amp; "'!I11")</f>
        <v>0.16198928637170085</v>
      </c>
      <c r="P8" s="33">
        <f t="shared" ca="1" si="4"/>
        <v>0.16556557906027858</v>
      </c>
      <c r="Q8" s="71"/>
      <c r="R8" s="33">
        <f t="shared" ca="1" si="5"/>
        <v>5.1676794826448673E-3</v>
      </c>
      <c r="S8" s="47"/>
      <c r="T8" s="33">
        <f t="shared" ca="1" si="1"/>
        <v>2.6704911235348727E-5</v>
      </c>
      <c r="U8" s="34"/>
      <c r="V8" s="54"/>
    </row>
    <row r="9" spans="2:22" x14ac:dyDescent="0.25">
      <c r="B9" s="43" t="s">
        <v>0</v>
      </c>
      <c r="C9" s="14" cm="1">
        <f t="array" aca="1" ref="C9" ca="1">INDIRECT("'" &amp; $B9 &amp; "'!H9")</f>
        <v>0.24155756010662788</v>
      </c>
      <c r="D9" s="2" cm="1">
        <f t="array" aca="1" ref="D9" ca="1">INDIRECT("'" &amp; $B9 &amp; "'!H10")</f>
        <v>0.2304342745761343</v>
      </c>
      <c r="E9" s="2" cm="1">
        <f t="array" aca="1" ref="E9" ca="1">INDIRECT("'" &amp; $B9 &amp; "'!H11")</f>
        <v>0.22823623463986531</v>
      </c>
      <c r="F9" s="33">
        <f t="shared" ca="1" si="2"/>
        <v>0.23340935644087582</v>
      </c>
      <c r="G9" s="71">
        <f ca="1">AVERAGE(C9:E13)</f>
        <v>0.23811198237654357</v>
      </c>
      <c r="H9" s="33">
        <f t="shared" ca="1" si="3"/>
        <v>7.1416218133061116E-3</v>
      </c>
      <c r="I9" s="47">
        <f ca="1">_xlfn.STDEV.S(C9:E13)</f>
        <v>1.1777603290220253E-2</v>
      </c>
      <c r="J9" s="22">
        <f t="shared" ca="1" si="0"/>
        <v>5.1002762124289679E-5</v>
      </c>
      <c r="K9" s="37">
        <f ca="1">_xlfn.VAR.S(C9:E13)</f>
        <v>1.3871193926180694E-4</v>
      </c>
      <c r="L9" s="51"/>
      <c r="M9" s="14" cm="1">
        <f t="array" aca="1" ref="M9" ca="1">INDIRECT("'" &amp; $B9 &amp; "'!I9")</f>
        <v>0.17470828223452595</v>
      </c>
      <c r="N9" s="2" cm="1">
        <f t="array" aca="1" ref="N9" ca="1">INDIRECT("'" &amp; $B9 &amp; "'!I10")</f>
        <v>0.16397710314738601</v>
      </c>
      <c r="O9" s="2" cm="1">
        <f t="array" aca="1" ref="O9" ca="1">INDIRECT("'" &amp; $B9 &amp; "'!I11")</f>
        <v>0.17892381417261571</v>
      </c>
      <c r="P9" s="33">
        <f t="shared" ca="1" si="4"/>
        <v>0.17253639985150923</v>
      </c>
      <c r="Q9" s="71">
        <f ca="1">AVERAGE(M9:O13)</f>
        <v>0.17549353679083349</v>
      </c>
      <c r="R9" s="33">
        <f t="shared" ca="1" si="5"/>
        <v>7.7064159913785239E-3</v>
      </c>
      <c r="S9" s="47">
        <f ca="1">_xlfn.STDEV.S(M9:O13)</f>
        <v>7.3884013653115173E-3</v>
      </c>
      <c r="T9" s="33">
        <f t="shared" ca="1" si="1"/>
        <v>5.9388847432174639E-5</v>
      </c>
      <c r="U9" s="34">
        <f ca="1">_xlfn.VAR.S(M9:O13)</f>
        <v>5.4588474734937091E-5</v>
      </c>
      <c r="V9" s="54"/>
    </row>
    <row r="10" spans="2:22" x14ac:dyDescent="0.25">
      <c r="B10" s="43" t="s">
        <v>5</v>
      </c>
      <c r="C10" s="14" cm="1">
        <f t="array" aca="1" ref="C10" ca="1">INDIRECT("'" &amp; $B10 &amp; "'!H9")</f>
        <v>0.24485475866048434</v>
      </c>
      <c r="D10" s="2" cm="1">
        <f t="array" aca="1" ref="D10" ca="1">INDIRECT("'" &amp; $B10 &amp; "'!H10")</f>
        <v>0.24022340668345743</v>
      </c>
      <c r="E10" s="2" cm="1">
        <f t="array" aca="1" ref="E10" ca="1">INDIRECT("'" &amp; $B10 &amp; "'!H11")</f>
        <v>0.22750777276715972</v>
      </c>
      <c r="F10" s="33">
        <f t="shared" ca="1" si="2"/>
        <v>0.23752864603703383</v>
      </c>
      <c r="G10" s="33"/>
      <c r="H10" s="33">
        <f t="shared" ca="1" si="3"/>
        <v>8.9819697785026992E-3</v>
      </c>
      <c r="I10" s="47"/>
      <c r="J10" s="22">
        <f t="shared" ca="1" si="0"/>
        <v>8.0675781101935827E-5</v>
      </c>
      <c r="K10" s="37"/>
      <c r="L10" s="51"/>
      <c r="M10" s="14" cm="1">
        <f t="array" aca="1" ref="M10" ca="1">INDIRECT("'" &amp; $B10 &amp; "'!I9")</f>
        <v>0.16975970917378336</v>
      </c>
      <c r="N10" s="2" cm="1">
        <f t="array" aca="1" ref="N10" ca="1">INDIRECT("'" &amp; $B10 &amp; "'!I10")</f>
        <v>0.17505349507134005</v>
      </c>
      <c r="O10" s="2" cm="1">
        <f t="array" aca="1" ref="O10" ca="1">INDIRECT("'" &amp; $B10 &amp; "'!I11")</f>
        <v>0.17644478323919399</v>
      </c>
      <c r="P10" s="33">
        <f t="shared" ca="1" si="4"/>
        <v>0.17375266249477248</v>
      </c>
      <c r="Q10" s="33"/>
      <c r="R10" s="33">
        <f t="shared" ca="1" si="5"/>
        <v>3.5272762663563877E-3</v>
      </c>
      <c r="S10" s="47"/>
      <c r="T10" s="33">
        <f t="shared" ca="1" si="1"/>
        <v>1.2441677859201059E-5</v>
      </c>
      <c r="U10" s="34"/>
      <c r="V10" s="54"/>
    </row>
    <row r="11" spans="2:22" x14ac:dyDescent="0.25">
      <c r="B11" s="43" t="s">
        <v>4</v>
      </c>
      <c r="C11" s="14" cm="1">
        <f t="array" aca="1" ref="C11" ca="1">INDIRECT("'" &amp; $B11 &amp; "'!H9")</f>
        <v>0.25088141937143638</v>
      </c>
      <c r="D11" s="2" cm="1">
        <f t="array" aca="1" ref="D11" ca="1">INDIRECT("'" &amp; $B11 &amp; "'!H10")</f>
        <v>0.24369915412901311</v>
      </c>
      <c r="E11" s="2" cm="1">
        <f t="array" aca="1" ref="E11" ca="1">INDIRECT("'" &amp; $B11 &amp; "'!H11")</f>
        <v>0.23477189777500074</v>
      </c>
      <c r="F11" s="33">
        <f t="shared" ca="1" si="2"/>
        <v>0.24311749042515007</v>
      </c>
      <c r="G11" s="33"/>
      <c r="H11" s="33">
        <f t="shared" ca="1" si="3"/>
        <v>8.0704969496803794E-3</v>
      </c>
      <c r="I11" s="47"/>
      <c r="J11" s="22">
        <f t="shared" ca="1" si="0"/>
        <v>6.5132921014800314E-5</v>
      </c>
      <c r="K11" s="37"/>
      <c r="L11" s="51"/>
      <c r="M11" s="14" cm="1">
        <f t="array" aca="1" ref="M11" ca="1">INDIRECT("'" &amp; $B11 &amp; "'!I9")</f>
        <v>0.17720686448068734</v>
      </c>
      <c r="N11" s="2" cm="1">
        <f t="array" aca="1" ref="N11" ca="1">INDIRECT("'" &amp; $B11 &amp; "'!I10")</f>
        <v>0.17871083916862818</v>
      </c>
      <c r="O11" s="2" cm="1">
        <f t="array" aca="1" ref="O11" ca="1">INDIRECT("'" &amp; $B11 &amp; "'!I11")</f>
        <v>0.18109866364153815</v>
      </c>
      <c r="P11" s="33">
        <f t="shared" ca="1" si="4"/>
        <v>0.1790054557636179</v>
      </c>
      <c r="Q11" s="33"/>
      <c r="R11" s="33">
        <f t="shared" ca="1" si="5"/>
        <v>1.9625555738965097E-3</v>
      </c>
      <c r="S11" s="47"/>
      <c r="T11" s="33">
        <f t="shared" ca="1" si="1"/>
        <v>3.8516243806322589E-6</v>
      </c>
      <c r="U11" s="34"/>
      <c r="V11" s="54"/>
    </row>
    <row r="12" spans="2:22" x14ac:dyDescent="0.25">
      <c r="B12" s="43" t="s">
        <v>3</v>
      </c>
      <c r="C12" s="14" cm="1">
        <f t="array" aca="1" ref="C12" ca="1">INDIRECT("'" &amp; $B12 &amp; "'!H9")</f>
        <v>0.26574294442344959</v>
      </c>
      <c r="D12" s="2" cm="1">
        <f t="array" aca="1" ref="D12" ca="1">INDIRECT("'" &amp; $B12 &amp; "'!H10")</f>
        <v>0.24767773861976805</v>
      </c>
      <c r="E12" s="2" cm="1">
        <f t="array" aca="1" ref="E12" ca="1">INDIRECT("'" &amp; $B12 &amp; "'!H11")</f>
        <v>0.23206079582664163</v>
      </c>
      <c r="F12" s="33">
        <f t="shared" ca="1" si="2"/>
        <v>0.24849382628995309</v>
      </c>
      <c r="G12" s="33"/>
      <c r="H12" s="33">
        <f t="shared" ca="1" si="3"/>
        <v>1.6855897568460544E-2</v>
      </c>
      <c r="I12" s="47"/>
      <c r="J12" s="22">
        <f t="shared" ca="1" si="0"/>
        <v>2.8412128283843412E-4</v>
      </c>
      <c r="K12" s="37"/>
      <c r="L12" s="51"/>
      <c r="M12" s="14" cm="1">
        <f t="array" aca="1" ref="M12" ca="1">INDIRECT("'" &amp; $B12 &amp; "'!I9")</f>
        <v>0.19468755589051678</v>
      </c>
      <c r="N12" s="2" cm="1">
        <f t="array" aca="1" ref="N12" ca="1">INDIRECT("'" &amp; $B12 &amp; "'!I10")</f>
        <v>0.1758812297453084</v>
      </c>
      <c r="O12" s="2" cm="1">
        <f t="array" aca="1" ref="O12" ca="1">INDIRECT("'" &amp; $B12 &amp; "'!I11")</f>
        <v>0.18023053388771992</v>
      </c>
      <c r="P12" s="33">
        <f t="shared" ca="1" si="4"/>
        <v>0.18359977317451504</v>
      </c>
      <c r="Q12" s="33"/>
      <c r="R12" s="33">
        <f t="shared" ca="1" si="5"/>
        <v>9.8454713345146588E-3</v>
      </c>
      <c r="S12" s="47"/>
      <c r="T12" s="33">
        <f t="shared" ca="1" si="1"/>
        <v>9.6933305798749849E-5</v>
      </c>
      <c r="U12" s="34"/>
      <c r="V12" s="54"/>
    </row>
    <row r="13" spans="2:22" ht="15.75" thickBot="1" x14ac:dyDescent="0.3">
      <c r="B13" s="44" t="s">
        <v>2</v>
      </c>
      <c r="C13" s="16" cm="1">
        <f t="array" aca="1" ref="C13" ca="1">INDIRECT("'" &amp; $B13 &amp; "'!H9")</f>
        <v>0.23774060722912782</v>
      </c>
      <c r="D13" s="17" cm="1">
        <f t="array" aca="1" ref="D13" ca="1">INDIRECT("'" &amp; $B13 &amp; "'!H10")</f>
        <v>0.22889447064913127</v>
      </c>
      <c r="E13" s="17" cm="1">
        <f t="array" aca="1" ref="E13" ca="1">INDIRECT("'" &amp; $B13 &amp; "'!H11")</f>
        <v>0.217396700190856</v>
      </c>
      <c r="F13" s="33">
        <f t="shared" ca="1" si="2"/>
        <v>0.22801059268970503</v>
      </c>
      <c r="G13" s="35"/>
      <c r="H13" s="33">
        <f t="shared" ca="1" si="3"/>
        <v>1.0200714121120691E-2</v>
      </c>
      <c r="I13" s="48"/>
      <c r="J13" s="38">
        <f t="shared" ca="1" si="0"/>
        <v>1.0405456858083109E-4</v>
      </c>
      <c r="K13" s="39"/>
      <c r="L13" s="52"/>
      <c r="M13" s="16" cm="1">
        <f t="array" aca="1" ref="M13" ca="1">INDIRECT("'" &amp; $B13 &amp; "'!I9")</f>
        <v>0.16703775424959533</v>
      </c>
      <c r="N13" s="17" cm="1">
        <f t="array" aca="1" ref="N13" ca="1">INDIRECT("'" &amp; $B13 &amp; "'!I10")</f>
        <v>0.17042413321248817</v>
      </c>
      <c r="O13" s="17" cm="1">
        <f t="array" aca="1" ref="O13" ca="1">INDIRECT("'" &amp; $B13 &amp; "'!I11")</f>
        <v>0.16825829054717512</v>
      </c>
      <c r="P13" s="33">
        <f t="shared" ca="1" si="4"/>
        <v>0.16857339266975288</v>
      </c>
      <c r="Q13" s="35"/>
      <c r="R13" s="33">
        <f t="shared" ca="1" si="5"/>
        <v>1.7150386674418042E-3</v>
      </c>
      <c r="S13" s="48"/>
      <c r="T13" s="35">
        <f t="shared" ca="1" si="1"/>
        <v>2.9413576308205591E-6</v>
      </c>
      <c r="U13" s="36"/>
      <c r="V13" s="55"/>
    </row>
    <row r="33" spans="5:36" x14ac:dyDescent="0.25">
      <c r="G33" s="2" t="s">
        <v>7</v>
      </c>
      <c r="H33" s="2" t="s">
        <v>1</v>
      </c>
      <c r="I33" t="s">
        <v>112</v>
      </c>
    </row>
    <row r="34" spans="5:36" ht="15" customHeight="1" x14ac:dyDescent="0.25">
      <c r="E34" s="108" t="s">
        <v>106</v>
      </c>
      <c r="F34" s="13" t="s">
        <v>79</v>
      </c>
      <c r="G34" s="71">
        <v>0.25302800000000003</v>
      </c>
      <c r="H34" s="71">
        <v>0.23808933333333332</v>
      </c>
      <c r="I34" s="46">
        <f ca="1">L4</f>
        <v>0.17051635970220216</v>
      </c>
      <c r="P34" t="s">
        <v>147</v>
      </c>
    </row>
    <row r="35" spans="5:36" x14ac:dyDescent="0.25">
      <c r="E35" s="109"/>
      <c r="F35" s="13" t="s">
        <v>80</v>
      </c>
      <c r="G35" s="71">
        <v>2.0396871328711177E-2</v>
      </c>
      <c r="H35" s="71">
        <v>1.1791960618917243E-2</v>
      </c>
      <c r="L35" s="13" t="s">
        <v>170</v>
      </c>
      <c r="M35" t="s">
        <v>114</v>
      </c>
      <c r="N35" t="s">
        <v>113</v>
      </c>
    </row>
    <row r="36" spans="5:36" x14ac:dyDescent="0.25">
      <c r="E36" s="110" t="s">
        <v>107</v>
      </c>
      <c r="F36" s="13" t="s">
        <v>79</v>
      </c>
      <c r="G36" s="71">
        <v>0.17490533333333333</v>
      </c>
      <c r="H36" s="71">
        <v>0.17546999999999999</v>
      </c>
      <c r="I36" s="46">
        <f ca="1">V4</f>
        <v>0.93970593079471199</v>
      </c>
      <c r="K36" s="108" t="s">
        <v>106</v>
      </c>
      <c r="L36" s="2" t="s">
        <v>174</v>
      </c>
      <c r="M36" s="75">
        <v>1.0135134083455685E-6</v>
      </c>
      <c r="N36" s="75">
        <v>1.8246799926108307E-6</v>
      </c>
      <c r="P36" t="s">
        <v>150</v>
      </c>
      <c r="AA36" t="s">
        <v>150</v>
      </c>
    </row>
    <row r="37" spans="5:36" ht="15" customHeight="1" x14ac:dyDescent="0.25">
      <c r="E37" s="110"/>
      <c r="F37" s="13" t="s">
        <v>80</v>
      </c>
      <c r="G37" s="71">
        <v>1.6811291641830099E-2</v>
      </c>
      <c r="H37" s="71">
        <v>7.4137815683264626E-3</v>
      </c>
      <c r="K37" s="109"/>
      <c r="L37" t="s">
        <v>175</v>
      </c>
    </row>
    <row r="38" spans="5:36" ht="15.75" thickBot="1" x14ac:dyDescent="0.3">
      <c r="E38" s="81"/>
      <c r="K38" s="110" t="s">
        <v>107</v>
      </c>
      <c r="L38" s="2" t="s">
        <v>176</v>
      </c>
      <c r="P38" t="s">
        <v>151</v>
      </c>
      <c r="S38" t="s">
        <v>152</v>
      </c>
      <c r="T38" s="94">
        <f ca="1">R40</f>
        <v>0.25306332837384715</v>
      </c>
      <c r="AA38" t="s">
        <v>151</v>
      </c>
      <c r="AD38" t="s">
        <v>152</v>
      </c>
      <c r="AE38" s="95">
        <f ca="1">-1*T38</f>
        <v>-0.25306332837384715</v>
      </c>
    </row>
    <row r="39" spans="5:36" ht="15.75" thickTop="1" x14ac:dyDescent="0.25">
      <c r="E39" s="81"/>
      <c r="K39" s="110"/>
      <c r="L39" t="s">
        <v>177</v>
      </c>
      <c r="P39" s="96" t="s">
        <v>153</v>
      </c>
      <c r="Q39" s="96" t="s">
        <v>154</v>
      </c>
      <c r="R39" s="96" t="s">
        <v>143</v>
      </c>
      <c r="S39" s="96" t="s">
        <v>144</v>
      </c>
      <c r="T39" s="96" t="s">
        <v>155</v>
      </c>
      <c r="AA39" s="96" t="s">
        <v>153</v>
      </c>
      <c r="AB39" s="96" t="s">
        <v>154</v>
      </c>
      <c r="AC39" s="96" t="s">
        <v>143</v>
      </c>
      <c r="AD39" s="96" t="s">
        <v>144</v>
      </c>
      <c r="AE39" s="96" t="s">
        <v>155</v>
      </c>
    </row>
    <row r="40" spans="5:36" x14ac:dyDescent="0.25">
      <c r="P40" t="s">
        <v>148</v>
      </c>
      <c r="Q40">
        <v>5</v>
      </c>
      <c r="R40" s="46">
        <f ca="1">AVERAGE(F4:F8)</f>
        <v>0.25306332837384715</v>
      </c>
      <c r="S40">
        <f ca="1">_xlfn.VAR.S(F4:F8)</f>
        <v>3.8091109461947507E-4</v>
      </c>
      <c r="AA40" t="s">
        <v>148</v>
      </c>
      <c r="AB40">
        <v>5</v>
      </c>
      <c r="AC40" s="46">
        <v>0.25306332837384715</v>
      </c>
      <c r="AD40">
        <v>3.8091109461947507E-4</v>
      </c>
    </row>
    <row r="41" spans="5:36" x14ac:dyDescent="0.25">
      <c r="P41" t="s">
        <v>149</v>
      </c>
      <c r="Q41">
        <v>5</v>
      </c>
      <c r="R41" s="46">
        <f ca="1">AVERAGE(F9:F13)</f>
        <v>0.23811198237654355</v>
      </c>
      <c r="S41">
        <f ca="1">_xlfn.VAR.S(F9:F13)</f>
        <v>6.4332709862059616E-5</v>
      </c>
      <c r="AA41" t="s">
        <v>149</v>
      </c>
      <c r="AB41">
        <v>5</v>
      </c>
      <c r="AC41" s="46">
        <v>0.23811198237654355</v>
      </c>
      <c r="AD41">
        <v>6.4332709862059616E-5</v>
      </c>
    </row>
    <row r="42" spans="5:36" x14ac:dyDescent="0.25">
      <c r="P42" s="97" t="s">
        <v>156</v>
      </c>
      <c r="Q42" s="97"/>
      <c r="R42" s="97"/>
      <c r="S42" s="97">
        <f ca="1">((Q40-1)*S40+(Q41-1)*S41)/(Q40+Q41-2)</f>
        <v>2.2262190224076734E-4</v>
      </c>
      <c r="T42" s="97">
        <f ca="1">ABS(R40-R41-T38)/SQRT(S42)</f>
        <v>15.958692479034529</v>
      </c>
      <c r="AA42" s="97" t="s">
        <v>156</v>
      </c>
      <c r="AB42" s="97"/>
      <c r="AC42" s="97"/>
      <c r="AD42" s="97">
        <f>((AB40-1)*AD40+(AB41-1)*AD41)/(AB40+AB41-2)</f>
        <v>2.2262190224076734E-4</v>
      </c>
      <c r="AE42" s="97">
        <f ca="1">ABS(AC40-AC41-AE38)/SQRT(AD42)</f>
        <v>17.962824572994343</v>
      </c>
    </row>
    <row r="44" spans="5:36" ht="15.75" thickBot="1" x14ac:dyDescent="0.3">
      <c r="P44" t="s">
        <v>157</v>
      </c>
      <c r="T44" t="s">
        <v>158</v>
      </c>
      <c r="U44">
        <v>0.05</v>
      </c>
      <c r="AA44" t="s">
        <v>157</v>
      </c>
      <c r="AE44" t="s">
        <v>158</v>
      </c>
      <c r="AF44">
        <v>0.05</v>
      </c>
    </row>
    <row r="45" spans="5:36" ht="15.75" thickTop="1" x14ac:dyDescent="0.25">
      <c r="P45" s="96" t="s">
        <v>110</v>
      </c>
      <c r="Q45" s="96" t="s">
        <v>159</v>
      </c>
      <c r="R45" s="96" t="s">
        <v>160</v>
      </c>
      <c r="S45" s="96" t="s">
        <v>145</v>
      </c>
      <c r="T45" s="96" t="s">
        <v>161</v>
      </c>
      <c r="U45" s="96" t="s">
        <v>162</v>
      </c>
      <c r="V45" s="96" t="s">
        <v>163</v>
      </c>
      <c r="W45" s="96" t="s">
        <v>164</v>
      </c>
      <c r="X45" s="96" t="s">
        <v>165</v>
      </c>
      <c r="Y45" s="96" t="s">
        <v>166</v>
      </c>
      <c r="AA45" s="96" t="s">
        <v>110</v>
      </c>
      <c r="AB45" s="96" t="s">
        <v>159</v>
      </c>
      <c r="AC45" s="96" t="s">
        <v>160</v>
      </c>
      <c r="AD45" s="96" t="s">
        <v>145</v>
      </c>
      <c r="AE45" s="96" t="s">
        <v>161</v>
      </c>
      <c r="AF45" s="96" t="s">
        <v>162</v>
      </c>
      <c r="AG45" s="96" t="s">
        <v>163</v>
      </c>
      <c r="AH45" s="96" t="s">
        <v>164</v>
      </c>
      <c r="AI45" s="96" t="s">
        <v>165</v>
      </c>
      <c r="AJ45" s="96" t="s">
        <v>166</v>
      </c>
    </row>
    <row r="46" spans="5:36" x14ac:dyDescent="0.25">
      <c r="P46" t="s">
        <v>167</v>
      </c>
      <c r="Q46">
        <f ca="1">SQRT(S42*(1/Q40+1/Q41))</f>
        <v>9.4365651005176108E-3</v>
      </c>
      <c r="R46">
        <f ca="1">(ABS(R40-R41-T38))/Q46</f>
        <v>25.232908355974011</v>
      </c>
      <c r="S46">
        <f>Q40+Q41-2</f>
        <v>8</v>
      </c>
      <c r="T46">
        <f ca="1">_xlfn.T.DIST.RT(R46,S46)</f>
        <v>3.2578069560988405E-9</v>
      </c>
      <c r="U46">
        <f>_xlfn.T.INV.2T(U44*2,S46)</f>
        <v>1.8595480375308981</v>
      </c>
      <c r="X46" s="74" t="str">
        <f ca="1">IF(T46&lt;U44,"yes","no")</f>
        <v>yes</v>
      </c>
      <c r="Y46">
        <f ca="1">SQRT(R46^2/(R46^2+S46))</f>
        <v>0.99377619270691409</v>
      </c>
      <c r="AA46" t="s">
        <v>167</v>
      </c>
      <c r="AB46">
        <f>SQRT(AD42*(1/AB40+1/AB41))</f>
        <v>9.4365651005176108E-3</v>
      </c>
      <c r="AC46">
        <f ca="1">(ABS(AC40-AC41-AE38))/AB46</f>
        <v>28.401719430351807</v>
      </c>
      <c r="AD46">
        <f>AB40+AB41-2</f>
        <v>8</v>
      </c>
      <c r="AE46">
        <f ca="1">_xlfn.T.DIST.RT(AC46,AD46)</f>
        <v>1.2764403201818103E-9</v>
      </c>
      <c r="AF46">
        <f>_xlfn.T.INV.2T(AF44*2,AD46)</f>
        <v>1.8595480375308981</v>
      </c>
      <c r="AI46" s="74" t="str">
        <f ca="1">IF(AE46&lt;AF44,"yes","no")</f>
        <v>yes</v>
      </c>
      <c r="AJ46">
        <f ca="1">SQRT(AC46^2/(AC46^2+AD46))</f>
        <v>0.99507784833423985</v>
      </c>
    </row>
    <row r="47" spans="5:36" x14ac:dyDescent="0.25">
      <c r="P47" t="s">
        <v>168</v>
      </c>
      <c r="Q47">
        <f ca="1">Q46</f>
        <v>9.4365651005176108E-3</v>
      </c>
      <c r="R47">
        <f t="shared" ref="R47:S47" ca="1" si="6">R46</f>
        <v>25.232908355974011</v>
      </c>
      <c r="S47">
        <f t="shared" si="6"/>
        <v>8</v>
      </c>
      <c r="T47">
        <f ca="1">_xlfn.T.DIST.2T(R47,S47)</f>
        <v>6.515613912197681E-9</v>
      </c>
      <c r="U47">
        <f>_xlfn.T.INV.2T(U44,S47)</f>
        <v>2.3060041352041671</v>
      </c>
      <c r="V47">
        <f ca="1">(R40-R41)-U47*Q47</f>
        <v>-6.8094121466133334E-3</v>
      </c>
      <c r="W47">
        <f ca="1">(R40-R41)+U47*Q47</f>
        <v>3.6712104141220545E-2</v>
      </c>
      <c r="X47" s="74" t="str">
        <f ca="1">IF(T47&lt;U44,"yes","no")</f>
        <v>yes</v>
      </c>
      <c r="Y47">
        <f ca="1">Y46</f>
        <v>0.99377619270691409</v>
      </c>
      <c r="AA47" t="s">
        <v>168</v>
      </c>
      <c r="AB47">
        <f>AB46</f>
        <v>9.4365651005176108E-3</v>
      </c>
      <c r="AC47">
        <f t="shared" ref="AC47:AD47" ca="1" si="7">AC46</f>
        <v>28.401719430351807</v>
      </c>
      <c r="AD47">
        <f t="shared" si="7"/>
        <v>8</v>
      </c>
      <c r="AE47">
        <f ca="1">_xlfn.T.DIST.2T(AC47,AD47)</f>
        <v>2.5528806403636207E-9</v>
      </c>
      <c r="AF47">
        <f>_xlfn.T.INV.2T(AF44,AD47)</f>
        <v>2.3060041352041671</v>
      </c>
      <c r="AG47">
        <f>(AC40-AC41)-AF47*AB47</f>
        <v>-6.8094121466133334E-3</v>
      </c>
      <c r="AH47">
        <f>(AC40-AC41)+AF47*AB47</f>
        <v>3.6712104141220545E-2</v>
      </c>
      <c r="AI47" s="74" t="str">
        <f ca="1">IF(AE47&lt;AF44,"yes","no")</f>
        <v>yes</v>
      </c>
      <c r="AJ47">
        <f ca="1">AJ46</f>
        <v>0.99507784833423985</v>
      </c>
    </row>
    <row r="48" spans="5:36" x14ac:dyDescent="0.25">
      <c r="P48" s="97"/>
      <c r="Q48" s="97"/>
      <c r="R48" s="97"/>
      <c r="S48" s="97"/>
      <c r="T48" s="97"/>
      <c r="U48" s="97"/>
      <c r="V48" s="97"/>
      <c r="W48" s="97"/>
      <c r="X48" s="97"/>
      <c r="Y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</row>
    <row r="49" spans="16:36" ht="15.75" thickBot="1" x14ac:dyDescent="0.3">
      <c r="P49" t="s">
        <v>169</v>
      </c>
      <c r="T49" t="s">
        <v>158</v>
      </c>
      <c r="U49">
        <v>0.05</v>
      </c>
      <c r="AA49" t="s">
        <v>169</v>
      </c>
      <c r="AE49" t="s">
        <v>158</v>
      </c>
      <c r="AF49">
        <f>AF44</f>
        <v>0.05</v>
      </c>
    </row>
    <row r="50" spans="16:36" ht="15.75" thickTop="1" x14ac:dyDescent="0.25">
      <c r="P50" s="96" t="s">
        <v>110</v>
      </c>
      <c r="Q50" s="96" t="s">
        <v>159</v>
      </c>
      <c r="R50" s="96" t="s">
        <v>160</v>
      </c>
      <c r="S50" s="96" t="s">
        <v>145</v>
      </c>
      <c r="T50" s="96" t="s">
        <v>161</v>
      </c>
      <c r="U50" s="96" t="s">
        <v>162</v>
      </c>
      <c r="V50" s="96" t="s">
        <v>163</v>
      </c>
      <c r="W50" s="96" t="s">
        <v>164</v>
      </c>
      <c r="X50" s="96" t="s">
        <v>165</v>
      </c>
      <c r="Y50" s="96" t="s">
        <v>166</v>
      </c>
      <c r="AA50" s="96" t="s">
        <v>110</v>
      </c>
      <c r="AB50" s="96" t="s">
        <v>159</v>
      </c>
      <c r="AC50" s="96" t="s">
        <v>160</v>
      </c>
      <c r="AD50" s="96" t="s">
        <v>145</v>
      </c>
      <c r="AE50" s="96" t="s">
        <v>161</v>
      </c>
      <c r="AF50" s="96" t="s">
        <v>162</v>
      </c>
      <c r="AG50" s="96" t="s">
        <v>163</v>
      </c>
      <c r="AH50" s="96" t="s">
        <v>164</v>
      </c>
      <c r="AI50" s="96" t="s">
        <v>165</v>
      </c>
      <c r="AJ50" s="96" t="s">
        <v>166</v>
      </c>
    </row>
    <row r="51" spans="16:36" x14ac:dyDescent="0.25">
      <c r="P51" t="s">
        <v>167</v>
      </c>
      <c r="Q51">
        <f ca="1">SQRT(S40/Q40+S41/Q41)</f>
        <v>9.4365651005176108E-3</v>
      </c>
      <c r="R51">
        <f ca="1">(ABS(R40-R41-T38))/Q51</f>
        <v>25.232908355974011</v>
      </c>
      <c r="S51">
        <f ca="1">(S40/Q40+S41/Q41)^2/((S40/Q40)^2/(Q40-1)+(S41/Q41)^2/(Q41-1))</f>
        <v>5.3136619263193268</v>
      </c>
      <c r="T51" s="75">
        <f ca="1">_xlfn.T.DIST.RT(R51,S51)</f>
        <v>9.1233999630541537E-7</v>
      </c>
      <c r="U51">
        <f ca="1">_xlfn.T.INV(1-U49,S51)</f>
        <v>2.0150483733330233</v>
      </c>
      <c r="X51" s="74" t="str">
        <f ca="1">IF(T51&lt;U49,"yes","no")</f>
        <v>yes</v>
      </c>
      <c r="Y51">
        <f ca="1">SQRT(R51^2/(R51^2+S51))</f>
        <v>0.99585312161208228</v>
      </c>
      <c r="AA51" t="s">
        <v>167</v>
      </c>
      <c r="AB51">
        <f>SQRT(AD40/AB40+AD41/AB41)</f>
        <v>9.4365651005176108E-3</v>
      </c>
      <c r="AC51">
        <f ca="1">(ABS(AC40-AC41-AE38))/AB51</f>
        <v>28.401719430351807</v>
      </c>
      <c r="AD51">
        <f>(AD40/AB40+AD41/AB41)^2/((AD40/AB40)^2/(AB40-1)+(AD41/AB41)^2/(AB41-1))</f>
        <v>5.3136619263193268</v>
      </c>
      <c r="AE51" s="75">
        <f ca="1">_xlfn.T.DIST.RT(AC51,AD51)</f>
        <v>5.0675670417278427E-7</v>
      </c>
      <c r="AF51">
        <f>_xlfn.T.INV(1-AF49,AD51)</f>
        <v>2.0150483733330233</v>
      </c>
      <c r="AI51" s="74" t="str">
        <f ca="1">IF(AE51&lt;AF49,"yes","no")</f>
        <v>yes</v>
      </c>
      <c r="AJ51">
        <f ca="1">SQRT(AC51^2/(AC51^2+AD51))</f>
        <v>0.99672255432471801</v>
      </c>
    </row>
    <row r="52" spans="16:36" x14ac:dyDescent="0.25">
      <c r="P52" t="s">
        <v>168</v>
      </c>
      <c r="Q52">
        <f ca="1">Q51</f>
        <v>9.4365651005176108E-3</v>
      </c>
      <c r="R52">
        <f t="shared" ref="R52:S52" ca="1" si="8">R51</f>
        <v>25.232908355974011</v>
      </c>
      <c r="S52">
        <f t="shared" ca="1" si="8"/>
        <v>5.3136619263193268</v>
      </c>
      <c r="T52" s="75">
        <f ca="1">_xlfn.T.DIST.2T(R52,S52)</f>
        <v>1.8246799926108307E-6</v>
      </c>
      <c r="U52">
        <f ca="1">_xlfn.T.INV.2T(U49,S52)</f>
        <v>2.570581835636315</v>
      </c>
      <c r="V52">
        <f ca="1">(R40-R41)-U52*Q52</f>
        <v>-9.3061168408865406E-3</v>
      </c>
      <c r="W52">
        <f ca="1">(R40-R41)+U52*Q52</f>
        <v>3.9208808835493755E-2</v>
      </c>
      <c r="X52" s="74" t="str">
        <f ca="1">IF(T52&lt;U49,"yes","no")</f>
        <v>yes</v>
      </c>
      <c r="Y52">
        <f ca="1">Y51</f>
        <v>0.99585312161208228</v>
      </c>
      <c r="AA52" t="s">
        <v>168</v>
      </c>
      <c r="AB52">
        <f>AB51</f>
        <v>9.4365651005176108E-3</v>
      </c>
      <c r="AC52">
        <f t="shared" ref="AC52:AD52" ca="1" si="9">AC51</f>
        <v>28.401719430351807</v>
      </c>
      <c r="AD52">
        <f t="shared" si="9"/>
        <v>5.3136619263193268</v>
      </c>
      <c r="AE52" s="75">
        <f ca="1">_xlfn.T.DIST.2T(AC52,AD52)</f>
        <v>1.0135134083455685E-6</v>
      </c>
      <c r="AF52">
        <f>_xlfn.T.INV.2T(AF49,AD52)</f>
        <v>2.570581835636315</v>
      </c>
      <c r="AG52">
        <f>(AC40-AC41)-AF52*AB52</f>
        <v>-9.3061168408865406E-3</v>
      </c>
      <c r="AH52">
        <f>(AC40-AC41)+AF52*AB52</f>
        <v>3.9208808835493755E-2</v>
      </c>
      <c r="AI52" s="74" t="str">
        <f ca="1">IF(AE52&lt;AF49,"yes","no")</f>
        <v>yes</v>
      </c>
      <c r="AJ52">
        <f ca="1">AJ51</f>
        <v>0.99672255432471801</v>
      </c>
    </row>
    <row r="53" spans="16:36" x14ac:dyDescent="0.25">
      <c r="P53" s="97"/>
      <c r="Q53" s="97"/>
      <c r="R53" s="97"/>
      <c r="S53" s="97"/>
      <c r="T53" s="97">
        <f ca="1">MAX(T51:T52)</f>
        <v>1.8246799926108307E-6</v>
      </c>
      <c r="U53" s="97"/>
      <c r="V53" s="97"/>
      <c r="W53" s="97"/>
      <c r="X53" s="97"/>
      <c r="Y53" s="97"/>
      <c r="AA53" s="97"/>
      <c r="AB53" s="97"/>
      <c r="AC53" s="97"/>
      <c r="AD53" s="97"/>
      <c r="AE53" s="97">
        <f ca="1">MAX(AE51:AE52)</f>
        <v>1.0135134083455685E-6</v>
      </c>
      <c r="AF53" s="97"/>
      <c r="AG53" s="97"/>
      <c r="AH53" s="97"/>
      <c r="AI53" s="97"/>
      <c r="AJ53" s="97"/>
    </row>
  </sheetData>
  <mergeCells count="12">
    <mergeCell ref="E34:E35"/>
    <mergeCell ref="E36:E37"/>
    <mergeCell ref="K36:K37"/>
    <mergeCell ref="K38:K39"/>
    <mergeCell ref="M2:V2"/>
    <mergeCell ref="F3:G3"/>
    <mergeCell ref="H3:I3"/>
    <mergeCell ref="J3:K3"/>
    <mergeCell ref="P3:Q3"/>
    <mergeCell ref="T3:U3"/>
    <mergeCell ref="R3:S3"/>
    <mergeCell ref="C2:L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426C-A000-436D-9111-682EE620E5CE}">
  <dimension ref="A1:BG60"/>
  <sheetViews>
    <sheetView topLeftCell="A3" zoomScale="160" zoomScaleNormal="160" workbookViewId="0">
      <selection activeCell="G8" sqref="G8"/>
    </sheetView>
  </sheetViews>
  <sheetFormatPr defaultRowHeight="15" x14ac:dyDescent="0.25"/>
  <cols>
    <col min="2" max="2" width="11.42578125" bestFit="1" customWidth="1"/>
    <col min="3" max="4" width="6.5703125" bestFit="1" customWidth="1"/>
    <col min="5" max="5" width="7" bestFit="1" customWidth="1"/>
    <col min="6" max="6" width="8.42578125" bestFit="1" customWidth="1"/>
    <col min="7" max="10" width="8.42578125" customWidth="1"/>
    <col min="11" max="17" width="5.7109375" bestFit="1" customWidth="1"/>
    <col min="18" max="18" width="4.7109375" bestFit="1" customWidth="1"/>
    <col min="19" max="19" width="5.5703125" bestFit="1" customWidth="1"/>
    <col min="20" max="21" width="4.5703125" bestFit="1" customWidth="1"/>
    <col min="22" max="22" width="6.5703125" bestFit="1" customWidth="1"/>
    <col min="23" max="25" width="5.5703125" bestFit="1" customWidth="1"/>
    <col min="26" max="26" width="6.5703125" bestFit="1" customWidth="1"/>
    <col min="27" max="29" width="5.5703125" bestFit="1" customWidth="1"/>
    <col min="30" max="32" width="4.5703125" bestFit="1" customWidth="1"/>
    <col min="33" max="33" width="5.5703125" bestFit="1" customWidth="1"/>
    <col min="34" max="34" width="6.5703125" bestFit="1" customWidth="1"/>
    <col min="35" max="41" width="5.5703125" bestFit="1" customWidth="1"/>
    <col min="42" max="45" width="4.5703125" bestFit="1" customWidth="1"/>
    <col min="46" max="46" width="6.5703125" bestFit="1" customWidth="1"/>
    <col min="47" max="47" width="5.5703125" bestFit="1" customWidth="1"/>
    <col min="48" max="49" width="5.5703125" customWidth="1"/>
    <col min="50" max="50" width="6.5703125" bestFit="1" customWidth="1"/>
    <col min="51" max="51" width="4.85546875" bestFit="1" customWidth="1"/>
    <col min="52" max="52" width="5.7109375" bestFit="1" customWidth="1"/>
    <col min="53" max="53" width="5.7109375" customWidth="1"/>
    <col min="54" max="54" width="7" bestFit="1" customWidth="1"/>
    <col min="55" max="55" width="5.5703125" bestFit="1" customWidth="1"/>
    <col min="56" max="57" width="5.5703125" customWidth="1"/>
    <col min="58" max="58" width="6.5703125" bestFit="1" customWidth="1"/>
  </cols>
  <sheetData>
    <row r="1" spans="2:59" ht="15.75" thickBot="1" x14ac:dyDescent="0.3"/>
    <row r="2" spans="2:59" ht="14.45" customHeight="1" thickBot="1" x14ac:dyDescent="0.3">
      <c r="C2" s="123" t="s">
        <v>100</v>
      </c>
      <c r="D2" s="124"/>
      <c r="E2" s="124"/>
      <c r="F2" s="125"/>
      <c r="G2" s="64"/>
      <c r="H2" s="64"/>
      <c r="I2" s="64"/>
      <c r="J2" s="64"/>
      <c r="K2" s="111" t="s">
        <v>184</v>
      </c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3"/>
      <c r="W2" s="112" t="s">
        <v>185</v>
      </c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1" t="s">
        <v>186</v>
      </c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3"/>
      <c r="AU2" s="139" t="s">
        <v>103</v>
      </c>
      <c r="AV2" s="140"/>
      <c r="AW2" s="143" t="s">
        <v>80</v>
      </c>
      <c r="AX2" s="145" t="s">
        <v>105</v>
      </c>
      <c r="AY2" s="147" t="s">
        <v>104</v>
      </c>
      <c r="AZ2" s="148"/>
      <c r="BA2" s="148"/>
      <c r="BB2" s="148"/>
      <c r="BC2" s="148"/>
      <c r="BD2" s="149"/>
      <c r="BE2" s="149"/>
      <c r="BF2" s="145"/>
    </row>
    <row r="3" spans="2:59" s="19" customFormat="1" ht="15.75" thickBot="1" x14ac:dyDescent="0.3">
      <c r="C3" s="12" t="s">
        <v>76</v>
      </c>
      <c r="D3" s="13" t="s">
        <v>77</v>
      </c>
      <c r="E3" s="13" t="s">
        <v>78</v>
      </c>
      <c r="F3" s="114" t="s">
        <v>99</v>
      </c>
      <c r="G3" s="115"/>
      <c r="H3" s="106" t="s">
        <v>80</v>
      </c>
      <c r="I3" s="106"/>
      <c r="J3" s="45" t="s">
        <v>105</v>
      </c>
      <c r="K3" s="12" t="s">
        <v>76</v>
      </c>
      <c r="L3" s="13" t="s">
        <v>77</v>
      </c>
      <c r="M3" s="13" t="s">
        <v>78</v>
      </c>
      <c r="N3" s="106" t="s">
        <v>99</v>
      </c>
      <c r="O3" s="106"/>
      <c r="P3" s="106" t="s">
        <v>79</v>
      </c>
      <c r="Q3" s="106"/>
      <c r="R3" s="106" t="s">
        <v>80</v>
      </c>
      <c r="S3" s="106"/>
      <c r="T3" s="106" t="s">
        <v>81</v>
      </c>
      <c r="U3" s="106"/>
      <c r="V3" s="45" t="s">
        <v>105</v>
      </c>
      <c r="W3" s="23" t="s">
        <v>76</v>
      </c>
      <c r="X3" s="13" t="s">
        <v>77</v>
      </c>
      <c r="Y3" s="13" t="s">
        <v>78</v>
      </c>
      <c r="Z3" s="106" t="s">
        <v>99</v>
      </c>
      <c r="AA3" s="106"/>
      <c r="AB3" s="106" t="s">
        <v>79</v>
      </c>
      <c r="AC3" s="106"/>
      <c r="AD3" s="106" t="s">
        <v>80</v>
      </c>
      <c r="AE3" s="106"/>
      <c r="AF3" s="106" t="s">
        <v>81</v>
      </c>
      <c r="AG3" s="106"/>
      <c r="AH3" s="3" t="s">
        <v>105</v>
      </c>
      <c r="AI3" s="12" t="s">
        <v>76</v>
      </c>
      <c r="AJ3" s="13" t="s">
        <v>77</v>
      </c>
      <c r="AK3" s="13" t="s">
        <v>78</v>
      </c>
      <c r="AL3" s="106" t="s">
        <v>99</v>
      </c>
      <c r="AM3" s="106"/>
      <c r="AN3" s="106" t="s">
        <v>79</v>
      </c>
      <c r="AO3" s="106"/>
      <c r="AP3" s="106" t="s">
        <v>80</v>
      </c>
      <c r="AQ3" s="106"/>
      <c r="AR3" s="106" t="s">
        <v>81</v>
      </c>
      <c r="AS3" s="106"/>
      <c r="AT3" s="45" t="s">
        <v>105</v>
      </c>
      <c r="AU3" s="141"/>
      <c r="AV3" s="142"/>
      <c r="AW3" s="144"/>
      <c r="AX3" s="146"/>
      <c r="AY3" s="136" t="s">
        <v>101</v>
      </c>
      <c r="AZ3" s="137"/>
      <c r="BA3" s="66" t="s">
        <v>80</v>
      </c>
      <c r="BB3" s="63" t="s">
        <v>105</v>
      </c>
      <c r="BC3" s="138" t="s">
        <v>102</v>
      </c>
      <c r="BD3" s="137"/>
      <c r="BE3" s="66" t="s">
        <v>80</v>
      </c>
      <c r="BF3" s="63" t="s">
        <v>105</v>
      </c>
      <c r="BG3" s="19" t="s">
        <v>111</v>
      </c>
    </row>
    <row r="4" spans="2:59" x14ac:dyDescent="0.25">
      <c r="B4" s="41" t="s">
        <v>6</v>
      </c>
      <c r="C4" s="24">
        <f>'01 Density'!Z9</f>
        <v>103</v>
      </c>
      <c r="D4" s="9">
        <f>'01 Density'!AA9</f>
        <v>103</v>
      </c>
      <c r="E4" s="9">
        <f>'01 Density'!AB9</f>
        <v>103</v>
      </c>
      <c r="F4" s="56">
        <f>MEDIAN(C4:E4)</f>
        <v>103</v>
      </c>
      <c r="G4" s="21">
        <f>MEDIAN(C4:E8)</f>
        <v>101</v>
      </c>
      <c r="H4" s="21">
        <f>_xlfn.STDEV.S(C4:E4)</f>
        <v>0</v>
      </c>
      <c r="I4" s="21">
        <f>_xlfn.STDEV.S(C4:E8)</f>
        <v>1.3818552057013103</v>
      </c>
      <c r="J4" s="61">
        <f>_xlfn.T.TEST(D4:D8,D9:D13,2,1)</f>
        <v>0.17780780835622259</v>
      </c>
      <c r="K4" s="28">
        <f ca="1">F4-AVERAGE(INDIRECT("'" &amp; $B4 &amp; "'!AE9"),INDIRECT("'" &amp; $B4 &amp; "'!AE10"),INDIRECT("'" &amp; $B4 &amp; "'!AE11"))</f>
        <v>52.233333333333327</v>
      </c>
      <c r="L4" s="21">
        <f ca="1">F4-AVERAGE(INDIRECT("'" &amp; $B4 &amp; "'!AF9"),INDIRECT("'" &amp; $B4 &amp; "'!AF10"),INDIRECT("'" &amp; $B4 &amp; "'!AF11"))</f>
        <v>49.536666666666669</v>
      </c>
      <c r="M4" s="21">
        <f ca="1">F4-AVERAGE(INDIRECT("'" &amp; $B4 &amp; "'!AG9"),INDIRECT("'" &amp; $B4 &amp; "'!AG10"),INDIRECT("'" &amp; $B4 &amp; "'!AG11"))</f>
        <v>48.673333333333325</v>
      </c>
      <c r="N4" s="21">
        <f ca="1">MEDIAN(K4:M4)</f>
        <v>49.536666666666669</v>
      </c>
      <c r="O4" s="21">
        <f ca="1">MEDIAN(K4:M8)</f>
        <v>52.16</v>
      </c>
      <c r="P4" s="21">
        <f ca="1">AVERAGE(K4:M4)</f>
        <v>50.147777777777776</v>
      </c>
      <c r="Q4" s="21">
        <f ca="1">AVERAGE(K4:M8)</f>
        <v>51.971555555555554</v>
      </c>
      <c r="R4" s="21">
        <f ca="1">_xlfn.STDEV.S(K4:M4)</f>
        <v>1.8570117373330173</v>
      </c>
      <c r="S4" s="21">
        <f ca="1">_xlfn.STDEV.S(K4:M8)</f>
        <v>3.1051958164020945</v>
      </c>
      <c r="T4" s="21">
        <f t="shared" ref="T4:T13" ca="1" si="0">_xlfn.VAR.S(K4:M4)</f>
        <v>3.4484925925925909</v>
      </c>
      <c r="U4" s="21">
        <f ca="1">_xlfn.VAR.S(K4:M8)</f>
        <v>9.6422410582010709</v>
      </c>
      <c r="V4" s="62">
        <f ca="1">_xlfn.T.TEST(N4:N8,N9:N13,2,1)</f>
        <v>3.2144005954535142E-2</v>
      </c>
      <c r="W4" s="27">
        <f ca="1">F4-AVERAGE(INDIRECT("'" &amp; $B4 &amp; "'!AH9"),INDIRECT("'" &amp; $B4 &amp; "'!AH10"),INDIRECT("'" &amp; $B4 &amp; "'!AH11"))</f>
        <v>44.169999999999995</v>
      </c>
      <c r="X4" s="21">
        <f ca="1">F4-AVERAGE(INDIRECT("'" &amp; $B4 &amp; "'!AI9"),INDIRECT("'" &amp; $B4 &amp; "'!AI10"),INDIRECT("'" &amp; $B4 &amp; "'!AI11"))</f>
        <v>42.323333333333331</v>
      </c>
      <c r="Y4" s="21">
        <f ca="1">F4-AVERAGE(INDIRECT("'" &amp; $B4 &amp; "'!AJ9"),INDIRECT("'" &amp; $B4 &amp; "'!AJ10"),INDIRECT("'" &amp; $B4 &amp; "'!AJ11"))</f>
        <v>41.71</v>
      </c>
      <c r="Z4" s="1">
        <f ca="1">MEDIAN(W4:Y4)</f>
        <v>42.323333333333331</v>
      </c>
      <c r="AA4" s="21">
        <f ca="1">MEDIAN(W4:Y8)</f>
        <v>43.733333333333327</v>
      </c>
      <c r="AB4" s="21">
        <f ca="1">AVERAGE(W4:Y4)</f>
        <v>42.734444444444442</v>
      </c>
      <c r="AC4" s="21">
        <f ca="1">AVERAGE(W4:Y8)</f>
        <v>44.426666666666662</v>
      </c>
      <c r="AD4" s="21">
        <f ca="1">_xlfn.STDEV.S(W4:Y4)</f>
        <v>1.2804918036673456</v>
      </c>
      <c r="AE4" s="21">
        <f ca="1">_xlfn.STDEV.S(W4:Y8)</f>
        <v>3.2304157184928561</v>
      </c>
      <c r="AF4" s="21">
        <f ca="1">_xlfn.VAR.S(W4:Y4)</f>
        <v>1.6396592592592518</v>
      </c>
      <c r="AG4" s="21">
        <f ca="1">_xlfn.VAR.S(W4:Y8)</f>
        <v>10.435585714285716</v>
      </c>
      <c r="AH4" s="62">
        <f ca="1">_xlfn.T.TEST(Z4:Z8,Z9:Z13,2,1)</f>
        <v>4.2911876888353698E-2</v>
      </c>
      <c r="AI4" s="28">
        <f ca="1">F4-AVERAGE(INDIRECT("'" &amp; $B4 &amp; "'!AK9"),INDIRECT("'" &amp; $B4 &amp; "'!AK10"),INDIRECT("'" &amp; $B4 &amp; "'!AK11"))</f>
        <v>36.803333333333327</v>
      </c>
      <c r="AJ4" s="21">
        <f ca="1">F4-AVERAGE(INDIRECT("'" &amp; $B4 &amp; "'!AL9"),INDIRECT("'" &amp; $B4 &amp; "'!AL10"),INDIRECT("'" &amp; $B4 &amp; "'!AL11"))</f>
        <v>36.08</v>
      </c>
      <c r="AK4" s="21">
        <f ca="1">F4-AVERAGE(INDIRECT("'" &amp; $B4 &amp; "'!AM9"),INDIRECT("'" &amp; $B4 &amp; "'!AM10"),INDIRECT("'" &amp; $B4 &amp; "'!AM11"))</f>
        <v>35.739999999999995</v>
      </c>
      <c r="AL4" s="21">
        <f ca="1">MEDIAN(AI4:AK4)</f>
        <v>36.08</v>
      </c>
      <c r="AM4" s="21">
        <f ca="1">MEDIAN(AI4:AK8)</f>
        <v>36.186666666666667</v>
      </c>
      <c r="AN4" s="21">
        <f ca="1">AVERAGE(AI4:AK4)</f>
        <v>36.207777777777771</v>
      </c>
      <c r="AO4" s="21">
        <f ca="1">AVERAGE(AI4:AK8)</f>
        <v>37.415333333333336</v>
      </c>
      <c r="AP4" s="21">
        <f ca="1">_xlfn.STDEV.S(AI4:AK4)</f>
        <v>0.54306059957873387</v>
      </c>
      <c r="AQ4" s="21">
        <f ca="1">_xlfn.STDEV.S(AI4:AK8)</f>
        <v>2.9246274488019353</v>
      </c>
      <c r="AR4" s="21">
        <f ca="1">_xlfn.VAR.S(AI4:AK4)</f>
        <v>0.29491481481481396</v>
      </c>
      <c r="AS4" s="21">
        <f ca="1">_xlfn.VAR.S(AI4:AK8)</f>
        <v>8.5534457142857168</v>
      </c>
      <c r="AT4" s="62">
        <f ca="1">_xlfn.T.TEST(AL4:AL8,AL9:AL13,2,1)</f>
        <v>6.4337608311104508E-2</v>
      </c>
      <c r="AU4" s="28">
        <f ca="1">F4-N4</f>
        <v>53.463333333333331</v>
      </c>
      <c r="AV4" s="21">
        <f ca="1">AVERAGE(AU4:AU8)</f>
        <v>49.699999999999996</v>
      </c>
      <c r="AW4" s="21">
        <f ca="1">_xlfn.STDEV.S(AU4:AU8)</f>
        <v>3.4721623105942374</v>
      </c>
      <c r="AX4" s="62">
        <v>2.6961208451372318E-2</v>
      </c>
      <c r="AY4" s="27">
        <f ca="1">N4-Z4</f>
        <v>7.2133333333333383</v>
      </c>
      <c r="AZ4" s="21">
        <f ca="1">AVERAGE(AY4:AY8)</f>
        <v>7.3820000000000032</v>
      </c>
      <c r="BA4" s="21">
        <f ca="1">_xlfn.STDEV.S(AY4:AY8)</f>
        <v>0.36172887329846415</v>
      </c>
      <c r="BB4" s="61">
        <f ca="1">_xlfn.T.TEST(AY4:AY8,AY9:AY13,2,3)</f>
        <v>0.91329283246604076</v>
      </c>
      <c r="BC4" s="28">
        <f ca="1">N4-AL4</f>
        <v>13.456666666666671</v>
      </c>
      <c r="BD4" s="21">
        <f ca="1">AVERAGE(BC4:BC8)</f>
        <v>14.102000000000004</v>
      </c>
      <c r="BE4" s="21">
        <f ca="1">_xlfn.STDEV.S(BC4:BC8)</f>
        <v>0.49234473017727437</v>
      </c>
      <c r="BF4" s="61">
        <f ca="1">_xlfn.T.TEST(BC4:BC8,BC9:BC13,2,3)</f>
        <v>2.6961208451372318E-2</v>
      </c>
      <c r="BG4" s="65">
        <f ca="1">AB4-AN4</f>
        <v>6.5266666666666708</v>
      </c>
    </row>
    <row r="5" spans="2:59" x14ac:dyDescent="0.25">
      <c r="B5" s="42" t="s">
        <v>8</v>
      </c>
      <c r="C5" s="24">
        <f>'01 Density'!Z10</f>
        <v>99</v>
      </c>
      <c r="D5" s="9">
        <f>'01 Density'!AA10</f>
        <v>99.5</v>
      </c>
      <c r="E5" s="9">
        <f>'01 Density'!AB10</f>
        <v>99</v>
      </c>
      <c r="F5" s="56">
        <f t="shared" ref="F5:F13" si="1">MEDIAN(C5:E5)</f>
        <v>99</v>
      </c>
      <c r="G5" s="21"/>
      <c r="H5" s="21">
        <f t="shared" ref="H5:H13" si="2">_xlfn.STDEV.S(C5:E5)</f>
        <v>0.28867513459481292</v>
      </c>
      <c r="I5" s="21"/>
      <c r="J5" s="31"/>
      <c r="K5" s="28">
        <f t="shared" ref="K5:K13" ca="1" si="3">F5-AVERAGE(INDIRECT("'" &amp; $B5 &amp; "'!AE9"),INDIRECT("'" &amp; $B5 &amp; "'!AE10"),INDIRECT("'" &amp; $B5 &amp; "'!AE11"))</f>
        <v>51.446666666666665</v>
      </c>
      <c r="L5" s="21">
        <f t="shared" ref="L5:L13" ca="1" si="4">F5-AVERAGE(INDIRECT("'" &amp; $B5 &amp; "'!AF9"),INDIRECT("'" &amp; $B5 &amp; "'!AF10"),INDIRECT("'" &amp; $B5 &amp; "'!AF11"))</f>
        <v>48.47</v>
      </c>
      <c r="M5" s="21">
        <f t="shared" ref="M5:M13" ca="1" si="5">F5-AVERAGE(INDIRECT("'" &amp; $B5 &amp; "'!AG9"),INDIRECT("'" &amp; $B5 &amp; "'!AG10"),INDIRECT("'" &amp; $B5 &amp; "'!AG11"))</f>
        <v>47.550000000000004</v>
      </c>
      <c r="N5" s="21">
        <f t="shared" ref="N5:N13" ca="1" si="6">MEDIAN(K5:M5)</f>
        <v>48.47</v>
      </c>
      <c r="O5" s="21"/>
      <c r="P5" s="21">
        <f t="shared" ref="P5:P13" ca="1" si="7">AVERAGE(K5:M5)</f>
        <v>49.155555555555559</v>
      </c>
      <c r="Q5" s="21"/>
      <c r="R5" s="21">
        <f t="shared" ref="R5:R13" ca="1" si="8">_xlfn.STDEV.S(K5:M5)</f>
        <v>2.0367848665464363</v>
      </c>
      <c r="S5" s="21"/>
      <c r="T5" s="21">
        <f t="shared" ca="1" si="0"/>
        <v>4.148492592592584</v>
      </c>
      <c r="U5" s="21"/>
      <c r="V5" s="31"/>
      <c r="W5" s="27">
        <f t="shared" ref="W5:W13" ca="1" si="9">F5-AVERAGE(INDIRECT("'" &amp; $B5 &amp; "'!AH9"),INDIRECT("'" &amp; $B5 &amp; "'!AH10"),INDIRECT("'" &amp; $B5 &amp; "'!AH11"))</f>
        <v>42.673333333333339</v>
      </c>
      <c r="X5" s="21">
        <f t="shared" ref="X5:X13" ca="1" si="10">F5-AVERAGE(INDIRECT("'" &amp; $B5 &amp; "'!AI9"),INDIRECT("'" &amp; $B5 &amp; "'!AI10"),INDIRECT("'" &amp; $B5 &amp; "'!AI11"))</f>
        <v>40.56666666666667</v>
      </c>
      <c r="Y5" s="21">
        <f t="shared" ref="Y5:Y13" ca="1" si="11">F5-AVERAGE(INDIRECT("'" &amp; $B5 &amp; "'!AJ9"),INDIRECT("'" &amp; $B5 &amp; "'!AJ10"),INDIRECT("'" &amp; $B5 &amp; "'!AJ11"))</f>
        <v>39.9</v>
      </c>
      <c r="Z5" s="1">
        <f t="shared" ref="Z5:Z13" ca="1" si="12">MEDIAN(W5:Y5)</f>
        <v>40.56666666666667</v>
      </c>
      <c r="AA5" s="21"/>
      <c r="AB5" s="21">
        <f t="shared" ref="AB5:AB13" ca="1" si="13">AVERAGE(W5:Y5)</f>
        <v>41.046666666666674</v>
      </c>
      <c r="AC5" s="21"/>
      <c r="AD5" s="21">
        <f t="shared" ref="AD5:AD13" ca="1" si="14">_xlfn.STDEV.S(W5:Y5)</f>
        <v>1.4476340851349327</v>
      </c>
      <c r="AE5" s="21"/>
      <c r="AF5" s="21">
        <f t="shared" ref="AF5:AF13" ca="1" si="15">_xlfn.VAR.S(W5:Y5)</f>
        <v>2.0956444444444537</v>
      </c>
      <c r="AG5" s="21"/>
      <c r="AH5" s="49"/>
      <c r="AI5" s="28">
        <f t="shared" ref="AI5:AI13" ca="1" si="16">F5-AVERAGE(INDIRECT("'" &amp; $B5 &amp; "'!AK9"),INDIRECT("'" &amp; $B5 &amp; "'!AK10"),INDIRECT("'" &amp; $B5 &amp; "'!AK11"))</f>
        <v>34.416666666666671</v>
      </c>
      <c r="AJ5" s="21">
        <f t="shared" ref="AJ5:AJ13" ca="1" si="17">F5-AVERAGE(INDIRECT("'" &amp; $B5 &amp; "'!AL9"),INDIRECT("'" &amp; $B5 &amp; "'!AL10"),INDIRECT("'" &amp; $B5 &amp; "'!AL11"))</f>
        <v>33.659999999999997</v>
      </c>
      <c r="AK5" s="21">
        <f t="shared" ref="AK5:AK13" ca="1" si="18">F5-AVERAGE(INDIRECT("'" &amp; $B5 &amp; "'!AM9"),INDIRECT("'" &amp; $B5 &amp; "'!AM10"),INDIRECT("'" &amp; $B5 &amp; "'!AM11"))</f>
        <v>33.296666666666667</v>
      </c>
      <c r="AL5" s="21">
        <f t="shared" ref="AL5:AL13" ca="1" si="19">MEDIAN(AI5:AK5)</f>
        <v>33.659999999999997</v>
      </c>
      <c r="AM5" s="21">
        <f ca="1">MEDIAN(AL4:AL8)</f>
        <v>36.08</v>
      </c>
      <c r="AN5" s="21">
        <f t="shared" ref="AN5:AN13" ca="1" si="20">AVERAGE(AI5:AK5)</f>
        <v>33.791111111111114</v>
      </c>
      <c r="AO5" s="21">
        <f ca="1">AVERAGE(AL4:AL8)</f>
        <v>37.298000000000002</v>
      </c>
      <c r="AP5" s="21">
        <f t="shared" ref="AP5:AP13" ca="1" si="21">_xlfn.STDEV.S(AI5:AK5)</f>
        <v>0.5713953032643827</v>
      </c>
      <c r="AQ5" s="21"/>
      <c r="AR5" s="21">
        <f t="shared" ref="AR5:AR13" ca="1" si="22">_xlfn.VAR.S(AI5:AK5)</f>
        <v>0.32649259259259589</v>
      </c>
      <c r="AS5" s="21"/>
      <c r="AT5" s="31"/>
      <c r="AU5" s="28">
        <f t="shared" ref="AU5:AU13" ca="1" si="23">F5-N5</f>
        <v>50.53</v>
      </c>
      <c r="AV5" s="21"/>
      <c r="AW5" s="49"/>
      <c r="AX5" s="31"/>
      <c r="AY5" s="27">
        <f t="shared" ref="AY5:AY13" ca="1" si="24">N5-Z5</f>
        <v>7.9033333333333289</v>
      </c>
      <c r="AZ5" s="21"/>
      <c r="BA5" s="49"/>
      <c r="BB5" s="31"/>
      <c r="BC5" s="28">
        <f t="shared" ref="BC5:BC13" ca="1" si="25">N5-AL5</f>
        <v>14.810000000000002</v>
      </c>
      <c r="BD5" s="21"/>
      <c r="BE5" s="49"/>
      <c r="BF5" s="15"/>
      <c r="BG5" s="65">
        <f t="shared" ref="BG5:BG13" ca="1" si="26">AB5-AN5</f>
        <v>7.25555555555556</v>
      </c>
    </row>
    <row r="6" spans="2:59" x14ac:dyDescent="0.25">
      <c r="B6" s="42" t="s">
        <v>9</v>
      </c>
      <c r="C6" s="24">
        <f>'01 Density'!Z11</f>
        <v>101</v>
      </c>
      <c r="D6" s="9">
        <f>'01 Density'!AA11</f>
        <v>101</v>
      </c>
      <c r="E6" s="9">
        <f>'01 Density'!AB11</f>
        <v>101.5</v>
      </c>
      <c r="F6" s="56">
        <f t="shared" si="1"/>
        <v>101</v>
      </c>
      <c r="G6" s="21"/>
      <c r="H6" s="21">
        <f t="shared" si="2"/>
        <v>0.28867513459481292</v>
      </c>
      <c r="I6" s="21"/>
      <c r="J6" s="27"/>
      <c r="K6" s="28">
        <f t="shared" ca="1" si="3"/>
        <v>57.076666666666675</v>
      </c>
      <c r="L6" s="21">
        <f t="shared" ca="1" si="4"/>
        <v>54.796666666666674</v>
      </c>
      <c r="M6" s="21">
        <f t="shared" ca="1" si="5"/>
        <v>54.07</v>
      </c>
      <c r="N6" s="21">
        <f t="shared" ca="1" si="6"/>
        <v>54.796666666666674</v>
      </c>
      <c r="O6" s="21"/>
      <c r="P6" s="21">
        <f t="shared" ca="1" si="7"/>
        <v>55.314444444444455</v>
      </c>
      <c r="Q6" s="21"/>
      <c r="R6" s="21">
        <f t="shared" ca="1" si="8"/>
        <v>1.5687834399564182</v>
      </c>
      <c r="S6" s="21"/>
      <c r="T6" s="21">
        <f t="shared" ca="1" si="0"/>
        <v>2.4610814814814925</v>
      </c>
      <c r="U6" s="21"/>
      <c r="V6" s="31"/>
      <c r="W6" s="27">
        <f t="shared" ca="1" si="9"/>
        <v>49.443333333333328</v>
      </c>
      <c r="X6" s="21">
        <f t="shared" ca="1" si="10"/>
        <v>47.62</v>
      </c>
      <c r="Y6" s="21">
        <f t="shared" ca="1" si="11"/>
        <v>47.02</v>
      </c>
      <c r="Z6" s="1">
        <f t="shared" ca="1" si="12"/>
        <v>47.62</v>
      </c>
      <c r="AA6" s="21"/>
      <c r="AB6" s="21">
        <f t="shared" ca="1" si="13"/>
        <v>48.027777777777779</v>
      </c>
      <c r="AC6" s="21"/>
      <c r="AD6" s="21">
        <f t="shared" ca="1" si="14"/>
        <v>1.2620808801927625</v>
      </c>
      <c r="AE6" s="21"/>
      <c r="AF6" s="21">
        <f t="shared" ca="1" si="15"/>
        <v>1.5928481481481385</v>
      </c>
      <c r="AG6" s="21"/>
      <c r="AH6" s="49"/>
      <c r="AI6" s="28">
        <f t="shared" ca="1" si="16"/>
        <v>41.283333333333339</v>
      </c>
      <c r="AJ6" s="21">
        <f t="shared" ca="1" si="17"/>
        <v>40.54</v>
      </c>
      <c r="AK6" s="21">
        <f t="shared" ca="1" si="18"/>
        <v>40.176666666666669</v>
      </c>
      <c r="AL6" s="21">
        <f t="shared" ca="1" si="19"/>
        <v>40.54</v>
      </c>
      <c r="AM6" s="21"/>
      <c r="AN6" s="21">
        <f t="shared" ca="1" si="20"/>
        <v>40.666666666666664</v>
      </c>
      <c r="AO6" s="21"/>
      <c r="AP6" s="21">
        <f t="shared" ca="1" si="21"/>
        <v>0.56410203962679761</v>
      </c>
      <c r="AQ6" s="21"/>
      <c r="AR6" s="21">
        <f t="shared" ca="1" si="22"/>
        <v>0.31821111111111311</v>
      </c>
      <c r="AS6" s="21"/>
      <c r="AT6" s="31"/>
      <c r="AU6" s="28">
        <f t="shared" ca="1" si="23"/>
        <v>46.203333333333326</v>
      </c>
      <c r="AV6" s="21"/>
      <c r="AW6" s="49"/>
      <c r="AX6" s="31"/>
      <c r="AY6" s="27">
        <f t="shared" ca="1" si="24"/>
        <v>7.1766666666666765</v>
      </c>
      <c r="AZ6" s="21"/>
      <c r="BA6" s="49"/>
      <c r="BB6" s="31"/>
      <c r="BC6" s="28">
        <f t="shared" ca="1" si="25"/>
        <v>14.256666666666675</v>
      </c>
      <c r="BD6" s="21"/>
      <c r="BE6" s="49"/>
      <c r="BF6" s="15"/>
      <c r="BG6" s="65">
        <f t="shared" ca="1" si="26"/>
        <v>7.3611111111111143</v>
      </c>
    </row>
    <row r="7" spans="2:59" x14ac:dyDescent="0.25">
      <c r="B7" s="42" t="s">
        <v>10</v>
      </c>
      <c r="C7" s="24">
        <f>'01 Density'!Z12</f>
        <v>100.5</v>
      </c>
      <c r="D7" s="9">
        <f>'01 Density'!AA12</f>
        <v>100.5</v>
      </c>
      <c r="E7" s="9">
        <f>'01 Density'!AB12</f>
        <v>100</v>
      </c>
      <c r="F7" s="56">
        <f t="shared" si="1"/>
        <v>100.5</v>
      </c>
      <c r="G7" s="21"/>
      <c r="H7" s="21">
        <f t="shared" si="2"/>
        <v>0.28867513459481292</v>
      </c>
      <c r="I7" s="21"/>
      <c r="J7" s="27"/>
      <c r="K7" s="28">
        <f t="shared" ca="1" si="3"/>
        <v>56.676666666666669</v>
      </c>
      <c r="L7" s="21">
        <f t="shared" ca="1" si="4"/>
        <v>54.553333333333335</v>
      </c>
      <c r="M7" s="21">
        <f t="shared" ca="1" si="5"/>
        <v>53.846666666666671</v>
      </c>
      <c r="N7" s="21">
        <f t="shared" ca="1" si="6"/>
        <v>54.553333333333335</v>
      </c>
      <c r="O7" s="21"/>
      <c r="P7" s="21">
        <f t="shared" ca="1" si="7"/>
        <v>55.025555555555563</v>
      </c>
      <c r="Q7" s="21"/>
      <c r="R7" s="21">
        <f t="shared" ca="1" si="8"/>
        <v>1.4729122072854068</v>
      </c>
      <c r="S7" s="21"/>
      <c r="T7" s="21">
        <f t="shared" ca="1" si="0"/>
        <v>2.1694703703703691</v>
      </c>
      <c r="U7" s="21"/>
      <c r="V7" s="31"/>
      <c r="W7" s="27">
        <f t="shared" ca="1" si="9"/>
        <v>49.20000000000001</v>
      </c>
      <c r="X7" s="21">
        <f t="shared" ca="1" si="10"/>
        <v>47.536666666666669</v>
      </c>
      <c r="Y7" s="21">
        <f t="shared" ca="1" si="11"/>
        <v>46.966666666666661</v>
      </c>
      <c r="Z7" s="1">
        <f t="shared" ca="1" si="12"/>
        <v>47.536666666666669</v>
      </c>
      <c r="AA7" s="21"/>
      <c r="AB7" s="21">
        <f t="shared" ca="1" si="13"/>
        <v>47.901111111111113</v>
      </c>
      <c r="AC7" s="21"/>
      <c r="AD7" s="21">
        <f t="shared" ca="1" si="14"/>
        <v>1.1604134001549948</v>
      </c>
      <c r="AE7" s="21"/>
      <c r="AF7" s="21">
        <f t="shared" ca="1" si="15"/>
        <v>1.3465592592592763</v>
      </c>
      <c r="AG7" s="21"/>
      <c r="AH7" s="49"/>
      <c r="AI7" s="28">
        <f t="shared" ca="1" si="16"/>
        <v>41.286666666666669</v>
      </c>
      <c r="AJ7" s="21">
        <f t="shared" ca="1" si="17"/>
        <v>40.606666666666662</v>
      </c>
      <c r="AK7" s="21">
        <f t="shared" ca="1" si="18"/>
        <v>40.24</v>
      </c>
      <c r="AL7" s="21">
        <f t="shared" ca="1" si="19"/>
        <v>40.606666666666662</v>
      </c>
      <c r="AM7" s="21"/>
      <c r="AN7" s="21">
        <f t="shared" ca="1" si="20"/>
        <v>40.711111111111109</v>
      </c>
      <c r="AO7" s="21"/>
      <c r="AP7" s="21">
        <f t="shared" ca="1" si="21"/>
        <v>0.53109251478368635</v>
      </c>
      <c r="AQ7" s="21"/>
      <c r="AR7" s="21">
        <f t="shared" ca="1" si="22"/>
        <v>0.28205925925926006</v>
      </c>
      <c r="AS7" s="21"/>
      <c r="AT7" s="31"/>
      <c r="AU7" s="28">
        <f t="shared" ca="1" si="23"/>
        <v>45.946666666666665</v>
      </c>
      <c r="AV7" s="21"/>
      <c r="AW7" s="49"/>
      <c r="AX7" s="31"/>
      <c r="AY7" s="27">
        <f t="shared" ca="1" si="24"/>
        <v>7.0166666666666657</v>
      </c>
      <c r="AZ7" s="21"/>
      <c r="BA7" s="49"/>
      <c r="BB7" s="31"/>
      <c r="BC7" s="28">
        <f t="shared" ca="1" si="25"/>
        <v>13.946666666666673</v>
      </c>
      <c r="BD7" s="21"/>
      <c r="BE7" s="49"/>
      <c r="BF7" s="15"/>
      <c r="BG7" s="65">
        <f t="shared" ca="1" si="26"/>
        <v>7.1900000000000048</v>
      </c>
    </row>
    <row r="8" spans="2:59" x14ac:dyDescent="0.25">
      <c r="B8" s="42" t="s">
        <v>11</v>
      </c>
      <c r="C8" s="24">
        <f>'01 Density'!Z13</f>
        <v>102</v>
      </c>
      <c r="D8" s="9">
        <f>'01 Density'!AA13</f>
        <v>102</v>
      </c>
      <c r="E8" s="9">
        <f>'01 Density'!AB13</f>
        <v>102</v>
      </c>
      <c r="F8" s="56">
        <f t="shared" si="1"/>
        <v>102</v>
      </c>
      <c r="G8" s="21"/>
      <c r="H8" s="21">
        <f t="shared" si="2"/>
        <v>0</v>
      </c>
      <c r="I8" s="21"/>
      <c r="J8" s="27"/>
      <c r="K8" s="28">
        <f t="shared" ca="1" si="3"/>
        <v>52.16</v>
      </c>
      <c r="L8" s="21">
        <f t="shared" ca="1" si="4"/>
        <v>49.643333333333338</v>
      </c>
      <c r="M8" s="21">
        <f t="shared" ca="1" si="5"/>
        <v>48.839999999999996</v>
      </c>
      <c r="N8" s="21">
        <f t="shared" ca="1" si="6"/>
        <v>49.643333333333338</v>
      </c>
      <c r="O8" s="21"/>
      <c r="P8" s="21">
        <f t="shared" ca="1" si="7"/>
        <v>50.214444444444446</v>
      </c>
      <c r="Q8" s="21"/>
      <c r="R8" s="21">
        <f t="shared" ca="1" si="8"/>
        <v>1.7321160255381052</v>
      </c>
      <c r="S8" s="21"/>
      <c r="T8" s="21">
        <f t="shared" ca="1" si="0"/>
        <v>3.0002259259259216</v>
      </c>
      <c r="U8" s="21"/>
      <c r="V8" s="31"/>
      <c r="W8" s="27">
        <f t="shared" ca="1" si="9"/>
        <v>43.733333333333327</v>
      </c>
      <c r="X8" s="21">
        <f t="shared" ca="1" si="10"/>
        <v>42.043333333333329</v>
      </c>
      <c r="Y8" s="21">
        <f t="shared" ca="1" si="11"/>
        <v>41.493333333333339</v>
      </c>
      <c r="Z8" s="1">
        <f t="shared" ca="1" si="12"/>
        <v>42.043333333333329</v>
      </c>
      <c r="AA8" s="21"/>
      <c r="AB8" s="21">
        <f t="shared" ca="1" si="13"/>
        <v>42.423333333333332</v>
      </c>
      <c r="AC8" s="21"/>
      <c r="AD8" s="21">
        <f t="shared" ca="1" si="14"/>
        <v>1.1673474204366017</v>
      </c>
      <c r="AE8" s="21"/>
      <c r="AF8" s="21">
        <f t="shared" ca="1" si="15"/>
        <v>1.3626999999999878</v>
      </c>
      <c r="AG8" s="21"/>
      <c r="AH8" s="49"/>
      <c r="AI8" s="28">
        <f t="shared" ca="1" si="16"/>
        <v>36.186666666666667</v>
      </c>
      <c r="AJ8" s="21">
        <f t="shared" ca="1" si="17"/>
        <v>35.603333333333339</v>
      </c>
      <c r="AK8" s="21">
        <f t="shared" ca="1" si="18"/>
        <v>35.31</v>
      </c>
      <c r="AL8" s="21">
        <f t="shared" ca="1" si="19"/>
        <v>35.603333333333339</v>
      </c>
      <c r="AM8" s="21"/>
      <c r="AN8" s="21">
        <f t="shared" ca="1" si="20"/>
        <v>35.700000000000003</v>
      </c>
      <c r="AO8" s="21"/>
      <c r="AP8" s="21">
        <f t="shared" ca="1" si="21"/>
        <v>0.44625603014911003</v>
      </c>
      <c r="AQ8" s="21"/>
      <c r="AR8" s="21">
        <f t="shared" ca="1" si="22"/>
        <v>0.1991444444444434</v>
      </c>
      <c r="AS8" s="21"/>
      <c r="AT8" s="31"/>
      <c r="AU8" s="28">
        <f t="shared" ca="1" si="23"/>
        <v>52.356666666666662</v>
      </c>
      <c r="AV8" s="21"/>
      <c r="AW8" s="49"/>
      <c r="AX8" s="31"/>
      <c r="AY8" s="27">
        <f t="shared" ca="1" si="24"/>
        <v>7.6000000000000085</v>
      </c>
      <c r="AZ8" s="21"/>
      <c r="BA8" s="49"/>
      <c r="BB8" s="31"/>
      <c r="BC8" s="28">
        <f t="shared" ca="1" si="25"/>
        <v>14.04</v>
      </c>
      <c r="BD8" s="21"/>
      <c r="BE8" s="49"/>
      <c r="BF8" s="15"/>
      <c r="BG8" s="65">
        <f t="shared" ca="1" si="26"/>
        <v>6.7233333333333292</v>
      </c>
    </row>
    <row r="9" spans="2:59" x14ac:dyDescent="0.25">
      <c r="B9" s="43" t="s">
        <v>0</v>
      </c>
      <c r="C9" s="24">
        <f>'01 Density'!Z16</f>
        <v>101</v>
      </c>
      <c r="D9" s="9">
        <f>'01 Density'!AA16</f>
        <v>100.5</v>
      </c>
      <c r="E9" s="9">
        <f>'01 Density'!AB16</f>
        <v>100</v>
      </c>
      <c r="F9" s="56">
        <f t="shared" si="1"/>
        <v>100.5</v>
      </c>
      <c r="G9" s="21">
        <f>MEDIAN(C9:E13)</f>
        <v>100.5</v>
      </c>
      <c r="H9" s="21">
        <f t="shared" si="2"/>
        <v>0.5</v>
      </c>
      <c r="I9" s="21">
        <f>_xlfn.STDEV.S(C9:E13)</f>
        <v>0.49521520093601246</v>
      </c>
      <c r="J9" s="27"/>
      <c r="K9" s="28">
        <f t="shared" ca="1" si="3"/>
        <v>58.763333333333328</v>
      </c>
      <c r="L9" s="21">
        <f t="shared" ca="1" si="4"/>
        <v>56.74666666666667</v>
      </c>
      <c r="M9" s="21">
        <f t="shared" ca="1" si="5"/>
        <v>56.186666666666667</v>
      </c>
      <c r="N9" s="21">
        <f t="shared" ca="1" si="6"/>
        <v>56.74666666666667</v>
      </c>
      <c r="O9" s="21">
        <f ca="1">MEDIAN(K9:M13)</f>
        <v>56.47</v>
      </c>
      <c r="P9" s="21">
        <f t="shared" ca="1" si="7"/>
        <v>57.232222222222219</v>
      </c>
      <c r="Q9" s="21">
        <f ca="1">AVERAGE(K9:M13)</f>
        <v>56.652000000000008</v>
      </c>
      <c r="R9" s="21">
        <f t="shared" ca="1" si="8"/>
        <v>1.3552217257430297</v>
      </c>
      <c r="S9" s="21">
        <f ca="1">_xlfn.STDEV.S(K9:M13)</f>
        <v>1.3288656100312799</v>
      </c>
      <c r="T9" s="21">
        <f t="shared" ca="1" si="0"/>
        <v>1.8366259259259157</v>
      </c>
      <c r="U9" s="21">
        <f ca="1">_xlfn.VAR.S(K9:M13)</f>
        <v>1.7658838095238054</v>
      </c>
      <c r="V9" s="31"/>
      <c r="W9" s="27">
        <f t="shared" ca="1" si="9"/>
        <v>50.99</v>
      </c>
      <c r="X9" s="21">
        <f t="shared" ca="1" si="10"/>
        <v>49.266666666666673</v>
      </c>
      <c r="Y9" s="21">
        <f t="shared" ca="1" si="11"/>
        <v>48.79</v>
      </c>
      <c r="Z9" s="1">
        <f t="shared" ca="1" si="12"/>
        <v>49.266666666666673</v>
      </c>
      <c r="AA9" s="21">
        <f ca="1">MEDIAN(W9:Y13)</f>
        <v>49.013333333333328</v>
      </c>
      <c r="AB9" s="21">
        <f t="shared" ca="1" si="13"/>
        <v>49.682222222222229</v>
      </c>
      <c r="AC9" s="21">
        <f ca="1">AVERAGE(W9:Y13)</f>
        <v>49.25222222222223</v>
      </c>
      <c r="AD9" s="21">
        <f t="shared" ca="1" si="14"/>
        <v>1.1573741032245433</v>
      </c>
      <c r="AE9" s="21">
        <f ca="1">_xlfn.STDEV.S(W9:Y13)</f>
        <v>1.2913599738301402</v>
      </c>
      <c r="AF9" s="21">
        <f t="shared" ca="1" si="15"/>
        <v>1.3395148148148157</v>
      </c>
      <c r="AG9" s="21">
        <f ca="1">_xlfn.VAR.S(W9:Y13)</f>
        <v>1.6676105820105802</v>
      </c>
      <c r="AH9" s="49"/>
      <c r="AI9" s="28">
        <f t="shared" ca="1" si="16"/>
        <v>42.110000000000007</v>
      </c>
      <c r="AJ9" s="21">
        <f t="shared" ca="1" si="17"/>
        <v>41.486666666666672</v>
      </c>
      <c r="AK9" s="21">
        <f t="shared" ca="1" si="18"/>
        <v>41.19</v>
      </c>
      <c r="AL9" s="21">
        <f t="shared" ca="1" si="19"/>
        <v>41.486666666666672</v>
      </c>
      <c r="AM9" s="21">
        <f ca="1">MEDIAN(AI9:AK13)</f>
        <v>41.19</v>
      </c>
      <c r="AN9" s="21">
        <f t="shared" ca="1" si="20"/>
        <v>41.595555555555556</v>
      </c>
      <c r="AO9" s="21">
        <f ca="1">AVERAGE(AI9:AK13)</f>
        <v>41.445111111111117</v>
      </c>
      <c r="AP9" s="21">
        <f t="shared" ca="1" si="21"/>
        <v>0.46956638784371729</v>
      </c>
      <c r="AQ9" s="21">
        <f ca="1">_xlfn.STDEV.S(AI9:AK13)</f>
        <v>0.85339459105523141</v>
      </c>
      <c r="AR9" s="21">
        <f t="shared" ca="1" si="22"/>
        <v>0.22049259259259632</v>
      </c>
      <c r="AS9" s="21">
        <f ca="1">_xlfn.VAR.S(AI9:AK13)</f>
        <v>0.72828232804232573</v>
      </c>
      <c r="AT9" s="31"/>
      <c r="AU9" s="28">
        <f t="shared" ca="1" si="23"/>
        <v>43.75333333333333</v>
      </c>
      <c r="AV9" s="21">
        <f ca="1">AVERAGE(AU9:AU13)</f>
        <v>44.201333333333324</v>
      </c>
      <c r="AW9" s="21">
        <f ca="1">_xlfn.STDEV.S(AU9:AU13)</f>
        <v>0.47566678346179608</v>
      </c>
      <c r="AX9" s="31"/>
      <c r="AY9" s="27">
        <f t="shared" ca="1" si="24"/>
        <v>7.4799999999999969</v>
      </c>
      <c r="AZ9" s="21">
        <f ca="1">AVERAGE(AY9:AY13)</f>
        <v>7.3613333333333371</v>
      </c>
      <c r="BA9" s="21">
        <f ca="1">_xlfn.STDEV.S(AY9:AY13)</f>
        <v>0.18633303518162969</v>
      </c>
      <c r="BB9" s="31"/>
      <c r="BC9" s="28">
        <f t="shared" ca="1" si="25"/>
        <v>15.259999999999998</v>
      </c>
      <c r="BD9" s="21">
        <f ca="1">AVERAGE(BC9:BC13)</f>
        <v>14.860000000000003</v>
      </c>
      <c r="BE9" s="21">
        <f ca="1">_xlfn.STDEV.S(BC9:BC13)</f>
        <v>0.37183479007633086</v>
      </c>
      <c r="BF9" s="15"/>
      <c r="BG9" s="65">
        <f t="shared" ca="1" si="26"/>
        <v>8.0866666666666731</v>
      </c>
    </row>
    <row r="10" spans="2:59" x14ac:dyDescent="0.25">
      <c r="B10" s="43" t="s">
        <v>5</v>
      </c>
      <c r="C10" s="24">
        <f>'01 Density'!Z17</f>
        <v>100.5</v>
      </c>
      <c r="D10" s="9">
        <f>'01 Density'!AA17</f>
        <v>100</v>
      </c>
      <c r="E10" s="9">
        <f>'01 Density'!AB17</f>
        <v>100</v>
      </c>
      <c r="F10" s="56">
        <f t="shared" si="1"/>
        <v>100</v>
      </c>
      <c r="G10" s="21"/>
      <c r="H10" s="21">
        <f t="shared" si="2"/>
        <v>0.28867513459481292</v>
      </c>
      <c r="I10" s="21"/>
      <c r="J10" s="27"/>
      <c r="K10" s="28">
        <f t="shared" ca="1" si="3"/>
        <v>56.47</v>
      </c>
      <c r="L10" s="21">
        <f t="shared" ca="1" si="4"/>
        <v>55.423333333333339</v>
      </c>
      <c r="M10" s="21">
        <f t="shared" ca="1" si="5"/>
        <v>55.109999999999992</v>
      </c>
      <c r="N10" s="21">
        <f t="shared" ca="1" si="6"/>
        <v>55.423333333333339</v>
      </c>
      <c r="O10" s="21"/>
      <c r="P10" s="21">
        <f t="shared" ca="1" si="7"/>
        <v>55.667777777777779</v>
      </c>
      <c r="Q10" s="21"/>
      <c r="R10" s="21">
        <f t="shared" ca="1" si="8"/>
        <v>0.71219015355087356</v>
      </c>
      <c r="S10" s="21"/>
      <c r="T10" s="21">
        <f t="shared" ca="1" si="0"/>
        <v>0.50721481481481678</v>
      </c>
      <c r="U10" s="21"/>
      <c r="V10" s="31"/>
      <c r="W10" s="27">
        <f t="shared" ca="1" si="9"/>
        <v>49.013333333333328</v>
      </c>
      <c r="X10" s="21">
        <f t="shared" ca="1" si="10"/>
        <v>48.043333333333329</v>
      </c>
      <c r="Y10" s="21">
        <f t="shared" ca="1" si="11"/>
        <v>47.786666666666669</v>
      </c>
      <c r="Z10" s="1">
        <f t="shared" ca="1" si="12"/>
        <v>48.043333333333329</v>
      </c>
      <c r="AA10" s="21"/>
      <c r="AB10" s="21">
        <f t="shared" ca="1" si="13"/>
        <v>48.281111111111109</v>
      </c>
      <c r="AC10" s="21"/>
      <c r="AD10" s="21">
        <f t="shared" ca="1" si="14"/>
        <v>0.6469787334074264</v>
      </c>
      <c r="AE10" s="21"/>
      <c r="AF10" s="21">
        <f t="shared" ca="1" si="15"/>
        <v>0.41858148148147767</v>
      </c>
      <c r="AG10" s="21"/>
      <c r="AH10" s="49"/>
      <c r="AI10" s="28">
        <f t="shared" ca="1" si="16"/>
        <v>41.273333333333333</v>
      </c>
      <c r="AJ10" s="21">
        <f t="shared" ca="1" si="17"/>
        <v>40.956666666666671</v>
      </c>
      <c r="AK10" s="21">
        <f t="shared" ca="1" si="18"/>
        <v>40.803333333333335</v>
      </c>
      <c r="AL10" s="21">
        <f t="shared" ca="1" si="19"/>
        <v>40.956666666666671</v>
      </c>
      <c r="AM10" s="21"/>
      <c r="AN10" s="21">
        <f t="shared" ca="1" si="20"/>
        <v>41.011111111111113</v>
      </c>
      <c r="AO10" s="21"/>
      <c r="AP10" s="21">
        <f t="shared" ca="1" si="21"/>
        <v>0.23968343319501184</v>
      </c>
      <c r="AQ10" s="21"/>
      <c r="AR10" s="21">
        <f t="shared" ca="1" si="22"/>
        <v>5.7448148148147707E-2</v>
      </c>
      <c r="AS10" s="21"/>
      <c r="AT10" s="31"/>
      <c r="AU10" s="28">
        <f t="shared" ca="1" si="23"/>
        <v>44.576666666666661</v>
      </c>
      <c r="AV10" s="27"/>
      <c r="AW10" s="67"/>
      <c r="AX10" s="31"/>
      <c r="AY10" s="27">
        <f t="shared" ca="1" si="24"/>
        <v>7.3800000000000097</v>
      </c>
      <c r="AZ10" s="21"/>
      <c r="BA10" s="49"/>
      <c r="BB10" s="31"/>
      <c r="BC10" s="28">
        <f t="shared" ca="1" si="25"/>
        <v>14.466666666666669</v>
      </c>
      <c r="BD10" s="49"/>
      <c r="BE10" s="49"/>
      <c r="BF10" s="15"/>
      <c r="BG10" s="65">
        <f t="shared" ca="1" si="26"/>
        <v>7.269999999999996</v>
      </c>
    </row>
    <row r="11" spans="2:59" x14ac:dyDescent="0.25">
      <c r="B11" s="43" t="s">
        <v>4</v>
      </c>
      <c r="C11" s="24">
        <f>'01 Density'!Z18</f>
        <v>101</v>
      </c>
      <c r="D11" s="9">
        <f>'01 Density'!AA18</f>
        <v>100.5</v>
      </c>
      <c r="E11" s="9">
        <f>'01 Density'!AB18</f>
        <v>100.5</v>
      </c>
      <c r="F11" s="56">
        <f t="shared" si="1"/>
        <v>100.5</v>
      </c>
      <c r="G11" s="21"/>
      <c r="H11" s="21">
        <f t="shared" si="2"/>
        <v>0.28867513459481292</v>
      </c>
      <c r="I11" s="21"/>
      <c r="J11" s="27"/>
      <c r="K11" s="28">
        <f t="shared" ca="1" si="3"/>
        <v>57.720000000000006</v>
      </c>
      <c r="L11" s="21">
        <f t="shared" ca="1" si="4"/>
        <v>55.666666666666664</v>
      </c>
      <c r="M11" s="21">
        <f t="shared" ca="1" si="5"/>
        <v>55.080000000000005</v>
      </c>
      <c r="N11" s="21">
        <f t="shared" ca="1" si="6"/>
        <v>55.666666666666664</v>
      </c>
      <c r="O11" s="21"/>
      <c r="P11" s="21">
        <f t="shared" ca="1" si="7"/>
        <v>56.155555555555559</v>
      </c>
      <c r="Q11" s="21"/>
      <c r="R11" s="21">
        <f t="shared" ca="1" si="8"/>
        <v>1.3862392503674335</v>
      </c>
      <c r="S11" s="21"/>
      <c r="T11" s="21">
        <f t="shared" ca="1" si="0"/>
        <v>1.9216592592592641</v>
      </c>
      <c r="U11" s="21"/>
      <c r="V11" s="31"/>
      <c r="W11" s="27">
        <f t="shared" ca="1" si="9"/>
        <v>50.106666666666662</v>
      </c>
      <c r="X11" s="21">
        <f t="shared" ca="1" si="10"/>
        <v>48.133333333333333</v>
      </c>
      <c r="Y11" s="21">
        <f t="shared" ca="1" si="11"/>
        <v>47.613333333333337</v>
      </c>
      <c r="Z11" s="1">
        <f t="shared" ca="1" si="12"/>
        <v>48.133333333333333</v>
      </c>
      <c r="AA11" s="21"/>
      <c r="AB11" s="21">
        <f t="shared" ca="1" si="13"/>
        <v>48.617777777777775</v>
      </c>
      <c r="AC11" s="21"/>
      <c r="AD11" s="21">
        <f t="shared" ca="1" si="14"/>
        <v>1.3153678544774394</v>
      </c>
      <c r="AE11" s="21"/>
      <c r="AF11" s="21">
        <f t="shared" ca="1" si="15"/>
        <v>1.7301925925925823</v>
      </c>
      <c r="AG11" s="21"/>
      <c r="AH11" s="49"/>
      <c r="AI11" s="28">
        <f t="shared" ca="1" si="16"/>
        <v>41.146666666666668</v>
      </c>
      <c r="AJ11" s="21">
        <f t="shared" ca="1" si="17"/>
        <v>40.50333333333333</v>
      </c>
      <c r="AK11" s="21">
        <f t="shared" ca="1" si="18"/>
        <v>40.220000000000006</v>
      </c>
      <c r="AL11" s="21">
        <f t="shared" ca="1" si="19"/>
        <v>40.50333333333333</v>
      </c>
      <c r="AM11" s="21"/>
      <c r="AN11" s="21">
        <f t="shared" ca="1" si="20"/>
        <v>40.623333333333335</v>
      </c>
      <c r="AO11" s="21"/>
      <c r="AP11" s="21">
        <f t="shared" ca="1" si="21"/>
        <v>0.47484500395158058</v>
      </c>
      <c r="AQ11" s="21"/>
      <c r="AR11" s="21">
        <f t="shared" ca="1" si="22"/>
        <v>0.22547777777777656</v>
      </c>
      <c r="AS11" s="21"/>
      <c r="AT11" s="31"/>
      <c r="AU11" s="28">
        <f t="shared" ca="1" si="23"/>
        <v>44.833333333333336</v>
      </c>
      <c r="AV11" s="27"/>
      <c r="AW11" s="67"/>
      <c r="AX11" s="31"/>
      <c r="AY11" s="27">
        <f t="shared" ca="1" si="24"/>
        <v>7.5333333333333314</v>
      </c>
      <c r="AZ11" s="21"/>
      <c r="BA11" s="49"/>
      <c r="BB11" s="31"/>
      <c r="BC11" s="28">
        <f t="shared" ca="1" si="25"/>
        <v>15.163333333333334</v>
      </c>
      <c r="BD11" s="49"/>
      <c r="BE11" s="49"/>
      <c r="BF11" s="15"/>
      <c r="BG11" s="65">
        <f t="shared" ca="1" si="26"/>
        <v>7.99444444444444</v>
      </c>
    </row>
    <row r="12" spans="2:59" x14ac:dyDescent="0.25">
      <c r="B12" s="43" t="s">
        <v>3</v>
      </c>
      <c r="C12" s="24">
        <f>'01 Density'!Z19</f>
        <v>99.5</v>
      </c>
      <c r="D12" s="9">
        <f>'01 Density'!AA19</f>
        <v>100</v>
      </c>
      <c r="E12" s="9">
        <f>'01 Density'!AB19</f>
        <v>100</v>
      </c>
      <c r="F12" s="56">
        <f t="shared" si="1"/>
        <v>100</v>
      </c>
      <c r="G12" s="21"/>
      <c r="H12" s="21">
        <f t="shared" si="2"/>
        <v>0.28867513459481292</v>
      </c>
      <c r="I12" s="21"/>
      <c r="J12" s="27"/>
      <c r="K12" s="28">
        <f t="shared" ca="1" si="3"/>
        <v>58.096666666666664</v>
      </c>
      <c r="L12" s="21">
        <f t="shared" ca="1" si="4"/>
        <v>56.016666666666673</v>
      </c>
      <c r="M12" s="21">
        <f t="shared" ca="1" si="5"/>
        <v>55.433333333333337</v>
      </c>
      <c r="N12" s="21">
        <f t="shared" ca="1" si="6"/>
        <v>56.016666666666673</v>
      </c>
      <c r="O12" s="21"/>
      <c r="P12" s="21">
        <f t="shared" ca="1" si="7"/>
        <v>56.515555555555558</v>
      </c>
      <c r="Q12" s="21"/>
      <c r="R12" s="21">
        <f t="shared" ca="1" si="8"/>
        <v>1.4000013227506938</v>
      </c>
      <c r="S12" s="21"/>
      <c r="T12" s="21">
        <f t="shared" ca="1" si="0"/>
        <v>1.9600037037036924</v>
      </c>
      <c r="U12" s="21"/>
      <c r="V12" s="31"/>
      <c r="W12" s="27">
        <f t="shared" ca="1" si="9"/>
        <v>50.593333333333334</v>
      </c>
      <c r="X12" s="21">
        <f t="shared" ca="1" si="10"/>
        <v>48.656666666666666</v>
      </c>
      <c r="Y12" s="21">
        <f t="shared" ca="1" si="11"/>
        <v>48.13</v>
      </c>
      <c r="Z12" s="1">
        <f t="shared" ca="1" si="12"/>
        <v>48.656666666666666</v>
      </c>
      <c r="AA12" s="21"/>
      <c r="AB12" s="21">
        <f t="shared" ca="1" si="13"/>
        <v>49.126666666666665</v>
      </c>
      <c r="AC12" s="21"/>
      <c r="AD12" s="21">
        <f t="shared" ca="1" si="14"/>
        <v>1.2971807035944436</v>
      </c>
      <c r="AE12" s="21"/>
      <c r="AF12" s="21">
        <f t="shared" ca="1" si="15"/>
        <v>1.6826777777777759</v>
      </c>
      <c r="AG12" s="21"/>
      <c r="AH12" s="49"/>
      <c r="AI12" s="28">
        <f t="shared" ca="1" si="16"/>
        <v>41.743333333333332</v>
      </c>
      <c r="AJ12" s="21">
        <f t="shared" ca="1" si="17"/>
        <v>41.09</v>
      </c>
      <c r="AK12" s="21">
        <f t="shared" ca="1" si="18"/>
        <v>40.803333333333335</v>
      </c>
      <c r="AL12" s="21">
        <f t="shared" ca="1" si="19"/>
        <v>41.09</v>
      </c>
      <c r="AM12" s="21"/>
      <c r="AN12" s="21">
        <f t="shared" ca="1" si="20"/>
        <v>41.212222222222231</v>
      </c>
      <c r="AO12" s="21"/>
      <c r="AP12" s="21">
        <f t="shared" ca="1" si="21"/>
        <v>0.48177142267231066</v>
      </c>
      <c r="AQ12" s="21"/>
      <c r="AR12" s="21">
        <f t="shared" ca="1" si="22"/>
        <v>0.23210370370370223</v>
      </c>
      <c r="AS12" s="21"/>
      <c r="AT12" s="31"/>
      <c r="AU12" s="28">
        <f t="shared" ca="1" si="23"/>
        <v>43.983333333333327</v>
      </c>
      <c r="AV12" s="27"/>
      <c r="AW12" s="67"/>
      <c r="AX12" s="31"/>
      <c r="AY12" s="27">
        <f t="shared" ca="1" si="24"/>
        <v>7.3600000000000065</v>
      </c>
      <c r="AZ12" s="21"/>
      <c r="BA12" s="49"/>
      <c r="BB12" s="31"/>
      <c r="BC12" s="28">
        <f t="shared" ca="1" si="25"/>
        <v>14.926666666666669</v>
      </c>
      <c r="BD12" s="49"/>
      <c r="BE12" s="49"/>
      <c r="BF12" s="15"/>
      <c r="BG12" s="65">
        <f t="shared" ca="1" si="26"/>
        <v>7.9144444444444346</v>
      </c>
    </row>
    <row r="13" spans="2:59" ht="15.75" thickBot="1" x14ac:dyDescent="0.3">
      <c r="B13" s="44" t="s">
        <v>2</v>
      </c>
      <c r="C13" s="25">
        <f>'01 Density'!Z20</f>
        <v>101</v>
      </c>
      <c r="D13" s="26">
        <f>'01 Density'!AA20</f>
        <v>101</v>
      </c>
      <c r="E13" s="26">
        <f>'01 Density'!AB20</f>
        <v>101</v>
      </c>
      <c r="F13" s="57">
        <f t="shared" si="1"/>
        <v>101</v>
      </c>
      <c r="G13" s="30"/>
      <c r="H13" s="21">
        <f t="shared" si="2"/>
        <v>0</v>
      </c>
      <c r="I13" s="30"/>
      <c r="J13" s="40"/>
      <c r="K13" s="29">
        <f t="shared" ca="1" si="3"/>
        <v>59.356666666666662</v>
      </c>
      <c r="L13" s="30">
        <f t="shared" ca="1" si="4"/>
        <v>57.140000000000008</v>
      </c>
      <c r="M13" s="30">
        <f t="shared" ca="1" si="5"/>
        <v>56.57</v>
      </c>
      <c r="N13" s="30">
        <f t="shared" ca="1" si="6"/>
        <v>57.140000000000008</v>
      </c>
      <c r="O13" s="30"/>
      <c r="P13" s="30">
        <f t="shared" ca="1" si="7"/>
        <v>57.68888888888889</v>
      </c>
      <c r="Q13" s="30"/>
      <c r="R13" s="30">
        <f t="shared" ca="1" si="8"/>
        <v>1.4721878402693811</v>
      </c>
      <c r="S13" s="30"/>
      <c r="T13" s="30">
        <f t="shared" ca="1" si="0"/>
        <v>2.1673370370370248</v>
      </c>
      <c r="U13" s="30"/>
      <c r="V13" s="32"/>
      <c r="W13" s="40">
        <f t="shared" ca="1" si="9"/>
        <v>52.00333333333333</v>
      </c>
      <c r="X13" s="30">
        <f t="shared" ca="1" si="10"/>
        <v>50.086666666666666</v>
      </c>
      <c r="Y13" s="30">
        <f t="shared" ca="1" si="11"/>
        <v>49.57</v>
      </c>
      <c r="Z13" s="20">
        <f t="shared" ca="1" si="12"/>
        <v>50.086666666666666</v>
      </c>
      <c r="AA13" s="30"/>
      <c r="AB13" s="30">
        <f t="shared" ca="1" si="13"/>
        <v>50.553333333333335</v>
      </c>
      <c r="AC13" s="30"/>
      <c r="AD13" s="30">
        <f t="shared" ca="1" si="14"/>
        <v>1.282033974242144</v>
      </c>
      <c r="AE13" s="30"/>
      <c r="AF13" s="30">
        <f t="shared" ca="1" si="15"/>
        <v>1.6436111111111067</v>
      </c>
      <c r="AG13" s="30"/>
      <c r="AH13" s="50"/>
      <c r="AI13" s="29">
        <f t="shared" ca="1" si="16"/>
        <v>43.349999999999994</v>
      </c>
      <c r="AJ13" s="30">
        <f t="shared" ca="1" si="17"/>
        <v>42.656666666666666</v>
      </c>
      <c r="AK13" s="30">
        <f t="shared" ca="1" si="18"/>
        <v>42.343333333333334</v>
      </c>
      <c r="AL13" s="30">
        <f t="shared" ca="1" si="19"/>
        <v>42.656666666666666</v>
      </c>
      <c r="AM13" s="30"/>
      <c r="AN13" s="30">
        <f t="shared" ca="1" si="20"/>
        <v>42.783333333333331</v>
      </c>
      <c r="AO13" s="30"/>
      <c r="AP13" s="30">
        <f t="shared" ca="1" si="21"/>
        <v>0.51514830658537003</v>
      </c>
      <c r="AQ13" s="30"/>
      <c r="AR13" s="30">
        <f t="shared" ca="1" si="22"/>
        <v>0.26537777777777444</v>
      </c>
      <c r="AS13" s="30"/>
      <c r="AT13" s="32"/>
      <c r="AU13" s="29">
        <f t="shared" ca="1" si="23"/>
        <v>43.859999999999992</v>
      </c>
      <c r="AV13" s="40"/>
      <c r="AW13" s="68"/>
      <c r="AX13" s="32"/>
      <c r="AY13" s="40">
        <f t="shared" ca="1" si="24"/>
        <v>7.0533333333333417</v>
      </c>
      <c r="AZ13" s="30"/>
      <c r="BA13" s="50"/>
      <c r="BB13" s="32"/>
      <c r="BC13" s="29">
        <f t="shared" ca="1" si="25"/>
        <v>14.483333333333341</v>
      </c>
      <c r="BD13" s="50"/>
      <c r="BE13" s="50"/>
      <c r="BF13" s="18"/>
      <c r="BG13" s="65">
        <f t="shared" ca="1" si="26"/>
        <v>7.7700000000000031</v>
      </c>
    </row>
    <row r="31" spans="2:5" x14ac:dyDescent="0.25">
      <c r="B31" s="122"/>
      <c r="C31" s="122"/>
      <c r="D31" s="122"/>
      <c r="E31" s="122"/>
    </row>
    <row r="32" spans="2:5" ht="15" customHeight="1" x14ac:dyDescent="0.25">
      <c r="D32" s="13" t="s">
        <v>108</v>
      </c>
      <c r="E32" s="13" t="s">
        <v>1</v>
      </c>
    </row>
    <row r="33" spans="1:19" ht="15" customHeight="1" x14ac:dyDescent="0.25">
      <c r="B33" s="119" t="s">
        <v>100</v>
      </c>
      <c r="C33" s="13" t="s">
        <v>99</v>
      </c>
      <c r="D33" s="21">
        <f>G4</f>
        <v>101</v>
      </c>
      <c r="E33" s="21">
        <f>G9</f>
        <v>100.5</v>
      </c>
    </row>
    <row r="34" spans="1:19" ht="15" customHeight="1" x14ac:dyDescent="0.25">
      <c r="B34" s="119"/>
      <c r="C34" s="13" t="s">
        <v>80</v>
      </c>
      <c r="D34" s="21">
        <f>I4</f>
        <v>1.3818552057013103</v>
      </c>
      <c r="E34" s="21">
        <f>I9</f>
        <v>0.49521520093601246</v>
      </c>
    </row>
    <row r="35" spans="1:19" ht="15" customHeight="1" x14ac:dyDescent="0.25">
      <c r="B35" s="119"/>
      <c r="C35" s="13" t="s">
        <v>105</v>
      </c>
      <c r="D35" s="120">
        <f>$J$4</f>
        <v>0.17780780835622259</v>
      </c>
      <c r="E35" s="121"/>
    </row>
    <row r="36" spans="1:19" ht="15" customHeight="1" x14ac:dyDescent="0.25">
      <c r="A36" s="126" t="s">
        <v>109</v>
      </c>
      <c r="B36" s="119" t="s">
        <v>182</v>
      </c>
      <c r="C36" s="13" t="s">
        <v>99</v>
      </c>
      <c r="D36" s="21">
        <f ca="1">O4</f>
        <v>52.16</v>
      </c>
      <c r="E36" s="21">
        <f ca="1">O9</f>
        <v>56.47</v>
      </c>
    </row>
    <row r="37" spans="1:19" x14ac:dyDescent="0.25">
      <c r="A37" s="127"/>
      <c r="B37" s="119"/>
      <c r="C37" s="13" t="s">
        <v>80</v>
      </c>
      <c r="D37" s="21">
        <f ca="1">S4</f>
        <v>3.1051958164020945</v>
      </c>
      <c r="E37" s="21">
        <f ca="1">S9</f>
        <v>1.3288656100312799</v>
      </c>
    </row>
    <row r="38" spans="1:19" x14ac:dyDescent="0.25">
      <c r="A38" s="127"/>
      <c r="B38" s="119"/>
      <c r="C38" s="13" t="s">
        <v>105</v>
      </c>
      <c r="D38" s="120">
        <f ca="1">$V$4</f>
        <v>3.2144005954535142E-2</v>
      </c>
      <c r="E38" s="129"/>
    </row>
    <row r="39" spans="1:19" x14ac:dyDescent="0.25">
      <c r="A39" s="127"/>
      <c r="B39" s="119" t="s">
        <v>183</v>
      </c>
      <c r="C39" s="13" t="s">
        <v>99</v>
      </c>
      <c r="D39" s="21">
        <f ca="1">AA4</f>
        <v>43.733333333333327</v>
      </c>
      <c r="E39" s="21">
        <f ca="1">AA9</f>
        <v>49.013333333333328</v>
      </c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</row>
    <row r="40" spans="1:19" x14ac:dyDescent="0.25">
      <c r="A40" s="127"/>
      <c r="B40" s="119"/>
      <c r="C40" s="13" t="s">
        <v>80</v>
      </c>
      <c r="D40" s="21">
        <f ca="1">AE4</f>
        <v>3.2304157184928561</v>
      </c>
      <c r="E40" s="21">
        <f ca="1">AE9</f>
        <v>1.2913599738301402</v>
      </c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</row>
    <row r="41" spans="1:19" x14ac:dyDescent="0.25">
      <c r="A41" s="127"/>
      <c r="B41" s="119"/>
      <c r="C41" s="13" t="s">
        <v>105</v>
      </c>
      <c r="D41" s="120">
        <f ca="1">$AH$4</f>
        <v>4.2911876888353698E-2</v>
      </c>
      <c r="E41" s="129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</row>
    <row r="42" spans="1:19" x14ac:dyDescent="0.25">
      <c r="A42" s="127"/>
      <c r="B42" s="119" t="s">
        <v>186</v>
      </c>
      <c r="C42" s="13" t="s">
        <v>99</v>
      </c>
      <c r="D42" s="21">
        <f ca="1">AM4</f>
        <v>36.186666666666667</v>
      </c>
      <c r="E42" s="21">
        <f ca="1">AM9</f>
        <v>41.19</v>
      </c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</row>
    <row r="43" spans="1:19" x14ac:dyDescent="0.25">
      <c r="A43" s="127"/>
      <c r="B43" s="119"/>
      <c r="C43" s="13" t="s">
        <v>80</v>
      </c>
      <c r="D43" s="21">
        <f ca="1">AQ4</f>
        <v>2.9246274488019353</v>
      </c>
      <c r="E43" s="21">
        <f ca="1">AQ9</f>
        <v>0.85339459105523141</v>
      </c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</row>
    <row r="44" spans="1:19" x14ac:dyDescent="0.25">
      <c r="A44" s="128"/>
      <c r="B44" s="119"/>
      <c r="C44" s="13" t="s">
        <v>105</v>
      </c>
      <c r="D44" s="120">
        <f ca="1">$AT$4</f>
        <v>6.4337608311104508E-2</v>
      </c>
      <c r="E44" s="129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</row>
    <row r="45" spans="1:19" x14ac:dyDescent="0.25">
      <c r="A45" s="69"/>
      <c r="B45" s="70"/>
      <c r="C45" s="13"/>
      <c r="D45" s="13" t="s">
        <v>108</v>
      </c>
      <c r="E45" s="13" t="s">
        <v>1</v>
      </c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</row>
    <row r="46" spans="1:19" ht="15" customHeight="1" x14ac:dyDescent="0.25">
      <c r="A46" s="130" t="s">
        <v>103</v>
      </c>
      <c r="B46" s="131"/>
      <c r="C46" s="13" t="s">
        <v>79</v>
      </c>
      <c r="D46" s="21">
        <f ca="1">AV4</f>
        <v>49.699999999999996</v>
      </c>
      <c r="E46" s="21">
        <f ca="1">AV9</f>
        <v>44.201333333333324</v>
      </c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</row>
    <row r="47" spans="1:19" x14ac:dyDescent="0.25">
      <c r="A47" s="132"/>
      <c r="B47" s="133"/>
      <c r="C47" s="13" t="s">
        <v>80</v>
      </c>
      <c r="D47" s="21">
        <f ca="1">AW4</f>
        <v>3.4721623105942374</v>
      </c>
      <c r="E47" s="21">
        <f ca="1">AW9</f>
        <v>0.47566678346179608</v>
      </c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</row>
    <row r="48" spans="1:19" x14ac:dyDescent="0.25">
      <c r="A48" s="134"/>
      <c r="B48" s="135"/>
      <c r="C48" s="13" t="s">
        <v>105</v>
      </c>
      <c r="D48" s="120">
        <f>$AX$4</f>
        <v>2.6961208451372318E-2</v>
      </c>
      <c r="E48" s="129"/>
    </row>
    <row r="49" spans="1:7" ht="15" customHeight="1" x14ac:dyDescent="0.25">
      <c r="A49" s="126" t="s">
        <v>104</v>
      </c>
      <c r="B49" s="119" t="s">
        <v>101</v>
      </c>
      <c r="C49" s="13" t="s">
        <v>79</v>
      </c>
      <c r="D49" s="21">
        <f ca="1">AZ4</f>
        <v>7.3820000000000032</v>
      </c>
      <c r="E49" s="21">
        <f ca="1">AZ9</f>
        <v>7.3613333333333371</v>
      </c>
      <c r="F49" s="65">
        <f ca="1">D52-D49</f>
        <v>6.7200000000000006</v>
      </c>
      <c r="G49" s="65">
        <f ca="1">E52-E49</f>
        <v>7.4986666666666659</v>
      </c>
    </row>
    <row r="50" spans="1:7" x14ac:dyDescent="0.25">
      <c r="A50" s="127"/>
      <c r="B50" s="119"/>
      <c r="C50" s="13" t="s">
        <v>80</v>
      </c>
      <c r="D50" s="21">
        <f ca="1">BA4</f>
        <v>0.36172887329846415</v>
      </c>
      <c r="E50" s="21">
        <f ca="1">BA9</f>
        <v>0.18633303518162969</v>
      </c>
    </row>
    <row r="51" spans="1:7" x14ac:dyDescent="0.25">
      <c r="A51" s="127"/>
      <c r="B51" s="119"/>
      <c r="C51" s="13" t="s">
        <v>105</v>
      </c>
      <c r="D51" s="120">
        <f ca="1">BB4</f>
        <v>0.91329283246604076</v>
      </c>
      <c r="E51" s="129"/>
    </row>
    <row r="52" spans="1:7" x14ac:dyDescent="0.25">
      <c r="A52" s="127"/>
      <c r="B52" s="119" t="s">
        <v>102</v>
      </c>
      <c r="C52" s="13" t="s">
        <v>79</v>
      </c>
      <c r="D52" s="21">
        <f ca="1">BD4</f>
        <v>14.102000000000004</v>
      </c>
      <c r="E52" s="21">
        <f ca="1">BD9</f>
        <v>14.860000000000003</v>
      </c>
    </row>
    <row r="53" spans="1:7" x14ac:dyDescent="0.25">
      <c r="A53" s="127"/>
      <c r="B53" s="119"/>
      <c r="C53" s="13" t="s">
        <v>80</v>
      </c>
      <c r="D53" s="21">
        <f ca="1">BE4</f>
        <v>0.49234473017727437</v>
      </c>
      <c r="E53" s="21">
        <f ca="1">BE9</f>
        <v>0.37183479007633086</v>
      </c>
    </row>
    <row r="54" spans="1:7" x14ac:dyDescent="0.25">
      <c r="A54" s="128"/>
      <c r="B54" s="119"/>
      <c r="C54" s="13" t="s">
        <v>105</v>
      </c>
      <c r="D54" s="120">
        <f ca="1">$BF$4</f>
        <v>2.6961208451372318E-2</v>
      </c>
      <c r="E54" s="129"/>
    </row>
    <row r="57" spans="1:7" x14ac:dyDescent="0.25">
      <c r="D57" t="s">
        <v>108</v>
      </c>
      <c r="E57" t="s">
        <v>1</v>
      </c>
    </row>
    <row r="58" spans="1:7" x14ac:dyDescent="0.25">
      <c r="C58" t="s">
        <v>187</v>
      </c>
      <c r="D58">
        <v>49.699999999999996</v>
      </c>
      <c r="E58">
        <v>44.201333333333324</v>
      </c>
    </row>
    <row r="59" spans="1:7" ht="30" x14ac:dyDescent="0.25">
      <c r="C59" s="103" t="s">
        <v>188</v>
      </c>
      <c r="D59">
        <v>7.3820000000000032</v>
      </c>
      <c r="E59">
        <v>7.3613333333333371</v>
      </c>
    </row>
    <row r="60" spans="1:7" ht="30" x14ac:dyDescent="0.25">
      <c r="C60" s="103" t="s">
        <v>189</v>
      </c>
      <c r="D60">
        <v>14.102000000000004</v>
      </c>
      <c r="E60">
        <v>14.860000000000003</v>
      </c>
    </row>
  </sheetData>
  <mergeCells count="41">
    <mergeCell ref="AY3:AZ3"/>
    <mergeCell ref="BC3:BD3"/>
    <mergeCell ref="AU2:AV3"/>
    <mergeCell ref="AW2:AW3"/>
    <mergeCell ref="AX2:AX3"/>
    <mergeCell ref="AY2:BF2"/>
    <mergeCell ref="B52:B54"/>
    <mergeCell ref="A49:A54"/>
    <mergeCell ref="D38:E38"/>
    <mergeCell ref="D41:E41"/>
    <mergeCell ref="D44:E44"/>
    <mergeCell ref="D48:E48"/>
    <mergeCell ref="D51:E51"/>
    <mergeCell ref="D54:E54"/>
    <mergeCell ref="A46:B48"/>
    <mergeCell ref="A36:A44"/>
    <mergeCell ref="B49:B51"/>
    <mergeCell ref="B36:B38"/>
    <mergeCell ref="B39:B41"/>
    <mergeCell ref="B42:B44"/>
    <mergeCell ref="W2:AH2"/>
    <mergeCell ref="AI2:AT2"/>
    <mergeCell ref="T3:U3"/>
    <mergeCell ref="AR3:AS3"/>
    <mergeCell ref="AP3:AQ3"/>
    <mergeCell ref="AF3:AG3"/>
    <mergeCell ref="AD3:AE3"/>
    <mergeCell ref="AB3:AC3"/>
    <mergeCell ref="Z3:AA3"/>
    <mergeCell ref="AL3:AM3"/>
    <mergeCell ref="AN3:AO3"/>
    <mergeCell ref="H3:I3"/>
    <mergeCell ref="F3:G3"/>
    <mergeCell ref="B33:B35"/>
    <mergeCell ref="D35:E35"/>
    <mergeCell ref="K2:V2"/>
    <mergeCell ref="B31:E31"/>
    <mergeCell ref="C2:F2"/>
    <mergeCell ref="P3:Q3"/>
    <mergeCell ref="N3:O3"/>
    <mergeCell ref="R3:S3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B798-BEEB-415F-9F6B-9FC48BF20853}">
  <dimension ref="A1:AI20"/>
  <sheetViews>
    <sheetView zoomScale="70" zoomScaleNormal="70" workbookViewId="0">
      <selection activeCell="S7" sqref="S7"/>
    </sheetView>
  </sheetViews>
  <sheetFormatPr defaultRowHeight="15" x14ac:dyDescent="0.25"/>
  <cols>
    <col min="19" max="19" width="12" bestFit="1" customWidth="1"/>
  </cols>
  <sheetData>
    <row r="1" spans="1:35" x14ac:dyDescent="0.25">
      <c r="A1" s="19" t="s">
        <v>146</v>
      </c>
      <c r="O1" t="s">
        <v>147</v>
      </c>
    </row>
    <row r="3" spans="1:35" x14ac:dyDescent="0.25">
      <c r="A3" s="93" t="s">
        <v>148</v>
      </c>
      <c r="B3" s="93" t="s">
        <v>149</v>
      </c>
      <c r="D3" t="s">
        <v>150</v>
      </c>
      <c r="O3" t="s">
        <v>150</v>
      </c>
      <c r="Z3" t="s">
        <v>150</v>
      </c>
    </row>
    <row r="4" spans="1:35" x14ac:dyDescent="0.25">
      <c r="A4" s="22">
        <v>36.861507943620907</v>
      </c>
      <c r="B4" s="22">
        <v>38.464059022357318</v>
      </c>
    </row>
    <row r="5" spans="1:35" ht="15.75" thickBot="1" x14ac:dyDescent="0.3">
      <c r="A5" s="22">
        <v>33.919469641895418</v>
      </c>
      <c r="B5" s="22">
        <v>38.767624390681156</v>
      </c>
      <c r="D5" t="s">
        <v>151</v>
      </c>
      <c r="G5" t="s">
        <v>152</v>
      </c>
      <c r="H5">
        <v>0</v>
      </c>
      <c r="O5" t="s">
        <v>151</v>
      </c>
      <c r="R5" t="s">
        <v>152</v>
      </c>
      <c r="S5" s="94">
        <f>Q7</f>
        <v>36.576187319408142</v>
      </c>
      <c r="Z5" t="s">
        <v>151</v>
      </c>
      <c r="AC5" t="s">
        <v>152</v>
      </c>
      <c r="AD5" s="95">
        <f>-1*S5</f>
        <v>-36.576187319408142</v>
      </c>
    </row>
    <row r="6" spans="1:35" ht="15.75" thickTop="1" x14ac:dyDescent="0.25">
      <c r="A6" s="22">
        <v>37.220439896843587</v>
      </c>
      <c r="B6" s="22">
        <v>38.687110427689106</v>
      </c>
      <c r="D6" s="96" t="s">
        <v>153</v>
      </c>
      <c r="E6" s="96" t="s">
        <v>154</v>
      </c>
      <c r="F6" s="96" t="s">
        <v>143</v>
      </c>
      <c r="G6" s="96" t="s">
        <v>144</v>
      </c>
      <c r="H6" s="96" t="s">
        <v>155</v>
      </c>
      <c r="O6" s="96" t="s">
        <v>153</v>
      </c>
      <c r="P6" s="96" t="s">
        <v>154</v>
      </c>
      <c r="Q6" s="96" t="s">
        <v>143</v>
      </c>
      <c r="R6" s="96" t="s">
        <v>144</v>
      </c>
      <c r="S6" s="96" t="s">
        <v>155</v>
      </c>
      <c r="Z6" s="96" t="s">
        <v>153</v>
      </c>
      <c r="AA6" s="96" t="s">
        <v>154</v>
      </c>
      <c r="AB6" s="96" t="s">
        <v>143</v>
      </c>
      <c r="AC6" s="96" t="s">
        <v>144</v>
      </c>
      <c r="AD6" s="96" t="s">
        <v>155</v>
      </c>
    </row>
    <row r="7" spans="1:35" x14ac:dyDescent="0.25">
      <c r="A7" s="22">
        <v>38.44258748544258</v>
      </c>
      <c r="B7" s="22">
        <v>39.631228584737116</v>
      </c>
      <c r="D7" t="str">
        <f>A3</f>
        <v>EN40</v>
      </c>
      <c r="E7">
        <f>COUNT(A4:A8)</f>
        <v>5</v>
      </c>
      <c r="F7" s="46">
        <f>AVERAGE(A4:A8)</f>
        <v>36.576187319408142</v>
      </c>
      <c r="G7">
        <f>_xlfn.VAR.S(A4:A8)</f>
        <v>2.764364946790014</v>
      </c>
      <c r="O7" t="str">
        <f>A3</f>
        <v>EN40</v>
      </c>
      <c r="P7">
        <v>5</v>
      </c>
      <c r="Q7" s="46">
        <v>36.576187319408142</v>
      </c>
      <c r="R7">
        <v>2.764364946790014</v>
      </c>
      <c r="Z7" t="str">
        <f>A3</f>
        <v>EN40</v>
      </c>
      <c r="AA7">
        <v>5</v>
      </c>
      <c r="AB7">
        <v>36.576187319408142</v>
      </c>
      <c r="AC7">
        <v>2.764364946790014</v>
      </c>
    </row>
    <row r="8" spans="1:35" x14ac:dyDescent="0.25">
      <c r="A8" s="22">
        <v>36.436931629238217</v>
      </c>
      <c r="B8" s="22">
        <v>38.92598545291883</v>
      </c>
      <c r="D8" t="str">
        <f>B3</f>
        <v>EN50</v>
      </c>
      <c r="E8">
        <f>COUNT(B4:B8)</f>
        <v>5</v>
      </c>
      <c r="F8" s="46">
        <f>AVERAGE(B4:B8)</f>
        <v>38.895201575676708</v>
      </c>
      <c r="G8">
        <f>_xlfn.VAR.S(B4:B8)</f>
        <v>0.19703629261235439</v>
      </c>
      <c r="O8" t="str">
        <f>B3</f>
        <v>EN50</v>
      </c>
      <c r="P8">
        <v>5</v>
      </c>
      <c r="Q8" s="46">
        <v>38.895201575676708</v>
      </c>
      <c r="R8">
        <v>0.19703629261235439</v>
      </c>
      <c r="Z8" t="str">
        <f>B3</f>
        <v>EN50</v>
      </c>
      <c r="AA8">
        <v>5</v>
      </c>
      <c r="AB8">
        <v>38.895201575676708</v>
      </c>
      <c r="AC8">
        <v>0.19703629261235439</v>
      </c>
    </row>
    <row r="9" spans="1:35" x14ac:dyDescent="0.25">
      <c r="B9" s="74"/>
      <c r="D9" s="97" t="s">
        <v>156</v>
      </c>
      <c r="E9" s="97"/>
      <c r="F9" s="97"/>
      <c r="G9" s="97">
        <f>((E7-1)*G7+(E8-1)*G8)/(E7+E8-2)</f>
        <v>1.4807006197011843</v>
      </c>
      <c r="H9" s="97">
        <f>ABS(F7-F8-H5)/SQRT(G9)</f>
        <v>1.9057669426419324</v>
      </c>
      <c r="O9" s="97" t="s">
        <v>156</v>
      </c>
      <c r="P9" s="97"/>
      <c r="Q9" s="97"/>
      <c r="R9" s="97">
        <f>((P7-1)*R7+(P8-1)*R8)/(P7+P8-2)</f>
        <v>1.4807006197011843</v>
      </c>
      <c r="S9" s="97">
        <f>ABS(Q7-Q8-S5)/SQRT(R9)</f>
        <v>31.964093877366224</v>
      </c>
      <c r="Z9" s="97" t="s">
        <v>156</v>
      </c>
      <c r="AA9" s="97"/>
      <c r="AB9" s="97"/>
      <c r="AC9" s="97">
        <f>((AA7-1)*AC7+(AA8-1)*AC8)/(AA7+AA8-2)</f>
        <v>1.4807006197011843</v>
      </c>
      <c r="AD9" s="97">
        <f>ABS(AB7-AB8-AD5)/SQRT(AC9)</f>
        <v>28.152559992082359</v>
      </c>
    </row>
    <row r="10" spans="1:35" x14ac:dyDescent="0.25">
      <c r="B10" s="74"/>
    </row>
    <row r="11" spans="1:35" ht="15.75" thickBot="1" x14ac:dyDescent="0.3">
      <c r="B11" s="74"/>
      <c r="D11" t="s">
        <v>157</v>
      </c>
      <c r="H11" t="s">
        <v>158</v>
      </c>
      <c r="I11">
        <v>0.05</v>
      </c>
      <c r="O11" t="s">
        <v>157</v>
      </c>
      <c r="S11" t="s">
        <v>158</v>
      </c>
      <c r="T11">
        <v>0.05</v>
      </c>
      <c r="Z11" t="s">
        <v>157</v>
      </c>
      <c r="AD11" t="s">
        <v>158</v>
      </c>
      <c r="AE11">
        <v>0.05</v>
      </c>
    </row>
    <row r="12" spans="1:35" ht="15.75" thickTop="1" x14ac:dyDescent="0.25">
      <c r="B12" s="74"/>
      <c r="D12" s="96" t="s">
        <v>110</v>
      </c>
      <c r="E12" s="96" t="s">
        <v>159</v>
      </c>
      <c r="F12" s="96" t="s">
        <v>160</v>
      </c>
      <c r="G12" s="96" t="s">
        <v>145</v>
      </c>
      <c r="H12" s="96" t="s">
        <v>161</v>
      </c>
      <c r="I12" s="96" t="s">
        <v>162</v>
      </c>
      <c r="J12" s="96" t="s">
        <v>163</v>
      </c>
      <c r="K12" s="96" t="s">
        <v>164</v>
      </c>
      <c r="L12" s="96" t="s">
        <v>165</v>
      </c>
      <c r="M12" s="96" t="s">
        <v>166</v>
      </c>
      <c r="O12" s="96" t="s">
        <v>110</v>
      </c>
      <c r="P12" s="96" t="s">
        <v>159</v>
      </c>
      <c r="Q12" s="96" t="s">
        <v>160</v>
      </c>
      <c r="R12" s="96" t="s">
        <v>145</v>
      </c>
      <c r="S12" s="96" t="s">
        <v>161</v>
      </c>
      <c r="T12" s="96" t="s">
        <v>162</v>
      </c>
      <c r="U12" s="96" t="s">
        <v>163</v>
      </c>
      <c r="V12" s="96" t="s">
        <v>164</v>
      </c>
      <c r="W12" s="96" t="s">
        <v>165</v>
      </c>
      <c r="X12" s="96" t="s">
        <v>166</v>
      </c>
      <c r="Z12" s="96" t="s">
        <v>110</v>
      </c>
      <c r="AA12" s="96" t="s">
        <v>159</v>
      </c>
      <c r="AB12" s="96" t="s">
        <v>160</v>
      </c>
      <c r="AC12" s="96" t="s">
        <v>145</v>
      </c>
      <c r="AD12" s="96" t="s">
        <v>161</v>
      </c>
      <c r="AE12" s="96" t="s">
        <v>162</v>
      </c>
      <c r="AF12" s="96" t="s">
        <v>163</v>
      </c>
      <c r="AG12" s="96" t="s">
        <v>164</v>
      </c>
      <c r="AH12" s="96" t="s">
        <v>165</v>
      </c>
      <c r="AI12" s="96" t="s">
        <v>166</v>
      </c>
    </row>
    <row r="13" spans="1:35" x14ac:dyDescent="0.25">
      <c r="B13" s="74"/>
      <c r="D13" t="s">
        <v>167</v>
      </c>
      <c r="E13">
        <f>SQRT(G9*(1/E7+1/E8))</f>
        <v>0.76959745833810655</v>
      </c>
      <c r="F13">
        <f>(ABS(F7-F8-H5))/E13</f>
        <v>3.0132821141019881</v>
      </c>
      <c r="G13">
        <f>E7+E8-2</f>
        <v>8</v>
      </c>
      <c r="H13">
        <f>_xlfn.T.DIST.RT(F13,G13)</f>
        <v>8.3648576762344901E-3</v>
      </c>
      <c r="I13">
        <f>_xlfn.T.INV.2T(I11*2,G13)</f>
        <v>1.8595480375308981</v>
      </c>
      <c r="L13" s="74" t="str">
        <f>IF(H13&lt;I11,"yes","no")</f>
        <v>yes</v>
      </c>
      <c r="M13">
        <f>SQRT(F13^2/(F13^2+G13))</f>
        <v>0.72911750448288859</v>
      </c>
      <c r="O13" t="s">
        <v>167</v>
      </c>
      <c r="P13">
        <f>SQRT(R9*(1/P7+1/P8))</f>
        <v>0.76959745833810655</v>
      </c>
      <c r="Q13">
        <f>(ABS(Q7-Q8-S5))/P13</f>
        <v>50.53966999796004</v>
      </c>
      <c r="R13">
        <f>P7+P8-2</f>
        <v>8</v>
      </c>
      <c r="S13">
        <f>_xlfn.T.DIST.RT(Q13,R13)</f>
        <v>1.3008869034404765E-11</v>
      </c>
      <c r="T13">
        <f>_xlfn.T.INV.2T(T11*2,R13)</f>
        <v>1.8595480375308981</v>
      </c>
      <c r="W13" s="74" t="str">
        <f>IF(S13&lt;T11,"yes","no")</f>
        <v>yes</v>
      </c>
      <c r="X13">
        <f>SQRT(Q13^2/(Q13^2+R13))</f>
        <v>0.99843765664929462</v>
      </c>
      <c r="Z13" t="s">
        <v>167</v>
      </c>
      <c r="AA13">
        <f>SQRT(AC9*(1/AA7+1/AA8))</f>
        <v>0.76959745833810655</v>
      </c>
      <c r="AB13">
        <f>(ABS(AB7-AB8-AD5))/AA13</f>
        <v>44.513105769756066</v>
      </c>
      <c r="AC13">
        <f>AA7+AA8-2</f>
        <v>8</v>
      </c>
      <c r="AD13">
        <f>_xlfn.T.DIST.RT(AB13,AC13)</f>
        <v>3.5808394922137606E-11</v>
      </c>
      <c r="AE13">
        <f>_xlfn.T.INV.2T(AE11*2,AC13)</f>
        <v>1.8595480375308981</v>
      </c>
      <c r="AH13" s="74" t="str">
        <f>IF(AD13&lt;AE11,"yes","no")</f>
        <v>yes</v>
      </c>
      <c r="AI13">
        <f>SQRT(AB13^2/(AB13^2+AC13))</f>
        <v>0.99798733487254299</v>
      </c>
    </row>
    <row r="14" spans="1:35" x14ac:dyDescent="0.25">
      <c r="A14" s="74"/>
      <c r="B14" s="74"/>
      <c r="D14" t="s">
        <v>168</v>
      </c>
      <c r="E14">
        <f>E13</f>
        <v>0.76959745833810655</v>
      </c>
      <c r="F14">
        <f t="shared" ref="F14:G14" si="0">F13</f>
        <v>3.0132821141019881</v>
      </c>
      <c r="G14">
        <f t="shared" si="0"/>
        <v>8</v>
      </c>
      <c r="H14">
        <f>_xlfn.T.DIST.2T(F14,G14)</f>
        <v>1.672971535246898E-2</v>
      </c>
      <c r="I14">
        <f>_xlfn.T.INV.2T(I11,G14)</f>
        <v>2.3060041352041671</v>
      </c>
      <c r="J14">
        <f>(F7-F8)-I14*E14</f>
        <v>-4.093709177638857</v>
      </c>
      <c r="K14">
        <f>(F7-F8)+I14*E14</f>
        <v>-0.544319334898276</v>
      </c>
      <c r="L14" s="74" t="str">
        <f>IF(H14&lt;I11,"yes","no")</f>
        <v>yes</v>
      </c>
      <c r="M14">
        <f>M13</f>
        <v>0.72911750448288859</v>
      </c>
      <c r="O14" t="s">
        <v>168</v>
      </c>
      <c r="P14">
        <f>P13</f>
        <v>0.76959745833810655</v>
      </c>
      <c r="Q14">
        <f t="shared" ref="Q14:R14" si="1">Q13</f>
        <v>50.53966999796004</v>
      </c>
      <c r="R14">
        <f t="shared" si="1"/>
        <v>8</v>
      </c>
      <c r="S14">
        <f>_xlfn.T.DIST.2T(Q14,R14)</f>
        <v>2.601773806880953E-11</v>
      </c>
      <c r="T14">
        <f>_xlfn.T.INV.2T(T11,R14)</f>
        <v>2.3060041352041671</v>
      </c>
      <c r="U14">
        <f>(Q7-Q8)-T14*P14</f>
        <v>-4.093709177638857</v>
      </c>
      <c r="V14">
        <f>(Q7-Q8)+T14*P14</f>
        <v>-0.544319334898276</v>
      </c>
      <c r="W14" s="74" t="str">
        <f>IF(S14&lt;T11,"yes","no")</f>
        <v>yes</v>
      </c>
      <c r="X14">
        <f>X13</f>
        <v>0.99843765664929462</v>
      </c>
      <c r="Z14" t="s">
        <v>168</v>
      </c>
      <c r="AA14">
        <f>AA13</f>
        <v>0.76959745833810655</v>
      </c>
      <c r="AB14">
        <f t="shared" ref="AB14:AC14" si="2">AB13</f>
        <v>44.513105769756066</v>
      </c>
      <c r="AC14">
        <f t="shared" si="2"/>
        <v>8</v>
      </c>
      <c r="AD14">
        <f>_xlfn.T.DIST.2T(AB14,AC14)</f>
        <v>7.1616789844275213E-11</v>
      </c>
      <c r="AE14">
        <f>_xlfn.T.INV.2T(AE11,AC14)</f>
        <v>2.3060041352041671</v>
      </c>
      <c r="AF14">
        <f>(AB7-AB8)-AE14*AA14</f>
        <v>-4.093709177638857</v>
      </c>
      <c r="AG14">
        <f>(AB7-AB8)+AE14*AA14</f>
        <v>-0.544319334898276</v>
      </c>
      <c r="AH14" s="74" t="str">
        <f>IF(AD14&lt;AE11,"yes","no")</f>
        <v>yes</v>
      </c>
      <c r="AI14">
        <f>AI13</f>
        <v>0.99798733487254299</v>
      </c>
    </row>
    <row r="15" spans="1:35" x14ac:dyDescent="0.25">
      <c r="A15" s="98"/>
      <c r="B15" s="98"/>
      <c r="D15" s="97"/>
      <c r="E15" s="97"/>
      <c r="F15" s="97"/>
      <c r="G15" s="97"/>
      <c r="H15" s="97"/>
      <c r="I15" s="97"/>
      <c r="J15" s="97"/>
      <c r="K15" s="97"/>
      <c r="L15" s="97"/>
      <c r="M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</row>
    <row r="16" spans="1:35" ht="15.75" thickBot="1" x14ac:dyDescent="0.3">
      <c r="D16" t="s">
        <v>169</v>
      </c>
      <c r="H16" t="s">
        <v>158</v>
      </c>
      <c r="I16">
        <f>I11</f>
        <v>0.05</v>
      </c>
      <c r="O16" t="s">
        <v>169</v>
      </c>
      <c r="S16" t="s">
        <v>158</v>
      </c>
      <c r="T16">
        <f>T11</f>
        <v>0.05</v>
      </c>
      <c r="Z16" t="s">
        <v>169</v>
      </c>
      <c r="AD16" t="s">
        <v>158</v>
      </c>
      <c r="AE16">
        <f>AE11</f>
        <v>0.05</v>
      </c>
    </row>
    <row r="17" spans="4:35" ht="15.75" thickTop="1" x14ac:dyDescent="0.25">
      <c r="D17" s="96" t="s">
        <v>110</v>
      </c>
      <c r="E17" s="96" t="s">
        <v>159</v>
      </c>
      <c r="F17" s="96" t="s">
        <v>160</v>
      </c>
      <c r="G17" s="96" t="s">
        <v>145</v>
      </c>
      <c r="H17" s="96" t="s">
        <v>161</v>
      </c>
      <c r="I17" s="96" t="s">
        <v>162</v>
      </c>
      <c r="J17" s="96" t="s">
        <v>163</v>
      </c>
      <c r="K17" s="96" t="s">
        <v>164</v>
      </c>
      <c r="L17" s="96" t="s">
        <v>165</v>
      </c>
      <c r="M17" s="96" t="s">
        <v>166</v>
      </c>
      <c r="O17" s="96" t="s">
        <v>110</v>
      </c>
      <c r="P17" s="96" t="s">
        <v>159</v>
      </c>
      <c r="Q17" s="96" t="s">
        <v>160</v>
      </c>
      <c r="R17" s="96" t="s">
        <v>145</v>
      </c>
      <c r="S17" s="96" t="s">
        <v>161</v>
      </c>
      <c r="T17" s="96" t="s">
        <v>162</v>
      </c>
      <c r="U17" s="96" t="s">
        <v>163</v>
      </c>
      <c r="V17" s="96" t="s">
        <v>164</v>
      </c>
      <c r="W17" s="96" t="s">
        <v>165</v>
      </c>
      <c r="X17" s="96" t="s">
        <v>166</v>
      </c>
      <c r="Z17" s="96" t="s">
        <v>110</v>
      </c>
      <c r="AA17" s="96" t="s">
        <v>159</v>
      </c>
      <c r="AB17" s="96" t="s">
        <v>160</v>
      </c>
      <c r="AC17" s="96" t="s">
        <v>145</v>
      </c>
      <c r="AD17" s="96" t="s">
        <v>161</v>
      </c>
      <c r="AE17" s="96" t="s">
        <v>162</v>
      </c>
      <c r="AF17" s="96" t="s">
        <v>163</v>
      </c>
      <c r="AG17" s="96" t="s">
        <v>164</v>
      </c>
      <c r="AH17" s="96" t="s">
        <v>165</v>
      </c>
      <c r="AI17" s="96" t="s">
        <v>166</v>
      </c>
    </row>
    <row r="18" spans="4:35" x14ac:dyDescent="0.25">
      <c r="D18" t="s">
        <v>167</v>
      </c>
      <c r="E18">
        <f>SQRT(G7/E7+G8/E8)</f>
        <v>0.76959745833810655</v>
      </c>
      <c r="F18">
        <f>(ABS(F7-F8-H5))/E18</f>
        <v>3.0132821141019881</v>
      </c>
      <c r="G18">
        <f>(G7/E7+G8/E8)^2/((G7/E7)^2/(E7-1)+(G8/E8)^2/(E8-1))</f>
        <v>4.5673355709335457</v>
      </c>
      <c r="H18">
        <f>_xlfn.T.DIST.RT(F18,G18)</f>
        <v>1.9711405778780351E-2</v>
      </c>
      <c r="I18">
        <f>_xlfn.T.INV(1-I16,G18)</f>
        <v>2.131846786326649</v>
      </c>
      <c r="L18" s="74" t="str">
        <f>IF(H18&lt;I16,"yes","no")</f>
        <v>yes</v>
      </c>
      <c r="M18">
        <f>SQRT(F18^2/(F18^2+G18))</f>
        <v>0.81567648325242159</v>
      </c>
      <c r="O18" t="s">
        <v>167</v>
      </c>
      <c r="P18">
        <f>SQRT(R7/P7+R8/P8)</f>
        <v>0.76959745833810655</v>
      </c>
      <c r="Q18">
        <f>(ABS(Q7-Q8-S5))/P18</f>
        <v>50.53966999796004</v>
      </c>
      <c r="R18">
        <f>(R7/P7+R8/P8)^2/((R7/P7)^2/(P7-1)+(R8/P8)^2/(P8-1))</f>
        <v>4.5673355709335457</v>
      </c>
      <c r="S18">
        <f>_xlfn.T.DIST.RT(Q18,R18)</f>
        <v>4.5862632504510189E-7</v>
      </c>
      <c r="T18">
        <f>_xlfn.T.INV(1-T16,R18)</f>
        <v>2.131846786326649</v>
      </c>
      <c r="W18" s="74" t="str">
        <f>IF(S18&lt;T16,"yes","no")</f>
        <v>yes</v>
      </c>
      <c r="X18">
        <f>SQRT(Q18^2/(Q18^2+R18))</f>
        <v>0.99910713424006659</v>
      </c>
      <c r="Z18" t="s">
        <v>167</v>
      </c>
      <c r="AA18">
        <f>SQRT(AC7/AA7+AC8/AA8)</f>
        <v>0.76959745833810655</v>
      </c>
      <c r="AB18">
        <f>(ABS(AB7-AB8-AD5))/AA18</f>
        <v>44.513105769756066</v>
      </c>
      <c r="AC18">
        <f>(AC7/AA7+AC8/AA8)^2/((AC7/AA7)^2/(AA7-1)+(AC8/AA8)^2/(AA8-1))</f>
        <v>4.5673355709335457</v>
      </c>
      <c r="AD18">
        <f>_xlfn.T.DIST.RT(AB18,AC18)</f>
        <v>7.6157004407928505E-7</v>
      </c>
      <c r="AE18">
        <f>_xlfn.T.INV(1-AE16,AC18)</f>
        <v>2.131846786326649</v>
      </c>
      <c r="AH18" s="74" t="str">
        <f>IF(AD18&lt;AE16,"yes","no")</f>
        <v>yes</v>
      </c>
      <c r="AI18">
        <f>SQRT(AB18^2/(AB18^2+AC18))</f>
        <v>0.99884944572836054</v>
      </c>
    </row>
    <row r="19" spans="4:35" x14ac:dyDescent="0.25">
      <c r="D19" t="s">
        <v>168</v>
      </c>
      <c r="E19">
        <f>E18</f>
        <v>0.76959745833810655</v>
      </c>
      <c r="F19">
        <f t="shared" ref="F19:G19" si="3">F18</f>
        <v>3.0132821141019881</v>
      </c>
      <c r="G19">
        <f t="shared" si="3"/>
        <v>4.5673355709335457</v>
      </c>
      <c r="H19">
        <f>_xlfn.T.DIST.2T(F19,G19)</f>
        <v>3.9422811557560701E-2</v>
      </c>
      <c r="I19">
        <f>_xlfn.T.INV.2T(I16,G19)</f>
        <v>2.7764451051977934</v>
      </c>
      <c r="J19">
        <f>(F7-F8)-I19*E19</f>
        <v>-4.4557593524440655</v>
      </c>
      <c r="K19">
        <f>(F7-F8)+I19*E19</f>
        <v>-0.18226916009306793</v>
      </c>
      <c r="L19" s="74" t="str">
        <f>IF(H19&lt;I16,"yes","no")</f>
        <v>yes</v>
      </c>
      <c r="M19">
        <f>M18</f>
        <v>0.81567648325242159</v>
      </c>
      <c r="O19" t="s">
        <v>168</v>
      </c>
      <c r="P19">
        <f>P18</f>
        <v>0.76959745833810655</v>
      </c>
      <c r="Q19">
        <f t="shared" ref="Q19:R19" si="4">Q18</f>
        <v>50.53966999796004</v>
      </c>
      <c r="R19">
        <f t="shared" si="4"/>
        <v>4.5673355709335457</v>
      </c>
      <c r="S19">
        <f>_xlfn.T.DIST.2T(Q19,R19)</f>
        <v>9.1725265009020378E-7</v>
      </c>
      <c r="T19">
        <f>_xlfn.T.INV.2T(T16,R19)</f>
        <v>2.7764451051977934</v>
      </c>
      <c r="U19">
        <f>(Q7-Q8)-T19*P19</f>
        <v>-4.4557593524440655</v>
      </c>
      <c r="V19">
        <f>(Q7-Q8)+T19*P19</f>
        <v>-0.18226916009306793</v>
      </c>
      <c r="W19" s="74" t="str">
        <f>IF(S19&lt;T16,"yes","no")</f>
        <v>yes</v>
      </c>
      <c r="X19">
        <f>X18</f>
        <v>0.99910713424006659</v>
      </c>
      <c r="Z19" t="s">
        <v>168</v>
      </c>
      <c r="AA19">
        <f>AA18</f>
        <v>0.76959745833810655</v>
      </c>
      <c r="AB19">
        <f t="shared" ref="AB19:AC19" si="5">AB18</f>
        <v>44.513105769756066</v>
      </c>
      <c r="AC19">
        <f t="shared" si="5"/>
        <v>4.5673355709335457</v>
      </c>
      <c r="AD19">
        <f>_xlfn.T.DIST.2T(AB19,AC19)</f>
        <v>1.5231400881585701E-6</v>
      </c>
      <c r="AE19">
        <f>_xlfn.T.INV.2T(AE16,AC19)</f>
        <v>2.7764451051977934</v>
      </c>
      <c r="AF19">
        <f>(AB7-AB8)-AE19*AA19</f>
        <v>-4.4557593524440655</v>
      </c>
      <c r="AG19">
        <f>(AB7-AB8)+AE19*AA19</f>
        <v>-0.18226916009306793</v>
      </c>
      <c r="AH19" s="74" t="str">
        <f>IF(AD19&lt;AE16,"yes","no")</f>
        <v>yes</v>
      </c>
      <c r="AI19">
        <f>AI18</f>
        <v>0.99884944572836054</v>
      </c>
    </row>
    <row r="20" spans="4:35" x14ac:dyDescent="0.25">
      <c r="D20" s="97"/>
      <c r="E20" s="97"/>
      <c r="F20" s="97"/>
      <c r="G20" s="97"/>
      <c r="H20" s="97"/>
      <c r="I20" s="97"/>
      <c r="J20" s="97"/>
      <c r="K20" s="97"/>
      <c r="L20" s="97"/>
      <c r="M20" s="97"/>
      <c r="O20" s="97"/>
      <c r="P20" s="97"/>
      <c r="Q20" s="97"/>
      <c r="R20" s="97"/>
      <c r="S20" s="97">
        <f>MAX(S18:S19)</f>
        <v>9.1725265009020378E-7</v>
      </c>
      <c r="T20" s="97"/>
      <c r="U20" s="97"/>
      <c r="V20" s="97"/>
      <c r="W20" s="97"/>
      <c r="X20" s="97"/>
      <c r="Z20" s="97"/>
      <c r="AA20" s="97"/>
      <c r="AB20" s="97"/>
      <c r="AC20" s="97"/>
      <c r="AD20" s="97">
        <f>MAX(AD18:AD19)</f>
        <v>1.5231400881585701E-6</v>
      </c>
      <c r="AE20" s="97"/>
      <c r="AF20" s="97"/>
      <c r="AG20" s="97"/>
      <c r="AH20" s="97"/>
      <c r="AI20" s="9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E6F6-DB99-4314-A85C-5B7A658CE78E}">
  <dimension ref="A1:AN16"/>
  <sheetViews>
    <sheetView zoomScale="68" workbookViewId="0">
      <selection activeCell="H17" sqref="H17"/>
    </sheetView>
  </sheetViews>
  <sheetFormatPr defaultRowHeight="15" x14ac:dyDescent="0.25"/>
  <sheetData>
    <row r="1" spans="1:40" x14ac:dyDescent="0.25">
      <c r="A1" t="s">
        <v>0</v>
      </c>
    </row>
    <row r="2" spans="1:40" x14ac:dyDescent="0.25">
      <c r="A2" t="s">
        <v>1</v>
      </c>
    </row>
    <row r="5" spans="1:40" x14ac:dyDescent="0.25">
      <c r="A5" t="s">
        <v>12</v>
      </c>
      <c r="G5" t="s">
        <v>13</v>
      </c>
      <c r="AD5" t="s">
        <v>14</v>
      </c>
    </row>
    <row r="6" spans="1:40" x14ac:dyDescent="0.25">
      <c r="A6" t="s">
        <v>19</v>
      </c>
      <c r="G6" t="s">
        <v>19</v>
      </c>
      <c r="AD6" t="s">
        <v>19</v>
      </c>
    </row>
    <row r="7" spans="1:40" x14ac:dyDescent="0.25">
      <c r="B7" t="s">
        <v>15</v>
      </c>
      <c r="C7" t="s">
        <v>16</v>
      </c>
      <c r="D7" t="s">
        <v>17</v>
      </c>
      <c r="E7" t="s">
        <v>18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AE7" t="s">
        <v>31</v>
      </c>
      <c r="AF7" t="s">
        <v>32</v>
      </c>
      <c r="AG7" t="s">
        <v>33</v>
      </c>
      <c r="AH7" t="s">
        <v>34</v>
      </c>
      <c r="AI7" t="s">
        <v>35</v>
      </c>
      <c r="AJ7" t="s">
        <v>36</v>
      </c>
      <c r="AK7" t="s">
        <v>37</v>
      </c>
      <c r="AL7" t="s">
        <v>38</v>
      </c>
      <c r="AM7" t="s">
        <v>39</v>
      </c>
      <c r="AN7" t="s">
        <v>40</v>
      </c>
    </row>
    <row r="8" spans="1:40" x14ac:dyDescent="0.25">
      <c r="C8" t="s">
        <v>20</v>
      </c>
      <c r="D8" t="s">
        <v>21</v>
      </c>
    </row>
    <row r="9" spans="1:40" x14ac:dyDescent="0.25">
      <c r="A9">
        <v>1</v>
      </c>
      <c r="B9">
        <v>100</v>
      </c>
      <c r="C9">
        <v>74</v>
      </c>
      <c r="D9">
        <v>830</v>
      </c>
      <c r="E9">
        <v>12866</v>
      </c>
      <c r="G9" t="s">
        <v>42</v>
      </c>
      <c r="H9">
        <f>1-W9/S9</f>
        <v>0.24155756010662788</v>
      </c>
      <c r="I9">
        <f>1-V9/T9</f>
        <v>0.17470828223452595</v>
      </c>
      <c r="J9">
        <v>1.3585199999999999</v>
      </c>
      <c r="K9">
        <v>32.784089999999999</v>
      </c>
      <c r="L9">
        <v>55.67671</v>
      </c>
      <c r="M9">
        <v>68.786540000000002</v>
      </c>
      <c r="N9">
        <v>63.507710000000003</v>
      </c>
      <c r="O9">
        <v>49.141379999999998</v>
      </c>
      <c r="P9">
        <v>11.35605</v>
      </c>
      <c r="R9">
        <f>INDEX('01 Density'!$AC$5:$AC$20, MATCH($A$1, '01 Density'!$C$5:$C$20, 0), 1)-J9</f>
        <v>99.141480000000001</v>
      </c>
      <c r="S9">
        <f>INDEX('01 Density'!$AC$5:$AC$20, MATCH($A$1, '01 Density'!$C$5:$C$20, 0), 1)-K9</f>
        <v>67.715910000000008</v>
      </c>
      <c r="T9">
        <f>INDEX('01 Density'!$AC$5:$AC$20, MATCH($A$1, '01 Density'!$C$5:$C$20, 0), 1)-L9</f>
        <v>44.82329</v>
      </c>
      <c r="U9">
        <f>INDEX('01 Density'!$AC$5:$AC$20, MATCH($A$1, '01 Density'!$C$5:$C$20, 0), 1)-M9</f>
        <v>31.713459999999998</v>
      </c>
      <c r="V9">
        <f>INDEX('01 Density'!$AC$5:$AC$20, MATCH($A$1, '01 Density'!$C$5:$C$20, 0), 1)-N9</f>
        <v>36.992289999999997</v>
      </c>
      <c r="W9">
        <f>INDEX('01 Density'!$AC$5:$AC$20, MATCH($A$1, '01 Density'!$C$5:$C$20, 0), 1)-O9</f>
        <v>51.358620000000002</v>
      </c>
      <c r="X9">
        <f>INDEX('01 Density'!$AC$5:$AC$20, MATCH($A$1, '01 Density'!$C$5:$C$20, 0), 1)-P9</f>
        <v>89.143950000000004</v>
      </c>
      <c r="AD9" t="s">
        <v>42</v>
      </c>
      <c r="AE9">
        <v>42.42</v>
      </c>
      <c r="AF9">
        <v>44.32</v>
      </c>
      <c r="AG9">
        <v>44.88</v>
      </c>
      <c r="AH9">
        <v>49.95</v>
      </c>
      <c r="AI9">
        <v>51.73</v>
      </c>
      <c r="AJ9">
        <v>52.27</v>
      </c>
      <c r="AK9">
        <v>58.64</v>
      </c>
      <c r="AL9">
        <v>59.28</v>
      </c>
      <c r="AM9">
        <v>59.62</v>
      </c>
      <c r="AN9" t="s">
        <v>73</v>
      </c>
    </row>
    <row r="10" spans="1:40" x14ac:dyDescent="0.25">
      <c r="G10" t="s">
        <v>44</v>
      </c>
      <c r="H10">
        <f t="shared" ref="H10" si="0">1-W10/S10</f>
        <v>0.2304342745761343</v>
      </c>
      <c r="I10">
        <f t="shared" ref="I10:I11" si="1">1-V10/T10</f>
        <v>0.16397710314738601</v>
      </c>
      <c r="J10">
        <v>2.8183500000000001</v>
      </c>
      <c r="K10">
        <v>30.665379999999999</v>
      </c>
      <c r="L10">
        <v>51.642629999999997</v>
      </c>
      <c r="M10">
        <v>64.752740000000003</v>
      </c>
      <c r="N10">
        <v>59.654119999999999</v>
      </c>
      <c r="O10">
        <v>46.757669999999997</v>
      </c>
      <c r="P10">
        <v>17.238630000000001</v>
      </c>
      <c r="R10">
        <f>INDEX('01 Density'!$AC$5:$AC$20, MATCH($A$1, '01 Density'!$C$5:$C$20, 0), 1)-J10</f>
        <v>97.681650000000005</v>
      </c>
      <c r="S10">
        <f>INDEX('01 Density'!$AC$5:$AC$20, MATCH($A$1, '01 Density'!$C$5:$C$20, 0), 1)-K10</f>
        <v>69.834620000000001</v>
      </c>
      <c r="T10">
        <f>INDEX('01 Density'!$AC$5:$AC$20, MATCH($A$1, '01 Density'!$C$5:$C$20, 0), 1)-L10</f>
        <v>48.857370000000003</v>
      </c>
      <c r="U10">
        <f>INDEX('01 Density'!$AC$5:$AC$20, MATCH($A$1, '01 Density'!$C$5:$C$20, 0), 1)-M10</f>
        <v>35.747259999999997</v>
      </c>
      <c r="V10">
        <f>INDEX('01 Density'!$AC$5:$AC$20, MATCH($A$1, '01 Density'!$C$5:$C$20, 0), 1)-N10</f>
        <v>40.845880000000001</v>
      </c>
      <c r="W10">
        <f>INDEX('01 Density'!$AC$5:$AC$20, MATCH($A$1, '01 Density'!$C$5:$C$20, 0), 1)-O10</f>
        <v>53.742330000000003</v>
      </c>
      <c r="X10">
        <f>INDEX('01 Density'!$AC$5:$AC$20, MATCH($A$1, '01 Density'!$C$5:$C$20, 0), 1)-P10</f>
        <v>83.261369999999999</v>
      </c>
      <c r="AD10" t="s">
        <v>44</v>
      </c>
      <c r="AE10">
        <v>40.82</v>
      </c>
      <c r="AF10">
        <v>42.99</v>
      </c>
      <c r="AG10">
        <v>43.56</v>
      </c>
      <c r="AH10">
        <v>49.33</v>
      </c>
      <c r="AI10">
        <v>50.93</v>
      </c>
      <c r="AJ10">
        <v>51.36</v>
      </c>
      <c r="AK10">
        <v>58.55</v>
      </c>
      <c r="AL10">
        <v>59.19</v>
      </c>
      <c r="AM10">
        <v>59.48</v>
      </c>
      <c r="AN10" t="s">
        <v>73</v>
      </c>
    </row>
    <row r="11" spans="1:40" x14ac:dyDescent="0.25">
      <c r="G11" t="s">
        <v>45</v>
      </c>
      <c r="H11">
        <f>1-W11/S11</f>
        <v>0.22823623463986531</v>
      </c>
      <c r="I11">
        <f t="shared" si="1"/>
        <v>0.17892381417261571</v>
      </c>
      <c r="J11">
        <v>1.3671199999999999</v>
      </c>
      <c r="K11">
        <v>32.427680000000002</v>
      </c>
      <c r="L11">
        <v>54.384729999999998</v>
      </c>
      <c r="M11">
        <v>68.164349999999999</v>
      </c>
      <c r="N11">
        <v>62.635849999999998</v>
      </c>
      <c r="O11">
        <v>47.96425</v>
      </c>
      <c r="P11">
        <v>9.2408199999999994</v>
      </c>
      <c r="R11">
        <f>INDEX('01 Density'!$AC$5:$AC$20, MATCH($A$1, '01 Density'!$C$5:$C$20, 0), 1)-J11</f>
        <v>99.13288</v>
      </c>
      <c r="S11">
        <f>INDEX('01 Density'!$AC$5:$AC$20, MATCH($A$1, '01 Density'!$C$5:$C$20, 0), 1)-K11</f>
        <v>68.072319999999991</v>
      </c>
      <c r="T11">
        <f>INDEX('01 Density'!$AC$5:$AC$20, MATCH($A$1, '01 Density'!$C$5:$C$20, 0), 1)-L11</f>
        <v>46.115270000000002</v>
      </c>
      <c r="U11">
        <f>INDEX('01 Density'!$AC$5:$AC$20, MATCH($A$1, '01 Density'!$C$5:$C$20, 0), 1)-M11</f>
        <v>32.335650000000001</v>
      </c>
      <c r="V11">
        <f>INDEX('01 Density'!$AC$5:$AC$20, MATCH($A$1, '01 Density'!$C$5:$C$20, 0), 1)-N11</f>
        <v>37.864150000000002</v>
      </c>
      <c r="W11">
        <f>INDEX('01 Density'!$AC$5:$AC$20, MATCH($A$1, '01 Density'!$C$5:$C$20, 0), 1)-O11</f>
        <v>52.53575</v>
      </c>
      <c r="X11">
        <f>INDEX('01 Density'!$AC$5:$AC$20, MATCH($A$1, '01 Density'!$C$5:$C$20, 0), 1)-P11</f>
        <v>91.259180000000001</v>
      </c>
      <c r="AD11" t="s">
        <v>45</v>
      </c>
      <c r="AE11">
        <v>41.97</v>
      </c>
      <c r="AF11">
        <v>43.95</v>
      </c>
      <c r="AG11">
        <v>44.5</v>
      </c>
      <c r="AH11">
        <v>49.25</v>
      </c>
      <c r="AI11">
        <v>51.04</v>
      </c>
      <c r="AJ11">
        <v>51.5</v>
      </c>
      <c r="AK11">
        <v>57.98</v>
      </c>
      <c r="AL11">
        <v>58.57</v>
      </c>
      <c r="AM11">
        <v>58.83</v>
      </c>
      <c r="AN11" t="s">
        <v>73</v>
      </c>
    </row>
    <row r="12" spans="1:40" x14ac:dyDescent="0.25"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52</v>
      </c>
      <c r="O12" t="s">
        <v>53</v>
      </c>
      <c r="P12" t="s">
        <v>54</v>
      </c>
      <c r="Q12" t="s">
        <v>55</v>
      </c>
      <c r="R12" t="s">
        <v>56</v>
      </c>
      <c r="S12" t="s">
        <v>57</v>
      </c>
      <c r="T12" t="s">
        <v>58</v>
      </c>
      <c r="U12" t="s">
        <v>59</v>
      </c>
      <c r="V12" t="s">
        <v>60</v>
      </c>
      <c r="W12" t="s">
        <v>61</v>
      </c>
      <c r="X12" t="s">
        <v>62</v>
      </c>
      <c r="Y12" t="s">
        <v>63</v>
      </c>
      <c r="Z12" t="s">
        <v>64</v>
      </c>
      <c r="AA12" t="s">
        <v>65</v>
      </c>
      <c r="AB12" t="s">
        <v>66</v>
      </c>
      <c r="AE12">
        <f>AVERAGE(AE9:AE11)</f>
        <v>41.736666666666672</v>
      </c>
    </row>
    <row r="13" spans="1:40" x14ac:dyDescent="0.25"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</row>
    <row r="14" spans="1:40" x14ac:dyDescent="0.25">
      <c r="G14" t="s">
        <v>42</v>
      </c>
      <c r="H14">
        <v>1.8</v>
      </c>
      <c r="I14">
        <v>34.5</v>
      </c>
      <c r="J14">
        <v>57.2</v>
      </c>
      <c r="K14">
        <v>69.7</v>
      </c>
      <c r="L14">
        <v>64.5</v>
      </c>
      <c r="M14">
        <v>50.1</v>
      </c>
      <c r="N14">
        <v>11.7</v>
      </c>
      <c r="O14">
        <v>1.1000000000000001</v>
      </c>
      <c r="P14">
        <v>32</v>
      </c>
      <c r="Q14">
        <v>55</v>
      </c>
      <c r="R14">
        <v>68.5</v>
      </c>
      <c r="S14">
        <v>63.2</v>
      </c>
      <c r="T14">
        <v>48.8</v>
      </c>
      <c r="U14">
        <v>11.2</v>
      </c>
      <c r="V14">
        <v>1.2</v>
      </c>
      <c r="W14">
        <v>31.9</v>
      </c>
      <c r="X14">
        <v>54.8</v>
      </c>
      <c r="Y14">
        <v>68.2</v>
      </c>
      <c r="Z14">
        <v>62.9</v>
      </c>
      <c r="AA14">
        <v>48.6</v>
      </c>
      <c r="AB14">
        <v>11.1</v>
      </c>
    </row>
    <row r="15" spans="1:40" x14ac:dyDescent="0.25">
      <c r="G15" t="s">
        <v>44</v>
      </c>
      <c r="H15">
        <v>2.2999999999999998</v>
      </c>
      <c r="I15">
        <v>29.3</v>
      </c>
      <c r="J15">
        <v>50.2</v>
      </c>
      <c r="K15">
        <v>64.5</v>
      </c>
      <c r="L15">
        <v>59.4</v>
      </c>
      <c r="M15">
        <v>46.4</v>
      </c>
      <c r="N15">
        <v>17</v>
      </c>
      <c r="O15">
        <v>3</v>
      </c>
      <c r="P15">
        <v>31.2</v>
      </c>
      <c r="Q15">
        <v>52.2</v>
      </c>
      <c r="R15">
        <v>64.8</v>
      </c>
      <c r="S15">
        <v>59.7</v>
      </c>
      <c r="T15">
        <v>46.8</v>
      </c>
      <c r="U15">
        <v>17.3</v>
      </c>
      <c r="V15">
        <v>3.1</v>
      </c>
      <c r="W15">
        <v>31.6</v>
      </c>
      <c r="X15">
        <v>52.5</v>
      </c>
      <c r="Y15">
        <v>64.900000000000006</v>
      </c>
      <c r="Z15">
        <v>59.9</v>
      </c>
      <c r="AA15">
        <v>47.1</v>
      </c>
      <c r="AB15">
        <v>17.399999999999999</v>
      </c>
    </row>
    <row r="16" spans="1:40" x14ac:dyDescent="0.25">
      <c r="G16" t="s">
        <v>45</v>
      </c>
      <c r="H16">
        <v>1.1000000000000001</v>
      </c>
      <c r="I16">
        <v>30.9</v>
      </c>
      <c r="J16">
        <v>52.8</v>
      </c>
      <c r="K16">
        <v>67.900000000000006</v>
      </c>
      <c r="L16">
        <v>62.3</v>
      </c>
      <c r="M16">
        <v>47.6</v>
      </c>
      <c r="N16">
        <v>9.1</v>
      </c>
      <c r="O16">
        <v>1.5</v>
      </c>
      <c r="P16">
        <v>33</v>
      </c>
      <c r="Q16">
        <v>55</v>
      </c>
      <c r="R16">
        <v>68.2</v>
      </c>
      <c r="S16">
        <v>62.7</v>
      </c>
      <c r="T16">
        <v>48</v>
      </c>
      <c r="U16">
        <v>9.3000000000000007</v>
      </c>
      <c r="V16">
        <v>1.6</v>
      </c>
      <c r="W16">
        <v>33.4</v>
      </c>
      <c r="X16">
        <v>55.4</v>
      </c>
      <c r="Y16">
        <v>68.400000000000006</v>
      </c>
      <c r="Z16">
        <v>62.9</v>
      </c>
      <c r="AA16">
        <v>48.3</v>
      </c>
      <c r="AB16">
        <v>9.4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89A2-9862-4DDF-B07F-31C2B32332F4}">
  <dimension ref="A1:AN16"/>
  <sheetViews>
    <sheetView topLeftCell="AA1" workbookViewId="0">
      <selection activeCell="AN9" sqref="AN9"/>
    </sheetView>
  </sheetViews>
  <sheetFormatPr defaultRowHeight="15" x14ac:dyDescent="0.25"/>
  <sheetData>
    <row r="1" spans="1:40" x14ac:dyDescent="0.25">
      <c r="A1" t="s">
        <v>5</v>
      </c>
    </row>
    <row r="2" spans="1:40" x14ac:dyDescent="0.25">
      <c r="A2" t="s">
        <v>1</v>
      </c>
    </row>
    <row r="5" spans="1:40" x14ac:dyDescent="0.25">
      <c r="A5" t="s">
        <v>12</v>
      </c>
      <c r="G5" t="s">
        <v>13</v>
      </c>
      <c r="AD5" t="s">
        <v>14</v>
      </c>
    </row>
    <row r="6" spans="1:40" x14ac:dyDescent="0.25">
      <c r="A6" t="s">
        <v>19</v>
      </c>
      <c r="G6" t="s">
        <v>19</v>
      </c>
      <c r="AD6" t="s">
        <v>19</v>
      </c>
    </row>
    <row r="7" spans="1:40" x14ac:dyDescent="0.25">
      <c r="B7" t="s">
        <v>15</v>
      </c>
      <c r="C7" t="s">
        <v>16</v>
      </c>
      <c r="D7" t="s">
        <v>17</v>
      </c>
      <c r="E7" t="s">
        <v>18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AE7" t="s">
        <v>31</v>
      </c>
      <c r="AF7" t="s">
        <v>32</v>
      </c>
      <c r="AG7" t="s">
        <v>33</v>
      </c>
      <c r="AH7" t="s">
        <v>34</v>
      </c>
      <c r="AI7" t="s">
        <v>35</v>
      </c>
      <c r="AJ7" t="s">
        <v>36</v>
      </c>
      <c r="AK7" t="s">
        <v>37</v>
      </c>
      <c r="AL7" t="s">
        <v>38</v>
      </c>
      <c r="AM7" t="s">
        <v>39</v>
      </c>
      <c r="AN7" t="s">
        <v>40</v>
      </c>
    </row>
    <row r="8" spans="1:40" x14ac:dyDescent="0.25">
      <c r="C8" t="s">
        <v>20</v>
      </c>
      <c r="D8" t="s">
        <v>21</v>
      </c>
    </row>
    <row r="9" spans="1:40" x14ac:dyDescent="0.25">
      <c r="A9">
        <v>1</v>
      </c>
      <c r="B9">
        <v>100</v>
      </c>
      <c r="C9">
        <v>70</v>
      </c>
      <c r="D9">
        <v>830</v>
      </c>
      <c r="E9">
        <v>12866</v>
      </c>
      <c r="G9" t="s">
        <v>42</v>
      </c>
      <c r="H9">
        <f>1-W9/S9</f>
        <v>0.24485475866048434</v>
      </c>
      <c r="I9">
        <f>1-V9/T9</f>
        <v>0.16975970917378336</v>
      </c>
      <c r="J9">
        <v>2.4688099999999999</v>
      </c>
      <c r="K9">
        <v>26.46669</v>
      </c>
      <c r="L9">
        <v>46.343000000000004</v>
      </c>
      <c r="M9">
        <v>59.953780000000002</v>
      </c>
      <c r="N9">
        <v>55.480089999999997</v>
      </c>
      <c r="O9">
        <v>44.512479999999996</v>
      </c>
      <c r="P9">
        <v>19.809640000000002</v>
      </c>
      <c r="R9">
        <f>INDEX('01 Density'!$AC$5:$AC$20, MATCH($A$1, '01 Density'!$C$5:$C$20, 0), 1)-J9</f>
        <v>97.697856666666667</v>
      </c>
      <c r="S9">
        <f>INDEX('01 Density'!$AC$5:$AC$20, MATCH($A$1, '01 Density'!$C$5:$C$20, 0), 1)-K9</f>
        <v>73.699976666666672</v>
      </c>
      <c r="T9">
        <f>INDEX('01 Density'!$AC$5:$AC$20, MATCH($A$1, '01 Density'!$C$5:$C$20, 0), 1)-L9</f>
        <v>53.823666666666668</v>
      </c>
      <c r="U9">
        <f>INDEX('01 Density'!$AC$5:$AC$20, MATCH($A$1, '01 Density'!$C$5:$C$20, 0), 1)-M9</f>
        <v>40.21288666666667</v>
      </c>
      <c r="V9">
        <f>INDEX('01 Density'!$AC$5:$AC$20, MATCH($A$1, '01 Density'!$C$5:$C$20, 0), 1)-N9</f>
        <v>44.686576666666674</v>
      </c>
      <c r="W9">
        <f>INDEX('01 Density'!$AC$5:$AC$20, MATCH($A$1, '01 Density'!$C$5:$C$20, 0), 1)-O9</f>
        <v>55.654186666666675</v>
      </c>
      <c r="X9">
        <f>INDEX('01 Density'!$AC$5:$AC$20, MATCH($A$1, '01 Density'!$C$5:$C$20, 0), 1)-P9</f>
        <v>80.35702666666667</v>
      </c>
      <c r="AD9" t="s">
        <v>42</v>
      </c>
      <c r="AE9">
        <v>42.54</v>
      </c>
      <c r="AF9">
        <v>44.39</v>
      </c>
      <c r="AG9">
        <v>44.94</v>
      </c>
      <c r="AH9">
        <v>50.39</v>
      </c>
      <c r="AI9">
        <v>52.07</v>
      </c>
      <c r="AJ9">
        <v>52.55</v>
      </c>
      <c r="AK9">
        <v>58.9</v>
      </c>
      <c r="AL9">
        <v>59.46</v>
      </c>
      <c r="AM9">
        <v>59.77</v>
      </c>
      <c r="AN9" t="s">
        <v>71</v>
      </c>
    </row>
    <row r="10" spans="1:40" x14ac:dyDescent="0.25">
      <c r="G10" t="s">
        <v>44</v>
      </c>
      <c r="H10">
        <f t="shared" ref="H10" si="0">1-W10/S10</f>
        <v>0.24022340668345743</v>
      </c>
      <c r="I10">
        <f t="shared" ref="I10:I11" si="1">1-V10/T10</f>
        <v>0.17505349507134005</v>
      </c>
      <c r="J10">
        <v>2.2438699999999998</v>
      </c>
      <c r="K10">
        <v>32.870559999999998</v>
      </c>
      <c r="L10">
        <v>54.805790000000002</v>
      </c>
      <c r="M10">
        <v>67.887079999999997</v>
      </c>
      <c r="N10">
        <v>62.746369999999999</v>
      </c>
      <c r="O10">
        <v>49.036659999999998</v>
      </c>
      <c r="P10">
        <v>11.51615</v>
      </c>
      <c r="R10">
        <f>INDEX('01 Density'!$AC$5:$AC$20, MATCH($A$1, '01 Density'!$C$5:$C$20, 0), 1)-J10</f>
        <v>97.92279666666667</v>
      </c>
      <c r="S10">
        <f>INDEX('01 Density'!$AC$5:$AC$20, MATCH($A$1, '01 Density'!$C$5:$C$20, 0), 1)-K10</f>
        <v>67.296106666666674</v>
      </c>
      <c r="T10">
        <f>INDEX('01 Density'!$AC$5:$AC$20, MATCH($A$1, '01 Density'!$C$5:$C$20, 0), 1)-L10</f>
        <v>45.36087666666667</v>
      </c>
      <c r="U10">
        <f>INDEX('01 Density'!$AC$5:$AC$20, MATCH($A$1, '01 Density'!$C$5:$C$20, 0), 1)-M10</f>
        <v>32.279586666666674</v>
      </c>
      <c r="V10">
        <f>INDEX('01 Density'!$AC$5:$AC$20, MATCH($A$1, '01 Density'!$C$5:$C$20, 0), 1)-N10</f>
        <v>37.420296666666673</v>
      </c>
      <c r="W10">
        <f>INDEX('01 Density'!$AC$5:$AC$20, MATCH($A$1, '01 Density'!$C$5:$C$20, 0), 1)-O10</f>
        <v>51.130006666666674</v>
      </c>
      <c r="X10">
        <f>INDEX('01 Density'!$AC$5:$AC$20, MATCH($A$1, '01 Density'!$C$5:$C$20, 0), 1)-P10</f>
        <v>88.650516666666675</v>
      </c>
      <c r="AD10" t="s">
        <v>44</v>
      </c>
      <c r="AE10">
        <v>46.54</v>
      </c>
      <c r="AF10">
        <v>45.72</v>
      </c>
      <c r="AG10">
        <v>45.56</v>
      </c>
      <c r="AH10">
        <v>53.59</v>
      </c>
      <c r="AI10">
        <v>52.96</v>
      </c>
      <c r="AJ10">
        <v>52.77</v>
      </c>
      <c r="AK10">
        <v>59.7</v>
      </c>
      <c r="AL10">
        <v>59.49</v>
      </c>
      <c r="AM10">
        <v>59.39</v>
      </c>
      <c r="AN10" t="s">
        <v>71</v>
      </c>
    </row>
    <row r="11" spans="1:40" x14ac:dyDescent="0.25">
      <c r="G11" t="s">
        <v>45</v>
      </c>
      <c r="H11">
        <f>1-W11/S11</f>
        <v>0.22750777276715972</v>
      </c>
      <c r="I11">
        <f t="shared" si="1"/>
        <v>0.17644478323919399</v>
      </c>
      <c r="J11">
        <v>1.7274400000000001</v>
      </c>
      <c r="K11">
        <v>32.950150000000001</v>
      </c>
      <c r="L11">
        <v>54.575859999999999</v>
      </c>
      <c r="M11">
        <v>67.966409999999996</v>
      </c>
      <c r="N11">
        <v>62.62012</v>
      </c>
      <c r="O11">
        <v>48.242429999999999</v>
      </c>
      <c r="P11">
        <v>9.3143200000000004</v>
      </c>
      <c r="R11">
        <f>INDEX('01 Density'!$AC$5:$AC$20, MATCH($A$1, '01 Density'!$C$5:$C$20, 0), 1)-J11</f>
        <v>98.43922666666667</v>
      </c>
      <c r="S11">
        <f>INDEX('01 Density'!$AC$5:$AC$20, MATCH($A$1, '01 Density'!$C$5:$C$20, 0), 1)-K11</f>
        <v>67.216516666666678</v>
      </c>
      <c r="T11">
        <f>INDEX('01 Density'!$AC$5:$AC$20, MATCH($A$1, '01 Density'!$C$5:$C$20, 0), 1)-L11</f>
        <v>45.590806666666673</v>
      </c>
      <c r="U11">
        <f>INDEX('01 Density'!$AC$5:$AC$20, MATCH($A$1, '01 Density'!$C$5:$C$20, 0), 1)-M11</f>
        <v>32.200256666666675</v>
      </c>
      <c r="V11">
        <f>INDEX('01 Density'!$AC$5:$AC$20, MATCH($A$1, '01 Density'!$C$5:$C$20, 0), 1)-N11</f>
        <v>37.546546666666671</v>
      </c>
      <c r="W11">
        <f>INDEX('01 Density'!$AC$5:$AC$20, MATCH($A$1, '01 Density'!$C$5:$C$20, 0), 1)-O11</f>
        <v>51.924236666666673</v>
      </c>
      <c r="X11">
        <f>INDEX('01 Density'!$AC$5:$AC$20, MATCH($A$1, '01 Density'!$C$5:$C$20, 0), 1)-P11</f>
        <v>90.852346666666676</v>
      </c>
      <c r="AD11" t="s">
        <v>45</v>
      </c>
      <c r="AE11">
        <v>41.51</v>
      </c>
      <c r="AF11">
        <v>43.62</v>
      </c>
      <c r="AG11">
        <v>44.17</v>
      </c>
      <c r="AH11">
        <v>48.98</v>
      </c>
      <c r="AI11">
        <v>50.84</v>
      </c>
      <c r="AJ11">
        <v>51.32</v>
      </c>
      <c r="AK11">
        <v>57.58</v>
      </c>
      <c r="AL11">
        <v>58.18</v>
      </c>
      <c r="AM11">
        <v>58.43</v>
      </c>
      <c r="AN11" t="s">
        <v>71</v>
      </c>
    </row>
    <row r="12" spans="1:40" x14ac:dyDescent="0.25"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52</v>
      </c>
      <c r="O12" t="s">
        <v>53</v>
      </c>
      <c r="P12" t="s">
        <v>54</v>
      </c>
      <c r="Q12" t="s">
        <v>55</v>
      </c>
      <c r="R12" t="s">
        <v>56</v>
      </c>
      <c r="S12" t="s">
        <v>57</v>
      </c>
      <c r="T12" t="s">
        <v>58</v>
      </c>
      <c r="U12" t="s">
        <v>59</v>
      </c>
      <c r="V12" t="s">
        <v>60</v>
      </c>
      <c r="W12" t="s">
        <v>61</v>
      </c>
      <c r="X12" t="s">
        <v>62</v>
      </c>
      <c r="Y12" t="s">
        <v>63</v>
      </c>
      <c r="Z12" t="s">
        <v>64</v>
      </c>
      <c r="AA12" t="s">
        <v>65</v>
      </c>
      <c r="AB12" t="s">
        <v>66</v>
      </c>
    </row>
    <row r="13" spans="1:40" x14ac:dyDescent="0.25"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</row>
    <row r="14" spans="1:40" x14ac:dyDescent="0.25">
      <c r="G14" t="s">
        <v>42</v>
      </c>
      <c r="H14">
        <v>1.9</v>
      </c>
      <c r="I14">
        <v>24.4</v>
      </c>
      <c r="J14">
        <v>44.4</v>
      </c>
      <c r="K14">
        <v>59.5</v>
      </c>
      <c r="L14">
        <v>55</v>
      </c>
      <c r="M14">
        <v>44</v>
      </c>
      <c r="N14">
        <v>19.399999999999999</v>
      </c>
      <c r="O14">
        <v>2.7</v>
      </c>
      <c r="P14">
        <v>27.2</v>
      </c>
      <c r="Q14">
        <v>47.1</v>
      </c>
      <c r="R14">
        <v>60</v>
      </c>
      <c r="S14">
        <v>55.6</v>
      </c>
      <c r="T14">
        <v>44.6</v>
      </c>
      <c r="U14">
        <v>19.899999999999999</v>
      </c>
      <c r="V14">
        <v>2.9</v>
      </c>
      <c r="W14">
        <v>27.8</v>
      </c>
      <c r="X14">
        <v>47.6</v>
      </c>
      <c r="Y14">
        <v>60.3</v>
      </c>
      <c r="Z14">
        <v>55.8</v>
      </c>
      <c r="AA14">
        <v>44.9</v>
      </c>
      <c r="AB14">
        <v>20.100000000000001</v>
      </c>
    </row>
    <row r="15" spans="1:40" x14ac:dyDescent="0.25">
      <c r="G15" t="s">
        <v>44</v>
      </c>
      <c r="H15">
        <v>2.2000000000000002</v>
      </c>
      <c r="I15">
        <v>32.6</v>
      </c>
      <c r="J15">
        <v>54.6</v>
      </c>
      <c r="K15">
        <v>67.900000000000006</v>
      </c>
      <c r="L15">
        <v>62.7</v>
      </c>
      <c r="M15">
        <v>49</v>
      </c>
      <c r="N15">
        <v>11.5</v>
      </c>
      <c r="O15">
        <v>2.2999999999999998</v>
      </c>
      <c r="P15">
        <v>32.9</v>
      </c>
      <c r="Q15">
        <v>54.9</v>
      </c>
      <c r="R15">
        <v>67.900000000000006</v>
      </c>
      <c r="S15">
        <v>62.8</v>
      </c>
      <c r="T15">
        <v>49.1</v>
      </c>
      <c r="U15">
        <v>11.5</v>
      </c>
      <c r="V15">
        <v>2.2999999999999998</v>
      </c>
      <c r="W15">
        <v>33.1</v>
      </c>
      <c r="X15">
        <v>55</v>
      </c>
      <c r="Y15">
        <v>67.900000000000006</v>
      </c>
      <c r="Z15">
        <v>62.8</v>
      </c>
      <c r="AA15">
        <v>49.1</v>
      </c>
      <c r="AB15">
        <v>11.5</v>
      </c>
    </row>
    <row r="16" spans="1:40" x14ac:dyDescent="0.25">
      <c r="G16" t="s">
        <v>45</v>
      </c>
      <c r="H16">
        <v>1.4</v>
      </c>
      <c r="I16">
        <v>31.4</v>
      </c>
      <c r="J16">
        <v>53</v>
      </c>
      <c r="K16">
        <v>67.7</v>
      </c>
      <c r="L16">
        <v>62.3</v>
      </c>
      <c r="M16">
        <v>47.9</v>
      </c>
      <c r="N16">
        <v>9.1999999999999993</v>
      </c>
      <c r="O16">
        <v>1.8</v>
      </c>
      <c r="P16">
        <v>33.5</v>
      </c>
      <c r="Q16">
        <v>55.2</v>
      </c>
      <c r="R16">
        <v>68</v>
      </c>
      <c r="S16">
        <v>62.7</v>
      </c>
      <c r="T16">
        <v>48.3</v>
      </c>
      <c r="U16">
        <v>9.3000000000000007</v>
      </c>
      <c r="V16">
        <v>1.9</v>
      </c>
      <c r="W16">
        <v>33.9</v>
      </c>
      <c r="X16">
        <v>55.5</v>
      </c>
      <c r="Y16">
        <v>68.2</v>
      </c>
      <c r="Z16">
        <v>62.8</v>
      </c>
      <c r="AA16">
        <v>48.5</v>
      </c>
      <c r="AB16">
        <v>9.4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3D3E-C820-43ED-91D2-8367D9B6304B}">
  <dimension ref="A1:AN16"/>
  <sheetViews>
    <sheetView workbookViewId="0">
      <selection activeCell="H9" sqref="H9:I11"/>
    </sheetView>
  </sheetViews>
  <sheetFormatPr defaultRowHeight="15" x14ac:dyDescent="0.25"/>
  <sheetData>
    <row r="1" spans="1:40" x14ac:dyDescent="0.25">
      <c r="A1" t="s">
        <v>4</v>
      </c>
    </row>
    <row r="2" spans="1:40" x14ac:dyDescent="0.25">
      <c r="A2" t="s">
        <v>1</v>
      </c>
    </row>
    <row r="5" spans="1:40" x14ac:dyDescent="0.25">
      <c r="A5" t="s">
        <v>12</v>
      </c>
      <c r="G5" t="s">
        <v>13</v>
      </c>
      <c r="AD5" t="s">
        <v>14</v>
      </c>
    </row>
    <row r="6" spans="1:40" x14ac:dyDescent="0.25">
      <c r="A6" t="s">
        <v>19</v>
      </c>
      <c r="G6" t="s">
        <v>19</v>
      </c>
      <c r="AD6" t="s">
        <v>19</v>
      </c>
    </row>
    <row r="7" spans="1:40" x14ac:dyDescent="0.25">
      <c r="B7" t="s">
        <v>15</v>
      </c>
      <c r="C7" t="s">
        <v>16</v>
      </c>
      <c r="D7" t="s">
        <v>17</v>
      </c>
      <c r="E7" t="s">
        <v>18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AE7" t="s">
        <v>31</v>
      </c>
      <c r="AF7" t="s">
        <v>32</v>
      </c>
      <c r="AG7" t="s">
        <v>33</v>
      </c>
      <c r="AH7" t="s">
        <v>34</v>
      </c>
      <c r="AI7" t="s">
        <v>35</v>
      </c>
      <c r="AJ7" t="s">
        <v>36</v>
      </c>
      <c r="AK7" t="s">
        <v>37</v>
      </c>
      <c r="AL7" t="s">
        <v>38</v>
      </c>
      <c r="AM7" t="s">
        <v>39</v>
      </c>
      <c r="AN7" t="s">
        <v>40</v>
      </c>
    </row>
    <row r="8" spans="1:40" x14ac:dyDescent="0.25">
      <c r="C8" t="s">
        <v>20</v>
      </c>
      <c r="D8" t="s">
        <v>21</v>
      </c>
    </row>
    <row r="9" spans="1:40" x14ac:dyDescent="0.25">
      <c r="A9">
        <v>1</v>
      </c>
      <c r="B9">
        <v>101</v>
      </c>
      <c r="C9">
        <v>68</v>
      </c>
      <c r="D9">
        <v>830.1</v>
      </c>
      <c r="E9">
        <v>12866</v>
      </c>
      <c r="G9" t="s">
        <v>42</v>
      </c>
      <c r="H9">
        <f>1-W9/S9</f>
        <v>0.25088141937143638</v>
      </c>
      <c r="I9">
        <f>1-V9/T9</f>
        <v>0.17720686448068734</v>
      </c>
      <c r="J9">
        <v>2.8012299999999999</v>
      </c>
      <c r="K9">
        <v>28.963190000000001</v>
      </c>
      <c r="L9">
        <v>50.046280000000003</v>
      </c>
      <c r="M9">
        <v>63.771259999999998</v>
      </c>
      <c r="N9">
        <v>59.016559999999998</v>
      </c>
      <c r="O9">
        <v>46.952260000000003</v>
      </c>
      <c r="P9">
        <v>19.309920000000002</v>
      </c>
      <c r="R9">
        <f>INDEX('01 Density'!$AC$5:$AC$20, MATCH($A$1, '01 Density'!$C$5:$C$20, 0), 1)-J9</f>
        <v>97.865436666666668</v>
      </c>
      <c r="S9">
        <f>INDEX('01 Density'!$AC$5:$AC$20, MATCH($A$1, '01 Density'!$C$5:$C$20, 0), 1)-K9</f>
        <v>71.703476666666674</v>
      </c>
      <c r="T9">
        <f>INDEX('01 Density'!$AC$5:$AC$20, MATCH($A$1, '01 Density'!$C$5:$C$20, 0), 1)-L9</f>
        <v>50.620386666666668</v>
      </c>
      <c r="U9">
        <f>INDEX('01 Density'!$AC$5:$AC$20, MATCH($A$1, '01 Density'!$C$5:$C$20, 0), 1)-M9</f>
        <v>36.895406666666673</v>
      </c>
      <c r="V9">
        <f>INDEX('01 Density'!$AC$5:$AC$20, MATCH($A$1, '01 Density'!$C$5:$C$20, 0), 1)-N9</f>
        <v>41.650106666666673</v>
      </c>
      <c r="W9">
        <f>INDEX('01 Density'!$AC$5:$AC$20, MATCH($A$1, '01 Density'!$C$5:$C$20, 0), 1)-O9</f>
        <v>53.714406666666669</v>
      </c>
      <c r="X9">
        <f>INDEX('01 Density'!$AC$5:$AC$20, MATCH($A$1, '01 Density'!$C$5:$C$20, 0), 1)-P9</f>
        <v>81.356746666666666</v>
      </c>
      <c r="AD9" t="s">
        <v>42</v>
      </c>
      <c r="AE9">
        <v>43.69</v>
      </c>
      <c r="AF9">
        <v>45.6</v>
      </c>
      <c r="AG9">
        <v>46.18</v>
      </c>
      <c r="AH9">
        <v>51.71</v>
      </c>
      <c r="AI9">
        <v>53.47</v>
      </c>
      <c r="AJ9">
        <v>53.97</v>
      </c>
      <c r="AK9">
        <v>60.57</v>
      </c>
      <c r="AL9">
        <v>61.15</v>
      </c>
      <c r="AM9">
        <v>61.44</v>
      </c>
      <c r="AN9" t="s">
        <v>74</v>
      </c>
    </row>
    <row r="10" spans="1:40" x14ac:dyDescent="0.25">
      <c r="G10" t="s">
        <v>44</v>
      </c>
      <c r="H10">
        <f t="shared" ref="H10" si="0">1-W10/S10</f>
        <v>0.24369915412901311</v>
      </c>
      <c r="I10">
        <f t="shared" ref="I10:I11" si="1">1-V10/T10</f>
        <v>0.17871083916862818</v>
      </c>
      <c r="J10">
        <v>1.5606500000000001</v>
      </c>
      <c r="K10">
        <v>32.860030000000002</v>
      </c>
      <c r="L10">
        <v>55.777000000000001</v>
      </c>
      <c r="M10">
        <v>68.987769999999998</v>
      </c>
      <c r="N10">
        <v>63.79927</v>
      </c>
      <c r="O10">
        <v>49.384450000000001</v>
      </c>
      <c r="P10">
        <v>11.802720000000001</v>
      </c>
      <c r="R10">
        <f>INDEX('01 Density'!$AC$5:$AC$20, MATCH($A$1, '01 Density'!$C$5:$C$20, 0), 1)-J10</f>
        <v>99.106016666666676</v>
      </c>
      <c r="S10">
        <f>INDEX('01 Density'!$AC$5:$AC$20, MATCH($A$1, '01 Density'!$C$5:$C$20, 0), 1)-K10</f>
        <v>67.806636666666662</v>
      </c>
      <c r="T10">
        <f>INDEX('01 Density'!$AC$5:$AC$20, MATCH($A$1, '01 Density'!$C$5:$C$20, 0), 1)-L10</f>
        <v>44.88966666666667</v>
      </c>
      <c r="U10">
        <f>INDEX('01 Density'!$AC$5:$AC$20, MATCH($A$1, '01 Density'!$C$5:$C$20, 0), 1)-M10</f>
        <v>31.678896666666674</v>
      </c>
      <c r="V10">
        <f>INDEX('01 Density'!$AC$5:$AC$20, MATCH($A$1, '01 Density'!$C$5:$C$20, 0), 1)-N10</f>
        <v>36.867396666666671</v>
      </c>
      <c r="W10">
        <f>INDEX('01 Density'!$AC$5:$AC$20, MATCH($A$1, '01 Density'!$C$5:$C$20, 0), 1)-O10</f>
        <v>51.28221666666667</v>
      </c>
      <c r="X10">
        <f>INDEX('01 Density'!$AC$5:$AC$20, MATCH($A$1, '01 Density'!$C$5:$C$20, 0), 1)-P10</f>
        <v>88.863946666666664</v>
      </c>
      <c r="AD10" t="s">
        <v>44</v>
      </c>
      <c r="AE10">
        <v>42.1</v>
      </c>
      <c r="AF10">
        <v>44.35</v>
      </c>
      <c r="AG10">
        <v>44.98</v>
      </c>
      <c r="AH10">
        <v>49.51</v>
      </c>
      <c r="AI10">
        <v>51.73</v>
      </c>
      <c r="AJ10">
        <v>52.31</v>
      </c>
      <c r="AK10">
        <v>58.67</v>
      </c>
      <c r="AL10">
        <v>59.41</v>
      </c>
      <c r="AM10">
        <v>59.73</v>
      </c>
      <c r="AN10" t="s">
        <v>74</v>
      </c>
    </row>
    <row r="11" spans="1:40" x14ac:dyDescent="0.25">
      <c r="G11" t="s">
        <v>45</v>
      </c>
      <c r="H11">
        <f>1-W11/S11</f>
        <v>0.23477189777500074</v>
      </c>
      <c r="I11">
        <f t="shared" si="1"/>
        <v>0.18109866364153815</v>
      </c>
      <c r="J11">
        <v>1.7247699999999999</v>
      </c>
      <c r="K11">
        <v>33.307540000000003</v>
      </c>
      <c r="L11">
        <v>55.228009999999998</v>
      </c>
      <c r="M11">
        <v>68.807950000000005</v>
      </c>
      <c r="N11">
        <v>63.456890000000001</v>
      </c>
      <c r="O11">
        <v>49.121569999999998</v>
      </c>
      <c r="P11">
        <v>10.6099</v>
      </c>
      <c r="R11">
        <f>INDEX('01 Density'!$AC$5:$AC$20, MATCH($A$1, '01 Density'!$C$5:$C$20, 0), 1)-J11</f>
        <v>98.941896666666665</v>
      </c>
      <c r="S11">
        <f>INDEX('01 Density'!$AC$5:$AC$20, MATCH($A$1, '01 Density'!$C$5:$C$20, 0), 1)-K11</f>
        <v>67.359126666666668</v>
      </c>
      <c r="T11">
        <f>INDEX('01 Density'!$AC$5:$AC$20, MATCH($A$1, '01 Density'!$C$5:$C$20, 0), 1)-L11</f>
        <v>45.438656666666674</v>
      </c>
      <c r="U11">
        <f>INDEX('01 Density'!$AC$5:$AC$20, MATCH($A$1, '01 Density'!$C$5:$C$20, 0), 1)-M11</f>
        <v>31.858716666666666</v>
      </c>
      <c r="V11">
        <f>INDEX('01 Density'!$AC$5:$AC$20, MATCH($A$1, '01 Density'!$C$5:$C$20, 0), 1)-N11</f>
        <v>37.20977666666667</v>
      </c>
      <c r="W11">
        <f>INDEX('01 Density'!$AC$5:$AC$20, MATCH($A$1, '01 Density'!$C$5:$C$20, 0), 1)-O11</f>
        <v>51.545096666666673</v>
      </c>
      <c r="X11">
        <f>INDEX('01 Density'!$AC$5:$AC$20, MATCH($A$1, '01 Density'!$C$5:$C$20, 0), 1)-P11</f>
        <v>90.056766666666675</v>
      </c>
      <c r="AD11" t="s">
        <v>45</v>
      </c>
      <c r="AE11">
        <v>42.55</v>
      </c>
      <c r="AF11">
        <v>44.55</v>
      </c>
      <c r="AG11">
        <v>45.1</v>
      </c>
      <c r="AH11">
        <v>49.96</v>
      </c>
      <c r="AI11">
        <v>51.9</v>
      </c>
      <c r="AJ11">
        <v>52.38</v>
      </c>
      <c r="AK11">
        <v>58.82</v>
      </c>
      <c r="AL11">
        <v>59.43</v>
      </c>
      <c r="AM11">
        <v>59.67</v>
      </c>
      <c r="AN11" t="s">
        <v>74</v>
      </c>
    </row>
    <row r="12" spans="1:40" x14ac:dyDescent="0.25"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52</v>
      </c>
      <c r="O12" t="s">
        <v>53</v>
      </c>
      <c r="P12" t="s">
        <v>54</v>
      </c>
      <c r="Q12" t="s">
        <v>55</v>
      </c>
      <c r="R12" t="s">
        <v>56</v>
      </c>
      <c r="S12" t="s">
        <v>57</v>
      </c>
      <c r="T12" t="s">
        <v>58</v>
      </c>
      <c r="U12" t="s">
        <v>59</v>
      </c>
      <c r="V12" t="s">
        <v>60</v>
      </c>
      <c r="W12" t="s">
        <v>61</v>
      </c>
      <c r="X12" t="s">
        <v>62</v>
      </c>
      <c r="Y12" t="s">
        <v>63</v>
      </c>
      <c r="Z12" t="s">
        <v>64</v>
      </c>
      <c r="AA12" t="s">
        <v>65</v>
      </c>
      <c r="AB12" t="s">
        <v>66</v>
      </c>
    </row>
    <row r="13" spans="1:40" x14ac:dyDescent="0.25"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</row>
    <row r="14" spans="1:40" x14ac:dyDescent="0.25">
      <c r="G14" t="s">
        <v>42</v>
      </c>
      <c r="H14">
        <v>2.1</v>
      </c>
      <c r="I14">
        <v>26.7</v>
      </c>
      <c r="J14">
        <v>47.8</v>
      </c>
      <c r="K14">
        <v>63.2</v>
      </c>
      <c r="L14">
        <v>58.5</v>
      </c>
      <c r="M14">
        <v>46.4</v>
      </c>
      <c r="N14">
        <v>19</v>
      </c>
      <c r="O14">
        <v>3.1</v>
      </c>
      <c r="P14">
        <v>29.8</v>
      </c>
      <c r="Q14">
        <v>50.9</v>
      </c>
      <c r="R14">
        <v>63.9</v>
      </c>
      <c r="S14">
        <v>59.1</v>
      </c>
      <c r="T14">
        <v>47.1</v>
      </c>
      <c r="U14">
        <v>19.399999999999999</v>
      </c>
      <c r="V14">
        <v>3.2</v>
      </c>
      <c r="W14">
        <v>30.5</v>
      </c>
      <c r="X14">
        <v>51.5</v>
      </c>
      <c r="Y14">
        <v>64.2</v>
      </c>
      <c r="Z14">
        <v>59.4</v>
      </c>
      <c r="AA14">
        <v>47.4</v>
      </c>
      <c r="AB14">
        <v>19.600000000000001</v>
      </c>
    </row>
    <row r="15" spans="1:40" x14ac:dyDescent="0.25">
      <c r="G15" t="s">
        <v>44</v>
      </c>
      <c r="H15">
        <v>2</v>
      </c>
      <c r="I15">
        <v>34.6</v>
      </c>
      <c r="J15">
        <v>57.4</v>
      </c>
      <c r="K15">
        <v>69.8</v>
      </c>
      <c r="L15">
        <v>64.7</v>
      </c>
      <c r="M15">
        <v>50.4</v>
      </c>
      <c r="N15">
        <v>12.2</v>
      </c>
      <c r="O15">
        <v>1.3</v>
      </c>
      <c r="P15">
        <v>32</v>
      </c>
      <c r="Q15">
        <v>55.1</v>
      </c>
      <c r="R15">
        <v>68.7</v>
      </c>
      <c r="S15">
        <v>63.5</v>
      </c>
      <c r="T15">
        <v>49</v>
      </c>
      <c r="U15">
        <v>11.7</v>
      </c>
      <c r="V15">
        <v>1.3</v>
      </c>
      <c r="W15">
        <v>32</v>
      </c>
      <c r="X15">
        <v>54.9</v>
      </c>
      <c r="Y15">
        <v>68.400000000000006</v>
      </c>
      <c r="Z15">
        <v>63.2</v>
      </c>
      <c r="AA15">
        <v>48.8</v>
      </c>
      <c r="AB15">
        <v>11.6</v>
      </c>
    </row>
    <row r="16" spans="1:40" x14ac:dyDescent="0.25">
      <c r="G16" t="s">
        <v>45</v>
      </c>
      <c r="H16">
        <v>1.2</v>
      </c>
      <c r="I16">
        <v>31.7</v>
      </c>
      <c r="J16">
        <v>53.6</v>
      </c>
      <c r="K16">
        <v>68.5</v>
      </c>
      <c r="L16">
        <v>63.1</v>
      </c>
      <c r="M16">
        <v>48.7</v>
      </c>
      <c r="N16">
        <v>10.5</v>
      </c>
      <c r="O16">
        <v>1.9</v>
      </c>
      <c r="P16">
        <v>33.9</v>
      </c>
      <c r="Q16">
        <v>55.8</v>
      </c>
      <c r="R16">
        <v>68.900000000000006</v>
      </c>
      <c r="S16">
        <v>63.5</v>
      </c>
      <c r="T16">
        <v>49.2</v>
      </c>
      <c r="U16">
        <v>10.7</v>
      </c>
      <c r="V16">
        <v>2</v>
      </c>
      <c r="W16">
        <v>34.299999999999997</v>
      </c>
      <c r="X16">
        <v>56.3</v>
      </c>
      <c r="Y16">
        <v>69.099999999999994</v>
      </c>
      <c r="Z16">
        <v>63.7</v>
      </c>
      <c r="AA16">
        <v>49.4</v>
      </c>
      <c r="AB16">
        <v>10.7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7F06-5ED3-4D82-8F50-2F6630177B9C}">
  <dimension ref="A1:AN16"/>
  <sheetViews>
    <sheetView workbookViewId="0">
      <selection activeCell="H9" sqref="H9:I11"/>
    </sheetView>
  </sheetViews>
  <sheetFormatPr defaultRowHeight="15" x14ac:dyDescent="0.25"/>
  <sheetData>
    <row r="1" spans="1:40" x14ac:dyDescent="0.25">
      <c r="A1" t="s">
        <v>3</v>
      </c>
    </row>
    <row r="2" spans="1:40" x14ac:dyDescent="0.25">
      <c r="A2" t="s">
        <v>1</v>
      </c>
    </row>
    <row r="5" spans="1:40" x14ac:dyDescent="0.25">
      <c r="A5" t="s">
        <v>12</v>
      </c>
      <c r="G5" t="s">
        <v>13</v>
      </c>
      <c r="AD5" t="s">
        <v>14</v>
      </c>
    </row>
    <row r="6" spans="1:40" x14ac:dyDescent="0.25">
      <c r="A6" t="s">
        <v>19</v>
      </c>
      <c r="G6" t="s">
        <v>19</v>
      </c>
      <c r="AD6" t="s">
        <v>19</v>
      </c>
    </row>
    <row r="7" spans="1:40" x14ac:dyDescent="0.25">
      <c r="B7" t="s">
        <v>15</v>
      </c>
      <c r="C7" t="s">
        <v>16</v>
      </c>
      <c r="D7" t="s">
        <v>17</v>
      </c>
      <c r="E7" t="s">
        <v>18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AE7" t="s">
        <v>31</v>
      </c>
      <c r="AF7" t="s">
        <v>32</v>
      </c>
      <c r="AG7" t="s">
        <v>33</v>
      </c>
      <c r="AH7" t="s">
        <v>34</v>
      </c>
      <c r="AI7" t="s">
        <v>35</v>
      </c>
      <c r="AJ7" t="s">
        <v>36</v>
      </c>
      <c r="AK7" t="s">
        <v>37</v>
      </c>
      <c r="AL7" t="s">
        <v>38</v>
      </c>
      <c r="AM7" t="s">
        <v>39</v>
      </c>
      <c r="AN7" t="s">
        <v>40</v>
      </c>
    </row>
    <row r="8" spans="1:40" x14ac:dyDescent="0.25">
      <c r="C8" t="s">
        <v>20</v>
      </c>
      <c r="D8" t="s">
        <v>21</v>
      </c>
    </row>
    <row r="9" spans="1:40" x14ac:dyDescent="0.25">
      <c r="A9">
        <v>1</v>
      </c>
      <c r="B9">
        <v>100</v>
      </c>
      <c r="C9">
        <v>71</v>
      </c>
      <c r="D9">
        <v>830.1</v>
      </c>
      <c r="E9">
        <v>12866</v>
      </c>
      <c r="H9">
        <f>1-W9/S9</f>
        <v>0.26574294442344959</v>
      </c>
      <c r="I9">
        <f>1-V9/T9</f>
        <v>0.19468755589051678</v>
      </c>
      <c r="J9">
        <v>3.1137899999999998</v>
      </c>
      <c r="K9">
        <v>30.671610000000001</v>
      </c>
      <c r="L9">
        <v>52.791960000000003</v>
      </c>
      <c r="M9">
        <v>66.941310000000001</v>
      </c>
      <c r="N9">
        <v>61.950330000000001</v>
      </c>
      <c r="O9">
        <v>49.050849999999997</v>
      </c>
      <c r="P9">
        <v>17.59442</v>
      </c>
      <c r="R9">
        <f>INDEX('01 Density'!$AC$5:$AC$20, MATCH($A$1, '01 Density'!$C$5:$C$20, 0), 1)-J9</f>
        <v>96.719543333333334</v>
      </c>
      <c r="S9">
        <f>INDEX('01 Density'!$AC$5:$AC$20, MATCH($A$1, '01 Density'!$C$5:$C$20, 0), 1)-K9</f>
        <v>69.161723333333327</v>
      </c>
      <c r="T9">
        <f>INDEX('01 Density'!$AC$5:$AC$20, MATCH($A$1, '01 Density'!$C$5:$C$20, 0), 1)-L9</f>
        <v>47.041373333333325</v>
      </c>
      <c r="U9">
        <f>INDEX('01 Density'!$AC$5:$AC$20, MATCH($A$1, '01 Density'!$C$5:$C$20, 0), 1)-M9</f>
        <v>32.892023333333327</v>
      </c>
      <c r="V9">
        <f>INDEX('01 Density'!$AC$5:$AC$20, MATCH($A$1, '01 Density'!$C$5:$C$20, 0), 1)-N9</f>
        <v>37.883003333333328</v>
      </c>
      <c r="W9">
        <f>INDEX('01 Density'!$AC$5:$AC$20, MATCH($A$1, '01 Density'!$C$5:$C$20, 0), 1)-O9</f>
        <v>50.782483333333332</v>
      </c>
      <c r="X9">
        <f>INDEX('01 Density'!$AC$5:$AC$20, MATCH($A$1, '01 Density'!$C$5:$C$20, 0), 1)-P9</f>
        <v>82.238913333333329</v>
      </c>
      <c r="AD9" t="s">
        <v>42</v>
      </c>
      <c r="AE9">
        <v>43.16</v>
      </c>
      <c r="AF9">
        <v>44.98</v>
      </c>
      <c r="AG9">
        <v>45.51</v>
      </c>
      <c r="AH9">
        <v>51.12</v>
      </c>
      <c r="AI9">
        <v>52.8</v>
      </c>
      <c r="AJ9">
        <v>53.26</v>
      </c>
      <c r="AK9">
        <v>59.88</v>
      </c>
      <c r="AL9">
        <v>60.43</v>
      </c>
      <c r="AM9">
        <v>60.67</v>
      </c>
      <c r="AN9" t="s">
        <v>68</v>
      </c>
    </row>
    <row r="10" spans="1:40" x14ac:dyDescent="0.25">
      <c r="G10" t="s">
        <v>42</v>
      </c>
      <c r="H10">
        <f t="shared" ref="H10" si="0">1-W10/S10</f>
        <v>0.24767773861976805</v>
      </c>
      <c r="I10">
        <f t="shared" ref="I10:I11" si="1">1-V10/T10</f>
        <v>0.1758812297453084</v>
      </c>
      <c r="J10">
        <v>2.9316200000000001</v>
      </c>
      <c r="K10">
        <v>29.978649999999998</v>
      </c>
      <c r="L10">
        <v>51.019539999999999</v>
      </c>
      <c r="M10">
        <v>64.502020000000002</v>
      </c>
      <c r="N10">
        <v>59.604970000000002</v>
      </c>
      <c r="O10">
        <v>47.280099999999997</v>
      </c>
      <c r="P10">
        <v>19.376860000000001</v>
      </c>
      <c r="R10">
        <f>INDEX('01 Density'!$AC$5:$AC$20, MATCH($A$1, '01 Density'!$C$5:$C$20, 0), 1)-J10</f>
        <v>96.901713333333333</v>
      </c>
      <c r="S10">
        <f>INDEX('01 Density'!$AC$5:$AC$20, MATCH($A$1, '01 Density'!$C$5:$C$20, 0), 1)-K10</f>
        <v>69.854683333333327</v>
      </c>
      <c r="T10">
        <f>INDEX('01 Density'!$AC$5:$AC$20, MATCH($A$1, '01 Density'!$C$5:$C$20, 0), 1)-L10</f>
        <v>48.813793333333329</v>
      </c>
      <c r="U10">
        <f>INDEX('01 Density'!$AC$5:$AC$20, MATCH($A$1, '01 Density'!$C$5:$C$20, 0), 1)-M10</f>
        <v>35.331313333333327</v>
      </c>
      <c r="V10">
        <f>INDEX('01 Density'!$AC$5:$AC$20, MATCH($A$1, '01 Density'!$C$5:$C$20, 0), 1)-N10</f>
        <v>40.228363333333327</v>
      </c>
      <c r="W10">
        <f>INDEX('01 Density'!$AC$5:$AC$20, MATCH($A$1, '01 Density'!$C$5:$C$20, 0), 1)-O10</f>
        <v>52.553233333333331</v>
      </c>
      <c r="X10">
        <f>INDEX('01 Density'!$AC$5:$AC$20, MATCH($A$1, '01 Density'!$C$5:$C$20, 0), 1)-P10</f>
        <v>80.456473333333321</v>
      </c>
      <c r="AD10" t="s">
        <v>44</v>
      </c>
      <c r="AE10">
        <v>41.02</v>
      </c>
      <c r="AF10">
        <v>43.39</v>
      </c>
      <c r="AG10">
        <v>44.05</v>
      </c>
      <c r="AH10">
        <v>48.39</v>
      </c>
      <c r="AI10">
        <v>50.58</v>
      </c>
      <c r="AJ10">
        <v>51.16</v>
      </c>
      <c r="AK10">
        <v>57.42</v>
      </c>
      <c r="AL10">
        <v>58.17</v>
      </c>
      <c r="AM10">
        <v>58.48</v>
      </c>
      <c r="AN10" t="s">
        <v>68</v>
      </c>
    </row>
    <row r="11" spans="1:40" x14ac:dyDescent="0.25">
      <c r="G11" t="s">
        <v>45</v>
      </c>
      <c r="H11">
        <f>1-W11/S11</f>
        <v>0.23206079582664163</v>
      </c>
      <c r="I11">
        <f t="shared" si="1"/>
        <v>0.18023053388771992</v>
      </c>
      <c r="J11">
        <v>1.83924</v>
      </c>
      <c r="K11">
        <v>33.216479999999997</v>
      </c>
      <c r="L11">
        <v>55.018230000000003</v>
      </c>
      <c r="M11">
        <v>68.582750000000004</v>
      </c>
      <c r="N11">
        <v>63.095280000000002</v>
      </c>
      <c r="O11">
        <v>48.675640000000001</v>
      </c>
      <c r="P11">
        <v>10.26802</v>
      </c>
      <c r="R11">
        <f>INDEX('01 Density'!$AC$5:$AC$20, MATCH($A$1, '01 Density'!$C$5:$C$20, 0), 1)-J11</f>
        <v>97.994093333333325</v>
      </c>
      <c r="S11">
        <f>INDEX('01 Density'!$AC$5:$AC$20, MATCH($A$1, '01 Density'!$C$5:$C$20, 0), 1)-K11</f>
        <v>66.616853333333324</v>
      </c>
      <c r="T11">
        <f>INDEX('01 Density'!$AC$5:$AC$20, MATCH($A$1, '01 Density'!$C$5:$C$20, 0), 1)-L11</f>
        <v>44.815103333333326</v>
      </c>
      <c r="U11">
        <f>INDEX('01 Density'!$AC$5:$AC$20, MATCH($A$1, '01 Density'!$C$5:$C$20, 0), 1)-M11</f>
        <v>31.250583333333324</v>
      </c>
      <c r="V11">
        <f>INDEX('01 Density'!$AC$5:$AC$20, MATCH($A$1, '01 Density'!$C$5:$C$20, 0), 1)-N11</f>
        <v>36.738053333333326</v>
      </c>
      <c r="W11">
        <f>INDEX('01 Density'!$AC$5:$AC$20, MATCH($A$1, '01 Density'!$C$5:$C$20, 0), 1)-O11</f>
        <v>51.157693333333327</v>
      </c>
      <c r="X11">
        <f>INDEX('01 Density'!$AC$5:$AC$20, MATCH($A$1, '01 Density'!$C$5:$C$20, 0), 1)-P11</f>
        <v>89.565313333333336</v>
      </c>
      <c r="AD11" t="s">
        <v>45</v>
      </c>
      <c r="AE11">
        <v>41.53</v>
      </c>
      <c r="AF11">
        <v>43.58</v>
      </c>
      <c r="AG11">
        <v>44.14</v>
      </c>
      <c r="AH11">
        <v>48.71</v>
      </c>
      <c r="AI11">
        <v>50.65</v>
      </c>
      <c r="AJ11">
        <v>51.19</v>
      </c>
      <c r="AK11">
        <v>57.47</v>
      </c>
      <c r="AL11">
        <v>58.13</v>
      </c>
      <c r="AM11">
        <v>58.44</v>
      </c>
      <c r="AN11" t="s">
        <v>68</v>
      </c>
    </row>
    <row r="12" spans="1:40" x14ac:dyDescent="0.25"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52</v>
      </c>
      <c r="O12" t="s">
        <v>53</v>
      </c>
      <c r="P12" t="s">
        <v>54</v>
      </c>
      <c r="Q12" t="s">
        <v>55</v>
      </c>
      <c r="R12" t="s">
        <v>56</v>
      </c>
      <c r="S12" t="s">
        <v>57</v>
      </c>
      <c r="T12" t="s">
        <v>58</v>
      </c>
      <c r="U12" t="s">
        <v>59</v>
      </c>
      <c r="V12" t="s">
        <v>60</v>
      </c>
      <c r="W12" t="s">
        <v>61</v>
      </c>
      <c r="X12" t="s">
        <v>62</v>
      </c>
      <c r="Y12" t="s">
        <v>63</v>
      </c>
      <c r="Z12" t="s">
        <v>64</v>
      </c>
      <c r="AA12" t="s">
        <v>65</v>
      </c>
      <c r="AB12" t="s">
        <v>66</v>
      </c>
    </row>
    <row r="13" spans="1:40" x14ac:dyDescent="0.25"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</row>
    <row r="14" spans="1:40" x14ac:dyDescent="0.25">
      <c r="H14">
        <v>2.8</v>
      </c>
      <c r="I14">
        <v>29.3</v>
      </c>
      <c r="J14">
        <v>51.7</v>
      </c>
      <c r="K14">
        <v>66.7</v>
      </c>
      <c r="L14">
        <v>61.7</v>
      </c>
      <c r="M14">
        <v>48.7</v>
      </c>
      <c r="N14">
        <v>17.3</v>
      </c>
      <c r="O14">
        <v>3.2</v>
      </c>
      <c r="P14">
        <v>31.1</v>
      </c>
      <c r="Q14">
        <v>53.2</v>
      </c>
      <c r="R14">
        <v>67</v>
      </c>
      <c r="S14">
        <v>62</v>
      </c>
      <c r="T14">
        <v>49.1</v>
      </c>
      <c r="U14">
        <v>17.600000000000001</v>
      </c>
      <c r="V14">
        <v>3.4</v>
      </c>
      <c r="W14">
        <v>31.5</v>
      </c>
      <c r="X14">
        <v>53.5</v>
      </c>
      <c r="Y14">
        <v>67.099999999999994</v>
      </c>
      <c r="Z14">
        <v>62.1</v>
      </c>
      <c r="AA14">
        <v>49.3</v>
      </c>
      <c r="AB14">
        <v>17.899999999999999</v>
      </c>
    </row>
    <row r="15" spans="1:40" x14ac:dyDescent="0.25">
      <c r="G15" t="s">
        <v>42</v>
      </c>
      <c r="H15">
        <v>2.2000000000000002</v>
      </c>
      <c r="I15">
        <v>27.9</v>
      </c>
      <c r="J15">
        <v>49</v>
      </c>
      <c r="K15">
        <v>64.099999999999994</v>
      </c>
      <c r="L15">
        <v>59.2</v>
      </c>
      <c r="M15">
        <v>46.8</v>
      </c>
      <c r="N15">
        <v>19.100000000000001</v>
      </c>
      <c r="O15">
        <v>3.2</v>
      </c>
      <c r="P15">
        <v>30.7</v>
      </c>
      <c r="Q15">
        <v>51.8</v>
      </c>
      <c r="R15">
        <v>64.599999999999994</v>
      </c>
      <c r="S15">
        <v>59.7</v>
      </c>
      <c r="T15">
        <v>47.4</v>
      </c>
      <c r="U15">
        <v>19.399999999999999</v>
      </c>
      <c r="V15">
        <v>3.4</v>
      </c>
      <c r="W15">
        <v>31.3</v>
      </c>
      <c r="X15">
        <v>52.3</v>
      </c>
      <c r="Y15">
        <v>64.8</v>
      </c>
      <c r="Z15">
        <v>59.9</v>
      </c>
      <c r="AA15">
        <v>47.6</v>
      </c>
      <c r="AB15">
        <v>19.600000000000001</v>
      </c>
    </row>
    <row r="16" spans="1:40" x14ac:dyDescent="0.25">
      <c r="G16" t="s">
        <v>45</v>
      </c>
      <c r="H16">
        <v>1.6</v>
      </c>
      <c r="I16">
        <v>31.4</v>
      </c>
      <c r="J16">
        <v>53.3</v>
      </c>
      <c r="K16">
        <v>68.2</v>
      </c>
      <c r="L16">
        <v>62.7</v>
      </c>
      <c r="M16">
        <v>48.3</v>
      </c>
      <c r="N16">
        <v>10.1</v>
      </c>
      <c r="O16">
        <v>1.9</v>
      </c>
      <c r="P16">
        <v>33.799999999999997</v>
      </c>
      <c r="Q16">
        <v>55.6</v>
      </c>
      <c r="R16">
        <v>68.7</v>
      </c>
      <c r="S16">
        <v>63.2</v>
      </c>
      <c r="T16">
        <v>48.7</v>
      </c>
      <c r="U16">
        <v>10.3</v>
      </c>
      <c r="V16">
        <v>2</v>
      </c>
      <c r="W16">
        <v>34.4</v>
      </c>
      <c r="X16">
        <v>56.1</v>
      </c>
      <c r="Y16">
        <v>68.900000000000006</v>
      </c>
      <c r="Z16">
        <v>63.4</v>
      </c>
      <c r="AA16">
        <v>49</v>
      </c>
      <c r="AB16">
        <v>10.4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B1B6-0C7B-468E-9D5C-3C35BDD251F9}">
  <dimension ref="A1:AN16"/>
  <sheetViews>
    <sheetView workbookViewId="0">
      <selection activeCell="H9" sqref="H9:I11"/>
    </sheetView>
  </sheetViews>
  <sheetFormatPr defaultRowHeight="15" x14ac:dyDescent="0.25"/>
  <sheetData>
    <row r="1" spans="1:40" x14ac:dyDescent="0.25">
      <c r="A1" t="s">
        <v>2</v>
      </c>
    </row>
    <row r="2" spans="1:40" x14ac:dyDescent="0.25">
      <c r="A2" t="s">
        <v>1</v>
      </c>
    </row>
    <row r="5" spans="1:40" x14ac:dyDescent="0.25">
      <c r="A5" t="s">
        <v>12</v>
      </c>
      <c r="G5" t="s">
        <v>13</v>
      </c>
      <c r="AD5" t="s">
        <v>14</v>
      </c>
    </row>
    <row r="6" spans="1:40" x14ac:dyDescent="0.25">
      <c r="A6" t="s">
        <v>19</v>
      </c>
      <c r="G6" t="s">
        <v>19</v>
      </c>
      <c r="AD6" t="s">
        <v>19</v>
      </c>
    </row>
    <row r="7" spans="1:40" x14ac:dyDescent="0.25">
      <c r="B7" t="s">
        <v>15</v>
      </c>
      <c r="C7" t="s">
        <v>16</v>
      </c>
      <c r="D7" t="s">
        <v>17</v>
      </c>
      <c r="E7" t="s">
        <v>18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AE7" t="s">
        <v>31</v>
      </c>
      <c r="AF7" t="s">
        <v>32</v>
      </c>
      <c r="AG7" t="s">
        <v>33</v>
      </c>
      <c r="AH7" t="s">
        <v>34</v>
      </c>
      <c r="AI7" t="s">
        <v>35</v>
      </c>
      <c r="AJ7" t="s">
        <v>36</v>
      </c>
      <c r="AK7" t="s">
        <v>37</v>
      </c>
      <c r="AL7" t="s">
        <v>38</v>
      </c>
      <c r="AM7" t="s">
        <v>39</v>
      </c>
      <c r="AN7" t="s">
        <v>40</v>
      </c>
    </row>
    <row r="8" spans="1:40" x14ac:dyDescent="0.25">
      <c r="C8" t="s">
        <v>20</v>
      </c>
      <c r="D8" t="s">
        <v>21</v>
      </c>
    </row>
    <row r="9" spans="1:40" x14ac:dyDescent="0.25">
      <c r="A9">
        <v>1</v>
      </c>
      <c r="B9">
        <v>101</v>
      </c>
      <c r="C9">
        <v>69</v>
      </c>
      <c r="D9">
        <v>830.1</v>
      </c>
      <c r="E9">
        <v>12866</v>
      </c>
      <c r="G9" t="s">
        <v>42</v>
      </c>
      <c r="H9">
        <f>1-W9/S9</f>
        <v>0.23774060722912782</v>
      </c>
      <c r="I9">
        <f>1-V9/T9</f>
        <v>0.16703775424959533</v>
      </c>
      <c r="J9">
        <v>2.9762599999999999</v>
      </c>
      <c r="K9">
        <v>30.130870000000002</v>
      </c>
      <c r="L9">
        <v>50.93994</v>
      </c>
      <c r="M9">
        <v>64.195530000000005</v>
      </c>
      <c r="N9">
        <v>59.301859999999998</v>
      </c>
      <c r="O9">
        <v>46.979340000000001</v>
      </c>
      <c r="P9">
        <v>19.145420000000001</v>
      </c>
      <c r="R9">
        <f>INDEX('01 Density'!$AC$5:$AC$20, MATCH($A$1, '01 Density'!$C$5:$C$20, 0), 1)-J9</f>
        <v>98.023740000000004</v>
      </c>
      <c r="S9">
        <f>INDEX('01 Density'!$AC$5:$AC$20, MATCH($A$1, '01 Density'!$C$5:$C$20, 0), 1)-K9</f>
        <v>70.869129999999998</v>
      </c>
      <c r="T9">
        <f>INDEX('01 Density'!$AC$5:$AC$20, MATCH($A$1, '01 Density'!$C$5:$C$20, 0), 1)-L9</f>
        <v>50.06006</v>
      </c>
      <c r="U9">
        <f>INDEX('01 Density'!$AC$5:$AC$20, MATCH($A$1, '01 Density'!$C$5:$C$20, 0), 1)-M9</f>
        <v>36.804469999999995</v>
      </c>
      <c r="V9">
        <f>INDEX('01 Density'!$AC$5:$AC$20, MATCH($A$1, '01 Density'!$C$5:$C$20, 0), 1)-N9</f>
        <v>41.698140000000002</v>
      </c>
      <c r="W9">
        <f>INDEX('01 Density'!$AC$5:$AC$20, MATCH($A$1, '01 Density'!$C$5:$C$20, 0), 1)-O9</f>
        <v>54.020659999999999</v>
      </c>
      <c r="X9">
        <f>INDEX('01 Density'!$AC$5:$AC$20, MATCH($A$1, '01 Density'!$C$5:$C$20, 0), 1)-P9</f>
        <v>81.854579999999999</v>
      </c>
      <c r="AD9" t="s">
        <v>42</v>
      </c>
      <c r="AE9">
        <v>42.91</v>
      </c>
      <c r="AF9">
        <v>44.86</v>
      </c>
      <c r="AG9">
        <v>45.42</v>
      </c>
      <c r="AH9">
        <v>50.64</v>
      </c>
      <c r="AI9">
        <v>52.38</v>
      </c>
      <c r="AJ9">
        <v>52.86</v>
      </c>
      <c r="AK9">
        <v>59.35</v>
      </c>
      <c r="AL9">
        <v>59.96</v>
      </c>
      <c r="AM9">
        <v>60.25</v>
      </c>
      <c r="AN9" t="s">
        <v>75</v>
      </c>
    </row>
    <row r="10" spans="1:40" x14ac:dyDescent="0.25">
      <c r="G10" t="s">
        <v>44</v>
      </c>
      <c r="H10">
        <f t="shared" ref="H10" si="0">1-W10/S10</f>
        <v>0.22889447064913127</v>
      </c>
      <c r="I10">
        <f t="shared" ref="I10:I11" si="1">1-V10/T10</f>
        <v>0.17042413321248817</v>
      </c>
      <c r="J10">
        <v>0.67452999999999996</v>
      </c>
      <c r="K10">
        <v>32.049230000000001</v>
      </c>
      <c r="L10">
        <v>54.207389999999997</v>
      </c>
      <c r="M10">
        <v>67.542000000000002</v>
      </c>
      <c r="N10">
        <v>62.181980000000003</v>
      </c>
      <c r="O10">
        <v>47.831679999999999</v>
      </c>
      <c r="P10">
        <v>10.56875</v>
      </c>
      <c r="R10">
        <f>INDEX('01 Density'!$AC$5:$AC$20, MATCH($A$1, '01 Density'!$C$5:$C$20, 0), 1)-J10</f>
        <v>100.32547</v>
      </c>
      <c r="S10">
        <f>INDEX('01 Density'!$AC$5:$AC$20, MATCH($A$1, '01 Density'!$C$5:$C$20, 0), 1)-K10</f>
        <v>68.950770000000006</v>
      </c>
      <c r="T10">
        <f>INDEX('01 Density'!$AC$5:$AC$20, MATCH($A$1, '01 Density'!$C$5:$C$20, 0), 1)-L10</f>
        <v>46.792610000000003</v>
      </c>
      <c r="U10">
        <f>INDEX('01 Density'!$AC$5:$AC$20, MATCH($A$1, '01 Density'!$C$5:$C$20, 0), 1)-M10</f>
        <v>33.457999999999998</v>
      </c>
      <c r="V10">
        <f>INDEX('01 Density'!$AC$5:$AC$20, MATCH($A$1, '01 Density'!$C$5:$C$20, 0), 1)-N10</f>
        <v>38.818019999999997</v>
      </c>
      <c r="W10">
        <f>INDEX('01 Density'!$AC$5:$AC$20, MATCH($A$1, '01 Density'!$C$5:$C$20, 0), 1)-O10</f>
        <v>53.168320000000001</v>
      </c>
      <c r="X10">
        <f>INDEX('01 Density'!$AC$5:$AC$20, MATCH($A$1, '01 Density'!$C$5:$C$20, 0), 1)-P10</f>
        <v>90.431250000000006</v>
      </c>
      <c r="AD10" t="s">
        <v>44</v>
      </c>
      <c r="AE10">
        <v>40.39</v>
      </c>
      <c r="AF10">
        <v>42.93</v>
      </c>
      <c r="AG10">
        <v>43.55</v>
      </c>
      <c r="AH10">
        <v>47.58</v>
      </c>
      <c r="AI10">
        <v>49.73</v>
      </c>
      <c r="AJ10">
        <v>50.31</v>
      </c>
      <c r="AK10">
        <v>56.33</v>
      </c>
      <c r="AL10">
        <v>57.15</v>
      </c>
      <c r="AM10">
        <v>57.49</v>
      </c>
      <c r="AN10" t="s">
        <v>75</v>
      </c>
    </row>
    <row r="11" spans="1:40" x14ac:dyDescent="0.25">
      <c r="G11" t="s">
        <v>45</v>
      </c>
      <c r="H11">
        <f>1-W11/S11</f>
        <v>0.217396700190856</v>
      </c>
      <c r="I11">
        <f t="shared" si="1"/>
        <v>0.16825829054717512</v>
      </c>
      <c r="J11">
        <v>0.66171000000000002</v>
      </c>
      <c r="K11">
        <v>32.267539999999997</v>
      </c>
      <c r="L11">
        <v>53.846899999999998</v>
      </c>
      <c r="M11">
        <v>67.293809999999993</v>
      </c>
      <c r="N11">
        <v>61.780799999999999</v>
      </c>
      <c r="O11">
        <v>47.20975</v>
      </c>
      <c r="P11">
        <v>8.5751799999999996</v>
      </c>
      <c r="R11">
        <f>INDEX('01 Density'!$AC$5:$AC$20, MATCH($A$1, '01 Density'!$C$5:$C$20, 0), 1)-J11</f>
        <v>100.33829</v>
      </c>
      <c r="S11">
        <f>INDEX('01 Density'!$AC$5:$AC$20, MATCH($A$1, '01 Density'!$C$5:$C$20, 0), 1)-K11</f>
        <v>68.732460000000003</v>
      </c>
      <c r="T11">
        <f>INDEX('01 Density'!$AC$5:$AC$20, MATCH($A$1, '01 Density'!$C$5:$C$20, 0), 1)-L11</f>
        <v>47.153100000000002</v>
      </c>
      <c r="U11">
        <f>INDEX('01 Density'!$AC$5:$AC$20, MATCH($A$1, '01 Density'!$C$5:$C$20, 0), 1)-M11</f>
        <v>33.706190000000007</v>
      </c>
      <c r="V11">
        <f>INDEX('01 Density'!$AC$5:$AC$20, MATCH($A$1, '01 Density'!$C$5:$C$20, 0), 1)-N11</f>
        <v>39.219200000000001</v>
      </c>
      <c r="W11">
        <f>INDEX('01 Density'!$AC$5:$AC$20, MATCH($A$1, '01 Density'!$C$5:$C$20, 0), 1)-O11</f>
        <v>53.79025</v>
      </c>
      <c r="X11">
        <f>INDEX('01 Density'!$AC$5:$AC$20, MATCH($A$1, '01 Density'!$C$5:$C$20, 0), 1)-P11</f>
        <v>92.424819999999997</v>
      </c>
      <c r="AD11" t="s">
        <v>45</v>
      </c>
      <c r="AE11">
        <v>41.63</v>
      </c>
      <c r="AF11">
        <v>43.79</v>
      </c>
      <c r="AG11">
        <v>44.32</v>
      </c>
      <c r="AH11">
        <v>48.77</v>
      </c>
      <c r="AI11">
        <v>50.63</v>
      </c>
      <c r="AJ11">
        <v>51.12</v>
      </c>
      <c r="AK11">
        <v>57.27</v>
      </c>
      <c r="AL11">
        <v>57.92</v>
      </c>
      <c r="AM11">
        <v>58.23</v>
      </c>
      <c r="AN11" t="s">
        <v>75</v>
      </c>
    </row>
    <row r="12" spans="1:40" x14ac:dyDescent="0.25"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52</v>
      </c>
      <c r="O12" t="s">
        <v>53</v>
      </c>
      <c r="P12" t="s">
        <v>54</v>
      </c>
      <c r="Q12" t="s">
        <v>55</v>
      </c>
      <c r="R12" t="s">
        <v>56</v>
      </c>
      <c r="S12" t="s">
        <v>57</v>
      </c>
      <c r="T12" t="s">
        <v>58</v>
      </c>
      <c r="U12" t="s">
        <v>59</v>
      </c>
      <c r="V12" t="s">
        <v>60</v>
      </c>
      <c r="W12" t="s">
        <v>61</v>
      </c>
      <c r="X12" t="s">
        <v>62</v>
      </c>
      <c r="Y12" t="s">
        <v>63</v>
      </c>
      <c r="Z12" t="s">
        <v>64</v>
      </c>
      <c r="AA12" t="s">
        <v>65</v>
      </c>
      <c r="AB12" t="s">
        <v>66</v>
      </c>
    </row>
    <row r="13" spans="1:40" x14ac:dyDescent="0.25"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</row>
    <row r="14" spans="1:40" x14ac:dyDescent="0.25">
      <c r="G14" t="s">
        <v>42</v>
      </c>
      <c r="H14">
        <v>2.2999999999999998</v>
      </c>
      <c r="I14">
        <v>28.2</v>
      </c>
      <c r="J14">
        <v>49.1</v>
      </c>
      <c r="K14">
        <v>63.9</v>
      </c>
      <c r="L14">
        <v>59</v>
      </c>
      <c r="M14">
        <v>46.6</v>
      </c>
      <c r="N14">
        <v>18.899999999999999</v>
      </c>
      <c r="O14">
        <v>3.2</v>
      </c>
      <c r="P14">
        <v>30.9</v>
      </c>
      <c r="Q14">
        <v>51.6</v>
      </c>
      <c r="R14">
        <v>64.3</v>
      </c>
      <c r="S14">
        <v>59.4</v>
      </c>
      <c r="T14">
        <v>47</v>
      </c>
      <c r="U14">
        <v>19.2</v>
      </c>
      <c r="V14">
        <v>3.4</v>
      </c>
      <c r="W14">
        <v>31.3</v>
      </c>
      <c r="X14">
        <v>52.1</v>
      </c>
      <c r="Y14">
        <v>64.5</v>
      </c>
      <c r="Z14">
        <v>59.6</v>
      </c>
      <c r="AA14">
        <v>47.3</v>
      </c>
      <c r="AB14">
        <v>19.399999999999999</v>
      </c>
    </row>
    <row r="15" spans="1:40" x14ac:dyDescent="0.25">
      <c r="G15" t="s">
        <v>44</v>
      </c>
      <c r="H15">
        <v>0.5</v>
      </c>
      <c r="I15">
        <v>31.6</v>
      </c>
      <c r="J15">
        <v>54</v>
      </c>
      <c r="K15">
        <v>67.7</v>
      </c>
      <c r="L15">
        <v>62.3</v>
      </c>
      <c r="M15">
        <v>47.9</v>
      </c>
      <c r="N15">
        <v>10.5</v>
      </c>
      <c r="O15">
        <v>0.8</v>
      </c>
      <c r="P15">
        <v>32.200000000000003</v>
      </c>
      <c r="Q15">
        <v>54.3</v>
      </c>
      <c r="R15">
        <v>67.5</v>
      </c>
      <c r="S15">
        <v>62.1</v>
      </c>
      <c r="T15">
        <v>47.8</v>
      </c>
      <c r="U15">
        <v>10.6</v>
      </c>
      <c r="V15">
        <v>0.8</v>
      </c>
      <c r="W15">
        <v>32.4</v>
      </c>
      <c r="X15">
        <v>54.3</v>
      </c>
      <c r="Y15">
        <v>67.5</v>
      </c>
      <c r="Z15">
        <v>62.1</v>
      </c>
      <c r="AA15">
        <v>47.8</v>
      </c>
      <c r="AB15">
        <v>10.6</v>
      </c>
    </row>
    <row r="16" spans="1:40" x14ac:dyDescent="0.25">
      <c r="G16" t="s">
        <v>45</v>
      </c>
      <c r="H16">
        <v>0.4</v>
      </c>
      <c r="I16">
        <v>30.8</v>
      </c>
      <c r="J16">
        <v>52.3</v>
      </c>
      <c r="K16">
        <v>67</v>
      </c>
      <c r="L16">
        <v>61.5</v>
      </c>
      <c r="M16">
        <v>46.9</v>
      </c>
      <c r="N16">
        <v>8.4</v>
      </c>
      <c r="O16">
        <v>0.8</v>
      </c>
      <c r="P16">
        <v>32.799999999999997</v>
      </c>
      <c r="Q16">
        <v>54.4</v>
      </c>
      <c r="R16">
        <v>67.3</v>
      </c>
      <c r="S16">
        <v>61.8</v>
      </c>
      <c r="T16">
        <v>47.3</v>
      </c>
      <c r="U16">
        <v>8.6</v>
      </c>
      <c r="V16">
        <v>0.8</v>
      </c>
      <c r="W16">
        <v>33.200000000000003</v>
      </c>
      <c r="X16">
        <v>54.8</v>
      </c>
      <c r="Y16">
        <v>67.5</v>
      </c>
      <c r="Z16">
        <v>62</v>
      </c>
      <c r="AA16">
        <v>47.5</v>
      </c>
      <c r="AB16">
        <v>8.6999999999999993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C73F-0FA9-42DA-B328-F42A4B402B20}">
  <dimension ref="A1:AN16"/>
  <sheetViews>
    <sheetView workbookViewId="0">
      <selection activeCell="H29" sqref="H29"/>
    </sheetView>
  </sheetViews>
  <sheetFormatPr defaultRowHeight="15" x14ac:dyDescent="0.25"/>
  <sheetData>
    <row r="1" spans="1:40" x14ac:dyDescent="0.25">
      <c r="A1" t="s">
        <v>6</v>
      </c>
    </row>
    <row r="2" spans="1:40" x14ac:dyDescent="0.25">
      <c r="A2" t="s">
        <v>7</v>
      </c>
    </row>
    <row r="5" spans="1:40" x14ac:dyDescent="0.25">
      <c r="A5" t="s">
        <v>12</v>
      </c>
      <c r="G5" t="s">
        <v>13</v>
      </c>
      <c r="AD5" t="s">
        <v>14</v>
      </c>
    </row>
    <row r="6" spans="1:40" x14ac:dyDescent="0.25">
      <c r="B6" t="s">
        <v>15</v>
      </c>
      <c r="C6" t="s">
        <v>16</v>
      </c>
      <c r="D6" t="s">
        <v>17</v>
      </c>
      <c r="E6" t="s">
        <v>18</v>
      </c>
      <c r="G6" t="s">
        <v>19</v>
      </c>
      <c r="AD6" t="s">
        <v>19</v>
      </c>
    </row>
    <row r="7" spans="1:40" x14ac:dyDescent="0.25">
      <c r="C7" t="s">
        <v>20</v>
      </c>
      <c r="D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AE7" t="s">
        <v>31</v>
      </c>
      <c r="AF7" t="s">
        <v>32</v>
      </c>
      <c r="AG7" t="s">
        <v>33</v>
      </c>
      <c r="AH7" t="s">
        <v>34</v>
      </c>
      <c r="AI7" t="s">
        <v>35</v>
      </c>
      <c r="AJ7" t="s">
        <v>36</v>
      </c>
      <c r="AK7" t="s">
        <v>37</v>
      </c>
      <c r="AL7" t="s">
        <v>38</v>
      </c>
      <c r="AM7" t="s">
        <v>39</v>
      </c>
      <c r="AN7" t="s">
        <v>40</v>
      </c>
    </row>
    <row r="8" spans="1:40" x14ac:dyDescent="0.25">
      <c r="A8">
        <v>1</v>
      </c>
      <c r="B8">
        <v>103</v>
      </c>
      <c r="C8">
        <v>81</v>
      </c>
      <c r="D8">
        <v>829.8</v>
      </c>
      <c r="E8">
        <v>12866</v>
      </c>
    </row>
    <row r="9" spans="1:40" x14ac:dyDescent="0.25">
      <c r="F9" t="s">
        <v>41</v>
      </c>
      <c r="G9">
        <v>1</v>
      </c>
      <c r="H9">
        <f>1-W9/S9</f>
        <v>0.27503755304704414</v>
      </c>
      <c r="I9">
        <f>1-V9/T9</f>
        <v>0.18927951588387182</v>
      </c>
      <c r="J9">
        <v>6.7446400000000004</v>
      </c>
      <c r="K9">
        <v>50.068210000000001</v>
      </c>
      <c r="L9">
        <v>71.453850000000003</v>
      </c>
      <c r="M9">
        <v>81.571830000000006</v>
      </c>
      <c r="N9">
        <v>77.424890000000005</v>
      </c>
      <c r="O9">
        <v>64.626440000000002</v>
      </c>
      <c r="P9">
        <v>15.341850000000001</v>
      </c>
      <c r="R9">
        <f>INDEX('01 Density'!$AC$5:$AC$20, MATCH($A$1, '01 Density'!$C$5:$C$20, 0), 1)-J9</f>
        <v>96.255359999999996</v>
      </c>
      <c r="S9">
        <f>INDEX('01 Density'!$AC$5:$AC$20, MATCH($A$1, '01 Density'!$C$5:$C$20, 0), 1)-K9</f>
        <v>52.931789999999999</v>
      </c>
      <c r="T9">
        <f>INDEX('01 Density'!$AC$5:$AC$20, MATCH($A$1, '01 Density'!$C$5:$C$20, 0), 1)-L9</f>
        <v>31.546149999999997</v>
      </c>
      <c r="U9">
        <f>INDEX('01 Density'!$AC$5:$AC$20, MATCH($A$1, '01 Density'!$C$5:$C$20, 0), 1)-M9</f>
        <v>21.428169999999994</v>
      </c>
      <c r="V9">
        <f>INDEX('01 Density'!$AC$5:$AC$20, MATCH($A$1, '01 Density'!$C$5:$C$20, 0), 1)-N9</f>
        <v>25.575109999999995</v>
      </c>
      <c r="W9">
        <f>INDEX('01 Density'!$AC$5:$AC$20, MATCH($A$1, '01 Density'!$C$5:$C$20, 0), 1)-O9</f>
        <v>38.373559999999998</v>
      </c>
      <c r="X9">
        <f>INDEX('01 Density'!$AC$5:$AC$20, MATCH($A$1, '01 Density'!$C$5:$C$20, 0), 1)-P9</f>
        <v>87.658150000000006</v>
      </c>
      <c r="AD9" t="s">
        <v>42</v>
      </c>
      <c r="AE9">
        <v>50.11</v>
      </c>
      <c r="AF9">
        <v>52.87</v>
      </c>
      <c r="AG9">
        <v>53.75</v>
      </c>
      <c r="AH9">
        <v>58.13</v>
      </c>
      <c r="AI9">
        <v>60.06</v>
      </c>
      <c r="AJ9">
        <v>60.68</v>
      </c>
      <c r="AK9">
        <v>65.59</v>
      </c>
      <c r="AL9">
        <v>66.36</v>
      </c>
      <c r="AM9">
        <v>66.709999999999994</v>
      </c>
      <c r="AN9" t="s">
        <v>43</v>
      </c>
    </row>
    <row r="10" spans="1:40" x14ac:dyDescent="0.25">
      <c r="F10" t="s">
        <v>42</v>
      </c>
      <c r="G10">
        <v>2</v>
      </c>
      <c r="H10">
        <f t="shared" ref="H10" si="0">1-W10/S10</f>
        <v>0.2518557298722931</v>
      </c>
      <c r="I10">
        <f t="shared" ref="I10:I11" si="1">1-V10/T10</f>
        <v>0.16184440772151887</v>
      </c>
      <c r="J10">
        <v>3.6070099999999998</v>
      </c>
      <c r="K10">
        <v>37.197049999999997</v>
      </c>
      <c r="L10">
        <v>57.38514</v>
      </c>
      <c r="M10">
        <v>68.880309999999994</v>
      </c>
      <c r="N10">
        <v>64.767650000000003</v>
      </c>
      <c r="O10">
        <v>53.7699</v>
      </c>
      <c r="P10">
        <v>20.006350000000001</v>
      </c>
      <c r="R10">
        <f>INDEX('01 Density'!$AC$5:$AC$20, MATCH($A$1, '01 Density'!$C$5:$C$20, 0), 1)-J10</f>
        <v>99.392989999999998</v>
      </c>
      <c r="S10">
        <f>INDEX('01 Density'!$AC$5:$AC$20, MATCH($A$1, '01 Density'!$C$5:$C$20, 0), 1)-K10</f>
        <v>65.80295000000001</v>
      </c>
      <c r="T10">
        <f>INDEX('01 Density'!$AC$5:$AC$20, MATCH($A$1, '01 Density'!$C$5:$C$20, 0), 1)-L10</f>
        <v>45.61486</v>
      </c>
      <c r="U10">
        <f>INDEX('01 Density'!$AC$5:$AC$20, MATCH($A$1, '01 Density'!$C$5:$C$20, 0), 1)-M10</f>
        <v>34.119690000000006</v>
      </c>
      <c r="V10">
        <f>INDEX('01 Density'!$AC$5:$AC$20, MATCH($A$1, '01 Density'!$C$5:$C$20, 0), 1)-N10</f>
        <v>38.232349999999997</v>
      </c>
      <c r="W10">
        <f>INDEX('01 Density'!$AC$5:$AC$20, MATCH($A$1, '01 Density'!$C$5:$C$20, 0), 1)-O10</f>
        <v>49.2301</v>
      </c>
      <c r="X10">
        <f>INDEX('01 Density'!$AC$5:$AC$20, MATCH($A$1, '01 Density'!$C$5:$C$20, 0), 1)-P10</f>
        <v>82.993650000000002</v>
      </c>
      <c r="AD10" t="s">
        <v>44</v>
      </c>
      <c r="AE10">
        <v>49.42</v>
      </c>
      <c r="AF10">
        <v>52.46</v>
      </c>
      <c r="AG10">
        <v>53.42</v>
      </c>
      <c r="AH10">
        <v>57.54</v>
      </c>
      <c r="AI10">
        <v>59.65</v>
      </c>
      <c r="AJ10">
        <v>60.35</v>
      </c>
      <c r="AK10">
        <v>65.16</v>
      </c>
      <c r="AL10">
        <v>66</v>
      </c>
      <c r="AM10">
        <v>66.39</v>
      </c>
      <c r="AN10" t="s">
        <v>43</v>
      </c>
    </row>
    <row r="11" spans="1:40" x14ac:dyDescent="0.25">
      <c r="F11" t="s">
        <v>44</v>
      </c>
      <c r="G11">
        <v>3</v>
      </c>
      <c r="H11">
        <f>1-W11/S11</f>
        <v>0.25118327180537858</v>
      </c>
      <c r="I11">
        <f t="shared" si="1"/>
        <v>0.1633384546860378</v>
      </c>
      <c r="J11">
        <v>1.2681</v>
      </c>
      <c r="K11">
        <v>41.813720000000004</v>
      </c>
      <c r="L11">
        <v>63.0366</v>
      </c>
      <c r="M11">
        <v>73.784589999999994</v>
      </c>
      <c r="N11">
        <v>69.564160000000001</v>
      </c>
      <c r="O11">
        <v>57.182690000000001</v>
      </c>
      <c r="P11">
        <v>11.41817</v>
      </c>
      <c r="R11">
        <f>INDEX('01 Density'!$AC$5:$AC$20, MATCH($A$1, '01 Density'!$C$5:$C$20, 0), 1)-J11</f>
        <v>101.7319</v>
      </c>
      <c r="S11">
        <f>INDEX('01 Density'!$AC$5:$AC$20, MATCH($A$1, '01 Density'!$C$5:$C$20, 0), 1)-K11</f>
        <v>61.186279999999996</v>
      </c>
      <c r="T11">
        <f>INDEX('01 Density'!$AC$5:$AC$20, MATCH($A$1, '01 Density'!$C$5:$C$20, 0), 1)-L11</f>
        <v>39.9634</v>
      </c>
      <c r="U11">
        <f>INDEX('01 Density'!$AC$5:$AC$20, MATCH($A$1, '01 Density'!$C$5:$C$20, 0), 1)-M11</f>
        <v>29.215410000000006</v>
      </c>
      <c r="V11">
        <f>INDEX('01 Density'!$AC$5:$AC$20, MATCH($A$1, '01 Density'!$C$5:$C$20, 0), 1)-N11</f>
        <v>33.435839999999999</v>
      </c>
      <c r="W11">
        <f>INDEX('01 Density'!$AC$5:$AC$20, MATCH($A$1, '01 Density'!$C$5:$C$20, 0), 1)-O11</f>
        <v>45.817309999999999</v>
      </c>
      <c r="X11">
        <f>INDEX('01 Density'!$AC$5:$AC$20, MATCH($A$1, '01 Density'!$C$5:$C$20, 0), 1)-P11</f>
        <v>91.581829999999997</v>
      </c>
      <c r="AD11" t="s">
        <v>45</v>
      </c>
      <c r="AE11">
        <v>52.77</v>
      </c>
      <c r="AF11">
        <v>55.06</v>
      </c>
      <c r="AG11">
        <v>55.81</v>
      </c>
      <c r="AH11">
        <v>60.82</v>
      </c>
      <c r="AI11">
        <v>62.32</v>
      </c>
      <c r="AJ11">
        <v>62.84</v>
      </c>
      <c r="AK11">
        <v>67.84</v>
      </c>
      <c r="AL11">
        <v>68.400000000000006</v>
      </c>
      <c r="AM11">
        <v>68.680000000000007</v>
      </c>
      <c r="AN11" t="s">
        <v>43</v>
      </c>
    </row>
    <row r="12" spans="1:40" x14ac:dyDescent="0.25"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52</v>
      </c>
      <c r="O12" t="s">
        <v>53</v>
      </c>
      <c r="P12" t="s">
        <v>54</v>
      </c>
      <c r="Q12" t="s">
        <v>55</v>
      </c>
      <c r="R12" t="s">
        <v>56</v>
      </c>
      <c r="S12" t="s">
        <v>57</v>
      </c>
      <c r="T12" t="s">
        <v>58</v>
      </c>
      <c r="U12" t="s">
        <v>59</v>
      </c>
      <c r="V12" t="s">
        <v>60</v>
      </c>
      <c r="W12" t="s">
        <v>61</v>
      </c>
      <c r="X12" t="s">
        <v>62</v>
      </c>
      <c r="Y12" t="s">
        <v>63</v>
      </c>
      <c r="Z12" t="s">
        <v>64</v>
      </c>
      <c r="AA12" t="s">
        <v>65</v>
      </c>
      <c r="AB12" t="s">
        <v>66</v>
      </c>
      <c r="AE12">
        <f>AVERAGE(AE9:AE11)</f>
        <v>50.766666666666673</v>
      </c>
    </row>
    <row r="13" spans="1:40" x14ac:dyDescent="0.25"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</row>
    <row r="14" spans="1:40" x14ac:dyDescent="0.25">
      <c r="F14" t="s">
        <v>41</v>
      </c>
      <c r="G14">
        <v>1</v>
      </c>
      <c r="H14">
        <v>6.5</v>
      </c>
      <c r="I14">
        <v>49.7</v>
      </c>
      <c r="J14">
        <v>71.400000000000006</v>
      </c>
      <c r="K14">
        <v>81.7</v>
      </c>
      <c r="L14">
        <v>77.5</v>
      </c>
      <c r="M14">
        <v>64.7</v>
      </c>
      <c r="N14">
        <v>15.3</v>
      </c>
      <c r="O14">
        <v>6.8</v>
      </c>
      <c r="P14">
        <v>50.2</v>
      </c>
      <c r="Q14">
        <v>71.5</v>
      </c>
      <c r="R14">
        <v>81.599999999999994</v>
      </c>
      <c r="S14">
        <v>77.400000000000006</v>
      </c>
      <c r="T14">
        <v>64.599999999999994</v>
      </c>
      <c r="U14">
        <v>15.4</v>
      </c>
      <c r="V14">
        <v>6.9</v>
      </c>
      <c r="W14">
        <v>50.3</v>
      </c>
      <c r="X14">
        <v>71.5</v>
      </c>
      <c r="Y14">
        <v>81.5</v>
      </c>
      <c r="Z14">
        <v>77.3</v>
      </c>
      <c r="AA14">
        <v>64.599999999999994</v>
      </c>
      <c r="AB14">
        <v>15.4</v>
      </c>
    </row>
    <row r="15" spans="1:40" x14ac:dyDescent="0.25">
      <c r="F15" t="s">
        <v>42</v>
      </c>
      <c r="G15">
        <v>2</v>
      </c>
      <c r="H15">
        <v>2.5</v>
      </c>
      <c r="I15">
        <v>34.799999999999997</v>
      </c>
      <c r="J15">
        <v>55.8</v>
      </c>
      <c r="K15">
        <v>68.5</v>
      </c>
      <c r="L15">
        <v>64.400000000000006</v>
      </c>
      <c r="M15">
        <v>53.3</v>
      </c>
      <c r="N15">
        <v>19.600000000000001</v>
      </c>
      <c r="O15">
        <v>4</v>
      </c>
      <c r="P15">
        <v>38.1</v>
      </c>
      <c r="Q15">
        <v>57.9</v>
      </c>
      <c r="R15">
        <v>69</v>
      </c>
      <c r="S15">
        <v>64.8</v>
      </c>
      <c r="T15">
        <v>53.9</v>
      </c>
      <c r="U15">
        <v>20.100000000000001</v>
      </c>
      <c r="V15">
        <v>4.3</v>
      </c>
      <c r="W15">
        <v>38.700000000000003</v>
      </c>
      <c r="X15">
        <v>58.4</v>
      </c>
      <c r="Y15">
        <v>69.2</v>
      </c>
      <c r="Z15">
        <v>65.099999999999994</v>
      </c>
      <c r="AA15">
        <v>54.2</v>
      </c>
      <c r="AB15">
        <v>20.399999999999999</v>
      </c>
    </row>
    <row r="16" spans="1:40" x14ac:dyDescent="0.25">
      <c r="F16" t="s">
        <v>44</v>
      </c>
      <c r="G16">
        <v>3</v>
      </c>
      <c r="H16">
        <v>1.6</v>
      </c>
      <c r="I16">
        <v>43.1</v>
      </c>
      <c r="J16">
        <v>64.099999999999994</v>
      </c>
      <c r="K16">
        <v>74.400000000000006</v>
      </c>
      <c r="L16">
        <v>70.3</v>
      </c>
      <c r="M16">
        <v>58</v>
      </c>
      <c r="N16">
        <v>11.7</v>
      </c>
      <c r="O16">
        <v>1.1000000000000001</v>
      </c>
      <c r="P16">
        <v>41.2</v>
      </c>
      <c r="Q16">
        <v>62.6</v>
      </c>
      <c r="R16">
        <v>73.599999999999994</v>
      </c>
      <c r="S16">
        <v>69.3</v>
      </c>
      <c r="T16">
        <v>56.9</v>
      </c>
      <c r="U16">
        <v>11.3</v>
      </c>
      <c r="V16">
        <v>1.1000000000000001</v>
      </c>
      <c r="W16">
        <v>41.1</v>
      </c>
      <c r="X16">
        <v>62.4</v>
      </c>
      <c r="Y16">
        <v>73.400000000000006</v>
      </c>
      <c r="Z16">
        <v>69.099999999999994</v>
      </c>
      <c r="AA16">
        <v>56.6</v>
      </c>
      <c r="AB16">
        <v>11.2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4C1E-7D1A-4462-9F3F-97B1059C2A2C}">
  <dimension ref="A1:AN16"/>
  <sheetViews>
    <sheetView workbookViewId="0">
      <selection activeCell="H9" sqref="H9:I11"/>
    </sheetView>
  </sheetViews>
  <sheetFormatPr defaultRowHeight="15" x14ac:dyDescent="0.25"/>
  <sheetData>
    <row r="1" spans="1:40" x14ac:dyDescent="0.25">
      <c r="A1" t="s">
        <v>8</v>
      </c>
    </row>
    <row r="2" spans="1:40" x14ac:dyDescent="0.25">
      <c r="A2" t="s">
        <v>7</v>
      </c>
    </row>
    <row r="5" spans="1:40" x14ac:dyDescent="0.25">
      <c r="A5" t="s">
        <v>12</v>
      </c>
      <c r="G5" t="s">
        <v>13</v>
      </c>
      <c r="AD5" t="s">
        <v>14</v>
      </c>
    </row>
    <row r="6" spans="1:40" x14ac:dyDescent="0.25">
      <c r="B6" t="s">
        <v>15</v>
      </c>
      <c r="C6" t="s">
        <v>16</v>
      </c>
      <c r="D6" t="s">
        <v>17</v>
      </c>
      <c r="E6" t="s">
        <v>18</v>
      </c>
      <c r="G6" t="s">
        <v>19</v>
      </c>
      <c r="AD6" t="s">
        <v>19</v>
      </c>
    </row>
    <row r="7" spans="1:40" x14ac:dyDescent="0.25">
      <c r="C7" t="s">
        <v>20</v>
      </c>
      <c r="D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AE7" t="s">
        <v>31</v>
      </c>
      <c r="AF7" t="s">
        <v>32</v>
      </c>
      <c r="AG7" t="s">
        <v>33</v>
      </c>
      <c r="AH7" t="s">
        <v>34</v>
      </c>
      <c r="AI7" t="s">
        <v>35</v>
      </c>
      <c r="AJ7" t="s">
        <v>36</v>
      </c>
      <c r="AK7" t="s">
        <v>37</v>
      </c>
      <c r="AL7" t="s">
        <v>38</v>
      </c>
      <c r="AM7" t="s">
        <v>39</v>
      </c>
      <c r="AN7" t="s">
        <v>40</v>
      </c>
    </row>
    <row r="8" spans="1:40" x14ac:dyDescent="0.25">
      <c r="A8">
        <v>1</v>
      </c>
      <c r="B8">
        <v>99</v>
      </c>
      <c r="C8">
        <v>83</v>
      </c>
      <c r="D8">
        <v>830.1</v>
      </c>
      <c r="E8">
        <v>12866</v>
      </c>
    </row>
    <row r="9" spans="1:40" x14ac:dyDescent="0.25">
      <c r="H9">
        <f>1-W9/S9</f>
        <v>0.30416870869929058</v>
      </c>
      <c r="I9">
        <f>1-V9/T9</f>
        <v>0.2243925988860368</v>
      </c>
      <c r="J9">
        <v>9.7073099999999997</v>
      </c>
      <c r="K9">
        <v>51.678579999999997</v>
      </c>
      <c r="L9">
        <v>73.806160000000006</v>
      </c>
      <c r="M9">
        <v>83.829629999999995</v>
      </c>
      <c r="N9">
        <v>79.496870000000001</v>
      </c>
      <c r="O9">
        <v>66.122969999999995</v>
      </c>
      <c r="P9">
        <v>18.162410000000001</v>
      </c>
      <c r="R9">
        <f>INDEX('01 Density'!$AC$5:$AC$20, MATCH($A$1, '01 Density'!$C$5:$C$20, 0), 1)-J9</f>
        <v>89.459356666666679</v>
      </c>
      <c r="S9">
        <f>INDEX('01 Density'!$AC$5:$AC$20, MATCH($A$1, '01 Density'!$C$5:$C$20, 0), 1)-K9</f>
        <v>47.488086666666675</v>
      </c>
      <c r="T9">
        <f>INDEX('01 Density'!$AC$5:$AC$20, MATCH($A$1, '01 Density'!$C$5:$C$20, 0), 1)-L9</f>
        <v>25.360506666666666</v>
      </c>
      <c r="U9">
        <f>INDEX('01 Density'!$AC$5:$AC$20, MATCH($A$1, '01 Density'!$C$5:$C$20, 0), 1)-M9</f>
        <v>15.337036666666677</v>
      </c>
      <c r="V9">
        <f>INDEX('01 Density'!$AC$5:$AC$20, MATCH($A$1, '01 Density'!$C$5:$C$20, 0), 1)-N9</f>
        <v>19.66979666666667</v>
      </c>
      <c r="W9">
        <f>INDEX('01 Density'!$AC$5:$AC$20, MATCH($A$1, '01 Density'!$C$5:$C$20, 0), 1)-O9</f>
        <v>33.043696666666676</v>
      </c>
      <c r="X9">
        <f>INDEX('01 Density'!$AC$5:$AC$20, MATCH($A$1, '01 Density'!$C$5:$C$20, 0), 1)-P9</f>
        <v>81.004256666666663</v>
      </c>
      <c r="AD9" t="s">
        <v>42</v>
      </c>
      <c r="AE9">
        <v>46.54</v>
      </c>
      <c r="AF9">
        <v>49.58</v>
      </c>
      <c r="AG9">
        <v>50.51</v>
      </c>
      <c r="AH9">
        <v>55.18</v>
      </c>
      <c r="AI9">
        <v>57.38</v>
      </c>
      <c r="AJ9">
        <v>58.07</v>
      </c>
      <c r="AK9">
        <v>63.6</v>
      </c>
      <c r="AL9">
        <v>64.39</v>
      </c>
      <c r="AM9">
        <v>64.760000000000005</v>
      </c>
      <c r="AN9" t="s">
        <v>67</v>
      </c>
    </row>
    <row r="10" spans="1:40" x14ac:dyDescent="0.25">
      <c r="G10" t="s">
        <v>44</v>
      </c>
      <c r="H10">
        <f t="shared" ref="H10" si="0">1-W10/S10</f>
        <v>0.26749621211712915</v>
      </c>
      <c r="I10">
        <f t="shared" ref="I10:I11" si="1">1-V10/T10</f>
        <v>0.18144652791410654</v>
      </c>
      <c r="J10">
        <v>2.82484</v>
      </c>
      <c r="K10">
        <v>40.41133</v>
      </c>
      <c r="L10">
        <v>62.626480000000001</v>
      </c>
      <c r="M10">
        <v>73.974379999999996</v>
      </c>
      <c r="N10">
        <v>69.256569999999996</v>
      </c>
      <c r="O10">
        <v>56.128160000000001</v>
      </c>
      <c r="P10">
        <v>11.96495</v>
      </c>
      <c r="R10">
        <f>INDEX('01 Density'!$AC$5:$AC$20, MATCH($A$1, '01 Density'!$C$5:$C$20, 0), 1)-J10</f>
        <v>96.341826666666677</v>
      </c>
      <c r="S10">
        <f>INDEX('01 Density'!$AC$5:$AC$20, MATCH($A$1, '01 Density'!$C$5:$C$20, 0), 1)-K10</f>
        <v>58.755336666666672</v>
      </c>
      <c r="T10">
        <f>INDEX('01 Density'!$AC$5:$AC$20, MATCH($A$1, '01 Density'!$C$5:$C$20, 0), 1)-L10</f>
        <v>36.540186666666671</v>
      </c>
      <c r="U10">
        <f>INDEX('01 Density'!$AC$5:$AC$20, MATCH($A$1, '01 Density'!$C$5:$C$20, 0), 1)-M10</f>
        <v>25.192286666666675</v>
      </c>
      <c r="V10">
        <f>INDEX('01 Density'!$AC$5:$AC$20, MATCH($A$1, '01 Density'!$C$5:$C$20, 0), 1)-N10</f>
        <v>29.910096666666675</v>
      </c>
      <c r="W10">
        <f>INDEX('01 Density'!$AC$5:$AC$20, MATCH($A$1, '01 Density'!$C$5:$C$20, 0), 1)-O10</f>
        <v>43.03850666666667</v>
      </c>
      <c r="X10">
        <f>INDEX('01 Density'!$AC$5:$AC$20, MATCH($A$1, '01 Density'!$C$5:$C$20, 0), 1)-P10</f>
        <v>87.20171666666667</v>
      </c>
      <c r="AD10" t="s">
        <v>44</v>
      </c>
      <c r="AE10">
        <v>46.29</v>
      </c>
      <c r="AF10">
        <v>49.58</v>
      </c>
      <c r="AG10">
        <v>50.59</v>
      </c>
      <c r="AH10">
        <v>55.05</v>
      </c>
      <c r="AI10">
        <v>57.44</v>
      </c>
      <c r="AJ10">
        <v>58.18</v>
      </c>
      <c r="AK10">
        <v>63.58</v>
      </c>
      <c r="AL10">
        <v>64.45</v>
      </c>
      <c r="AM10">
        <v>64.87</v>
      </c>
      <c r="AN10" t="s">
        <v>67</v>
      </c>
    </row>
    <row r="11" spans="1:40" x14ac:dyDescent="0.25">
      <c r="G11" t="s">
        <v>45</v>
      </c>
      <c r="H11">
        <f>1-W11/S11</f>
        <v>0.2757250174508199</v>
      </c>
      <c r="I11">
        <f t="shared" si="1"/>
        <v>0.1940054674631051</v>
      </c>
      <c r="J11">
        <v>2.9039199999999998</v>
      </c>
      <c r="K11">
        <v>39.379600000000003</v>
      </c>
      <c r="L11">
        <v>61.762360000000001</v>
      </c>
      <c r="M11">
        <v>73.772660000000002</v>
      </c>
      <c r="N11">
        <v>69.019000000000005</v>
      </c>
      <c r="O11">
        <v>55.86439</v>
      </c>
      <c r="P11">
        <v>12.5869</v>
      </c>
      <c r="R11">
        <f>INDEX('01 Density'!$AC$5:$AC$20, MATCH($A$1, '01 Density'!$C$5:$C$20, 0), 1)-J11</f>
        <v>96.262746666666672</v>
      </c>
      <c r="S11">
        <f>INDEX('01 Density'!$AC$5:$AC$20, MATCH($A$1, '01 Density'!$C$5:$C$20, 0), 1)-K11</f>
        <v>59.787066666666668</v>
      </c>
      <c r="T11">
        <f>INDEX('01 Density'!$AC$5:$AC$20, MATCH($A$1, '01 Density'!$C$5:$C$20, 0), 1)-L11</f>
        <v>37.40430666666667</v>
      </c>
      <c r="U11">
        <f>INDEX('01 Density'!$AC$5:$AC$20, MATCH($A$1, '01 Density'!$C$5:$C$20, 0), 1)-M11</f>
        <v>25.39400666666667</v>
      </c>
      <c r="V11">
        <f>INDEX('01 Density'!$AC$5:$AC$20, MATCH($A$1, '01 Density'!$C$5:$C$20, 0), 1)-N11</f>
        <v>30.147666666666666</v>
      </c>
      <c r="W11">
        <f>INDEX('01 Density'!$AC$5:$AC$20, MATCH($A$1, '01 Density'!$C$5:$C$20, 0), 1)-O11</f>
        <v>43.302276666666671</v>
      </c>
      <c r="X11">
        <f>INDEX('01 Density'!$AC$5:$AC$20, MATCH($A$1, '01 Density'!$C$5:$C$20, 0), 1)-P11</f>
        <v>86.579766666666671</v>
      </c>
      <c r="AD11" t="s">
        <v>45</v>
      </c>
      <c r="AE11">
        <v>49.83</v>
      </c>
      <c r="AF11">
        <v>52.43</v>
      </c>
      <c r="AG11">
        <v>53.25</v>
      </c>
      <c r="AH11">
        <v>58.75</v>
      </c>
      <c r="AI11">
        <v>60.48</v>
      </c>
      <c r="AJ11">
        <v>61.05</v>
      </c>
      <c r="AK11">
        <v>66.569999999999993</v>
      </c>
      <c r="AL11">
        <v>67.180000000000007</v>
      </c>
      <c r="AM11">
        <v>67.48</v>
      </c>
      <c r="AN11" t="s">
        <v>68</v>
      </c>
    </row>
    <row r="12" spans="1:40" x14ac:dyDescent="0.25"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52</v>
      </c>
      <c r="O12" t="s">
        <v>53</v>
      </c>
      <c r="P12" t="s">
        <v>54</v>
      </c>
      <c r="Q12" t="s">
        <v>55</v>
      </c>
      <c r="R12" t="s">
        <v>56</v>
      </c>
      <c r="S12" t="s">
        <v>57</v>
      </c>
      <c r="T12" t="s">
        <v>58</v>
      </c>
      <c r="U12" t="s">
        <v>59</v>
      </c>
      <c r="V12" t="s">
        <v>60</v>
      </c>
      <c r="W12" t="s">
        <v>61</v>
      </c>
      <c r="X12" t="s">
        <v>62</v>
      </c>
      <c r="Y12" t="s">
        <v>63</v>
      </c>
      <c r="Z12" t="s">
        <v>64</v>
      </c>
      <c r="AA12" t="s">
        <v>65</v>
      </c>
      <c r="AB12" t="s">
        <v>66</v>
      </c>
    </row>
    <row r="13" spans="1:40" x14ac:dyDescent="0.25"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</row>
    <row r="14" spans="1:40" x14ac:dyDescent="0.25">
      <c r="H14">
        <v>10.4</v>
      </c>
      <c r="I14">
        <v>53.2</v>
      </c>
      <c r="J14">
        <v>74.900000000000006</v>
      </c>
      <c r="K14">
        <v>84.4</v>
      </c>
      <c r="L14">
        <v>80.2</v>
      </c>
      <c r="M14">
        <v>66.900000000000006</v>
      </c>
      <c r="N14">
        <v>18.7</v>
      </c>
      <c r="O14">
        <v>9.4</v>
      </c>
      <c r="P14">
        <v>50.9</v>
      </c>
      <c r="Q14">
        <v>73.3</v>
      </c>
      <c r="R14">
        <v>83.6</v>
      </c>
      <c r="S14">
        <v>79.3</v>
      </c>
      <c r="T14">
        <v>65.8</v>
      </c>
      <c r="U14">
        <v>18</v>
      </c>
      <c r="V14">
        <v>9.3000000000000007</v>
      </c>
      <c r="W14">
        <v>50.9</v>
      </c>
      <c r="X14">
        <v>73.2</v>
      </c>
      <c r="Y14">
        <v>83.5</v>
      </c>
      <c r="Z14">
        <v>79.099999999999994</v>
      </c>
      <c r="AA14">
        <v>65.599999999999994</v>
      </c>
      <c r="AB14">
        <v>17.8</v>
      </c>
    </row>
    <row r="15" spans="1:40" x14ac:dyDescent="0.25">
      <c r="G15" t="s">
        <v>44</v>
      </c>
      <c r="H15">
        <v>2.2999999999999998</v>
      </c>
      <c r="I15">
        <v>39.1</v>
      </c>
      <c r="J15">
        <v>61.8</v>
      </c>
      <c r="K15">
        <v>73.8</v>
      </c>
      <c r="L15">
        <v>69</v>
      </c>
      <c r="M15">
        <v>55.8</v>
      </c>
      <c r="N15">
        <v>11.7</v>
      </c>
      <c r="O15">
        <v>3</v>
      </c>
      <c r="P15">
        <v>40.9</v>
      </c>
      <c r="Q15">
        <v>62.9</v>
      </c>
      <c r="R15">
        <v>74</v>
      </c>
      <c r="S15">
        <v>69.3</v>
      </c>
      <c r="T15">
        <v>56.2</v>
      </c>
      <c r="U15">
        <v>12</v>
      </c>
      <c r="V15">
        <v>3.1</v>
      </c>
      <c r="W15">
        <v>41.3</v>
      </c>
      <c r="X15">
        <v>63.2</v>
      </c>
      <c r="Y15">
        <v>74.099999999999994</v>
      </c>
      <c r="Z15">
        <v>69.400000000000006</v>
      </c>
      <c r="AA15">
        <v>56.4</v>
      </c>
      <c r="AB15">
        <v>12.1</v>
      </c>
    </row>
    <row r="16" spans="1:40" x14ac:dyDescent="0.25">
      <c r="G16" t="s">
        <v>45</v>
      </c>
      <c r="H16">
        <v>2.2000000000000002</v>
      </c>
      <c r="I16">
        <v>37.200000000000003</v>
      </c>
      <c r="J16">
        <v>60.2</v>
      </c>
      <c r="K16">
        <v>73.400000000000006</v>
      </c>
      <c r="L16">
        <v>68.7</v>
      </c>
      <c r="M16">
        <v>55.4</v>
      </c>
      <c r="N16">
        <v>12.3</v>
      </c>
      <c r="O16">
        <v>3.1</v>
      </c>
      <c r="P16">
        <v>40.200000000000003</v>
      </c>
      <c r="Q16">
        <v>62.3</v>
      </c>
      <c r="R16">
        <v>73.8</v>
      </c>
      <c r="S16">
        <v>69.099999999999994</v>
      </c>
      <c r="T16">
        <v>56</v>
      </c>
      <c r="U16">
        <v>12.6</v>
      </c>
      <c r="V16">
        <v>3.3</v>
      </c>
      <c r="W16">
        <v>40.799999999999997</v>
      </c>
      <c r="X16">
        <v>62.8</v>
      </c>
      <c r="Y16">
        <v>74</v>
      </c>
      <c r="Z16">
        <v>69.3</v>
      </c>
      <c r="AA16">
        <v>56.3</v>
      </c>
      <c r="AB16">
        <v>12.8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C2A3-7634-40E2-957A-0A93D050D17B}">
  <dimension ref="A1:AN16"/>
  <sheetViews>
    <sheetView workbookViewId="0">
      <selection activeCell="H9" sqref="H9:I11"/>
    </sheetView>
  </sheetViews>
  <sheetFormatPr defaultRowHeight="15" x14ac:dyDescent="0.25"/>
  <sheetData>
    <row r="1" spans="1:40" x14ac:dyDescent="0.25">
      <c r="A1" t="s">
        <v>9</v>
      </c>
    </row>
    <row r="2" spans="1:40" x14ac:dyDescent="0.25">
      <c r="A2" t="s">
        <v>7</v>
      </c>
    </row>
    <row r="5" spans="1:40" x14ac:dyDescent="0.25">
      <c r="A5" t="s">
        <v>12</v>
      </c>
      <c r="G5" t="s">
        <v>13</v>
      </c>
      <c r="AD5" t="s">
        <v>14</v>
      </c>
    </row>
    <row r="6" spans="1:40" x14ac:dyDescent="0.25">
      <c r="A6" t="s">
        <v>19</v>
      </c>
      <c r="G6" t="s">
        <v>19</v>
      </c>
      <c r="AD6" t="s">
        <v>19</v>
      </c>
    </row>
    <row r="7" spans="1:40" x14ac:dyDescent="0.25">
      <c r="B7" t="s">
        <v>15</v>
      </c>
      <c r="C7" t="s">
        <v>16</v>
      </c>
      <c r="D7" t="s">
        <v>17</v>
      </c>
      <c r="E7" t="s">
        <v>18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AE7" t="s">
        <v>31</v>
      </c>
      <c r="AF7" t="s">
        <v>32</v>
      </c>
      <c r="AG7" t="s">
        <v>33</v>
      </c>
      <c r="AH7" t="s">
        <v>34</v>
      </c>
      <c r="AI7" t="s">
        <v>35</v>
      </c>
      <c r="AJ7" t="s">
        <v>36</v>
      </c>
      <c r="AK7" t="s">
        <v>37</v>
      </c>
      <c r="AL7" t="s">
        <v>38</v>
      </c>
      <c r="AM7" t="s">
        <v>39</v>
      </c>
      <c r="AN7" t="s">
        <v>40</v>
      </c>
    </row>
    <row r="8" spans="1:40" x14ac:dyDescent="0.25">
      <c r="C8" t="s">
        <v>20</v>
      </c>
      <c r="D8" t="s">
        <v>21</v>
      </c>
    </row>
    <row r="9" spans="1:40" x14ac:dyDescent="0.25">
      <c r="A9">
        <v>1</v>
      </c>
      <c r="B9">
        <v>101</v>
      </c>
      <c r="C9">
        <v>79</v>
      </c>
      <c r="D9">
        <v>830.1</v>
      </c>
      <c r="E9">
        <v>12866</v>
      </c>
      <c r="G9" t="s">
        <v>42</v>
      </c>
      <c r="H9">
        <f>1-W9/S9</f>
        <v>0.24402438133458604</v>
      </c>
      <c r="I9">
        <f>1-V9/T9</f>
        <v>0.16664857932435795</v>
      </c>
      <c r="J9">
        <v>3.3168899999999999</v>
      </c>
      <c r="K9">
        <v>33.137030000000003</v>
      </c>
      <c r="L9">
        <v>53.834609999999998</v>
      </c>
      <c r="M9">
        <v>66.629620000000003</v>
      </c>
      <c r="N9">
        <v>61.722430000000003</v>
      </c>
      <c r="O9">
        <v>49.737920000000003</v>
      </c>
      <c r="P9">
        <v>20.04589</v>
      </c>
      <c r="R9">
        <f>INDEX('01 Density'!$AC$5:$AC$20, MATCH($A$1, '01 Density'!$C$5:$C$20, 0), 1)-J9</f>
        <v>97.849776666666671</v>
      </c>
      <c r="S9">
        <f>INDEX('01 Density'!$AC$5:$AC$20, MATCH($A$1, '01 Density'!$C$5:$C$20, 0), 1)-K9</f>
        <v>68.029636666666676</v>
      </c>
      <c r="T9">
        <f>INDEX('01 Density'!$AC$5:$AC$20, MATCH($A$1, '01 Density'!$C$5:$C$20, 0), 1)-L9</f>
        <v>47.332056666666674</v>
      </c>
      <c r="U9">
        <f>INDEX('01 Density'!$AC$5:$AC$20, MATCH($A$1, '01 Density'!$C$5:$C$20, 0), 1)-M9</f>
        <v>34.537046666666669</v>
      </c>
      <c r="V9">
        <f>INDEX('01 Density'!$AC$5:$AC$20, MATCH($A$1, '01 Density'!$C$5:$C$20, 0), 1)-N9</f>
        <v>39.444236666666669</v>
      </c>
      <c r="W9">
        <f>INDEX('01 Density'!$AC$5:$AC$20, MATCH($A$1, '01 Density'!$C$5:$C$20, 0), 1)-O9</f>
        <v>51.428746666666669</v>
      </c>
      <c r="X9">
        <f>INDEX('01 Density'!$AC$5:$AC$20, MATCH($A$1, '01 Density'!$C$5:$C$20, 0), 1)-P9</f>
        <v>81.120776666666671</v>
      </c>
      <c r="AD9" t="s">
        <v>42</v>
      </c>
      <c r="AE9">
        <v>45.78</v>
      </c>
      <c r="AF9">
        <v>47.8</v>
      </c>
      <c r="AG9">
        <v>48.47</v>
      </c>
      <c r="AH9">
        <v>53.7</v>
      </c>
      <c r="AI9">
        <v>55.29</v>
      </c>
      <c r="AJ9">
        <v>55.85</v>
      </c>
      <c r="AK9">
        <v>61.8</v>
      </c>
      <c r="AL9">
        <v>62.44</v>
      </c>
      <c r="AM9">
        <v>62.78</v>
      </c>
      <c r="AN9" t="s">
        <v>69</v>
      </c>
    </row>
    <row r="10" spans="1:40" x14ac:dyDescent="0.25">
      <c r="G10" t="s">
        <v>44</v>
      </c>
      <c r="H10">
        <f t="shared" ref="H10" si="0">1-W10/S10</f>
        <v>0.23955408407882861</v>
      </c>
      <c r="I10">
        <f t="shared" ref="I10:I11" si="1">1-V10/T10</f>
        <v>0.1765110495329183</v>
      </c>
      <c r="J10">
        <v>1.47451</v>
      </c>
      <c r="K10">
        <v>36.103279999999998</v>
      </c>
      <c r="L10">
        <v>57.741</v>
      </c>
      <c r="M10">
        <v>70.766319999999993</v>
      </c>
      <c r="N10">
        <v>65.406109999999998</v>
      </c>
      <c r="O10">
        <v>51.689480000000003</v>
      </c>
      <c r="P10">
        <v>11.39185</v>
      </c>
      <c r="R10">
        <f>INDEX('01 Density'!$AC$5:$AC$20, MATCH($A$1, '01 Density'!$C$5:$C$20, 0), 1)-J10</f>
        <v>99.692156666666676</v>
      </c>
      <c r="S10">
        <f>INDEX('01 Density'!$AC$5:$AC$20, MATCH($A$1, '01 Density'!$C$5:$C$20, 0), 1)-K10</f>
        <v>65.063386666666673</v>
      </c>
      <c r="T10">
        <f>INDEX('01 Density'!$AC$5:$AC$20, MATCH($A$1, '01 Density'!$C$5:$C$20, 0), 1)-L10</f>
        <v>43.425666666666672</v>
      </c>
      <c r="U10">
        <f>INDEX('01 Density'!$AC$5:$AC$20, MATCH($A$1, '01 Density'!$C$5:$C$20, 0), 1)-M10</f>
        <v>30.400346666666678</v>
      </c>
      <c r="V10">
        <f>INDEX('01 Density'!$AC$5:$AC$20, MATCH($A$1, '01 Density'!$C$5:$C$20, 0), 1)-N10</f>
        <v>35.760556666666673</v>
      </c>
      <c r="W10">
        <f>INDEX('01 Density'!$AC$5:$AC$20, MATCH($A$1, '01 Density'!$C$5:$C$20, 0), 1)-O10</f>
        <v>49.477186666666668</v>
      </c>
      <c r="X10">
        <f>INDEX('01 Density'!$AC$5:$AC$20, MATCH($A$1, '01 Density'!$C$5:$C$20, 0), 1)-P10</f>
        <v>89.774816666666666</v>
      </c>
      <c r="AD10" t="s">
        <v>44</v>
      </c>
      <c r="AE10">
        <v>43.08</v>
      </c>
      <c r="AF10">
        <v>45.62</v>
      </c>
      <c r="AG10">
        <v>46.38</v>
      </c>
      <c r="AH10">
        <v>50.67</v>
      </c>
      <c r="AI10">
        <v>52.67</v>
      </c>
      <c r="AJ10">
        <v>53.31</v>
      </c>
      <c r="AK10">
        <v>58.99</v>
      </c>
      <c r="AL10">
        <v>59.79</v>
      </c>
      <c r="AM10">
        <v>60.16</v>
      </c>
      <c r="AN10" t="s">
        <v>69</v>
      </c>
    </row>
    <row r="11" spans="1:40" x14ac:dyDescent="0.25">
      <c r="G11" t="s">
        <v>45</v>
      </c>
      <c r="H11">
        <f>1-W11/S11</f>
        <v>0.23279595361614724</v>
      </c>
      <c r="I11">
        <f t="shared" si="1"/>
        <v>0.17054362323509853</v>
      </c>
      <c r="J11">
        <v>0.90659999999999996</v>
      </c>
      <c r="K11">
        <v>34.982140000000001</v>
      </c>
      <c r="L11">
        <v>56.398589999999999</v>
      </c>
      <c r="M11">
        <v>69.441900000000004</v>
      </c>
      <c r="N11">
        <v>64.033500000000004</v>
      </c>
      <c r="O11">
        <v>50.389629999999997</v>
      </c>
      <c r="P11">
        <v>10.55639</v>
      </c>
      <c r="R11">
        <f>INDEX('01 Density'!$AC$5:$AC$20, MATCH($A$1, '01 Density'!$C$5:$C$20, 0), 1)-J11</f>
        <v>100.26006666666667</v>
      </c>
      <c r="S11">
        <f>INDEX('01 Density'!$AC$5:$AC$20, MATCH($A$1, '01 Density'!$C$5:$C$20, 0), 1)-K11</f>
        <v>66.18452666666667</v>
      </c>
      <c r="T11">
        <f>INDEX('01 Density'!$AC$5:$AC$20, MATCH($A$1, '01 Density'!$C$5:$C$20, 0), 1)-L11</f>
        <v>44.768076666666673</v>
      </c>
      <c r="U11">
        <f>INDEX('01 Density'!$AC$5:$AC$20, MATCH($A$1, '01 Density'!$C$5:$C$20, 0), 1)-M11</f>
        <v>31.724766666666667</v>
      </c>
      <c r="V11">
        <f>INDEX('01 Density'!$AC$5:$AC$20, MATCH($A$1, '01 Density'!$C$5:$C$20, 0), 1)-N11</f>
        <v>37.133166666666668</v>
      </c>
      <c r="W11">
        <f>INDEX('01 Density'!$AC$5:$AC$20, MATCH($A$1, '01 Density'!$C$5:$C$20, 0), 1)-O11</f>
        <v>50.777036666666675</v>
      </c>
      <c r="X11">
        <f>INDEX('01 Density'!$AC$5:$AC$20, MATCH($A$1, '01 Density'!$C$5:$C$20, 0), 1)-P11</f>
        <v>90.610276666666664</v>
      </c>
      <c r="AD11" t="s">
        <v>45</v>
      </c>
      <c r="AE11">
        <v>42.91</v>
      </c>
      <c r="AF11">
        <v>45.19</v>
      </c>
      <c r="AG11">
        <v>45.94</v>
      </c>
      <c r="AH11">
        <v>50.3</v>
      </c>
      <c r="AI11">
        <v>52.18</v>
      </c>
      <c r="AJ11">
        <v>52.78</v>
      </c>
      <c r="AK11">
        <v>58.36</v>
      </c>
      <c r="AL11">
        <v>59.15</v>
      </c>
      <c r="AM11">
        <v>59.53</v>
      </c>
      <c r="AN11" t="s">
        <v>69</v>
      </c>
    </row>
    <row r="12" spans="1:40" x14ac:dyDescent="0.25"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52</v>
      </c>
      <c r="O12" t="s">
        <v>53</v>
      </c>
      <c r="P12" t="s">
        <v>54</v>
      </c>
      <c r="Q12" t="s">
        <v>55</v>
      </c>
      <c r="R12" t="s">
        <v>56</v>
      </c>
      <c r="S12" t="s">
        <v>57</v>
      </c>
      <c r="T12" t="s">
        <v>58</v>
      </c>
      <c r="U12" t="s">
        <v>59</v>
      </c>
      <c r="V12" t="s">
        <v>60</v>
      </c>
      <c r="W12" t="s">
        <v>61</v>
      </c>
      <c r="X12" t="s">
        <v>62</v>
      </c>
      <c r="Y12" t="s">
        <v>63</v>
      </c>
      <c r="Z12" t="s">
        <v>64</v>
      </c>
      <c r="AA12" t="s">
        <v>65</v>
      </c>
      <c r="AB12" t="s">
        <v>66</v>
      </c>
    </row>
    <row r="13" spans="1:40" x14ac:dyDescent="0.25"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</row>
    <row r="14" spans="1:40" x14ac:dyDescent="0.25">
      <c r="G14" t="s">
        <v>42</v>
      </c>
      <c r="H14">
        <v>2.4</v>
      </c>
      <c r="I14">
        <v>31.1</v>
      </c>
      <c r="J14">
        <v>52.3</v>
      </c>
      <c r="K14">
        <v>66.3</v>
      </c>
      <c r="L14">
        <v>61.4</v>
      </c>
      <c r="M14">
        <v>49.3</v>
      </c>
      <c r="N14">
        <v>19.600000000000001</v>
      </c>
      <c r="O14">
        <v>3.7</v>
      </c>
      <c r="P14">
        <v>33.9</v>
      </c>
      <c r="Q14">
        <v>54.4</v>
      </c>
      <c r="R14">
        <v>66.7</v>
      </c>
      <c r="S14">
        <v>61.8</v>
      </c>
      <c r="T14">
        <v>49.8</v>
      </c>
      <c r="U14">
        <v>20.100000000000001</v>
      </c>
      <c r="V14">
        <v>3.9</v>
      </c>
      <c r="W14">
        <v>34.4</v>
      </c>
      <c r="X14">
        <v>54.8</v>
      </c>
      <c r="Y14">
        <v>66.900000000000006</v>
      </c>
      <c r="Z14">
        <v>62</v>
      </c>
      <c r="AA14">
        <v>50.1</v>
      </c>
      <c r="AB14">
        <v>20.399999999999999</v>
      </c>
    </row>
    <row r="15" spans="1:40" x14ac:dyDescent="0.25">
      <c r="G15" t="s">
        <v>44</v>
      </c>
      <c r="H15">
        <v>1</v>
      </c>
      <c r="I15">
        <v>34.4</v>
      </c>
      <c r="J15">
        <v>56.4</v>
      </c>
      <c r="K15">
        <v>70.5</v>
      </c>
      <c r="L15">
        <v>65.099999999999994</v>
      </c>
      <c r="M15">
        <v>51.3</v>
      </c>
      <c r="N15">
        <v>11.2</v>
      </c>
      <c r="O15">
        <v>1.6</v>
      </c>
      <c r="P15">
        <v>36.700000000000003</v>
      </c>
      <c r="Q15">
        <v>58.2</v>
      </c>
      <c r="R15">
        <v>70.8</v>
      </c>
      <c r="S15">
        <v>65.5</v>
      </c>
      <c r="T15">
        <v>51.8</v>
      </c>
      <c r="U15">
        <v>11.4</v>
      </c>
      <c r="V15">
        <v>1.8</v>
      </c>
      <c r="W15">
        <v>37.200000000000003</v>
      </c>
      <c r="X15">
        <v>58.6</v>
      </c>
      <c r="Y15">
        <v>71</v>
      </c>
      <c r="Z15">
        <v>65.7</v>
      </c>
      <c r="AA15">
        <v>52</v>
      </c>
      <c r="AB15">
        <v>11.5</v>
      </c>
    </row>
    <row r="16" spans="1:40" x14ac:dyDescent="0.25">
      <c r="G16" t="s">
        <v>45</v>
      </c>
      <c r="H16">
        <v>0.5</v>
      </c>
      <c r="I16">
        <v>33.4</v>
      </c>
      <c r="J16">
        <v>55</v>
      </c>
      <c r="K16">
        <v>69.2</v>
      </c>
      <c r="L16">
        <v>63.7</v>
      </c>
      <c r="M16">
        <v>50</v>
      </c>
      <c r="N16">
        <v>10.3</v>
      </c>
      <c r="O16">
        <v>1.1000000000000001</v>
      </c>
      <c r="P16">
        <v>35.6</v>
      </c>
      <c r="Q16">
        <v>56.9</v>
      </c>
      <c r="R16">
        <v>69.5</v>
      </c>
      <c r="S16">
        <v>64.099999999999994</v>
      </c>
      <c r="T16">
        <v>50.5</v>
      </c>
      <c r="U16">
        <v>10.6</v>
      </c>
      <c r="V16">
        <v>1.2</v>
      </c>
      <c r="W16">
        <v>36</v>
      </c>
      <c r="X16">
        <v>57.3</v>
      </c>
      <c r="Y16">
        <v>69.7</v>
      </c>
      <c r="Z16">
        <v>64.3</v>
      </c>
      <c r="AA16">
        <v>50.7</v>
      </c>
      <c r="AB16">
        <v>10.8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B4E1-1C10-448C-BEC1-3D4C196442FF}">
  <dimension ref="A1:AN16"/>
  <sheetViews>
    <sheetView workbookViewId="0">
      <selection activeCell="H9" sqref="H9:I11"/>
    </sheetView>
  </sheetViews>
  <sheetFormatPr defaultRowHeight="15" x14ac:dyDescent="0.25"/>
  <sheetData>
    <row r="1" spans="1:40" x14ac:dyDescent="0.25">
      <c r="A1" t="s">
        <v>10</v>
      </c>
    </row>
    <row r="2" spans="1:40" x14ac:dyDescent="0.25">
      <c r="A2" t="s">
        <v>7</v>
      </c>
    </row>
    <row r="5" spans="1:40" x14ac:dyDescent="0.25">
      <c r="A5" t="s">
        <v>12</v>
      </c>
      <c r="G5" t="s">
        <v>13</v>
      </c>
      <c r="AD5" t="s">
        <v>14</v>
      </c>
    </row>
    <row r="6" spans="1:40" x14ac:dyDescent="0.25">
      <c r="A6" t="s">
        <v>19</v>
      </c>
      <c r="G6" t="s">
        <v>19</v>
      </c>
      <c r="AD6" t="s">
        <v>19</v>
      </c>
    </row>
    <row r="7" spans="1:40" x14ac:dyDescent="0.25">
      <c r="B7" t="s">
        <v>15</v>
      </c>
      <c r="C7" t="s">
        <v>16</v>
      </c>
      <c r="D7" t="s">
        <v>17</v>
      </c>
      <c r="E7" t="s">
        <v>18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AE7" t="s">
        <v>31</v>
      </c>
      <c r="AF7" t="s">
        <v>32</v>
      </c>
      <c r="AG7" t="s">
        <v>33</v>
      </c>
      <c r="AH7" t="s">
        <v>34</v>
      </c>
      <c r="AI7" t="s">
        <v>35</v>
      </c>
      <c r="AJ7" t="s">
        <v>36</v>
      </c>
      <c r="AK7" t="s">
        <v>37</v>
      </c>
      <c r="AL7" t="s">
        <v>38</v>
      </c>
      <c r="AM7" t="s">
        <v>39</v>
      </c>
      <c r="AN7" t="s">
        <v>40</v>
      </c>
    </row>
    <row r="8" spans="1:40" x14ac:dyDescent="0.25">
      <c r="C8" t="s">
        <v>20</v>
      </c>
      <c r="D8" t="s">
        <v>21</v>
      </c>
    </row>
    <row r="9" spans="1:40" x14ac:dyDescent="0.25">
      <c r="A9">
        <v>1</v>
      </c>
      <c r="B9">
        <v>100</v>
      </c>
      <c r="C9">
        <v>77</v>
      </c>
      <c r="D9">
        <v>830.1</v>
      </c>
      <c r="E9">
        <v>12866</v>
      </c>
      <c r="G9" t="s">
        <v>42</v>
      </c>
      <c r="H9">
        <f>1-W9/S9</f>
        <v>0.23949860122000688</v>
      </c>
      <c r="I9">
        <f>1-V9/T9</f>
        <v>0.16479849025573234</v>
      </c>
      <c r="J9">
        <v>3.4202499999999998</v>
      </c>
      <c r="K9">
        <v>32.711309999999997</v>
      </c>
      <c r="L9">
        <v>52.565420000000003</v>
      </c>
      <c r="M9">
        <v>65.236660000000001</v>
      </c>
      <c r="N9">
        <v>60.4375</v>
      </c>
      <c r="O9">
        <v>48.906689999999998</v>
      </c>
      <c r="P9">
        <v>20.24109</v>
      </c>
      <c r="R9">
        <f>INDEX('01 Density'!$AC$5:$AC$20, MATCH($A$1, '01 Density'!$C$5:$C$20, 0), 1)-J9</f>
        <v>96.913083333333333</v>
      </c>
      <c r="S9">
        <f>INDEX('01 Density'!$AC$5:$AC$20, MATCH($A$1, '01 Density'!$C$5:$C$20, 0), 1)-K9</f>
        <v>67.622023333333331</v>
      </c>
      <c r="T9">
        <f>INDEX('01 Density'!$AC$5:$AC$20, MATCH($A$1, '01 Density'!$C$5:$C$20, 0), 1)-L9</f>
        <v>47.767913333333325</v>
      </c>
      <c r="U9">
        <f>INDEX('01 Density'!$AC$5:$AC$20, MATCH($A$1, '01 Density'!$C$5:$C$20, 0), 1)-M9</f>
        <v>35.096673333333328</v>
      </c>
      <c r="V9">
        <f>INDEX('01 Density'!$AC$5:$AC$20, MATCH($A$1, '01 Density'!$C$5:$C$20, 0), 1)-N9</f>
        <v>39.895833333333329</v>
      </c>
      <c r="W9">
        <f>INDEX('01 Density'!$AC$5:$AC$20, MATCH($A$1, '01 Density'!$C$5:$C$20, 0), 1)-O9</f>
        <v>51.426643333333331</v>
      </c>
      <c r="X9">
        <f>INDEX('01 Density'!$AC$5:$AC$20, MATCH($A$1, '01 Density'!$C$5:$C$20, 0), 1)-P9</f>
        <v>80.092243333333329</v>
      </c>
      <c r="AE9">
        <v>43.36</v>
      </c>
      <c r="AF9">
        <v>45.35</v>
      </c>
      <c r="AG9">
        <v>46.07</v>
      </c>
      <c r="AH9">
        <v>50.81</v>
      </c>
      <c r="AI9">
        <v>52.33</v>
      </c>
      <c r="AJ9">
        <v>52.9</v>
      </c>
      <c r="AK9">
        <v>58.79</v>
      </c>
      <c r="AL9">
        <v>59.43</v>
      </c>
      <c r="AM9">
        <v>59.79</v>
      </c>
      <c r="AN9" t="s">
        <v>70</v>
      </c>
    </row>
    <row r="10" spans="1:40" x14ac:dyDescent="0.25">
      <c r="G10" t="s">
        <v>44</v>
      </c>
      <c r="H10">
        <f t="shared" ref="H10" si="0">1-W10/S10</f>
        <v>0.23078678084615845</v>
      </c>
      <c r="I10">
        <f t="shared" ref="I10:I11" si="1">1-V10/T10</f>
        <v>0.16949973890370518</v>
      </c>
      <c r="J10">
        <v>1.5112399999999999</v>
      </c>
      <c r="K10">
        <v>35.157200000000003</v>
      </c>
      <c r="L10">
        <v>55.560580000000002</v>
      </c>
      <c r="M10">
        <v>68.372140000000002</v>
      </c>
      <c r="N10">
        <v>63.149549999999998</v>
      </c>
      <c r="O10">
        <v>50.198990000000002</v>
      </c>
      <c r="P10">
        <v>11.22376</v>
      </c>
      <c r="R10">
        <f>INDEX('01 Density'!$AC$5:$AC$20, MATCH($A$1, '01 Density'!$C$5:$C$20, 0), 1)-J10</f>
        <v>98.822093333333328</v>
      </c>
      <c r="S10">
        <f>INDEX('01 Density'!$AC$5:$AC$20, MATCH($A$1, '01 Density'!$C$5:$C$20, 0), 1)-K10</f>
        <v>65.176133333333325</v>
      </c>
      <c r="T10">
        <f>INDEX('01 Density'!$AC$5:$AC$20, MATCH($A$1, '01 Density'!$C$5:$C$20, 0), 1)-L10</f>
        <v>44.772753333333327</v>
      </c>
      <c r="U10">
        <f>INDEX('01 Density'!$AC$5:$AC$20, MATCH($A$1, '01 Density'!$C$5:$C$20, 0), 1)-M10</f>
        <v>31.961193333333327</v>
      </c>
      <c r="V10">
        <f>INDEX('01 Density'!$AC$5:$AC$20, MATCH($A$1, '01 Density'!$C$5:$C$20, 0), 1)-N10</f>
        <v>37.183783333333331</v>
      </c>
      <c r="W10">
        <f>INDEX('01 Density'!$AC$5:$AC$20, MATCH($A$1, '01 Density'!$C$5:$C$20, 0), 1)-O10</f>
        <v>50.134343333333327</v>
      </c>
      <c r="X10">
        <f>INDEX('01 Density'!$AC$5:$AC$20, MATCH($A$1, '01 Density'!$C$5:$C$20, 0), 1)-P10</f>
        <v>89.10957333333333</v>
      </c>
      <c r="AD10" t="s">
        <v>44</v>
      </c>
      <c r="AE10">
        <v>43.14</v>
      </c>
      <c r="AF10">
        <v>45.5</v>
      </c>
      <c r="AG10">
        <v>46.23</v>
      </c>
      <c r="AH10">
        <v>50.51</v>
      </c>
      <c r="AI10">
        <v>52.41</v>
      </c>
      <c r="AJ10">
        <v>53</v>
      </c>
      <c r="AK10">
        <v>58.49</v>
      </c>
      <c r="AL10">
        <v>59.24</v>
      </c>
      <c r="AM10">
        <v>59.62</v>
      </c>
      <c r="AN10" t="s">
        <v>70</v>
      </c>
    </row>
    <row r="11" spans="1:40" x14ac:dyDescent="0.25">
      <c r="G11" t="s">
        <v>45</v>
      </c>
      <c r="H11">
        <f>1-W11/S11</f>
        <v>0.22780091348210629</v>
      </c>
      <c r="I11">
        <f t="shared" si="1"/>
        <v>0.16521128154181197</v>
      </c>
      <c r="J11">
        <v>2.1755399999999998</v>
      </c>
      <c r="K11">
        <v>36.559049999999999</v>
      </c>
      <c r="L11">
        <v>56.976730000000003</v>
      </c>
      <c r="M11">
        <v>69.38937</v>
      </c>
      <c r="N11">
        <v>64.13973</v>
      </c>
      <c r="O11">
        <v>51.086889999999997</v>
      </c>
      <c r="P11">
        <v>11.34219</v>
      </c>
      <c r="R11">
        <f>INDEX('01 Density'!$AC$5:$AC$20, MATCH($A$1, '01 Density'!$C$5:$C$20, 0), 1)-J11</f>
        <v>98.157793333333331</v>
      </c>
      <c r="S11">
        <f>INDEX('01 Density'!$AC$5:$AC$20, MATCH($A$1, '01 Density'!$C$5:$C$20, 0), 1)-K11</f>
        <v>63.774283333333329</v>
      </c>
      <c r="T11">
        <f>INDEX('01 Density'!$AC$5:$AC$20, MATCH($A$1, '01 Density'!$C$5:$C$20, 0), 1)-L11</f>
        <v>43.356603333333325</v>
      </c>
      <c r="U11">
        <f>INDEX('01 Density'!$AC$5:$AC$20, MATCH($A$1, '01 Density'!$C$5:$C$20, 0), 1)-M11</f>
        <v>30.943963333333329</v>
      </c>
      <c r="V11">
        <f>INDEX('01 Density'!$AC$5:$AC$20, MATCH($A$1, '01 Density'!$C$5:$C$20, 0), 1)-N11</f>
        <v>36.193603333333328</v>
      </c>
      <c r="W11">
        <f>INDEX('01 Density'!$AC$5:$AC$20, MATCH($A$1, '01 Density'!$C$5:$C$20, 0), 1)-O11</f>
        <v>49.246443333333332</v>
      </c>
      <c r="X11">
        <f>INDEX('01 Density'!$AC$5:$AC$20, MATCH($A$1, '01 Density'!$C$5:$C$20, 0), 1)-P11</f>
        <v>88.991143333333326</v>
      </c>
      <c r="AD11" t="s">
        <v>45</v>
      </c>
      <c r="AE11">
        <v>44.97</v>
      </c>
      <c r="AF11">
        <v>46.99</v>
      </c>
      <c r="AG11">
        <v>47.66</v>
      </c>
      <c r="AH11">
        <v>52.58</v>
      </c>
      <c r="AI11">
        <v>54.15</v>
      </c>
      <c r="AJ11">
        <v>54.7</v>
      </c>
      <c r="AK11">
        <v>60.36</v>
      </c>
      <c r="AL11">
        <v>61.01</v>
      </c>
      <c r="AM11">
        <v>61.37</v>
      </c>
      <c r="AN11" t="s">
        <v>70</v>
      </c>
    </row>
    <row r="12" spans="1:40" x14ac:dyDescent="0.25"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52</v>
      </c>
      <c r="O12" t="s">
        <v>53</v>
      </c>
      <c r="P12" t="s">
        <v>54</v>
      </c>
      <c r="Q12" t="s">
        <v>55</v>
      </c>
      <c r="R12" t="s">
        <v>56</v>
      </c>
      <c r="S12" t="s">
        <v>57</v>
      </c>
      <c r="T12" t="s">
        <v>58</v>
      </c>
      <c r="U12" t="s">
        <v>59</v>
      </c>
      <c r="V12" t="s">
        <v>60</v>
      </c>
      <c r="W12" t="s">
        <v>61</v>
      </c>
      <c r="X12" t="s">
        <v>62</v>
      </c>
      <c r="Y12" t="s">
        <v>63</v>
      </c>
      <c r="Z12" t="s">
        <v>64</v>
      </c>
      <c r="AA12" t="s">
        <v>65</v>
      </c>
      <c r="AB12" t="s">
        <v>66</v>
      </c>
    </row>
    <row r="13" spans="1:40" x14ac:dyDescent="0.25"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</row>
    <row r="14" spans="1:40" x14ac:dyDescent="0.25">
      <c r="G14" t="s">
        <v>42</v>
      </c>
      <c r="H14">
        <v>2.4</v>
      </c>
      <c r="I14">
        <v>30.7</v>
      </c>
      <c r="J14">
        <v>51</v>
      </c>
      <c r="K14">
        <v>64.900000000000006</v>
      </c>
      <c r="L14">
        <v>60.1</v>
      </c>
      <c r="M14">
        <v>48.5</v>
      </c>
      <c r="N14">
        <v>19.8</v>
      </c>
      <c r="O14">
        <v>3.8</v>
      </c>
      <c r="P14">
        <v>33.5</v>
      </c>
      <c r="Q14">
        <v>53.1</v>
      </c>
      <c r="R14">
        <v>65.3</v>
      </c>
      <c r="S14">
        <v>60.5</v>
      </c>
      <c r="T14">
        <v>49</v>
      </c>
      <c r="U14">
        <v>20.3</v>
      </c>
      <c r="V14">
        <v>4</v>
      </c>
      <c r="W14">
        <v>34</v>
      </c>
      <c r="X14">
        <v>53.6</v>
      </c>
      <c r="Y14">
        <v>65.5</v>
      </c>
      <c r="Z14">
        <v>60.7</v>
      </c>
      <c r="AA14">
        <v>49.3</v>
      </c>
      <c r="AB14">
        <v>20.6</v>
      </c>
    </row>
    <row r="15" spans="1:40" x14ac:dyDescent="0.25">
      <c r="G15" t="s">
        <v>44</v>
      </c>
      <c r="H15">
        <v>0.9</v>
      </c>
      <c r="I15">
        <v>33.299999999999997</v>
      </c>
      <c r="J15">
        <v>54</v>
      </c>
      <c r="K15">
        <v>68</v>
      </c>
      <c r="L15">
        <v>62.8</v>
      </c>
      <c r="M15">
        <v>49.7</v>
      </c>
      <c r="N15">
        <v>11</v>
      </c>
      <c r="O15">
        <v>1.7</v>
      </c>
      <c r="P15">
        <v>35.799999999999997</v>
      </c>
      <c r="Q15">
        <v>56.1</v>
      </c>
      <c r="R15">
        <v>68.400000000000006</v>
      </c>
      <c r="S15">
        <v>63.2</v>
      </c>
      <c r="T15">
        <v>50.3</v>
      </c>
      <c r="U15">
        <v>11.3</v>
      </c>
      <c r="V15">
        <v>1.9</v>
      </c>
      <c r="W15">
        <v>36.4</v>
      </c>
      <c r="X15">
        <v>56.6</v>
      </c>
      <c r="Y15">
        <v>68.7</v>
      </c>
      <c r="Z15">
        <v>63.5</v>
      </c>
      <c r="AA15">
        <v>50.6</v>
      </c>
      <c r="AB15">
        <v>11.4</v>
      </c>
    </row>
    <row r="16" spans="1:40" x14ac:dyDescent="0.25">
      <c r="G16" t="s">
        <v>45</v>
      </c>
      <c r="H16">
        <v>1.8</v>
      </c>
      <c r="I16">
        <v>35.4</v>
      </c>
      <c r="J16">
        <v>56.1</v>
      </c>
      <c r="K16">
        <v>69.2</v>
      </c>
      <c r="L16">
        <v>63.9</v>
      </c>
      <c r="M16">
        <v>50.7</v>
      </c>
      <c r="N16">
        <v>11.1</v>
      </c>
      <c r="O16">
        <v>2.2999999999999998</v>
      </c>
      <c r="P16">
        <v>37</v>
      </c>
      <c r="Q16">
        <v>57.2</v>
      </c>
      <c r="R16">
        <v>69.400000000000006</v>
      </c>
      <c r="S16">
        <v>64.2</v>
      </c>
      <c r="T16">
        <v>51.1</v>
      </c>
      <c r="U16">
        <v>11.4</v>
      </c>
      <c r="V16">
        <v>2.4</v>
      </c>
      <c r="W16">
        <v>37.299999999999997</v>
      </c>
      <c r="X16">
        <v>57.5</v>
      </c>
      <c r="Y16">
        <v>69.599999999999994</v>
      </c>
      <c r="Z16">
        <v>64.3</v>
      </c>
      <c r="AA16">
        <v>51.4</v>
      </c>
      <c r="AB16">
        <v>11.5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BA77-12C7-4B6E-8F7E-06FA2BEC0CC2}">
  <dimension ref="A1:AN16"/>
  <sheetViews>
    <sheetView workbookViewId="0">
      <selection activeCell="H9" sqref="H9:I11"/>
    </sheetView>
  </sheetViews>
  <sheetFormatPr defaultRowHeight="15" x14ac:dyDescent="0.25"/>
  <sheetData>
    <row r="1" spans="1:40" x14ac:dyDescent="0.25">
      <c r="A1" t="s">
        <v>11</v>
      </c>
    </row>
    <row r="2" spans="1:40" x14ac:dyDescent="0.25">
      <c r="A2" t="s">
        <v>7</v>
      </c>
    </row>
    <row r="5" spans="1:40" x14ac:dyDescent="0.25">
      <c r="A5" t="s">
        <v>12</v>
      </c>
      <c r="G5" t="s">
        <v>13</v>
      </c>
      <c r="AD5" t="s">
        <v>14</v>
      </c>
    </row>
    <row r="6" spans="1:40" x14ac:dyDescent="0.25">
      <c r="A6" t="s">
        <v>19</v>
      </c>
      <c r="G6" t="s">
        <v>19</v>
      </c>
      <c r="AD6" t="s">
        <v>19</v>
      </c>
    </row>
    <row r="7" spans="1:40" x14ac:dyDescent="0.25">
      <c r="B7" t="s">
        <v>15</v>
      </c>
      <c r="C7" t="s">
        <v>16</v>
      </c>
      <c r="D7" t="s">
        <v>17</v>
      </c>
      <c r="E7" t="s">
        <v>18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AE7" t="s">
        <v>31</v>
      </c>
      <c r="AF7" t="s">
        <v>32</v>
      </c>
      <c r="AG7" t="s">
        <v>33</v>
      </c>
      <c r="AH7" t="s">
        <v>34</v>
      </c>
      <c r="AI7" t="s">
        <v>35</v>
      </c>
      <c r="AJ7" t="s">
        <v>36</v>
      </c>
      <c r="AK7" t="s">
        <v>37</v>
      </c>
      <c r="AL7" t="s">
        <v>38</v>
      </c>
      <c r="AM7" t="s">
        <v>39</v>
      </c>
      <c r="AN7" t="s">
        <v>40</v>
      </c>
    </row>
    <row r="8" spans="1:40" x14ac:dyDescent="0.25">
      <c r="C8" t="s">
        <v>20</v>
      </c>
      <c r="D8" t="s">
        <v>21</v>
      </c>
    </row>
    <row r="9" spans="1:40" x14ac:dyDescent="0.25">
      <c r="A9">
        <v>1</v>
      </c>
      <c r="B9">
        <v>102</v>
      </c>
      <c r="C9">
        <v>78</v>
      </c>
      <c r="D9">
        <v>830.2</v>
      </c>
      <c r="E9">
        <v>12866</v>
      </c>
      <c r="G9" t="s">
        <v>42</v>
      </c>
      <c r="H9">
        <f>1-W9/S9</f>
        <v>0.25319057284346735</v>
      </c>
      <c r="I9">
        <f>1-V9/T9</f>
        <v>0.17149045227367155</v>
      </c>
      <c r="J9">
        <v>1.2682100000000001</v>
      </c>
      <c r="K9">
        <v>38.18309</v>
      </c>
      <c r="L9">
        <v>59.734439999999999</v>
      </c>
      <c r="M9">
        <v>71.604590000000002</v>
      </c>
      <c r="N9">
        <v>66.982579999999999</v>
      </c>
      <c r="O9">
        <v>54.34093</v>
      </c>
      <c r="P9">
        <v>11.113569999999999</v>
      </c>
      <c r="R9">
        <f>INDEX('01 Density'!$AC$5:$AC$20, MATCH($A$1, '01 Density'!$C$5:$C$20, 0), 1)-J9</f>
        <v>100.73179</v>
      </c>
      <c r="S9">
        <f>INDEX('01 Density'!$AC$5:$AC$20, MATCH($A$1, '01 Density'!$C$5:$C$20, 0), 1)-K9</f>
        <v>63.81691</v>
      </c>
      <c r="T9">
        <f>INDEX('01 Density'!$AC$5:$AC$20, MATCH($A$1, '01 Density'!$C$5:$C$20, 0), 1)-L9</f>
        <v>42.265560000000001</v>
      </c>
      <c r="U9">
        <f>INDEX('01 Density'!$AC$5:$AC$20, MATCH($A$1, '01 Density'!$C$5:$C$20, 0), 1)-M9</f>
        <v>30.395409999999998</v>
      </c>
      <c r="V9">
        <f>INDEX('01 Density'!$AC$5:$AC$20, MATCH($A$1, '01 Density'!$C$5:$C$20, 0), 1)-N9</f>
        <v>35.017420000000001</v>
      </c>
      <c r="W9">
        <f>INDEX('01 Density'!$AC$5:$AC$20, MATCH($A$1, '01 Density'!$C$5:$C$20, 0), 1)-O9</f>
        <v>47.65907</v>
      </c>
      <c r="X9">
        <f>INDEX('01 Density'!$AC$5:$AC$20, MATCH($A$1, '01 Density'!$C$5:$C$20, 0), 1)-P9</f>
        <v>90.886430000000004</v>
      </c>
      <c r="AD9" t="s">
        <v>42</v>
      </c>
      <c r="AE9">
        <v>51.52</v>
      </c>
      <c r="AF9">
        <v>53.35</v>
      </c>
      <c r="AG9">
        <v>53.99</v>
      </c>
      <c r="AH9">
        <v>59.65</v>
      </c>
      <c r="AI9">
        <v>60.82</v>
      </c>
      <c r="AJ9">
        <v>61.22</v>
      </c>
      <c r="AK9">
        <v>66.62</v>
      </c>
      <c r="AL9">
        <v>67.02</v>
      </c>
      <c r="AM9">
        <v>67.23</v>
      </c>
      <c r="AN9" t="s">
        <v>71</v>
      </c>
    </row>
    <row r="10" spans="1:40" x14ac:dyDescent="0.25">
      <c r="G10" t="s">
        <v>44</v>
      </c>
      <c r="H10">
        <f t="shared" ref="H10" si="0">1-W10/S10</f>
        <v>0.25593422153812184</v>
      </c>
      <c r="I10">
        <f t="shared" ref="I10:I11" si="1">1-V10/T10</f>
        <v>0.16321699853546334</v>
      </c>
      <c r="J10">
        <v>3.44957</v>
      </c>
      <c r="K10">
        <v>35.862850000000002</v>
      </c>
      <c r="L10">
        <v>56.395130000000002</v>
      </c>
      <c r="M10">
        <v>68.041520000000006</v>
      </c>
      <c r="N10">
        <v>63.838619999999999</v>
      </c>
      <c r="O10">
        <v>52.789610000000003</v>
      </c>
      <c r="P10">
        <v>20.292149999999999</v>
      </c>
      <c r="R10">
        <f>INDEX('01 Density'!$AC$5:$AC$20, MATCH($A$1, '01 Density'!$C$5:$C$20, 0), 1)-J10</f>
        <v>98.550430000000006</v>
      </c>
      <c r="S10">
        <f>INDEX('01 Density'!$AC$5:$AC$20, MATCH($A$1, '01 Density'!$C$5:$C$20, 0), 1)-K10</f>
        <v>66.137149999999991</v>
      </c>
      <c r="T10">
        <f>INDEX('01 Density'!$AC$5:$AC$20, MATCH($A$1, '01 Density'!$C$5:$C$20, 0), 1)-L10</f>
        <v>45.604869999999998</v>
      </c>
      <c r="U10">
        <f>INDEX('01 Density'!$AC$5:$AC$20, MATCH($A$1, '01 Density'!$C$5:$C$20, 0), 1)-M10</f>
        <v>33.958479999999994</v>
      </c>
      <c r="V10">
        <f>INDEX('01 Density'!$AC$5:$AC$20, MATCH($A$1, '01 Density'!$C$5:$C$20, 0), 1)-N10</f>
        <v>38.161380000000001</v>
      </c>
      <c r="W10">
        <f>INDEX('01 Density'!$AC$5:$AC$20, MATCH($A$1, '01 Density'!$C$5:$C$20, 0), 1)-O10</f>
        <v>49.210389999999997</v>
      </c>
      <c r="X10">
        <f>INDEX('01 Density'!$AC$5:$AC$20, MATCH($A$1, '01 Density'!$C$5:$C$20, 0), 1)-P10</f>
        <v>81.707850000000008</v>
      </c>
      <c r="AD10" t="s">
        <v>44</v>
      </c>
      <c r="AE10">
        <v>47.63</v>
      </c>
      <c r="AF10">
        <v>50.8</v>
      </c>
      <c r="AG10">
        <v>51.75</v>
      </c>
      <c r="AH10">
        <v>56.19</v>
      </c>
      <c r="AI10">
        <v>58.42</v>
      </c>
      <c r="AJ10">
        <v>59.1</v>
      </c>
      <c r="AK10">
        <v>64.36</v>
      </c>
      <c r="AL10">
        <v>65.13</v>
      </c>
      <c r="AM10">
        <v>65.48</v>
      </c>
      <c r="AN10" t="s">
        <v>72</v>
      </c>
    </row>
    <row r="11" spans="1:40" x14ac:dyDescent="0.25">
      <c r="G11" t="s">
        <v>45</v>
      </c>
      <c r="H11">
        <f>1-W11/S11</f>
        <v>0.24689792365632945</v>
      </c>
      <c r="I11">
        <f t="shared" si="1"/>
        <v>0.16198928637170085</v>
      </c>
      <c r="J11">
        <v>1.6176200000000001</v>
      </c>
      <c r="K11">
        <v>39.777160000000002</v>
      </c>
      <c r="L11">
        <v>61.147359999999999</v>
      </c>
      <c r="M11">
        <v>72.349000000000004</v>
      </c>
      <c r="N11">
        <v>67.765050000000002</v>
      </c>
      <c r="O11">
        <v>55.139850000000003</v>
      </c>
      <c r="P11">
        <v>10.981260000000001</v>
      </c>
      <c r="R11">
        <f>INDEX('01 Density'!$AC$5:$AC$20, MATCH($A$1, '01 Density'!$C$5:$C$20, 0), 1)-J11</f>
        <v>100.38238</v>
      </c>
      <c r="S11">
        <f>INDEX('01 Density'!$AC$5:$AC$20, MATCH($A$1, '01 Density'!$C$5:$C$20, 0), 1)-K11</f>
        <v>62.222839999999998</v>
      </c>
      <c r="T11">
        <f>INDEX('01 Density'!$AC$5:$AC$20, MATCH($A$1, '01 Density'!$C$5:$C$20, 0), 1)-L11</f>
        <v>40.852640000000001</v>
      </c>
      <c r="U11">
        <f>INDEX('01 Density'!$AC$5:$AC$20, MATCH($A$1, '01 Density'!$C$5:$C$20, 0), 1)-M11</f>
        <v>29.650999999999996</v>
      </c>
      <c r="V11">
        <f>INDEX('01 Density'!$AC$5:$AC$20, MATCH($A$1, '01 Density'!$C$5:$C$20, 0), 1)-N11</f>
        <v>34.234949999999998</v>
      </c>
      <c r="W11">
        <f>INDEX('01 Density'!$AC$5:$AC$20, MATCH($A$1, '01 Density'!$C$5:$C$20, 0), 1)-O11</f>
        <v>46.860149999999997</v>
      </c>
      <c r="X11">
        <f>INDEX('01 Density'!$AC$5:$AC$20, MATCH($A$1, '01 Density'!$C$5:$C$20, 0), 1)-P11</f>
        <v>91.018739999999994</v>
      </c>
      <c r="AD11" t="s">
        <v>45</v>
      </c>
      <c r="AE11">
        <v>50.37</v>
      </c>
      <c r="AF11">
        <v>52.92</v>
      </c>
      <c r="AG11">
        <v>53.74</v>
      </c>
      <c r="AH11">
        <v>58.96</v>
      </c>
      <c r="AI11">
        <v>60.63</v>
      </c>
      <c r="AJ11">
        <v>61.2</v>
      </c>
      <c r="AK11">
        <v>66.459999999999994</v>
      </c>
      <c r="AL11">
        <v>67.040000000000006</v>
      </c>
      <c r="AM11">
        <v>67.36</v>
      </c>
      <c r="AN11" t="s">
        <v>72</v>
      </c>
    </row>
    <row r="12" spans="1:40" x14ac:dyDescent="0.25"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52</v>
      </c>
      <c r="O12" t="s">
        <v>53</v>
      </c>
      <c r="P12" t="s">
        <v>54</v>
      </c>
      <c r="Q12" t="s">
        <v>55</v>
      </c>
      <c r="R12" t="s">
        <v>56</v>
      </c>
      <c r="S12" t="s">
        <v>57</v>
      </c>
      <c r="T12" t="s">
        <v>58</v>
      </c>
      <c r="U12" t="s">
        <v>59</v>
      </c>
      <c r="V12" t="s">
        <v>60</v>
      </c>
      <c r="W12" t="s">
        <v>61</v>
      </c>
      <c r="X12" t="s">
        <v>62</v>
      </c>
      <c r="Y12" t="s">
        <v>63</v>
      </c>
      <c r="Z12" t="s">
        <v>64</v>
      </c>
      <c r="AA12" t="s">
        <v>65</v>
      </c>
      <c r="AB12" t="s">
        <v>66</v>
      </c>
    </row>
    <row r="13" spans="1:40" x14ac:dyDescent="0.25"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</row>
    <row r="14" spans="1:40" x14ac:dyDescent="0.25">
      <c r="G14" t="s">
        <v>42</v>
      </c>
      <c r="H14">
        <v>0.7</v>
      </c>
      <c r="I14">
        <v>35.9</v>
      </c>
      <c r="J14">
        <v>58.1</v>
      </c>
      <c r="K14">
        <v>71.2</v>
      </c>
      <c r="L14">
        <v>66.599999999999994</v>
      </c>
      <c r="M14">
        <v>53.8</v>
      </c>
      <c r="N14">
        <v>10.9</v>
      </c>
      <c r="O14">
        <v>1.4</v>
      </c>
      <c r="P14">
        <v>39</v>
      </c>
      <c r="Q14">
        <v>60.3</v>
      </c>
      <c r="R14">
        <v>71.7</v>
      </c>
      <c r="S14">
        <v>67.099999999999994</v>
      </c>
      <c r="T14">
        <v>54.4</v>
      </c>
      <c r="U14">
        <v>11.1</v>
      </c>
      <c r="V14">
        <v>1.6</v>
      </c>
      <c r="W14">
        <v>39.700000000000003</v>
      </c>
      <c r="X14">
        <v>60.8</v>
      </c>
      <c r="Y14">
        <v>71.900000000000006</v>
      </c>
      <c r="Z14">
        <v>67.3</v>
      </c>
      <c r="AA14">
        <v>54.8</v>
      </c>
      <c r="AB14">
        <v>11.3</v>
      </c>
    </row>
    <row r="15" spans="1:40" x14ac:dyDescent="0.25">
      <c r="G15" t="s">
        <v>44</v>
      </c>
      <c r="H15">
        <v>2.4</v>
      </c>
      <c r="I15">
        <v>33.4</v>
      </c>
      <c r="J15">
        <v>54.8</v>
      </c>
      <c r="K15">
        <v>67.7</v>
      </c>
      <c r="L15">
        <v>63.5</v>
      </c>
      <c r="M15">
        <v>52.3</v>
      </c>
      <c r="N15">
        <v>19.8</v>
      </c>
      <c r="O15">
        <v>3.8</v>
      </c>
      <c r="P15">
        <v>36.799999999999997</v>
      </c>
      <c r="Q15">
        <v>57</v>
      </c>
      <c r="R15">
        <v>68.099999999999994</v>
      </c>
      <c r="S15">
        <v>63.9</v>
      </c>
      <c r="T15">
        <v>52.9</v>
      </c>
      <c r="U15">
        <v>20.399999999999999</v>
      </c>
      <c r="V15">
        <v>4.0999999999999996</v>
      </c>
      <c r="W15">
        <v>37.4</v>
      </c>
      <c r="X15">
        <v>57.4</v>
      </c>
      <c r="Y15">
        <v>68.3</v>
      </c>
      <c r="Z15">
        <v>64.099999999999994</v>
      </c>
      <c r="AA15">
        <v>53.2</v>
      </c>
      <c r="AB15">
        <v>20.7</v>
      </c>
    </row>
    <row r="16" spans="1:40" x14ac:dyDescent="0.25">
      <c r="G16" t="s">
        <v>45</v>
      </c>
      <c r="H16">
        <v>1.2</v>
      </c>
      <c r="I16">
        <v>38.4</v>
      </c>
      <c r="J16">
        <v>60.4</v>
      </c>
      <c r="K16">
        <v>72.099999999999994</v>
      </c>
      <c r="L16">
        <v>67.5</v>
      </c>
      <c r="M16">
        <v>54.8</v>
      </c>
      <c r="N16">
        <v>10.7</v>
      </c>
      <c r="O16">
        <v>1.8</v>
      </c>
      <c r="P16">
        <v>40.200000000000003</v>
      </c>
      <c r="Q16">
        <v>61.4</v>
      </c>
      <c r="R16">
        <v>72.400000000000006</v>
      </c>
      <c r="S16">
        <v>67.8</v>
      </c>
      <c r="T16">
        <v>55.2</v>
      </c>
      <c r="U16">
        <v>11</v>
      </c>
      <c r="V16">
        <v>1.9</v>
      </c>
      <c r="W16">
        <v>40.700000000000003</v>
      </c>
      <c r="X16">
        <v>61.7</v>
      </c>
      <c r="Y16">
        <v>72.5</v>
      </c>
      <c r="Z16">
        <v>67.900000000000006</v>
      </c>
      <c r="AA16">
        <v>55.4</v>
      </c>
      <c r="AB16">
        <v>11.2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48A8-E1F0-4F69-9798-B4F0F841D6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01 Density</vt:lpstr>
      <vt:lpstr>03 Hysteresis</vt:lpstr>
      <vt:lpstr>05 LCDOD</vt:lpstr>
      <vt:lpstr>TOST</vt:lpstr>
      <vt:lpstr>W825414-01</vt:lpstr>
      <vt:lpstr>W825414-02</vt:lpstr>
      <vt:lpstr>W825414-03</vt:lpstr>
      <vt:lpstr>W825414-04</vt:lpstr>
      <vt:lpstr>W825414-05</vt:lpstr>
      <vt:lpstr>W855791-01</vt:lpstr>
      <vt:lpstr>W855791-02</vt:lpstr>
      <vt:lpstr>W855791-03</vt:lpstr>
      <vt:lpstr>W855791-04</vt:lpstr>
      <vt:lpstr>W855791-05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 Kerr</dc:creator>
  <cp:lastModifiedBy>Liv Kerr (22493164)</cp:lastModifiedBy>
  <dcterms:created xsi:type="dcterms:W3CDTF">2023-08-09T02:29:23Z</dcterms:created>
  <dcterms:modified xsi:type="dcterms:W3CDTF">2023-09-20T07:56:44Z</dcterms:modified>
</cp:coreProperties>
</file>