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ysteresis" sheetId="1" state="visible" r:id="rId2"/>
    <sheet name="lcdod" sheetId="2" state="visible" r:id="rId3"/>
    <sheet name="cushion_dimensions" sheetId="3" state="visible" r:id="rId4"/>
    <sheet name="hysteresis_plu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<sst xmlns="http://schemas.openxmlformats.org/spreadsheetml/2006/main" count="178" uniqueCount="86">
  <si>
    <t xml:space="preserve">test_ID</t>
  </si>
  <si>
    <t xml:space="preserve">cushion</t>
  </si>
  <si>
    <t xml:space="preserve">rep</t>
  </si>
  <si>
    <t xml:space="preserve">thickness</t>
  </si>
  <si>
    <t xml:space="preserve">H_250</t>
  </si>
  <si>
    <t xml:space="preserve">H_500</t>
  </si>
  <si>
    <t xml:space="preserve">disp_8N_load</t>
  </si>
  <si>
    <t xml:space="preserve">disp_250N_load</t>
  </si>
  <si>
    <t xml:space="preserve">disp_500N_load</t>
  </si>
  <si>
    <t xml:space="preserve">disp_750N_load</t>
  </si>
  <si>
    <t xml:space="preserve">disp_500N_unload</t>
  </si>
  <si>
    <t xml:space="preserve">disp_250N_unload</t>
  </si>
  <si>
    <t xml:space="preserve">disp_8N_unload</t>
  </si>
  <si>
    <t xml:space="preserve">t_8_load</t>
  </si>
  <si>
    <t xml:space="preserve">t_250_load</t>
  </si>
  <si>
    <t xml:space="preserve">t_500_load</t>
  </si>
  <si>
    <t xml:space="preserve">t_750_load</t>
  </si>
  <si>
    <t xml:space="preserve">t_500_unload</t>
  </si>
  <si>
    <t xml:space="preserve">t_250_unload</t>
  </si>
  <si>
    <t xml:space="preserve">t_8_unload</t>
  </si>
  <si>
    <t xml:space="preserve">W798553-01A</t>
  </si>
  <si>
    <t xml:space="preserve">W798553-01B</t>
  </si>
  <si>
    <t xml:space="preserve">W798553-01C</t>
  </si>
  <si>
    <t xml:space="preserve">W798553-02A</t>
  </si>
  <si>
    <t xml:space="preserve">W798553-02B</t>
  </si>
  <si>
    <t xml:space="preserve">W798553-02C</t>
  </si>
  <si>
    <t xml:space="preserve">W798553-03A</t>
  </si>
  <si>
    <t xml:space="preserve">W798553-03B</t>
  </si>
  <si>
    <t xml:space="preserve">W798553-03C</t>
  </si>
  <si>
    <t xml:space="preserve">W896204-01A</t>
  </si>
  <si>
    <t xml:space="preserve">W896204-01B</t>
  </si>
  <si>
    <t xml:space="preserve">W896204-01C</t>
  </si>
  <si>
    <t xml:space="preserve">W896204-02A</t>
  </si>
  <si>
    <t xml:space="preserve">W896204-02B</t>
  </si>
  <si>
    <t xml:space="preserve">W896204-02C</t>
  </si>
  <si>
    <t xml:space="preserve">W819482-01A</t>
  </si>
  <si>
    <t xml:space="preserve">W819482-01B</t>
  </si>
  <si>
    <t xml:space="preserve">W819482-01C</t>
  </si>
  <si>
    <t xml:space="preserve">W819482-02A</t>
  </si>
  <si>
    <t xml:space="preserve">W819482-02B</t>
  </si>
  <si>
    <t xml:space="preserve">W819482-02C</t>
  </si>
  <si>
    <t xml:space="preserve">W819482-03A</t>
  </si>
  <si>
    <t xml:space="preserve">W819482-03B</t>
  </si>
  <si>
    <t xml:space="preserve">W819482-03C</t>
  </si>
  <si>
    <t xml:space="preserve">W884993-01A</t>
  </si>
  <si>
    <t xml:space="preserve">W884993-01B</t>
  </si>
  <si>
    <t xml:space="preserve">W884993-01C</t>
  </si>
  <si>
    <t xml:space="preserve">W884993-02A</t>
  </si>
  <si>
    <t xml:space="preserve">W884993-02B</t>
  </si>
  <si>
    <t xml:space="preserve">W884993-02C</t>
  </si>
  <si>
    <t xml:space="preserve">Depth_0</t>
  </si>
  <si>
    <t xml:space="preserve">depth_180</t>
  </si>
  <si>
    <t xml:space="preserve">depth_225</t>
  </si>
  <si>
    <t xml:space="preserve">lcd</t>
  </si>
  <si>
    <t xml:space="preserve">L_180</t>
  </si>
  <si>
    <t xml:space="preserve">L_225</t>
  </si>
  <si>
    <t xml:space="preserve">L</t>
  </si>
  <si>
    <t xml:space="preserve">W</t>
  </si>
  <si>
    <t xml:space="preserve">T</t>
  </si>
  <si>
    <t xml:space="preserve">batch</t>
  </si>
  <si>
    <t xml:space="preserve">W850844-01</t>
  </si>
  <si>
    <t xml:space="preserve">DUMMY SAMPLE - not to be recorded</t>
  </si>
  <si>
    <t xml:space="preserve">W798553-01</t>
  </si>
  <si>
    <t xml:space="preserve">FW04619</t>
  </si>
  <si>
    <t xml:space="preserve">W798553-02</t>
  </si>
  <si>
    <t xml:space="preserve">W798553-03</t>
  </si>
  <si>
    <t xml:space="preserve">W896204-01</t>
  </si>
  <si>
    <t xml:space="preserve">W896204-02</t>
  </si>
  <si>
    <t xml:space="preserve">W819482-01</t>
  </si>
  <si>
    <t xml:space="preserve">FW04621</t>
  </si>
  <si>
    <t xml:space="preserve">W819482-02</t>
  </si>
  <si>
    <t xml:space="preserve">W819482-03</t>
  </si>
  <si>
    <t xml:space="preserve">W884993-01</t>
  </si>
  <si>
    <t xml:space="preserve">W884993-02</t>
  </si>
  <si>
    <t xml:space="preserve">Cushion ID</t>
  </si>
  <si>
    <t xml:space="preserve">H_750</t>
  </si>
  <si>
    <t xml:space="preserve">H_1000</t>
  </si>
  <si>
    <t xml:space="preserve">disp_1000N_load</t>
  </si>
  <si>
    <t xml:space="preserve">disp_1200N_load</t>
  </si>
  <si>
    <t xml:space="preserve">disp_1000N_unload</t>
  </si>
  <si>
    <t xml:space="preserve">disp_750N_unload</t>
  </si>
  <si>
    <t xml:space="preserve">t_1000_load</t>
  </si>
  <si>
    <t xml:space="preserve">t_1200_load</t>
  </si>
  <si>
    <t xml:space="preserve">t_1000_unload</t>
  </si>
  <si>
    <t xml:space="preserve">t_750_unload</t>
  </si>
  <si>
    <t xml:space="preserve">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</si>
</sst>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1.7"/>
    <col collapsed="false" customWidth="true" hidden="false" outlineLevel="0" max="3" min="3" style="1" width="6.8"/>
    <col collapsed="false" customWidth="true" hidden="false" outlineLevel="0" max="4" min="4" style="1" width="9.69"/>
    <col collapsed="false" customWidth="true" hidden="false" outlineLevel="0" max="5" min="5" style="1" width="11.12"/>
    <col collapsed="false" customWidth="true" hidden="false" outlineLevel="0" max="6" min="6" style="1" width="11.03"/>
    <col collapsed="false" customWidth="true" hidden="false" outlineLevel="0" max="7" min="7" style="1" width="15.92"/>
    <col collapsed="false" customWidth="true" hidden="false" outlineLevel="0" max="12" min="8" style="1" width="16.92"/>
    <col collapsed="false" customWidth="true" hidden="false" outlineLevel="0" max="13" min="13" style="1" width="15.9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s">
        <v>20</v>
      </c>
      <c r="B2" s="1" t="str">
        <f aca="false">LEFT(A2,LEN(A2)-1)</f>
        <v>W798553-01</v>
      </c>
      <c r="C2" s="1" t="str">
        <f aca="false">RIGHT(A2,1)</f>
        <v>A</v>
      </c>
      <c r="D2" s="1" t="n">
        <f aca="false">VLOOKUP(B2, cushion_dimensions!$A$2:$D$12,4,0)</f>
        <v>108</v>
      </c>
      <c r="E2" s="1" t="n">
        <f aca="false">1-(S2/O2)</f>
        <v>0.097718698298727</v>
      </c>
      <c r="F2" s="1" t="n">
        <f aca="false">1-(R2/P2)</f>
        <v>0.0632276204551244</v>
      </c>
      <c r="G2" s="1" t="n">
        <v>1.40637</v>
      </c>
      <c r="H2" s="1" t="n">
        <v>18.21135</v>
      </c>
      <c r="I2" s="1" t="n">
        <v>31.64065</v>
      </c>
      <c r="J2" s="1" t="n">
        <v>40.56929</v>
      </c>
      <c r="K2" s="1" t="n">
        <v>36.46867</v>
      </c>
      <c r="L2" s="1" t="n">
        <v>26.98538</v>
      </c>
      <c r="M2" s="1" t="n">
        <v>4.64618</v>
      </c>
      <c r="N2" s="1" t="n">
        <f aca="false">$D2-G2</f>
        <v>106.59363</v>
      </c>
      <c r="O2" s="1" t="n">
        <f aca="false">$D2-H2</f>
        <v>89.78865</v>
      </c>
      <c r="P2" s="1" t="n">
        <f aca="false">$D2-I2</f>
        <v>76.35935</v>
      </c>
      <c r="Q2" s="1" t="n">
        <f aca="false">$D2-J2</f>
        <v>67.43071</v>
      </c>
      <c r="R2" s="1" t="n">
        <f aca="false">$D2-K2</f>
        <v>71.53133</v>
      </c>
      <c r="S2" s="1" t="n">
        <f aca="false">$D2-L2</f>
        <v>81.01462</v>
      </c>
      <c r="T2" s="1" t="n">
        <f aca="false">$D2-M2</f>
        <v>103.35382</v>
      </c>
    </row>
    <row r="3" customFormat="false" ht="12.8" hidden="false" customHeight="false" outlineLevel="0" collapsed="false">
      <c r="A3" s="1" t="s">
        <v>21</v>
      </c>
      <c r="B3" s="1" t="str">
        <f aca="false">LEFT(A3,LEN(A3)-1)</f>
        <v>W798553-01</v>
      </c>
      <c r="C3" s="1" t="str">
        <f aca="false">RIGHT(A3,1)</f>
        <v>B</v>
      </c>
      <c r="D3" s="1" t="n">
        <f aca="false">VLOOKUP(LEFT(A3,LEN(A3)-1), cushion_dimensions!$A$2:$D$12,4,0)</f>
        <v>108</v>
      </c>
      <c r="E3" s="1" t="n">
        <f aca="false">1-(S3/O3)</f>
        <v>0.1060603297811</v>
      </c>
      <c r="F3" s="1" t="n">
        <f aca="false">1-(R3/P3)</f>
        <v>0.0745349352881906</v>
      </c>
      <c r="G3" s="1" t="n">
        <v>1.66387</v>
      </c>
      <c r="H3" s="1" t="n">
        <v>18.06034</v>
      </c>
      <c r="I3" s="1" t="n">
        <v>31.42356</v>
      </c>
      <c r="J3" s="1" t="n">
        <v>41.21409</v>
      </c>
      <c r="K3" s="1" t="n">
        <v>37.13118</v>
      </c>
      <c r="L3" s="1" t="n">
        <v>27.59937</v>
      </c>
      <c r="M3" s="1" t="n">
        <v>5.05439</v>
      </c>
      <c r="N3" s="1" t="n">
        <f aca="false">$D3-G3</f>
        <v>106.33613</v>
      </c>
      <c r="O3" s="1" t="n">
        <f aca="false">$D3-H3</f>
        <v>89.93966</v>
      </c>
      <c r="P3" s="1" t="n">
        <f aca="false">$D3-I3</f>
        <v>76.57644</v>
      </c>
      <c r="Q3" s="1" t="n">
        <f aca="false">$D3-J3</f>
        <v>66.78591</v>
      </c>
      <c r="R3" s="1" t="n">
        <f aca="false">$D3-K3</f>
        <v>70.86882</v>
      </c>
      <c r="S3" s="1" t="n">
        <f aca="false">$D3-L3</f>
        <v>80.40063</v>
      </c>
      <c r="T3" s="1" t="n">
        <f aca="false">$D3-M3</f>
        <v>102.94561</v>
      </c>
    </row>
    <row r="4" customFormat="false" ht="12.8" hidden="false" customHeight="false" outlineLevel="0" collapsed="false">
      <c r="A4" s="1" t="s">
        <v>22</v>
      </c>
      <c r="B4" s="1" t="str">
        <f aca="false">LEFT(A4,LEN(A4)-1)</f>
        <v>W798553-01</v>
      </c>
      <c r="C4" s="1" t="str">
        <f aca="false">RIGHT(A4,1)</f>
        <v>C</v>
      </c>
      <c r="D4" s="1" t="n">
        <f aca="false">VLOOKUP(LEFT(A4,LEN(A4)-1), cushion_dimensions!$A$2:$D$12,4,0)</f>
        <v>108</v>
      </c>
      <c r="E4" s="1" t="n">
        <f aca="false">1-(S4/O4)</f>
        <v>0.103619323302378</v>
      </c>
      <c r="F4" s="1" t="n">
        <f aca="false">1-(R4/P4)</f>
        <v>0.0660417464598164</v>
      </c>
      <c r="G4" s="1" t="n">
        <v>1.40754</v>
      </c>
      <c r="H4" s="1" t="n">
        <v>18.16608</v>
      </c>
      <c r="I4" s="1" t="n">
        <v>32.0223</v>
      </c>
      <c r="J4" s="1" t="n">
        <v>41.15094</v>
      </c>
      <c r="K4" s="1" t="n">
        <v>37.04</v>
      </c>
      <c r="L4" s="1" t="n">
        <v>27.47461</v>
      </c>
      <c r="M4" s="1" t="n">
        <v>4.61357</v>
      </c>
      <c r="N4" s="1" t="n">
        <f aca="false">$D4-G4</f>
        <v>106.59246</v>
      </c>
      <c r="O4" s="1" t="n">
        <f aca="false">$D4-H4</f>
        <v>89.83392</v>
      </c>
      <c r="P4" s="1" t="n">
        <f aca="false">$D4-I4</f>
        <v>75.9777</v>
      </c>
      <c r="Q4" s="1" t="n">
        <f aca="false">$D4-J4</f>
        <v>66.84906</v>
      </c>
      <c r="R4" s="1" t="n">
        <f aca="false">$D4-K4</f>
        <v>70.96</v>
      </c>
      <c r="S4" s="1" t="n">
        <f aca="false">$D4-L4</f>
        <v>80.52539</v>
      </c>
      <c r="T4" s="1" t="n">
        <f aca="false">$D4-M4</f>
        <v>103.38643</v>
      </c>
    </row>
    <row r="5" customFormat="false" ht="12.8" hidden="false" customHeight="false" outlineLevel="0" collapsed="false">
      <c r="A5" s="1" t="s">
        <v>23</v>
      </c>
      <c r="B5" s="1" t="str">
        <f aca="false">LEFT(A5,LEN(A5)-1)</f>
        <v>W798553-02</v>
      </c>
      <c r="C5" s="1" t="str">
        <f aca="false">RIGHT(A5,1)</f>
        <v>A</v>
      </c>
      <c r="D5" s="1" t="n">
        <f aca="false">VLOOKUP(LEFT(A5,LEN(A5)-1), cushion_dimensions!$A$2:$D$12,4,0)</f>
        <v>109</v>
      </c>
      <c r="E5" s="1" t="n">
        <f aca="false">1-(S5/O5)</f>
        <v>0.0967149796080209</v>
      </c>
      <c r="F5" s="1" t="n">
        <f aca="false">1-(R5/P5)</f>
        <v>0.0590832842865967</v>
      </c>
      <c r="G5" s="1" t="n">
        <v>1.05343</v>
      </c>
      <c r="H5" s="1" t="n">
        <v>18.61152</v>
      </c>
      <c r="I5" s="1" t="n">
        <v>32.15153</v>
      </c>
      <c r="J5" s="1" t="n">
        <v>40.53236</v>
      </c>
      <c r="K5" s="1" t="n">
        <v>36.69199</v>
      </c>
      <c r="L5" s="1" t="n">
        <v>27.35344</v>
      </c>
      <c r="M5" s="1" t="n">
        <v>4.36289</v>
      </c>
      <c r="N5" s="1" t="n">
        <f aca="false">$D5-G5</f>
        <v>107.94657</v>
      </c>
      <c r="O5" s="1" t="n">
        <f aca="false">$D5-H5</f>
        <v>90.38848</v>
      </c>
      <c r="P5" s="1" t="n">
        <f aca="false">$D5-I5</f>
        <v>76.84847</v>
      </c>
      <c r="Q5" s="1" t="n">
        <f aca="false">$D5-J5</f>
        <v>68.46764</v>
      </c>
      <c r="R5" s="1" t="n">
        <f aca="false">$D5-K5</f>
        <v>72.30801</v>
      </c>
      <c r="S5" s="1" t="n">
        <f aca="false">$D5-L5</f>
        <v>81.64656</v>
      </c>
      <c r="T5" s="1" t="n">
        <f aca="false">$D5-M5</f>
        <v>104.63711</v>
      </c>
    </row>
    <row r="6" customFormat="false" ht="12.8" hidden="false" customHeight="false" outlineLevel="0" collapsed="false">
      <c r="A6" s="1" t="s">
        <v>24</v>
      </c>
      <c r="B6" s="1" t="str">
        <f aca="false">LEFT(A6,LEN(A6)-1)</f>
        <v>W798553-02</v>
      </c>
      <c r="C6" s="1" t="str">
        <f aca="false">RIGHT(A6,1)</f>
        <v>B</v>
      </c>
      <c r="D6" s="1" t="n">
        <f aca="false">VLOOKUP(LEFT(A6,LEN(A6)-1), cushion_dimensions!$A$2:$D$12,4,0)</f>
        <v>109</v>
      </c>
      <c r="E6" s="1" t="n">
        <f aca="false">1-(S6/O6)</f>
        <v>0.104508894802731</v>
      </c>
      <c r="F6" s="1" t="n">
        <f aca="false">1-(R6/P6)</f>
        <v>0.0804779179522334</v>
      </c>
      <c r="G6" s="1" t="n">
        <v>1.48127</v>
      </c>
      <c r="H6" s="1" t="n">
        <v>18.1773</v>
      </c>
      <c r="I6" s="1" t="n">
        <v>31.33646</v>
      </c>
      <c r="J6" s="1" t="n">
        <v>41.54229</v>
      </c>
      <c r="K6" s="1" t="n">
        <v>37.58666</v>
      </c>
      <c r="L6" s="1" t="n">
        <v>27.66908</v>
      </c>
      <c r="M6" s="1" t="n">
        <v>4.91182</v>
      </c>
      <c r="N6" s="1" t="n">
        <f aca="false">$D6-G6</f>
        <v>107.51873</v>
      </c>
      <c r="O6" s="1" t="n">
        <f aca="false">$D6-H6</f>
        <v>90.8227</v>
      </c>
      <c r="P6" s="1" t="n">
        <f aca="false">$D6-I6</f>
        <v>77.66354</v>
      </c>
      <c r="Q6" s="1" t="n">
        <f aca="false">$D6-J6</f>
        <v>67.45771</v>
      </c>
      <c r="R6" s="1" t="n">
        <f aca="false">$D6-K6</f>
        <v>71.41334</v>
      </c>
      <c r="S6" s="1" t="n">
        <f aca="false">$D6-L6</f>
        <v>81.33092</v>
      </c>
      <c r="T6" s="1" t="n">
        <f aca="false">$D6-M6</f>
        <v>104.08818</v>
      </c>
    </row>
    <row r="7" customFormat="false" ht="12.8" hidden="false" customHeight="false" outlineLevel="0" collapsed="false">
      <c r="A7" s="1" t="s">
        <v>25</v>
      </c>
      <c r="B7" s="1" t="str">
        <f aca="false">LEFT(A7,LEN(A7)-1)</f>
        <v>W798553-02</v>
      </c>
      <c r="C7" s="1" t="str">
        <f aca="false">RIGHT(A7,1)</f>
        <v>C</v>
      </c>
      <c r="D7" s="1" t="n">
        <f aca="false">VLOOKUP(LEFT(A7,LEN(A7)-1), cushion_dimensions!$A$2:$D$12,4,0)</f>
        <v>109</v>
      </c>
      <c r="E7" s="1" t="n">
        <f aca="false">1-(S7/O7)</f>
        <v>0.100692715346637</v>
      </c>
      <c r="F7" s="1" t="n">
        <f aca="false">1-(R7/P7)</f>
        <v>0.0696047243341761</v>
      </c>
      <c r="G7" s="1" t="n">
        <v>1.21807</v>
      </c>
      <c r="H7" s="1" t="n">
        <v>18.35382</v>
      </c>
      <c r="I7" s="1" t="n">
        <v>32.00968</v>
      </c>
      <c r="J7" s="1" t="n">
        <v>41.33113</v>
      </c>
      <c r="K7" s="1" t="n">
        <v>37.36857</v>
      </c>
      <c r="L7" s="1" t="n">
        <v>27.48123</v>
      </c>
      <c r="M7" s="1" t="n">
        <v>4.49373</v>
      </c>
      <c r="N7" s="1" t="n">
        <f aca="false">$D7-G7</f>
        <v>107.78193</v>
      </c>
      <c r="O7" s="1" t="n">
        <f aca="false">$D7-H7</f>
        <v>90.64618</v>
      </c>
      <c r="P7" s="1" t="n">
        <f aca="false">$D7-I7</f>
        <v>76.99032</v>
      </c>
      <c r="Q7" s="1" t="n">
        <f aca="false">$D7-J7</f>
        <v>67.66887</v>
      </c>
      <c r="R7" s="1" t="n">
        <f aca="false">$D7-K7</f>
        <v>71.63143</v>
      </c>
      <c r="S7" s="1" t="n">
        <f aca="false">$D7-L7</f>
        <v>81.51877</v>
      </c>
      <c r="T7" s="1" t="n">
        <f aca="false">$D7-M7</f>
        <v>104.50627</v>
      </c>
    </row>
    <row r="8" customFormat="false" ht="12.8" hidden="false" customHeight="false" outlineLevel="0" collapsed="false">
      <c r="A8" s="1" t="s">
        <v>26</v>
      </c>
      <c r="B8" s="1" t="str">
        <f aca="false">LEFT(A8,LEN(A8)-1)</f>
        <v>W798553-03</v>
      </c>
      <c r="C8" s="1" t="str">
        <f aca="false">RIGHT(A8,1)</f>
        <v>A</v>
      </c>
      <c r="D8" s="1" t="n">
        <f aca="false">VLOOKUP(LEFT(A8,LEN(A8)-1), cushion_dimensions!$A$2:$D$12,4,0)</f>
        <v>109</v>
      </c>
      <c r="E8" s="1" t="n">
        <f aca="false">1-(S8/O8)</f>
        <v>0.0963505446231355</v>
      </c>
      <c r="F8" s="1" t="n">
        <f aca="false">1-(R8/P8)</f>
        <v>0.0686918001558755</v>
      </c>
      <c r="G8" s="1" t="n">
        <v>1.48395</v>
      </c>
      <c r="H8" s="1" t="n">
        <v>18.23632</v>
      </c>
      <c r="I8" s="1" t="n">
        <v>31.57926</v>
      </c>
      <c r="J8" s="1" t="n">
        <v>40.84926</v>
      </c>
      <c r="K8" s="1" t="n">
        <v>36.89743</v>
      </c>
      <c r="L8" s="1" t="n">
        <v>26.98145</v>
      </c>
      <c r="M8" s="1" t="n">
        <v>4.82307</v>
      </c>
      <c r="N8" s="1" t="n">
        <f aca="false">$D8-G8</f>
        <v>107.51605</v>
      </c>
      <c r="O8" s="1" t="n">
        <f aca="false">$D8-H8</f>
        <v>90.76368</v>
      </c>
      <c r="P8" s="1" t="n">
        <f aca="false">$D8-I8</f>
        <v>77.42074</v>
      </c>
      <c r="Q8" s="1" t="n">
        <f aca="false">$D8-J8</f>
        <v>68.15074</v>
      </c>
      <c r="R8" s="1" t="n">
        <f aca="false">$D8-K8</f>
        <v>72.10257</v>
      </c>
      <c r="S8" s="1" t="n">
        <f aca="false">$D8-L8</f>
        <v>82.01855</v>
      </c>
      <c r="T8" s="1" t="n">
        <f aca="false">$D8-M8</f>
        <v>104.17693</v>
      </c>
    </row>
    <row r="9" customFormat="false" ht="12.8" hidden="false" customHeight="false" outlineLevel="0" collapsed="false">
      <c r="A9" s="1" t="s">
        <v>27</v>
      </c>
      <c r="B9" s="1" t="str">
        <f aca="false">LEFT(A9,LEN(A9)-1)</f>
        <v>W798553-03</v>
      </c>
      <c r="C9" s="1" t="str">
        <f aca="false">RIGHT(A9,1)</f>
        <v>B</v>
      </c>
      <c r="D9" s="1" t="n">
        <f aca="false">VLOOKUP(LEFT(A9,LEN(A9)-1), cushion_dimensions!$A$2:$D$12,4,0)</f>
        <v>109</v>
      </c>
      <c r="E9" s="1" t="n">
        <f aca="false">1-(S9/O9)</f>
        <v>0.096574041831762</v>
      </c>
      <c r="F9" s="1" t="n">
        <f aca="false">1-(R9/P9)</f>
        <v>0.0650472547234359</v>
      </c>
      <c r="G9" s="1" t="n">
        <v>1.12924</v>
      </c>
      <c r="H9" s="1" t="n">
        <v>18.02224</v>
      </c>
      <c r="I9" s="1" t="n">
        <v>31.66699</v>
      </c>
      <c r="J9" s="1" t="n">
        <v>40.61001</v>
      </c>
      <c r="K9" s="1" t="n">
        <v>36.69729</v>
      </c>
      <c r="L9" s="1" t="n">
        <v>26.80833</v>
      </c>
      <c r="M9" s="1" t="n">
        <v>4.30445</v>
      </c>
      <c r="N9" s="1" t="n">
        <f aca="false">$D9-G9</f>
        <v>107.87076</v>
      </c>
      <c r="O9" s="1" t="n">
        <f aca="false">$D9-H9</f>
        <v>90.97776</v>
      </c>
      <c r="P9" s="1" t="n">
        <f aca="false">$D9-I9</f>
        <v>77.33301</v>
      </c>
      <c r="Q9" s="1" t="n">
        <f aca="false">$D9-J9</f>
        <v>68.38999</v>
      </c>
      <c r="R9" s="1" t="n">
        <f aca="false">$D9-K9</f>
        <v>72.30271</v>
      </c>
      <c r="S9" s="1" t="n">
        <f aca="false">$D9-L9</f>
        <v>82.19167</v>
      </c>
      <c r="T9" s="1" t="n">
        <f aca="false">$D9-M9</f>
        <v>104.69555</v>
      </c>
    </row>
    <row r="10" customFormat="false" ht="12.8" hidden="false" customHeight="false" outlineLevel="0" collapsed="false">
      <c r="A10" s="1" t="s">
        <v>28</v>
      </c>
      <c r="B10" s="1" t="str">
        <f aca="false">LEFT(A10,LEN(A10)-1)</f>
        <v>W798553-03</v>
      </c>
      <c r="C10" s="1" t="str">
        <f aca="false">RIGHT(A10,1)</f>
        <v>C</v>
      </c>
      <c r="D10" s="1" t="n">
        <f aca="false">VLOOKUP(LEFT(A10,LEN(A10)-1), cushion_dimensions!$A$2:$D$12,4,0)</f>
        <v>109</v>
      </c>
      <c r="E10" s="1" t="n">
        <f aca="false">1-(S10/O10)</f>
        <v>0.0951740586260731</v>
      </c>
      <c r="F10" s="1" t="n">
        <f aca="false">1-(R10/P10)</f>
        <v>0.0666518044677884</v>
      </c>
      <c r="G10" s="1" t="n">
        <v>1.34053</v>
      </c>
      <c r="H10" s="1" t="n">
        <v>18.04013</v>
      </c>
      <c r="I10" s="1" t="n">
        <v>31.44306</v>
      </c>
      <c r="J10" s="1" t="n">
        <v>40.56948</v>
      </c>
      <c r="K10" s="1" t="n">
        <v>36.61237</v>
      </c>
      <c r="L10" s="1" t="n">
        <v>26.69715</v>
      </c>
      <c r="M10" s="1" t="n">
        <v>4.55526</v>
      </c>
      <c r="N10" s="1" t="n">
        <f aca="false">$D10-G10</f>
        <v>107.65947</v>
      </c>
      <c r="O10" s="1" t="n">
        <f aca="false">$D10-H10</f>
        <v>90.95987</v>
      </c>
      <c r="P10" s="1" t="n">
        <f aca="false">$D10-I10</f>
        <v>77.55694</v>
      </c>
      <c r="Q10" s="1" t="n">
        <f aca="false">$D10-J10</f>
        <v>68.43052</v>
      </c>
      <c r="R10" s="1" t="n">
        <f aca="false">$D10-K10</f>
        <v>72.38763</v>
      </c>
      <c r="S10" s="1" t="n">
        <f aca="false">$D10-L10</f>
        <v>82.30285</v>
      </c>
      <c r="T10" s="1" t="n">
        <f aca="false">$D10-M10</f>
        <v>104.44474</v>
      </c>
    </row>
    <row r="11" customFormat="false" ht="12.8" hidden="false" customHeight="false" outlineLevel="0" collapsed="false">
      <c r="A11" s="1" t="s">
        <v>29</v>
      </c>
      <c r="B11" s="1" t="str">
        <f aca="false">LEFT(A11,LEN(A11)-1)</f>
        <v>W896204-01</v>
      </c>
      <c r="C11" s="1" t="str">
        <f aca="false">RIGHT(A11,1)</f>
        <v>A</v>
      </c>
      <c r="D11" s="1" t="n">
        <f aca="false">VLOOKUP(LEFT(A11,LEN(A11)-1), cushion_dimensions!$A$2:$D$12,4,0)</f>
        <v>109</v>
      </c>
      <c r="E11" s="1" t="n">
        <f aca="false">1-(S11/O11)</f>
        <v>0.0899526554170361</v>
      </c>
      <c r="F11" s="1" t="n">
        <f aca="false">1-(R11/P11)</f>
        <v>0.0581992127497843</v>
      </c>
      <c r="G11" s="1" t="n">
        <v>1.52604</v>
      </c>
      <c r="H11" s="1" t="n">
        <v>21.28986</v>
      </c>
      <c r="I11" s="1" t="n">
        <v>34.97271</v>
      </c>
      <c r="J11" s="1" t="n">
        <v>43.8134</v>
      </c>
      <c r="K11" s="1" t="n">
        <v>39.28104</v>
      </c>
      <c r="L11" s="1" t="n">
        <v>29.17962</v>
      </c>
      <c r="M11" s="1" t="n">
        <v>5.91402</v>
      </c>
      <c r="N11" s="1" t="n">
        <f aca="false">$D11-G11</f>
        <v>107.47396</v>
      </c>
      <c r="O11" s="1" t="n">
        <f aca="false">$D11-H11</f>
        <v>87.71014</v>
      </c>
      <c r="P11" s="1" t="n">
        <f aca="false">$D11-I11</f>
        <v>74.02729</v>
      </c>
      <c r="Q11" s="1" t="n">
        <f aca="false">$D11-J11</f>
        <v>65.1866</v>
      </c>
      <c r="R11" s="1" t="n">
        <f aca="false">$D11-K11</f>
        <v>69.71896</v>
      </c>
      <c r="S11" s="1" t="n">
        <f aca="false">$D11-L11</f>
        <v>79.82038</v>
      </c>
      <c r="T11" s="1" t="n">
        <f aca="false">$D11-M11</f>
        <v>103.08598</v>
      </c>
    </row>
    <row r="12" customFormat="false" ht="12.8" hidden="false" customHeight="false" outlineLevel="0" collapsed="false">
      <c r="A12" s="1" t="s">
        <v>30</v>
      </c>
      <c r="B12" s="1" t="str">
        <f aca="false">LEFT(A12,LEN(A12)-1)</f>
        <v>W896204-01</v>
      </c>
      <c r="C12" s="1" t="str">
        <f aca="false">RIGHT(A12,1)</f>
        <v>B</v>
      </c>
      <c r="D12" s="1" t="n">
        <f aca="false">VLOOKUP(LEFT(A12,LEN(A12)-1), cushion_dimensions!$A$2:$D$12,4,0)</f>
        <v>109</v>
      </c>
      <c r="E12" s="1" t="n">
        <f aca="false">1-(S12/O12)</f>
        <v>0.0889230707715197</v>
      </c>
      <c r="F12" s="1" t="n">
        <f aca="false">1-(R12/P12)</f>
        <v>0.0594771131351</v>
      </c>
      <c r="G12" s="1" t="n">
        <v>1.62754</v>
      </c>
      <c r="H12" s="1" t="n">
        <v>20.46707</v>
      </c>
      <c r="I12" s="1" t="n">
        <v>33.86673</v>
      </c>
      <c r="J12" s="1" t="n">
        <v>42.85018</v>
      </c>
      <c r="K12" s="1" t="n">
        <v>38.33544</v>
      </c>
      <c r="L12" s="1" t="n">
        <v>28.33969</v>
      </c>
      <c r="M12" s="1" t="n">
        <v>5.969</v>
      </c>
      <c r="N12" s="1" t="n">
        <f aca="false">$D12-G12</f>
        <v>107.37246</v>
      </c>
      <c r="O12" s="1" t="n">
        <f aca="false">$D12-H12</f>
        <v>88.53293</v>
      </c>
      <c r="P12" s="1" t="n">
        <f aca="false">$D12-I12</f>
        <v>75.13327</v>
      </c>
      <c r="Q12" s="1" t="n">
        <f aca="false">$D12-J12</f>
        <v>66.14982</v>
      </c>
      <c r="R12" s="1" t="n">
        <f aca="false">$D12-K12</f>
        <v>70.66456</v>
      </c>
      <c r="S12" s="1" t="n">
        <f aca="false">$D12-L12</f>
        <v>80.66031</v>
      </c>
      <c r="T12" s="1" t="n">
        <f aca="false">$D12-M12</f>
        <v>103.031</v>
      </c>
    </row>
    <row r="13" customFormat="false" ht="12.8" hidden="false" customHeight="false" outlineLevel="0" collapsed="false">
      <c r="A13" s="1" t="s">
        <v>31</v>
      </c>
      <c r="B13" s="1" t="str">
        <f aca="false">LEFT(A13,LEN(A13)-1)</f>
        <v>W896204-01</v>
      </c>
      <c r="C13" s="1" t="str">
        <f aca="false">RIGHT(A13,1)</f>
        <v>C</v>
      </c>
      <c r="D13" s="1" t="n">
        <f aca="false">VLOOKUP(LEFT(A13,LEN(A13)-1), cushion_dimensions!$A$2:$D$12,4,0)</f>
        <v>109</v>
      </c>
      <c r="E13" s="1" t="n">
        <f aca="false">1-(S13/O13)</f>
        <v>0.0871611111694022</v>
      </c>
      <c r="F13" s="1" t="n">
        <f aca="false">1-(R13/P13)</f>
        <v>0.05886814770809</v>
      </c>
      <c r="G13" s="1" t="n">
        <v>1.64942</v>
      </c>
      <c r="H13" s="1" t="n">
        <v>20.36437</v>
      </c>
      <c r="I13" s="1" t="n">
        <v>33.5891</v>
      </c>
      <c r="J13" s="1" t="n">
        <v>42.52152</v>
      </c>
      <c r="K13" s="1" t="n">
        <v>38.0284</v>
      </c>
      <c r="L13" s="1" t="n">
        <v>28.08995</v>
      </c>
      <c r="M13" s="1" t="n">
        <v>5.97468</v>
      </c>
      <c r="N13" s="1" t="n">
        <f aca="false">$D13-G13</f>
        <v>107.35058</v>
      </c>
      <c r="O13" s="1" t="n">
        <f aca="false">$D13-H13</f>
        <v>88.63563</v>
      </c>
      <c r="P13" s="1" t="n">
        <f aca="false">$D13-I13</f>
        <v>75.4109</v>
      </c>
      <c r="Q13" s="1" t="n">
        <f aca="false">$D13-J13</f>
        <v>66.47848</v>
      </c>
      <c r="R13" s="1" t="n">
        <f aca="false">$D13-K13</f>
        <v>70.9716</v>
      </c>
      <c r="S13" s="1" t="n">
        <f aca="false">$D13-L13</f>
        <v>80.91005</v>
      </c>
      <c r="T13" s="1" t="n">
        <f aca="false">$D13-M13</f>
        <v>103.02532</v>
      </c>
    </row>
    <row r="14" customFormat="false" ht="12.8" hidden="false" customHeight="false" outlineLevel="0" collapsed="false">
      <c r="A14" s="1" t="s">
        <v>32</v>
      </c>
      <c r="B14" s="1" t="str">
        <f aca="false">LEFT(A14,LEN(A14)-1)</f>
        <v>W896204-02</v>
      </c>
      <c r="C14" s="1" t="str">
        <f aca="false">RIGHT(A14,1)</f>
        <v>A</v>
      </c>
      <c r="D14" s="1" t="n">
        <f aca="false">VLOOKUP(LEFT(A14,LEN(A14)-1), cushion_dimensions!$A$2:$D$12,4,0)</f>
        <v>109</v>
      </c>
      <c r="E14" s="1" t="n">
        <f aca="false">1-(S14/O14)</f>
        <v>0.0797687523985431</v>
      </c>
      <c r="F14" s="1" t="n">
        <f aca="false">1-(R14/P14)</f>
        <v>0.0521910111330531</v>
      </c>
      <c r="G14" s="1" t="n">
        <v>1.0139</v>
      </c>
      <c r="H14" s="1" t="n">
        <v>19.8834</v>
      </c>
      <c r="I14" s="1" t="n">
        <v>32.56634</v>
      </c>
      <c r="J14" s="1" t="n">
        <v>40.813</v>
      </c>
      <c r="K14" s="1" t="n">
        <v>36.55549</v>
      </c>
      <c r="L14" s="1" t="n">
        <v>26.99212</v>
      </c>
      <c r="M14" s="1" t="n">
        <v>5.06188</v>
      </c>
      <c r="N14" s="1" t="n">
        <f aca="false">$D14-G14</f>
        <v>107.9861</v>
      </c>
      <c r="O14" s="1" t="n">
        <f aca="false">$D14-H14</f>
        <v>89.1166</v>
      </c>
      <c r="P14" s="1" t="n">
        <f aca="false">$D14-I14</f>
        <v>76.43366</v>
      </c>
      <c r="Q14" s="1" t="n">
        <f aca="false">$D14-J14</f>
        <v>68.187</v>
      </c>
      <c r="R14" s="1" t="n">
        <f aca="false">$D14-K14</f>
        <v>72.44451</v>
      </c>
      <c r="S14" s="1" t="n">
        <f aca="false">$D14-L14</f>
        <v>82.00788</v>
      </c>
      <c r="T14" s="1" t="n">
        <f aca="false">$D14-M14</f>
        <v>103.93812</v>
      </c>
    </row>
    <row r="15" customFormat="false" ht="12.8" hidden="false" customHeight="false" outlineLevel="0" collapsed="false">
      <c r="A15" s="1" t="s">
        <v>33</v>
      </c>
      <c r="B15" s="1" t="str">
        <f aca="false">LEFT(A15,LEN(A15)-1)</f>
        <v>W896204-02</v>
      </c>
      <c r="C15" s="1" t="str">
        <f aca="false">RIGHT(A15,1)</f>
        <v>B</v>
      </c>
      <c r="D15" s="1" t="n">
        <f aca="false">VLOOKUP(LEFT(A15,LEN(A15)-1), cushion_dimensions!$A$2:$D$12,4,0)</f>
        <v>109</v>
      </c>
      <c r="E15" s="1" t="n">
        <f aca="false">1-(S15/O15)</f>
        <v>0.080262818414467</v>
      </c>
      <c r="F15" s="1" t="n">
        <f aca="false">1-(R15/P15)</f>
        <v>0.056538558633745</v>
      </c>
      <c r="G15" s="1" t="n">
        <v>1.43992</v>
      </c>
      <c r="H15" s="1" t="n">
        <v>19.58313</v>
      </c>
      <c r="I15" s="1" t="n">
        <v>31.95435</v>
      </c>
      <c r="J15" s="1" t="n">
        <v>40.59033</v>
      </c>
      <c r="K15" s="1" t="n">
        <v>36.3104</v>
      </c>
      <c r="L15" s="1" t="n">
        <v>26.75998</v>
      </c>
      <c r="M15" s="1" t="n">
        <v>5.59471</v>
      </c>
      <c r="N15" s="1" t="n">
        <f aca="false">$D15-G15</f>
        <v>107.56008</v>
      </c>
      <c r="O15" s="1" t="n">
        <f aca="false">$D15-H15</f>
        <v>89.41687</v>
      </c>
      <c r="P15" s="1" t="n">
        <f aca="false">$D15-I15</f>
        <v>77.04565</v>
      </c>
      <c r="Q15" s="1" t="n">
        <f aca="false">$D15-J15</f>
        <v>68.40967</v>
      </c>
      <c r="R15" s="1" t="n">
        <f aca="false">$D15-K15</f>
        <v>72.6896</v>
      </c>
      <c r="S15" s="1" t="n">
        <f aca="false">$D15-L15</f>
        <v>82.24002</v>
      </c>
      <c r="T15" s="1" t="n">
        <f aca="false">$D15-M15</f>
        <v>103.40529</v>
      </c>
    </row>
    <row r="16" customFormat="false" ht="12.8" hidden="false" customHeight="false" outlineLevel="0" collapsed="false">
      <c r="A16" s="1" t="s">
        <v>34</v>
      </c>
      <c r="B16" s="1" t="str">
        <f aca="false">LEFT(A16,LEN(A16)-1)</f>
        <v>W896204-02</v>
      </c>
      <c r="C16" s="1" t="str">
        <f aca="false">RIGHT(A16,1)</f>
        <v>C</v>
      </c>
      <c r="D16" s="1" t="n">
        <f aca="false">VLOOKUP(LEFT(A16,LEN(A16)-1), cushion_dimensions!$A$2:$D$12,4,0)</f>
        <v>109</v>
      </c>
      <c r="E16" s="1" t="n">
        <f aca="false">1-(S16/O16)</f>
        <v>0.0769848790809105</v>
      </c>
      <c r="F16" s="1" t="n">
        <f aca="false">1-(R16/P16)</f>
        <v>0.0616968073963912</v>
      </c>
      <c r="G16" s="1" t="n">
        <v>2.27385</v>
      </c>
      <c r="H16" s="1" t="n">
        <v>22.18451</v>
      </c>
      <c r="I16" s="1" t="n">
        <v>34.09969</v>
      </c>
      <c r="J16" s="1" t="n">
        <v>43.09573</v>
      </c>
      <c r="K16" s="1" t="n">
        <v>38.7208</v>
      </c>
      <c r="L16" s="1" t="n">
        <v>28.86799</v>
      </c>
      <c r="M16" s="1" t="n">
        <v>4.84981</v>
      </c>
      <c r="N16" s="1" t="n">
        <f aca="false">$D16-G16</f>
        <v>106.72615</v>
      </c>
      <c r="O16" s="1" t="n">
        <f aca="false">$D16-H16</f>
        <v>86.81549</v>
      </c>
      <c r="P16" s="1" t="n">
        <f aca="false">$D16-I16</f>
        <v>74.90031</v>
      </c>
      <c r="Q16" s="1" t="n">
        <f aca="false">$D16-J16</f>
        <v>65.90427</v>
      </c>
      <c r="R16" s="1" t="n">
        <f aca="false">$D16-K16</f>
        <v>70.2792</v>
      </c>
      <c r="S16" s="1" t="n">
        <f aca="false">$D16-L16</f>
        <v>80.13201</v>
      </c>
      <c r="T16" s="1" t="n">
        <f aca="false">$D16-M16</f>
        <v>104.15019</v>
      </c>
    </row>
    <row r="17" customFormat="false" ht="12.8" hidden="false" customHeight="false" outlineLevel="0" collapsed="false">
      <c r="A17" s="1" t="s">
        <v>35</v>
      </c>
      <c r="B17" s="1" t="str">
        <f aca="false">LEFT(A17,LEN(A17)-1)</f>
        <v>W819482-01</v>
      </c>
      <c r="C17" s="1" t="str">
        <f aca="false">RIGHT(A17,1)</f>
        <v>A</v>
      </c>
      <c r="D17" s="1" t="n">
        <f aca="false">VLOOKUP(LEFT(A17,LEN(A17)-1), cushion_dimensions!$A$2:$D$12,4,0)</f>
        <v>121</v>
      </c>
      <c r="E17" s="1" t="n">
        <f aca="false">1-(S17/O17)</f>
        <v>0.0744431114293168</v>
      </c>
      <c r="F17" s="1" t="n">
        <f aca="false">1-(R17/P17)</f>
        <v>0.0454181748689122</v>
      </c>
      <c r="G17" s="1" t="n">
        <v>1.3804</v>
      </c>
      <c r="H17" s="1" t="n">
        <v>20.61771</v>
      </c>
      <c r="I17" s="1" t="n">
        <v>32.5669</v>
      </c>
      <c r="J17" s="1" t="n">
        <v>40.3466</v>
      </c>
      <c r="K17" s="1" t="n">
        <v>36.58337</v>
      </c>
      <c r="L17" s="1" t="n">
        <v>28.09048</v>
      </c>
      <c r="M17" s="1" t="n">
        <v>5.6774</v>
      </c>
      <c r="N17" s="1" t="n">
        <f aca="false">$D17-G17</f>
        <v>119.6196</v>
      </c>
      <c r="O17" s="1" t="n">
        <f aca="false">$D17-H17</f>
        <v>100.38229</v>
      </c>
      <c r="P17" s="1" t="n">
        <f aca="false">$D17-I17</f>
        <v>88.4331</v>
      </c>
      <c r="Q17" s="1" t="n">
        <f aca="false">$D17-J17</f>
        <v>80.6534</v>
      </c>
      <c r="R17" s="1" t="n">
        <f aca="false">$D17-K17</f>
        <v>84.41663</v>
      </c>
      <c r="S17" s="1" t="n">
        <f aca="false">$D17-L17</f>
        <v>92.90952</v>
      </c>
      <c r="T17" s="1" t="n">
        <f aca="false">$D17-M17</f>
        <v>115.3226</v>
      </c>
    </row>
    <row r="18" customFormat="false" ht="12.8" hidden="false" customHeight="false" outlineLevel="0" collapsed="false">
      <c r="A18" s="1" t="s">
        <v>36</v>
      </c>
      <c r="B18" s="1" t="str">
        <f aca="false">LEFT(A18,LEN(A18)-1)</f>
        <v>W819482-01</v>
      </c>
      <c r="C18" s="1" t="str">
        <f aca="false">RIGHT(A18,1)</f>
        <v>B</v>
      </c>
      <c r="D18" s="1" t="n">
        <f aca="false">VLOOKUP(LEFT(A18,LEN(A18)-1), cushion_dimensions!$A$2:$D$12,4,0)</f>
        <v>121</v>
      </c>
      <c r="E18" s="1" t="n">
        <f aca="false">1-(S18/O18)</f>
        <v>0.0759021387569524</v>
      </c>
      <c r="F18" s="1" t="n">
        <f aca="false">1-(R18/P18)</f>
        <v>0.0485353980106656</v>
      </c>
      <c r="G18" s="1" t="n">
        <v>1.80637</v>
      </c>
      <c r="H18" s="1" t="n">
        <v>21.07607</v>
      </c>
      <c r="I18" s="1" t="n">
        <v>32.67498</v>
      </c>
      <c r="J18" s="1" t="n">
        <v>40.70211</v>
      </c>
      <c r="K18" s="1" t="n">
        <v>36.96187</v>
      </c>
      <c r="L18" s="1" t="n">
        <v>28.66051</v>
      </c>
      <c r="M18" s="1" t="n">
        <v>6.25365</v>
      </c>
      <c r="N18" s="1" t="n">
        <f aca="false">$D18-G18</f>
        <v>119.19363</v>
      </c>
      <c r="O18" s="1" t="n">
        <f aca="false">$D18-H18</f>
        <v>99.92393</v>
      </c>
      <c r="P18" s="1" t="n">
        <f aca="false">$D18-I18</f>
        <v>88.32502</v>
      </c>
      <c r="Q18" s="1" t="n">
        <f aca="false">$D18-J18</f>
        <v>80.29789</v>
      </c>
      <c r="R18" s="1" t="n">
        <f aca="false">$D18-K18</f>
        <v>84.03813</v>
      </c>
      <c r="S18" s="1" t="n">
        <f aca="false">$D18-L18</f>
        <v>92.33949</v>
      </c>
      <c r="T18" s="1" t="n">
        <f aca="false">$D18-M18</f>
        <v>114.74635</v>
      </c>
    </row>
    <row r="19" customFormat="false" ht="12.8" hidden="false" customHeight="false" outlineLevel="0" collapsed="false">
      <c r="A19" s="1" t="s">
        <v>37</v>
      </c>
      <c r="B19" s="1" t="str">
        <f aca="false">LEFT(A19,LEN(A19)-1)</f>
        <v>W819482-01</v>
      </c>
      <c r="C19" s="1" t="str">
        <f aca="false">RIGHT(A19,1)</f>
        <v>C</v>
      </c>
      <c r="D19" s="1" t="n">
        <f aca="false">VLOOKUP(LEFT(A19,LEN(A19)-1), cushion_dimensions!$A$2:$D$12,4,0)</f>
        <v>121</v>
      </c>
      <c r="E19" s="1" t="n">
        <f aca="false">1-(S19/O19)</f>
        <v>0.0715938366830188</v>
      </c>
      <c r="F19" s="1" t="n">
        <f aca="false">1-(R19/P19)</f>
        <v>0.0413463065101719</v>
      </c>
      <c r="G19" s="1" t="n">
        <v>1.443873</v>
      </c>
      <c r="H19" s="1" t="n">
        <v>20.98762</v>
      </c>
      <c r="I19" s="1" t="n">
        <v>32.75947</v>
      </c>
      <c r="J19" s="1" t="n">
        <v>40.14135</v>
      </c>
      <c r="K19" s="1" t="n">
        <v>36.40789</v>
      </c>
      <c r="L19" s="1" t="n">
        <v>28.14789</v>
      </c>
      <c r="M19" s="1" t="n">
        <v>5.62606</v>
      </c>
      <c r="N19" s="1" t="n">
        <f aca="false">$D19-G19</f>
        <v>119.556127</v>
      </c>
      <c r="O19" s="1" t="n">
        <f aca="false">$D19-H19</f>
        <v>100.01238</v>
      </c>
      <c r="P19" s="1" t="n">
        <f aca="false">$D19-I19</f>
        <v>88.24053</v>
      </c>
      <c r="Q19" s="1" t="n">
        <f aca="false">$D19-J19</f>
        <v>80.85865</v>
      </c>
      <c r="R19" s="1" t="n">
        <f aca="false">$D19-K19</f>
        <v>84.59211</v>
      </c>
      <c r="S19" s="1" t="n">
        <f aca="false">$D19-L19</f>
        <v>92.85211</v>
      </c>
      <c r="T19" s="1" t="n">
        <f aca="false">$D19-M19</f>
        <v>115.37394</v>
      </c>
    </row>
    <row r="20" customFormat="false" ht="12.8" hidden="false" customHeight="false" outlineLevel="0" collapsed="false">
      <c r="A20" s="1" t="s">
        <v>38</v>
      </c>
      <c r="B20" s="1" t="str">
        <f aca="false">LEFT(A20,LEN(A20)-1)</f>
        <v>W819482-02</v>
      </c>
      <c r="C20" s="1" t="str">
        <f aca="false">RIGHT(A20,1)</f>
        <v>A</v>
      </c>
      <c r="D20" s="1" t="n">
        <f aca="false">VLOOKUP(LEFT(A20,LEN(A20)-1), cushion_dimensions!$A$2:$D$12,4,0)</f>
        <v>121</v>
      </c>
      <c r="E20" s="1" t="n">
        <f aca="false">1-(S20/O20)</f>
        <v>0.0752095234435494</v>
      </c>
      <c r="F20" s="1" t="n">
        <f aca="false">1-(R20/P20)</f>
        <v>0.0435812420369264</v>
      </c>
      <c r="G20" s="1" t="n">
        <v>1.39936</v>
      </c>
      <c r="H20" s="1" t="n">
        <v>20.55062</v>
      </c>
      <c r="I20" s="1" t="n">
        <v>33.36895</v>
      </c>
      <c r="J20" s="1" t="n">
        <v>41.19798</v>
      </c>
      <c r="K20" s="1" t="n">
        <v>37.18802</v>
      </c>
      <c r="L20" s="1" t="n">
        <v>28.10537</v>
      </c>
      <c r="M20" s="1" t="n">
        <v>5.3748</v>
      </c>
      <c r="N20" s="1" t="n">
        <f aca="false">$D20-G20</f>
        <v>119.60064</v>
      </c>
      <c r="O20" s="1" t="n">
        <f aca="false">$D20-H20</f>
        <v>100.44938</v>
      </c>
      <c r="P20" s="1" t="n">
        <f aca="false">$D20-I20</f>
        <v>87.63105</v>
      </c>
      <c r="Q20" s="1" t="n">
        <f aca="false">$D20-J20</f>
        <v>79.80202</v>
      </c>
      <c r="R20" s="1" t="n">
        <f aca="false">$D20-K20</f>
        <v>83.81198</v>
      </c>
      <c r="S20" s="1" t="n">
        <f aca="false">$D20-L20</f>
        <v>92.89463</v>
      </c>
      <c r="T20" s="1" t="n">
        <f aca="false">$D20-M20</f>
        <v>115.6252</v>
      </c>
    </row>
    <row r="21" customFormat="false" ht="12.8" hidden="false" customHeight="false" outlineLevel="0" collapsed="false">
      <c r="A21" s="1" t="s">
        <v>39</v>
      </c>
      <c r="B21" s="1" t="str">
        <f aca="false">LEFT(A21,LEN(A21)-1)</f>
        <v>W819482-02</v>
      </c>
      <c r="C21" s="1" t="str">
        <f aca="false">RIGHT(A21,1)</f>
        <v>B</v>
      </c>
      <c r="D21" s="1" t="n">
        <f aca="false">VLOOKUP(LEFT(A21,LEN(A21)-1), cushion_dimensions!$A$2:$D$12,4,0)</f>
        <v>121</v>
      </c>
      <c r="E21" s="1" t="n">
        <f aca="false">1-(S21/O21)</f>
        <v>0.0738921796802387</v>
      </c>
      <c r="F21" s="1" t="n">
        <f aca="false">1-(R21/P21)</f>
        <v>0.0474423671815522</v>
      </c>
      <c r="G21" s="1" t="n">
        <v>1.8379</v>
      </c>
      <c r="H21" s="1" t="n">
        <v>19.82204</v>
      </c>
      <c r="I21" s="1" t="n">
        <v>31.85331</v>
      </c>
      <c r="J21" s="1" t="n">
        <v>40.03342</v>
      </c>
      <c r="K21" s="1" t="n">
        <v>36.08264</v>
      </c>
      <c r="L21" s="1" t="n">
        <v>27.2983</v>
      </c>
      <c r="M21" s="1" t="n">
        <v>5.90888</v>
      </c>
      <c r="N21" s="1" t="n">
        <f aca="false">$D21-G21</f>
        <v>119.1621</v>
      </c>
      <c r="O21" s="1" t="n">
        <f aca="false">$D21-H21</f>
        <v>101.17796</v>
      </c>
      <c r="P21" s="1" t="n">
        <f aca="false">$D21-I21</f>
        <v>89.14669</v>
      </c>
      <c r="Q21" s="1" t="n">
        <f aca="false">$D21-J21</f>
        <v>80.96658</v>
      </c>
      <c r="R21" s="1" t="n">
        <f aca="false">$D21-K21</f>
        <v>84.91736</v>
      </c>
      <c r="S21" s="1" t="n">
        <f aca="false">$D21-L21</f>
        <v>93.7017</v>
      </c>
      <c r="T21" s="1" t="n">
        <f aca="false">$D21-M21</f>
        <v>115.09112</v>
      </c>
    </row>
    <row r="22" customFormat="false" ht="12.8" hidden="false" customHeight="false" outlineLevel="0" collapsed="false">
      <c r="A22" s="1" t="s">
        <v>40</v>
      </c>
      <c r="B22" s="1" t="str">
        <f aca="false">LEFT(A22,LEN(A22)-1)</f>
        <v>W819482-02</v>
      </c>
      <c r="C22" s="1" t="str">
        <f aca="false">RIGHT(A22,1)</f>
        <v>C</v>
      </c>
      <c r="D22" s="1" t="n">
        <f aca="false">VLOOKUP(LEFT(A22,LEN(A22)-1), cushion_dimensions!$A$2:$D$12,4,0)</f>
        <v>121</v>
      </c>
      <c r="E22" s="1" t="n">
        <f aca="false">1-(S22/O22)</f>
        <v>0.0788491539139973</v>
      </c>
      <c r="F22" s="1" t="n">
        <f aca="false">1-(R22/P22)</f>
        <v>0.0403080318005959</v>
      </c>
      <c r="G22" s="1" t="n">
        <v>1.46288</v>
      </c>
      <c r="H22" s="1" t="n">
        <v>19.77152</v>
      </c>
      <c r="I22" s="1" t="n">
        <v>31.88972</v>
      </c>
      <c r="J22" s="1" t="n">
        <v>39.43071</v>
      </c>
      <c r="K22" s="1" t="n">
        <v>35.48158</v>
      </c>
      <c r="L22" s="1" t="n">
        <v>27.7533</v>
      </c>
      <c r="M22" s="1" t="n">
        <v>5.29911</v>
      </c>
      <c r="N22" s="1" t="n">
        <f aca="false">$D22-G22</f>
        <v>119.53712</v>
      </c>
      <c r="O22" s="1" t="n">
        <f aca="false">$D22-H22</f>
        <v>101.22848</v>
      </c>
      <c r="P22" s="1" t="n">
        <f aca="false">$D22-I22</f>
        <v>89.11028</v>
      </c>
      <c r="Q22" s="1" t="n">
        <f aca="false">$D22-J22</f>
        <v>81.56929</v>
      </c>
      <c r="R22" s="1" t="n">
        <f aca="false">$D22-K22</f>
        <v>85.51842</v>
      </c>
      <c r="S22" s="1" t="n">
        <f aca="false">$D22-L22</f>
        <v>93.2467</v>
      </c>
      <c r="T22" s="1" t="n">
        <f aca="false">$D22-M22</f>
        <v>115.70089</v>
      </c>
    </row>
    <row r="23" customFormat="false" ht="12.8" hidden="false" customHeight="false" outlineLevel="0" collapsed="false">
      <c r="A23" s="1" t="s">
        <v>41</v>
      </c>
      <c r="B23" s="1" t="str">
        <f aca="false">LEFT(A23,LEN(A23)-1)</f>
        <v>W819482-03</v>
      </c>
      <c r="C23" s="1" t="str">
        <f aca="false">RIGHT(A23,1)</f>
        <v>A</v>
      </c>
      <c r="D23" s="1" t="n">
        <f aca="false">VLOOKUP(LEFT(A23,LEN(A23)-1), cushion_dimensions!$A$2:$D$12,4,0)</f>
        <v>121</v>
      </c>
      <c r="E23" s="1" t="n">
        <f aca="false">1-(S23/O23)</f>
        <v>0.0718808128343341</v>
      </c>
      <c r="F23" s="1" t="n">
        <f aca="false">1-(R23/P23)</f>
        <v>0.0457083274590103</v>
      </c>
      <c r="G23" s="1" t="n">
        <v>1.09982</v>
      </c>
      <c r="H23" s="1" t="n">
        <v>19.51659</v>
      </c>
      <c r="I23" s="1" t="n">
        <v>32.12451</v>
      </c>
      <c r="J23" s="1" t="n">
        <v>40.2678</v>
      </c>
      <c r="K23" s="1" t="n">
        <v>36.18686</v>
      </c>
      <c r="L23" s="1" t="n">
        <v>26.8113</v>
      </c>
      <c r="M23" s="1" t="n">
        <v>4.57163</v>
      </c>
      <c r="N23" s="1" t="n">
        <f aca="false">$D23-G23</f>
        <v>119.90018</v>
      </c>
      <c r="O23" s="1" t="n">
        <f aca="false">$D23-H23</f>
        <v>101.48341</v>
      </c>
      <c r="P23" s="1" t="n">
        <f aca="false">$D23-I23</f>
        <v>88.87549</v>
      </c>
      <c r="Q23" s="1" t="n">
        <f aca="false">$D23-J23</f>
        <v>80.7322</v>
      </c>
      <c r="R23" s="1" t="n">
        <f aca="false">$D23-K23</f>
        <v>84.81314</v>
      </c>
      <c r="S23" s="1" t="n">
        <f aca="false">$D23-L23</f>
        <v>94.1887</v>
      </c>
      <c r="T23" s="1" t="n">
        <f aca="false">$D23-M23</f>
        <v>116.42837</v>
      </c>
    </row>
    <row r="24" customFormat="false" ht="12.8" hidden="false" customHeight="false" outlineLevel="0" collapsed="false">
      <c r="A24" s="1" t="s">
        <v>42</v>
      </c>
      <c r="B24" s="1" t="str">
        <f aca="false">LEFT(A24,LEN(A24)-1)</f>
        <v>W819482-03</v>
      </c>
      <c r="C24" s="1" t="str">
        <f aca="false">RIGHT(A24,1)</f>
        <v>B</v>
      </c>
      <c r="D24" s="1" t="n">
        <f aca="false">VLOOKUP(LEFT(A24,LEN(A24)-1), cushion_dimensions!$A$2:$D$12,4,0)</f>
        <v>121</v>
      </c>
      <c r="E24" s="1" t="n">
        <f aca="false">1-(S24/O24)</f>
        <v>0.0690785956997356</v>
      </c>
      <c r="F24" s="1" t="n">
        <f aca="false">1-(R24/P24)</f>
        <v>0.0439538456676393</v>
      </c>
      <c r="G24" s="1" t="n">
        <v>1.49041</v>
      </c>
      <c r="H24" s="1" t="n">
        <v>19.13603</v>
      </c>
      <c r="I24" s="1" t="n">
        <v>30.81995</v>
      </c>
      <c r="J24" s="1" t="n">
        <v>38.70724</v>
      </c>
      <c r="K24" s="1" t="n">
        <v>34.78371</v>
      </c>
      <c r="L24" s="1" t="n">
        <v>26.17265</v>
      </c>
      <c r="M24" s="1" t="n">
        <v>5.21173</v>
      </c>
      <c r="N24" s="1" t="n">
        <f aca="false">$D24-G24</f>
        <v>119.50959</v>
      </c>
      <c r="O24" s="1" t="n">
        <f aca="false">$D24-H24</f>
        <v>101.86397</v>
      </c>
      <c r="P24" s="1" t="n">
        <f aca="false">$D24-I24</f>
        <v>90.18005</v>
      </c>
      <c r="Q24" s="1" t="n">
        <f aca="false">$D24-J24</f>
        <v>82.29276</v>
      </c>
      <c r="R24" s="1" t="n">
        <f aca="false">$D24-K24</f>
        <v>86.21629</v>
      </c>
      <c r="S24" s="1" t="n">
        <f aca="false">$D24-L24</f>
        <v>94.82735</v>
      </c>
      <c r="T24" s="1" t="n">
        <f aca="false">$D24-M24</f>
        <v>115.78827</v>
      </c>
    </row>
    <row r="25" customFormat="false" ht="12.8" hidden="false" customHeight="false" outlineLevel="0" collapsed="false">
      <c r="A25" s="1" t="s">
        <v>43</v>
      </c>
      <c r="B25" s="1" t="str">
        <f aca="false">LEFT(A25,LEN(A25)-1)</f>
        <v>W819482-03</v>
      </c>
      <c r="C25" s="1" t="str">
        <f aca="false">RIGHT(A25,1)</f>
        <v>C</v>
      </c>
      <c r="D25" s="1" t="n">
        <f aca="false">VLOOKUP(LEFT(A25,LEN(A25)-1), cushion_dimensions!$A$2:$D$12,4,0)</f>
        <v>121</v>
      </c>
      <c r="E25" s="1" t="n">
        <f aca="false">1-(S25/O25)</f>
        <v>0.0732383269180289</v>
      </c>
      <c r="F25" s="1" t="n">
        <f aca="false">1-(R25/P25)</f>
        <v>0.0465908021604371</v>
      </c>
      <c r="G25" s="1" t="n">
        <v>1.40214</v>
      </c>
      <c r="H25" s="1" t="n">
        <v>19.51352</v>
      </c>
      <c r="I25" s="1" t="n">
        <v>31.83841</v>
      </c>
      <c r="J25" s="1" t="n">
        <v>40.03537</v>
      </c>
      <c r="K25" s="1" t="n">
        <v>35.99252</v>
      </c>
      <c r="L25" s="1" t="n">
        <v>26.94622</v>
      </c>
      <c r="M25" s="1" t="n">
        <v>5.22214</v>
      </c>
      <c r="N25" s="1" t="n">
        <f aca="false">$D25-G25</f>
        <v>119.59786</v>
      </c>
      <c r="O25" s="1" t="n">
        <f aca="false">$D25-H25</f>
        <v>101.48648</v>
      </c>
      <c r="P25" s="1" t="n">
        <f aca="false">$D25-I25</f>
        <v>89.16159</v>
      </c>
      <c r="Q25" s="1" t="n">
        <f aca="false">$D25-J25</f>
        <v>80.96463</v>
      </c>
      <c r="R25" s="1" t="n">
        <f aca="false">$D25-K25</f>
        <v>85.00748</v>
      </c>
      <c r="S25" s="1" t="n">
        <f aca="false">$D25-L25</f>
        <v>94.05378</v>
      </c>
      <c r="T25" s="1" t="n">
        <f aca="false">$D25-M25</f>
        <v>115.77786</v>
      </c>
    </row>
    <row r="26" customFormat="false" ht="12.8" hidden="false" customHeight="false" outlineLevel="0" collapsed="false">
      <c r="A26" s="1" t="s">
        <v>44</v>
      </c>
      <c r="B26" s="1" t="str">
        <f aca="false">LEFT(A26,LEN(A26)-1)</f>
        <v>W884993-01</v>
      </c>
      <c r="C26" s="1" t="str">
        <f aca="false">RIGHT(A26,1)</f>
        <v>A</v>
      </c>
      <c r="D26" s="1" t="n">
        <f aca="false">VLOOKUP(LEFT(A26,LEN(A26)-1), cushion_dimensions!$A$2:$D$12,4,0)</f>
        <v>119</v>
      </c>
      <c r="E26" s="1" t="n">
        <f aca="false">1-(S26/O26)</f>
        <v>0.0727220186606442</v>
      </c>
      <c r="F26" s="1" t="n">
        <f aca="false">1-(R26/P26)</f>
        <v>0.0517391135187989</v>
      </c>
      <c r="G26" s="1" t="n">
        <v>2.656</v>
      </c>
      <c r="H26" s="1" t="n">
        <v>26.29259</v>
      </c>
      <c r="I26" s="1" t="n">
        <v>39.06531</v>
      </c>
      <c r="J26" s="1" t="n">
        <v>47.78504</v>
      </c>
      <c r="K26" s="1" t="n">
        <v>43.20106</v>
      </c>
      <c r="L26" s="1" t="n">
        <v>33.03446</v>
      </c>
      <c r="M26" s="1" t="n">
        <v>5.52643</v>
      </c>
      <c r="N26" s="1" t="n">
        <f aca="false">$D26-G26</f>
        <v>116.344</v>
      </c>
      <c r="O26" s="1" t="n">
        <f aca="false">$D26-H26</f>
        <v>92.70741</v>
      </c>
      <c r="P26" s="1" t="n">
        <f aca="false">$D26-I26</f>
        <v>79.93469</v>
      </c>
      <c r="Q26" s="1" t="n">
        <f aca="false">$D26-J26</f>
        <v>71.21496</v>
      </c>
      <c r="R26" s="1" t="n">
        <f aca="false">$D26-K26</f>
        <v>75.79894</v>
      </c>
      <c r="S26" s="1" t="n">
        <f aca="false">$D26-L26</f>
        <v>85.96554</v>
      </c>
      <c r="T26" s="1" t="n">
        <f aca="false">$D26-M26</f>
        <v>113.47357</v>
      </c>
    </row>
    <row r="27" customFormat="false" ht="12.8" hidden="false" customHeight="false" outlineLevel="0" collapsed="false">
      <c r="A27" s="1" t="s">
        <v>45</v>
      </c>
      <c r="B27" s="1" t="str">
        <f aca="false">LEFT(A27,LEN(A27)-1)</f>
        <v>W884993-01</v>
      </c>
      <c r="C27" s="1" t="str">
        <f aca="false">RIGHT(A27,1)</f>
        <v>B</v>
      </c>
      <c r="D27" s="1" t="n">
        <f aca="false">VLOOKUP(LEFT(A27,LEN(A27)-1), cushion_dimensions!$A$2:$D$12,4,0)</f>
        <v>119</v>
      </c>
      <c r="E27" s="1" t="n">
        <f aca="false">1-(S27/O27)</f>
        <v>0.0681466988630826</v>
      </c>
      <c r="F27" s="1" t="n">
        <f aca="false">1-(R27/P27)</f>
        <v>0.0501425150727882</v>
      </c>
      <c r="G27" s="1" t="n">
        <v>1.89529</v>
      </c>
      <c r="H27" s="1" t="n">
        <v>20.09044</v>
      </c>
      <c r="I27" s="1" t="n">
        <v>31.33208</v>
      </c>
      <c r="J27" s="1" t="n">
        <v>39.95031</v>
      </c>
      <c r="K27" s="1" t="n">
        <v>35.72797</v>
      </c>
      <c r="L27" s="1" t="n">
        <v>26.8308</v>
      </c>
      <c r="M27" s="1" t="n">
        <v>5.93818</v>
      </c>
      <c r="N27" s="1" t="n">
        <f aca="false">$D27-G27</f>
        <v>117.10471</v>
      </c>
      <c r="O27" s="1" t="n">
        <f aca="false">$D27-H27</f>
        <v>98.90956</v>
      </c>
      <c r="P27" s="1" t="n">
        <f aca="false">$D27-I27</f>
        <v>87.66792</v>
      </c>
      <c r="Q27" s="1" t="n">
        <f aca="false">$D27-J27</f>
        <v>79.04969</v>
      </c>
      <c r="R27" s="1" t="n">
        <f aca="false">$D27-K27</f>
        <v>83.27203</v>
      </c>
      <c r="S27" s="1" t="n">
        <f aca="false">$D27-L27</f>
        <v>92.1692</v>
      </c>
      <c r="T27" s="1" t="n">
        <f aca="false">$D27-M27</f>
        <v>113.06182</v>
      </c>
    </row>
    <row r="28" customFormat="false" ht="12.8" hidden="false" customHeight="false" outlineLevel="0" collapsed="false">
      <c r="A28" s="1" t="s">
        <v>46</v>
      </c>
      <c r="B28" s="1" t="str">
        <f aca="false">LEFT(A28,LEN(A28)-1)</f>
        <v>W884993-01</v>
      </c>
      <c r="C28" s="1" t="str">
        <f aca="false">RIGHT(A28,1)</f>
        <v>C</v>
      </c>
      <c r="D28" s="1" t="n">
        <f aca="false">VLOOKUP(LEFT(A28,LEN(A28)-1), cushion_dimensions!$A$2:$D$12,4,0)</f>
        <v>119</v>
      </c>
      <c r="E28" s="1" t="n">
        <f aca="false">1-(S28/O28)</f>
        <v>0.0650466106645977</v>
      </c>
      <c r="F28" s="1" t="n">
        <f aca="false">1-(R28/P28)</f>
        <v>0.045324435378048</v>
      </c>
      <c r="G28" s="1" t="n">
        <v>1.65529</v>
      </c>
      <c r="H28" s="1" t="n">
        <v>20.06556</v>
      </c>
      <c r="I28" s="1" t="n">
        <v>31.39935</v>
      </c>
      <c r="J28" s="1" t="n">
        <v>39.63686</v>
      </c>
      <c r="K28" s="1" t="n">
        <v>35.3698</v>
      </c>
      <c r="L28" s="1" t="n">
        <v>26.50091</v>
      </c>
      <c r="M28" s="1" t="n">
        <v>5.52742</v>
      </c>
      <c r="N28" s="1" t="n">
        <f aca="false">$D28-G28</f>
        <v>117.34471</v>
      </c>
      <c r="O28" s="1" t="n">
        <f aca="false">$D28-H28</f>
        <v>98.93444</v>
      </c>
      <c r="P28" s="1" t="n">
        <f aca="false">$D28-I28</f>
        <v>87.60065</v>
      </c>
      <c r="Q28" s="1" t="n">
        <f aca="false">$D28-J28</f>
        <v>79.36314</v>
      </c>
      <c r="R28" s="1" t="n">
        <f aca="false">$D28-K28</f>
        <v>83.6302</v>
      </c>
      <c r="S28" s="1" t="n">
        <f aca="false">$D28-L28</f>
        <v>92.49909</v>
      </c>
      <c r="T28" s="1" t="n">
        <f aca="false">$D28-M28</f>
        <v>113.47258</v>
      </c>
    </row>
    <row r="29" customFormat="false" ht="12.8" hidden="false" customHeight="false" outlineLevel="0" collapsed="false">
      <c r="A29" s="1" t="s">
        <v>47</v>
      </c>
      <c r="B29" s="1" t="str">
        <f aca="false">LEFT(A29,LEN(A29)-1)</f>
        <v>W884993-02</v>
      </c>
      <c r="C29" s="1" t="str">
        <f aca="false">RIGHT(A29,1)</f>
        <v>A</v>
      </c>
      <c r="D29" s="1" t="n">
        <f aca="false">VLOOKUP(LEFT(A29,LEN(A29)-1), cushion_dimensions!$A$2:$D$12,4,0)</f>
        <v>119</v>
      </c>
      <c r="E29" s="1" t="n">
        <f aca="false">1-(S29/O29)</f>
        <v>0.0788647370735893</v>
      </c>
      <c r="F29" s="1" t="n">
        <f aca="false">1-(R29/P29)</f>
        <v>0.0562189047960562</v>
      </c>
      <c r="G29" s="1" t="n">
        <v>2.33691</v>
      </c>
      <c r="H29" s="1" t="n">
        <v>24.96152</v>
      </c>
      <c r="I29" s="1" t="n">
        <v>38.11333</v>
      </c>
      <c r="J29" s="1" t="n">
        <v>47.19214</v>
      </c>
      <c r="K29" s="1" t="n">
        <v>42.66069</v>
      </c>
      <c r="L29" s="1" t="n">
        <v>32.37784</v>
      </c>
      <c r="M29" s="1" t="n">
        <v>5.1889</v>
      </c>
      <c r="N29" s="1" t="n">
        <f aca="false">$D29-G29</f>
        <v>116.66309</v>
      </c>
      <c r="O29" s="1" t="n">
        <f aca="false">$D29-H29</f>
        <v>94.03848</v>
      </c>
      <c r="P29" s="1" t="n">
        <f aca="false">$D29-I29</f>
        <v>80.88667</v>
      </c>
      <c r="Q29" s="1" t="n">
        <f aca="false">$D29-J29</f>
        <v>71.80786</v>
      </c>
      <c r="R29" s="1" t="n">
        <f aca="false">$D29-K29</f>
        <v>76.33931</v>
      </c>
      <c r="S29" s="1" t="n">
        <f aca="false">$D29-L29</f>
        <v>86.62216</v>
      </c>
      <c r="T29" s="1" t="n">
        <f aca="false">$D29-M29</f>
        <v>113.8111</v>
      </c>
    </row>
    <row r="30" customFormat="false" ht="12.8" hidden="false" customHeight="false" outlineLevel="0" collapsed="false">
      <c r="A30" s="1" t="s">
        <v>48</v>
      </c>
      <c r="B30" s="1" t="str">
        <f aca="false">LEFT(A30,LEN(A30)-1)</f>
        <v>W884993-02</v>
      </c>
      <c r="C30" s="1" t="str">
        <f aca="false">RIGHT(A30,1)</f>
        <v>B</v>
      </c>
      <c r="D30" s="1" t="n">
        <f aca="false">VLOOKUP(LEFT(A30,LEN(A30)-1), cushion_dimensions!$A$2:$D$12,4,0)</f>
        <v>119</v>
      </c>
      <c r="E30" s="1" t="n">
        <f aca="false">1-(S30/O30)</f>
        <v>0.072299313426253</v>
      </c>
      <c r="F30" s="1" t="n">
        <f aca="false">1-(R30/P30)</f>
        <v>0.0529507590437589</v>
      </c>
      <c r="G30" s="1" t="n">
        <v>1.73294</v>
      </c>
      <c r="H30" s="1" t="n">
        <v>19.51178</v>
      </c>
      <c r="I30" s="1" t="n">
        <v>30.96028</v>
      </c>
      <c r="J30" s="1" t="n">
        <v>39.73704</v>
      </c>
      <c r="K30" s="1" t="n">
        <v>35.62205</v>
      </c>
      <c r="L30" s="1" t="n">
        <v>26.70471</v>
      </c>
      <c r="M30" s="1" t="n">
        <v>5.83982</v>
      </c>
      <c r="N30" s="1" t="n">
        <f aca="false">$D30-G30</f>
        <v>117.26706</v>
      </c>
      <c r="O30" s="1" t="n">
        <f aca="false">$D30-H30</f>
        <v>99.48822</v>
      </c>
      <c r="P30" s="1" t="n">
        <f aca="false">$D30-I30</f>
        <v>88.03972</v>
      </c>
      <c r="Q30" s="1" t="n">
        <f aca="false">$D30-J30</f>
        <v>79.26296</v>
      </c>
      <c r="R30" s="1" t="n">
        <f aca="false">$D30-K30</f>
        <v>83.37795</v>
      </c>
      <c r="S30" s="1" t="n">
        <f aca="false">$D30-L30</f>
        <v>92.29529</v>
      </c>
      <c r="T30" s="1" t="n">
        <f aca="false">$D30-M30</f>
        <v>113.16018</v>
      </c>
    </row>
    <row r="31" customFormat="false" ht="12.8" hidden="false" customHeight="false" outlineLevel="0" collapsed="false">
      <c r="A31" s="1" t="s">
        <v>49</v>
      </c>
      <c r="B31" s="1" t="str">
        <f aca="false">LEFT(A31,LEN(A31)-1)</f>
        <v>W884993-02</v>
      </c>
      <c r="C31" s="1" t="str">
        <f aca="false">RIGHT(A31,1)</f>
        <v>C</v>
      </c>
      <c r="D31" s="1" t="n">
        <f aca="false">VLOOKUP(LEFT(A31,LEN(A31)-1), cushion_dimensions!$A$2:$D$12,4,0)</f>
        <v>119</v>
      </c>
      <c r="E31" s="1" t="n">
        <f aca="false">1-(S31/O31)</f>
        <v>0.0671602772307048</v>
      </c>
      <c r="F31" s="1" t="n">
        <f aca="false">1-(R31/P31)</f>
        <v>0.0453731015238774</v>
      </c>
      <c r="G31" s="1" t="n">
        <v>1.34494</v>
      </c>
      <c r="H31" s="1" t="n">
        <v>19.52617</v>
      </c>
      <c r="I31" s="1" t="n">
        <v>31.09792</v>
      </c>
      <c r="J31" s="1" t="n">
        <v>39.19949</v>
      </c>
      <c r="K31" s="1" t="n">
        <v>35.08631</v>
      </c>
      <c r="L31" s="1" t="n">
        <v>26.20686</v>
      </c>
      <c r="M31" s="1" t="n">
        <v>5.21598</v>
      </c>
      <c r="N31" s="1" t="n">
        <f aca="false">$D31-G31</f>
        <v>117.65506</v>
      </c>
      <c r="O31" s="1" t="n">
        <f aca="false">$D31-H31</f>
        <v>99.47383</v>
      </c>
      <c r="P31" s="1" t="n">
        <f aca="false">$D31-I31</f>
        <v>87.90208</v>
      </c>
      <c r="Q31" s="1" t="n">
        <f aca="false">$D31-J31</f>
        <v>79.80051</v>
      </c>
      <c r="R31" s="1" t="n">
        <f aca="false">$D31-K31</f>
        <v>83.91369</v>
      </c>
      <c r="S31" s="1" t="n">
        <f aca="false">$D31-L31</f>
        <v>92.79314</v>
      </c>
      <c r="T31" s="1" t="n">
        <f aca="false">$D31-M31</f>
        <v>113.78402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1.7"/>
    <col collapsed="false" customWidth="true" hidden="false" outlineLevel="0" max="3" min="3" style="1" width="6.8"/>
    <col collapsed="false" customWidth="true" hidden="false" outlineLevel="0" max="4" min="4" style="1" width="9.69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customFormat="false" ht="12.8" hidden="false" customHeight="false" outlineLevel="0" collapsed="false">
      <c r="A2" s="1" t="s">
        <v>20</v>
      </c>
      <c r="B2" s="1" t="str">
        <f aca="false">LEFT(A2,LEN(A2)-1)</f>
        <v>W798553-01</v>
      </c>
      <c r="C2" s="1" t="str">
        <f aca="false">RIGHT(A2,1)</f>
        <v>A</v>
      </c>
      <c r="D2" s="1" t="n">
        <f aca="false">VLOOKUP(B2, cushion_dimensions!$A$2:$D$12,4,0)</f>
        <v>108</v>
      </c>
      <c r="E2" s="4" t="n">
        <f aca="false">D2-(D2-25.51)</f>
        <v>25.51</v>
      </c>
      <c r="F2" s="4" t="n">
        <v>32.32</v>
      </c>
      <c r="G2" s="5" t="n">
        <v>38.3</v>
      </c>
      <c r="H2" s="4" t="n">
        <f aca="false">E2</f>
        <v>25.51</v>
      </c>
      <c r="I2" s="4" t="n">
        <f aca="false">F2-E2</f>
        <v>6.81</v>
      </c>
      <c r="J2" s="4" t="n">
        <f aca="false">G2-E2</f>
        <v>12.79</v>
      </c>
    </row>
    <row r="3" customFormat="false" ht="12.8" hidden="false" customHeight="false" outlineLevel="0" collapsed="false">
      <c r="A3" s="1" t="s">
        <v>21</v>
      </c>
      <c r="B3" s="1" t="str">
        <f aca="false">LEFT(A3,LEN(A3)-1)</f>
        <v>W798553-01</v>
      </c>
      <c r="C3" s="1" t="str">
        <f aca="false">RIGHT(A3,1)</f>
        <v>B</v>
      </c>
      <c r="D3" s="1" t="n">
        <f aca="false">VLOOKUP(B3, cushion_dimensions!$A$2:$D$12,4,0)</f>
        <v>108</v>
      </c>
      <c r="E3" s="4" t="n">
        <f aca="false">D3-(D3-23.61)</f>
        <v>23.61</v>
      </c>
      <c r="F3" s="4" t="n">
        <v>29.47</v>
      </c>
      <c r="G3" s="5" t="n">
        <v>34.55</v>
      </c>
      <c r="H3" s="4" t="n">
        <f aca="false">E3</f>
        <v>23.61</v>
      </c>
      <c r="I3" s="4" t="n">
        <f aca="false">F3-E3</f>
        <v>5.86</v>
      </c>
      <c r="J3" s="4" t="n">
        <f aca="false">G3-E3</f>
        <v>10.94</v>
      </c>
    </row>
    <row r="4" customFormat="false" ht="12.8" hidden="false" customHeight="false" outlineLevel="0" collapsed="false">
      <c r="A4" s="1" t="s">
        <v>22</v>
      </c>
      <c r="B4" s="1" t="str">
        <f aca="false">LEFT(A4,LEN(A4)-1)</f>
        <v>W798553-01</v>
      </c>
      <c r="C4" s="1" t="str">
        <f aca="false">RIGHT(A4,1)</f>
        <v>C</v>
      </c>
      <c r="D4" s="1" t="n">
        <f aca="false">VLOOKUP(B4, cushion_dimensions!$A$2:$D$12,4,0)</f>
        <v>108</v>
      </c>
      <c r="E4" s="4" t="n">
        <f aca="false">D4-(D4-24.58)</f>
        <v>24.58</v>
      </c>
      <c r="F4" s="4" t="n">
        <v>30.35</v>
      </c>
      <c r="G4" s="5" t="n">
        <v>35.12</v>
      </c>
      <c r="H4" s="4" t="n">
        <f aca="false">E4</f>
        <v>24.58</v>
      </c>
      <c r="I4" s="4" t="n">
        <f aca="false">F4-E4</f>
        <v>5.77</v>
      </c>
      <c r="J4" s="4" t="n">
        <f aca="false">G4-E4</f>
        <v>10.54</v>
      </c>
    </row>
    <row r="5" customFormat="false" ht="12.8" hidden="false" customHeight="false" outlineLevel="0" collapsed="false">
      <c r="A5" s="6" t="s">
        <v>23</v>
      </c>
      <c r="B5" s="1" t="str">
        <f aca="false">LEFT(A5,LEN(A5)-1)</f>
        <v>W798553-02</v>
      </c>
      <c r="C5" s="1" t="str">
        <f aca="false">RIGHT(A5,1)</f>
        <v>A</v>
      </c>
      <c r="D5" s="1" t="n">
        <f aca="false">VLOOKUP(B5, cushion_dimensions!$A$2:$D$12,4,0)</f>
        <v>109</v>
      </c>
      <c r="E5" s="4" t="n">
        <f aca="false">D5-(D5-24.71)</f>
        <v>24.71</v>
      </c>
      <c r="F5" s="4" t="n">
        <v>30.83</v>
      </c>
      <c r="G5" s="5" t="n">
        <v>35.91</v>
      </c>
      <c r="H5" s="4" t="n">
        <f aca="false">E5</f>
        <v>24.71</v>
      </c>
      <c r="I5" s="4" t="n">
        <f aca="false">F5-E5</f>
        <v>6.11999999999999</v>
      </c>
      <c r="J5" s="4" t="n">
        <f aca="false">G5-E5</f>
        <v>11.2</v>
      </c>
    </row>
    <row r="6" customFormat="false" ht="12.8" hidden="false" customHeight="false" outlineLevel="0" collapsed="false">
      <c r="A6" s="1" t="s">
        <v>24</v>
      </c>
      <c r="B6" s="1" t="str">
        <f aca="false">LEFT(A6,LEN(A6)-1)</f>
        <v>W798553-02</v>
      </c>
      <c r="C6" s="1" t="str">
        <f aca="false">RIGHT(A6,1)</f>
        <v>B</v>
      </c>
      <c r="D6" s="1" t="n">
        <f aca="false">VLOOKUP(B6, cushion_dimensions!$A$2:$D$12,4,0)</f>
        <v>109</v>
      </c>
      <c r="E6" s="4" t="n">
        <f aca="false">D6-(D6-24.43)</f>
        <v>24.43</v>
      </c>
      <c r="F6" s="4" t="n">
        <v>30.04</v>
      </c>
      <c r="G6" s="5" t="n">
        <v>34.72</v>
      </c>
      <c r="H6" s="4" t="n">
        <f aca="false">E6</f>
        <v>24.43</v>
      </c>
      <c r="I6" s="4" t="n">
        <f aca="false">F6-E6</f>
        <v>5.60999999999999</v>
      </c>
      <c r="J6" s="4" t="n">
        <f aca="false">G6-E6</f>
        <v>10.29</v>
      </c>
    </row>
    <row r="7" customFormat="false" ht="12.8" hidden="false" customHeight="false" outlineLevel="0" collapsed="false">
      <c r="A7" s="1" t="s">
        <v>25</v>
      </c>
      <c r="B7" s="1" t="str">
        <f aca="false">LEFT(A7,LEN(A7)-1)</f>
        <v>W798553-02</v>
      </c>
      <c r="C7" s="1" t="str">
        <f aca="false">RIGHT(A7,1)</f>
        <v>C</v>
      </c>
      <c r="D7" s="1" t="n">
        <f aca="false">VLOOKUP(B7, cushion_dimensions!$A$2:$D$12,4,0)</f>
        <v>109</v>
      </c>
      <c r="E7" s="4" t="n">
        <f aca="false">D7-(D7-25.44)</f>
        <v>25.44</v>
      </c>
      <c r="F7" s="4" t="n">
        <v>30.75</v>
      </c>
      <c r="G7" s="5" t="n">
        <v>35.08</v>
      </c>
      <c r="H7" s="4" t="n">
        <f aca="false">E7</f>
        <v>25.44</v>
      </c>
      <c r="I7" s="4" t="n">
        <f aca="false">F7-E7</f>
        <v>5.31</v>
      </c>
      <c r="J7" s="4" t="n">
        <f aca="false">G7-E7</f>
        <v>9.64</v>
      </c>
    </row>
    <row r="8" customFormat="false" ht="12.8" hidden="false" customHeight="false" outlineLevel="0" collapsed="false">
      <c r="A8" s="6" t="s">
        <v>26</v>
      </c>
      <c r="B8" s="1" t="str">
        <f aca="false">LEFT(A8,LEN(A8)-1)</f>
        <v>W798553-03</v>
      </c>
      <c r="C8" s="1" t="str">
        <f aca="false">RIGHT(A8,1)</f>
        <v>A</v>
      </c>
      <c r="D8" s="1" t="n">
        <f aca="false">VLOOKUP(B8, cushion_dimensions!$A$2:$D$12,4,0)</f>
        <v>109</v>
      </c>
      <c r="E8" s="4" t="n">
        <f aca="false">D8-(D8-26.86)</f>
        <v>26.86</v>
      </c>
      <c r="F8" s="4" t="n">
        <v>32.84</v>
      </c>
      <c r="G8" s="5" t="n">
        <v>38.32</v>
      </c>
      <c r="H8" s="4" t="n">
        <f aca="false">E8</f>
        <v>26.86</v>
      </c>
      <c r="I8" s="4" t="n">
        <f aca="false">F8-E8</f>
        <v>5.98</v>
      </c>
      <c r="J8" s="4" t="n">
        <f aca="false">G8-E8</f>
        <v>11.46</v>
      </c>
    </row>
    <row r="9" customFormat="false" ht="12.8" hidden="false" customHeight="false" outlineLevel="0" collapsed="false">
      <c r="A9" s="1" t="s">
        <v>27</v>
      </c>
      <c r="B9" s="1" t="str">
        <f aca="false">LEFT(A9,LEN(A9)-1)</f>
        <v>W798553-03</v>
      </c>
      <c r="C9" s="1" t="str">
        <f aca="false">RIGHT(A9,1)</f>
        <v>B</v>
      </c>
      <c r="D9" s="1" t="n">
        <f aca="false">VLOOKUP(B9, cushion_dimensions!$A$2:$D$12,4,0)</f>
        <v>109</v>
      </c>
      <c r="E9" s="4" t="n">
        <f aca="false">D9-(D9-26.59)</f>
        <v>26.59</v>
      </c>
      <c r="F9" s="4" t="n">
        <v>32.45</v>
      </c>
      <c r="G9" s="5" t="n">
        <v>37.92</v>
      </c>
      <c r="H9" s="4" t="n">
        <f aca="false">E9</f>
        <v>26.59</v>
      </c>
      <c r="I9" s="4" t="n">
        <f aca="false">F9-E9</f>
        <v>5.86</v>
      </c>
      <c r="J9" s="4" t="n">
        <f aca="false">G9-E9</f>
        <v>11.33</v>
      </c>
    </row>
    <row r="10" customFormat="false" ht="12.8" hidden="false" customHeight="false" outlineLevel="0" collapsed="false">
      <c r="A10" s="1" t="s">
        <v>28</v>
      </c>
      <c r="B10" s="1" t="str">
        <f aca="false">LEFT(A10,LEN(A10)-1)</f>
        <v>W798553-03</v>
      </c>
      <c r="C10" s="1" t="str">
        <f aca="false">RIGHT(A10,1)</f>
        <v>C</v>
      </c>
      <c r="D10" s="1" t="n">
        <f aca="false">VLOOKUP(B10, cushion_dimensions!$A$2:$D$12,4,0)</f>
        <v>109</v>
      </c>
      <c r="E10" s="4" t="n">
        <f aca="false">D10-(D10-26.89)</f>
        <v>26.89</v>
      </c>
      <c r="F10" s="4" t="n">
        <v>32.59</v>
      </c>
      <c r="G10" s="5" t="n">
        <v>37.73</v>
      </c>
      <c r="H10" s="4" t="n">
        <f aca="false">E10</f>
        <v>26.89</v>
      </c>
      <c r="I10" s="4" t="n">
        <f aca="false">F10-E10</f>
        <v>5.7</v>
      </c>
      <c r="J10" s="4" t="n">
        <f aca="false">G10-E10</f>
        <v>10.84</v>
      </c>
    </row>
    <row r="11" customFormat="false" ht="12.8" hidden="false" customHeight="false" outlineLevel="0" collapsed="false">
      <c r="A11" s="6" t="s">
        <v>29</v>
      </c>
      <c r="B11" s="1" t="str">
        <f aca="false">LEFT(A11,LEN(A11)-1)</f>
        <v>W896204-01</v>
      </c>
      <c r="C11" s="1" t="str">
        <f aca="false">RIGHT(A11,1)</f>
        <v>A</v>
      </c>
      <c r="D11" s="1" t="n">
        <f aca="false">VLOOKUP(B11, cushion_dimensions!$A$2:$D$12,4,0)</f>
        <v>109</v>
      </c>
      <c r="E11" s="4" t="n">
        <v>23.42</v>
      </c>
      <c r="F11" s="4" t="n">
        <v>27.68</v>
      </c>
      <c r="G11" s="5" t="n">
        <v>31.91</v>
      </c>
      <c r="H11" s="4" t="n">
        <f aca="false">E11</f>
        <v>23.42</v>
      </c>
      <c r="I11" s="4" t="n">
        <f aca="false">F11-E11</f>
        <v>4.26</v>
      </c>
      <c r="J11" s="4" t="n">
        <f aca="false">G11-E11</f>
        <v>8.49</v>
      </c>
    </row>
    <row r="12" customFormat="false" ht="12.8" hidden="false" customHeight="false" outlineLevel="0" collapsed="false">
      <c r="A12" s="1" t="s">
        <v>30</v>
      </c>
      <c r="B12" s="1" t="str">
        <f aca="false">LEFT(A12,LEN(A12)-1)</f>
        <v>W896204-01</v>
      </c>
      <c r="C12" s="1" t="str">
        <f aca="false">RIGHT(A12,1)</f>
        <v>B</v>
      </c>
      <c r="D12" s="1" t="n">
        <f aca="false">VLOOKUP(B12, cushion_dimensions!$A$2:$D$12,4,0)</f>
        <v>109</v>
      </c>
      <c r="E12" s="4" t="n">
        <v>24.43</v>
      </c>
      <c r="F12" s="4" t="n">
        <v>28.88</v>
      </c>
      <c r="G12" s="5" t="n">
        <v>33.11</v>
      </c>
      <c r="H12" s="4" t="n">
        <f aca="false">E12</f>
        <v>24.43</v>
      </c>
      <c r="I12" s="4" t="n">
        <f aca="false">F12-E12</f>
        <v>4.45</v>
      </c>
      <c r="J12" s="4" t="n">
        <f aca="false">G12-E12</f>
        <v>8.68</v>
      </c>
    </row>
    <row r="13" customFormat="false" ht="12.8" hidden="false" customHeight="false" outlineLevel="0" collapsed="false">
      <c r="A13" s="1" t="s">
        <v>31</v>
      </c>
      <c r="B13" s="1" t="str">
        <f aca="false">LEFT(A13,LEN(A13)-1)</f>
        <v>W896204-01</v>
      </c>
      <c r="C13" s="1" t="str">
        <f aca="false">RIGHT(A13,1)</f>
        <v>C</v>
      </c>
      <c r="D13" s="1" t="n">
        <f aca="false">VLOOKUP(B13, cushion_dimensions!$A$2:$D$12,4,0)</f>
        <v>109</v>
      </c>
      <c r="E13" s="4" t="n">
        <v>25.05</v>
      </c>
      <c r="F13" s="4" t="n">
        <v>29.44</v>
      </c>
      <c r="G13" s="5" t="n">
        <v>33.5</v>
      </c>
      <c r="H13" s="4" t="n">
        <f aca="false">E13</f>
        <v>25.05</v>
      </c>
      <c r="I13" s="4" t="n">
        <f aca="false">F13-E13</f>
        <v>4.39</v>
      </c>
      <c r="J13" s="4" t="n">
        <f aca="false">G13-E13</f>
        <v>8.45</v>
      </c>
    </row>
    <row r="14" customFormat="false" ht="12.8" hidden="false" customHeight="false" outlineLevel="0" collapsed="false">
      <c r="A14" s="6" t="s">
        <v>32</v>
      </c>
      <c r="B14" s="1" t="str">
        <f aca="false">LEFT(A14,LEN(A14)-1)</f>
        <v>W896204-02</v>
      </c>
      <c r="C14" s="1" t="str">
        <f aca="false">RIGHT(A14,1)</f>
        <v>A</v>
      </c>
      <c r="D14" s="1" t="n">
        <f aca="false">VLOOKUP(B14, cushion_dimensions!$A$2:$D$12,4,0)</f>
        <v>109</v>
      </c>
      <c r="E14" s="4" t="n">
        <v>22.46</v>
      </c>
      <c r="F14" s="4" t="n">
        <v>26.58</v>
      </c>
      <c r="G14" s="5" t="n">
        <v>30.62</v>
      </c>
      <c r="H14" s="4" t="n">
        <f aca="false">E14</f>
        <v>22.46</v>
      </c>
      <c r="I14" s="4" t="n">
        <f aca="false">F14-E14</f>
        <v>4.12</v>
      </c>
      <c r="J14" s="4" t="n">
        <f aca="false">G14-E14</f>
        <v>8.16</v>
      </c>
    </row>
    <row r="15" customFormat="false" ht="12.8" hidden="false" customHeight="false" outlineLevel="0" collapsed="false">
      <c r="A15" s="1" t="s">
        <v>33</v>
      </c>
      <c r="B15" s="1" t="str">
        <f aca="false">LEFT(A15,LEN(A15)-1)</f>
        <v>W896204-02</v>
      </c>
      <c r="C15" s="1" t="str">
        <f aca="false">RIGHT(A15,1)</f>
        <v>B</v>
      </c>
      <c r="D15" s="1" t="n">
        <f aca="false">VLOOKUP(B15, cushion_dimensions!$A$2:$D$12,4,0)</f>
        <v>109</v>
      </c>
      <c r="E15" s="4" t="n">
        <v>23.73</v>
      </c>
      <c r="F15" s="4" t="n">
        <v>27.99</v>
      </c>
      <c r="G15" s="5" t="n">
        <v>32.14</v>
      </c>
      <c r="H15" s="4" t="n">
        <f aca="false">E15</f>
        <v>23.73</v>
      </c>
      <c r="I15" s="4" t="n">
        <f aca="false">F15-E15</f>
        <v>4.26</v>
      </c>
      <c r="J15" s="4" t="n">
        <f aca="false">G15-E15</f>
        <v>8.41</v>
      </c>
    </row>
    <row r="16" customFormat="false" ht="12.8" hidden="false" customHeight="false" outlineLevel="0" collapsed="false">
      <c r="A16" s="1" t="s">
        <v>34</v>
      </c>
      <c r="B16" s="1" t="str">
        <f aca="false">LEFT(A16,LEN(A16)-1)</f>
        <v>W896204-02</v>
      </c>
      <c r="C16" s="1" t="str">
        <f aca="false">RIGHT(A16,1)</f>
        <v>C</v>
      </c>
      <c r="D16" s="1" t="n">
        <f aca="false">VLOOKUP(B16, cushion_dimensions!$A$2:$D$12,4,0)</f>
        <v>109</v>
      </c>
      <c r="E16" s="4" t="n">
        <v>24.33</v>
      </c>
      <c r="F16" s="4" t="n">
        <v>28.55</v>
      </c>
      <c r="G16" s="5" t="n">
        <v>32.66</v>
      </c>
      <c r="H16" s="4" t="n">
        <f aca="false">E16</f>
        <v>24.33</v>
      </c>
      <c r="I16" s="4" t="n">
        <f aca="false">F16-E16</f>
        <v>4.22</v>
      </c>
      <c r="J16" s="4" t="n">
        <f aca="false">G16-E16</f>
        <v>8.33</v>
      </c>
    </row>
    <row r="17" customFormat="false" ht="12.8" hidden="false" customHeight="false" outlineLevel="0" collapsed="false">
      <c r="A17" s="6" t="s">
        <v>35</v>
      </c>
      <c r="B17" s="1" t="str">
        <f aca="false">LEFT(A17,LEN(A17)-1)</f>
        <v>W819482-01</v>
      </c>
      <c r="C17" s="1" t="str">
        <f aca="false">RIGHT(A17,1)</f>
        <v>A</v>
      </c>
      <c r="D17" s="1" t="n">
        <f aca="false">VLOOKUP(B17, cushion_dimensions!$A$2:$D$12,4,0)</f>
        <v>121</v>
      </c>
      <c r="E17" s="4" t="n">
        <f aca="false">(D17)-(D17-27.09)</f>
        <v>27.09</v>
      </c>
      <c r="F17" s="4" t="n">
        <v>31.72</v>
      </c>
      <c r="G17" s="5" t="n">
        <v>36.06</v>
      </c>
      <c r="H17" s="4" t="n">
        <f aca="false">E17</f>
        <v>27.09</v>
      </c>
      <c r="I17" s="4" t="n">
        <f aca="false">F17-E17</f>
        <v>4.63</v>
      </c>
      <c r="J17" s="4" t="n">
        <f aca="false">G17-E17</f>
        <v>8.97</v>
      </c>
    </row>
    <row r="18" customFormat="false" ht="12.8" hidden="false" customHeight="false" outlineLevel="0" collapsed="false">
      <c r="A18" s="1" t="s">
        <v>36</v>
      </c>
      <c r="B18" s="1" t="str">
        <f aca="false">LEFT(A18,LEN(A18)-1)</f>
        <v>W819482-01</v>
      </c>
      <c r="C18" s="1" t="str">
        <f aca="false">RIGHT(A18,1)</f>
        <v>B</v>
      </c>
      <c r="D18" s="1" t="n">
        <f aca="false">VLOOKUP(B18, cushion_dimensions!$A$2:$D$12,4,0)</f>
        <v>121</v>
      </c>
      <c r="E18" s="4" t="n">
        <f aca="false">D18-(D18-28.96)</f>
        <v>28.96</v>
      </c>
      <c r="F18" s="4" t="n">
        <v>34.47</v>
      </c>
      <c r="G18" s="5" t="n">
        <v>38.82</v>
      </c>
      <c r="H18" s="4" t="n">
        <f aca="false">E18</f>
        <v>28.96</v>
      </c>
      <c r="I18" s="4" t="n">
        <f aca="false">F18-E18</f>
        <v>5.50999999999999</v>
      </c>
      <c r="J18" s="4" t="n">
        <f aca="false">G18-E18</f>
        <v>9.85999999999999</v>
      </c>
    </row>
    <row r="19" customFormat="false" ht="12.8" hidden="false" customHeight="false" outlineLevel="0" collapsed="false">
      <c r="A19" s="1" t="s">
        <v>37</v>
      </c>
      <c r="B19" s="1" t="str">
        <f aca="false">LEFT(A19,LEN(A19)-1)</f>
        <v>W819482-01</v>
      </c>
      <c r="C19" s="1" t="str">
        <f aca="false">RIGHT(A19,1)</f>
        <v>C</v>
      </c>
      <c r="D19" s="1" t="n">
        <f aca="false">VLOOKUP(B19, cushion_dimensions!$A$2:$D$12,4,0)</f>
        <v>121</v>
      </c>
      <c r="E19" s="4" t="n">
        <f aca="false">D19-(D19-27.25)</f>
        <v>27.25</v>
      </c>
      <c r="F19" s="4" t="n">
        <v>32.39</v>
      </c>
      <c r="G19" s="5" t="n">
        <v>36.54</v>
      </c>
      <c r="H19" s="4" t="n">
        <f aca="false">E19</f>
        <v>27.25</v>
      </c>
      <c r="I19" s="4" t="n">
        <f aca="false">F19-E19</f>
        <v>5.14</v>
      </c>
      <c r="J19" s="4" t="n">
        <f aca="false">G19-E19</f>
        <v>9.29</v>
      </c>
    </row>
    <row r="20" customFormat="false" ht="12.8" hidden="false" customHeight="false" outlineLevel="0" collapsed="false">
      <c r="A20" s="1" t="s">
        <v>38</v>
      </c>
      <c r="B20" s="1" t="str">
        <f aca="false">LEFT(A20,LEN(A20)-1)</f>
        <v>W819482-02</v>
      </c>
      <c r="C20" s="1" t="str">
        <f aca="false">RIGHT(A20,1)</f>
        <v>A</v>
      </c>
      <c r="D20" s="1" t="n">
        <f aca="false">VLOOKUP(B20, cushion_dimensions!$A$2:$D$12,4,0)</f>
        <v>121</v>
      </c>
      <c r="E20" s="4" t="n">
        <f aca="false">D20-(D20-27.4)</f>
        <v>27.4</v>
      </c>
      <c r="F20" s="4" t="n">
        <v>32.25</v>
      </c>
      <c r="G20" s="5" t="n">
        <v>36.98</v>
      </c>
      <c r="H20" s="4" t="n">
        <f aca="false">E20</f>
        <v>27.4</v>
      </c>
      <c r="I20" s="4" t="n">
        <f aca="false">F20-E20</f>
        <v>4.84999999999999</v>
      </c>
      <c r="J20" s="4" t="n">
        <f aca="false">G20-E20</f>
        <v>9.57999999999999</v>
      </c>
    </row>
    <row r="21" customFormat="false" ht="12.8" hidden="false" customHeight="false" outlineLevel="0" collapsed="false">
      <c r="A21" s="1" t="s">
        <v>39</v>
      </c>
      <c r="B21" s="1" t="str">
        <f aca="false">LEFT(A21,LEN(A21)-1)</f>
        <v>W819482-02</v>
      </c>
      <c r="C21" s="1" t="str">
        <f aca="false">RIGHT(A21,1)</f>
        <v>B</v>
      </c>
      <c r="D21" s="1" t="n">
        <f aca="false">VLOOKUP(B21, cushion_dimensions!$A$2:$D$12,4,0)</f>
        <v>121</v>
      </c>
      <c r="E21" s="4" t="n">
        <f aca="false">D21-(D21-27.54)</f>
        <v>27.54</v>
      </c>
      <c r="F21" s="4" t="n">
        <v>32.27</v>
      </c>
      <c r="G21" s="5" t="n">
        <v>36.77</v>
      </c>
      <c r="H21" s="4" t="n">
        <f aca="false">E21</f>
        <v>27.54</v>
      </c>
      <c r="I21" s="4" t="n">
        <f aca="false">F21-E21</f>
        <v>4.73000000000001</v>
      </c>
      <c r="J21" s="4" t="n">
        <f aca="false">G21-E21</f>
        <v>9.23000000000001</v>
      </c>
    </row>
    <row r="22" customFormat="false" ht="12.8" hidden="false" customHeight="false" outlineLevel="0" collapsed="false">
      <c r="A22" s="1" t="s">
        <v>40</v>
      </c>
      <c r="B22" s="1" t="str">
        <f aca="false">LEFT(A22,LEN(A22)-1)</f>
        <v>W819482-02</v>
      </c>
      <c r="C22" s="1" t="str">
        <f aca="false">RIGHT(A22,1)</f>
        <v>C</v>
      </c>
      <c r="D22" s="1" t="n">
        <f aca="false">VLOOKUP(B22, cushion_dimensions!$A$2:$D$12,4,0)</f>
        <v>121</v>
      </c>
      <c r="E22" s="4" t="n">
        <f aca="false">D22-(D22-25.4)</f>
        <v>25.4</v>
      </c>
      <c r="F22" s="4" t="n">
        <v>29.99</v>
      </c>
      <c r="G22" s="5" t="n">
        <v>34.11</v>
      </c>
      <c r="H22" s="4" t="n">
        <f aca="false">E22</f>
        <v>25.4</v>
      </c>
      <c r="I22" s="4" t="n">
        <f aca="false">F22-E22</f>
        <v>4.58999999999999</v>
      </c>
      <c r="J22" s="4" t="n">
        <f aca="false">G22-E22</f>
        <v>8.70999999999999</v>
      </c>
    </row>
    <row r="23" customFormat="false" ht="12.8" hidden="false" customHeight="false" outlineLevel="0" collapsed="false">
      <c r="A23" s="6" t="s">
        <v>41</v>
      </c>
      <c r="B23" s="1" t="str">
        <f aca="false">LEFT(A23,LEN(A23)-1)</f>
        <v>W819482-03</v>
      </c>
      <c r="C23" s="1" t="str">
        <f aca="false">RIGHT(A23,1)</f>
        <v>A</v>
      </c>
      <c r="D23" s="1" t="n">
        <f aca="false">VLOOKUP(B23, cushion_dimensions!$A$2:$D$12,4,0)</f>
        <v>121</v>
      </c>
      <c r="E23" s="4" t="n">
        <f aca="false">D23-(D23-26.19)</f>
        <v>26.19</v>
      </c>
      <c r="F23" s="4" t="n">
        <v>31.22</v>
      </c>
      <c r="G23" s="5" t="n">
        <v>36.04</v>
      </c>
      <c r="H23" s="4" t="n">
        <f aca="false">E23</f>
        <v>26.19</v>
      </c>
      <c r="I23" s="4" t="n">
        <f aca="false">F23-E23</f>
        <v>5.03</v>
      </c>
      <c r="J23" s="4" t="n">
        <f aca="false">G23-E23</f>
        <v>9.85</v>
      </c>
    </row>
    <row r="24" customFormat="false" ht="12.8" hidden="false" customHeight="false" outlineLevel="0" collapsed="false">
      <c r="A24" s="1" t="s">
        <v>42</v>
      </c>
      <c r="B24" s="1" t="str">
        <f aca="false">LEFT(A24,LEN(A24)-1)</f>
        <v>W819482-03</v>
      </c>
      <c r="C24" s="1" t="str">
        <f aca="false">RIGHT(A24,1)</f>
        <v>B</v>
      </c>
      <c r="D24" s="1" t="n">
        <f aca="false">VLOOKUP(B24, cushion_dimensions!$A$2:$D$12,4,0)</f>
        <v>121</v>
      </c>
      <c r="E24" s="4" t="n">
        <f aca="false">D24-(D24-26.61)</f>
        <v>26.61</v>
      </c>
      <c r="F24" s="4" t="n">
        <v>31.46</v>
      </c>
      <c r="G24" s="5" t="n">
        <v>36</v>
      </c>
      <c r="H24" s="4" t="n">
        <f aca="false">E24</f>
        <v>26.61</v>
      </c>
      <c r="I24" s="4" t="n">
        <f aca="false">F24-E24</f>
        <v>4.85</v>
      </c>
      <c r="J24" s="4" t="n">
        <f aca="false">G24-E24</f>
        <v>9.39</v>
      </c>
    </row>
    <row r="25" customFormat="false" ht="12.8" hidden="false" customHeight="false" outlineLevel="0" collapsed="false">
      <c r="A25" s="1" t="s">
        <v>43</v>
      </c>
      <c r="B25" s="1" t="str">
        <f aca="false">LEFT(A25,LEN(A25)-1)</f>
        <v>W819482-03</v>
      </c>
      <c r="C25" s="1" t="str">
        <f aca="false">RIGHT(A25,1)</f>
        <v>C</v>
      </c>
      <c r="D25" s="1" t="n">
        <f aca="false">VLOOKUP(B25, cushion_dimensions!$A$2:$D$12,4,0)</f>
        <v>121</v>
      </c>
      <c r="E25" s="4" t="n">
        <f aca="false">D25-(D25-24.23)</f>
        <v>24.23</v>
      </c>
      <c r="F25" s="4" t="n">
        <v>28.99</v>
      </c>
      <c r="G25" s="5" t="n">
        <v>33.19</v>
      </c>
      <c r="H25" s="4" t="n">
        <f aca="false">E25</f>
        <v>24.23</v>
      </c>
      <c r="I25" s="4" t="n">
        <f aca="false">F25-E25</f>
        <v>4.75999999999999</v>
      </c>
      <c r="J25" s="4" t="n">
        <f aca="false">G25-E25</f>
        <v>8.95999999999999</v>
      </c>
    </row>
    <row r="26" customFormat="false" ht="12.8" hidden="false" customHeight="false" outlineLevel="0" collapsed="false">
      <c r="A26" s="6" t="s">
        <v>44</v>
      </c>
      <c r="B26" s="1" t="str">
        <f aca="false">LEFT(A26,LEN(A26)-1)</f>
        <v>W884993-01</v>
      </c>
      <c r="C26" s="1" t="str">
        <f aca="false">RIGHT(A26,1)</f>
        <v>A</v>
      </c>
      <c r="D26" s="1" t="n">
        <f aca="false">VLOOKUP(B26, cushion_dimensions!$A$2:$D$12,4,0)</f>
        <v>119</v>
      </c>
      <c r="E26" s="4" t="n">
        <f aca="false">D26-(D26-27.89)</f>
        <v>27.89</v>
      </c>
      <c r="F26" s="4" t="n">
        <v>32.67</v>
      </c>
      <c r="G26" s="5" t="n">
        <v>37.07</v>
      </c>
      <c r="H26" s="4" t="n">
        <f aca="false">E26</f>
        <v>27.89</v>
      </c>
      <c r="I26" s="4" t="n">
        <f aca="false">F26-E26</f>
        <v>4.78</v>
      </c>
      <c r="J26" s="4" t="n">
        <f aca="false">G26-E26</f>
        <v>9.18</v>
      </c>
    </row>
    <row r="27" customFormat="false" ht="12.8" hidden="false" customHeight="false" outlineLevel="0" collapsed="false">
      <c r="A27" s="1" t="s">
        <v>45</v>
      </c>
      <c r="B27" s="1" t="str">
        <f aca="false">LEFT(A27,LEN(A27)-1)</f>
        <v>W884993-01</v>
      </c>
      <c r="C27" s="1" t="str">
        <f aca="false">RIGHT(A27,1)</f>
        <v>B</v>
      </c>
      <c r="D27" s="1" t="n">
        <f aca="false">VLOOKUP(B27, cushion_dimensions!$A$2:$D$12,4,0)</f>
        <v>119</v>
      </c>
      <c r="E27" s="4" t="n">
        <f aca="false">28.14</f>
        <v>28.14</v>
      </c>
      <c r="F27" s="4" t="n">
        <v>32.76</v>
      </c>
      <c r="G27" s="5" t="n">
        <v>36.94</v>
      </c>
      <c r="H27" s="4" t="n">
        <f aca="false">E27</f>
        <v>28.14</v>
      </c>
      <c r="I27" s="4" t="n">
        <f aca="false">F27-E27</f>
        <v>4.62</v>
      </c>
      <c r="J27" s="4" t="n">
        <f aca="false">G27-E27</f>
        <v>8.8</v>
      </c>
    </row>
    <row r="28" customFormat="false" ht="12.8" hidden="false" customHeight="false" outlineLevel="0" collapsed="false">
      <c r="A28" s="1" t="s">
        <v>46</v>
      </c>
      <c r="B28" s="1" t="str">
        <f aca="false">LEFT(A28,LEN(A28)-1)</f>
        <v>W884993-01</v>
      </c>
      <c r="C28" s="1" t="str">
        <f aca="false">RIGHT(A28,1)</f>
        <v>C</v>
      </c>
      <c r="D28" s="1" t="n">
        <f aca="false">VLOOKUP(B28, cushion_dimensions!$A$2:$D$12,4,0)</f>
        <v>119</v>
      </c>
      <c r="E28" s="4" t="n">
        <v>28.08</v>
      </c>
      <c r="F28" s="4" t="n">
        <v>32.62</v>
      </c>
      <c r="G28" s="5" t="n">
        <v>36.74</v>
      </c>
      <c r="H28" s="4" t="n">
        <f aca="false">E28</f>
        <v>28.08</v>
      </c>
      <c r="I28" s="4" t="n">
        <f aca="false">F28-E28</f>
        <v>4.54</v>
      </c>
      <c r="J28" s="4" t="n">
        <f aca="false">G28-E28</f>
        <v>8.66</v>
      </c>
    </row>
    <row r="29" customFormat="false" ht="12.8" hidden="false" customHeight="false" outlineLevel="0" collapsed="false">
      <c r="A29" s="6" t="s">
        <v>47</v>
      </c>
      <c r="B29" s="1" t="str">
        <f aca="false">LEFT(A29,LEN(A29)-1)</f>
        <v>W884993-02</v>
      </c>
      <c r="C29" s="1" t="str">
        <f aca="false">RIGHT(A29,1)</f>
        <v>A</v>
      </c>
      <c r="D29" s="1" t="n">
        <f aca="false">VLOOKUP(B29, cushion_dimensions!$A$2:$D$12,4,0)</f>
        <v>119</v>
      </c>
      <c r="E29" s="4" t="n">
        <f aca="false">27.13</f>
        <v>27.13</v>
      </c>
      <c r="F29" s="4" t="n">
        <v>31.69</v>
      </c>
      <c r="G29" s="5" t="n">
        <v>35.92</v>
      </c>
      <c r="H29" s="4" t="n">
        <f aca="false">E29</f>
        <v>27.13</v>
      </c>
      <c r="I29" s="4" t="n">
        <f aca="false">F29-E29</f>
        <v>4.56</v>
      </c>
      <c r="J29" s="4" t="n">
        <f aca="false">G29-E29</f>
        <v>8.79</v>
      </c>
    </row>
    <row r="30" customFormat="false" ht="12.8" hidden="false" customHeight="false" outlineLevel="0" collapsed="false">
      <c r="A30" s="1" t="s">
        <v>48</v>
      </c>
      <c r="B30" s="1" t="str">
        <f aca="false">LEFT(A30,LEN(A30)-1)</f>
        <v>W884993-02</v>
      </c>
      <c r="C30" s="1" t="str">
        <f aca="false">RIGHT(A30,1)</f>
        <v>B</v>
      </c>
      <c r="D30" s="1" t="n">
        <f aca="false">VLOOKUP(B30, cushion_dimensions!$A$2:$D$12,4,0)</f>
        <v>119</v>
      </c>
      <c r="E30" s="4" t="n">
        <v>27.6</v>
      </c>
      <c r="F30" s="4" t="n">
        <v>32.03</v>
      </c>
      <c r="G30" s="5" t="n">
        <v>36.05</v>
      </c>
      <c r="H30" s="4" t="n">
        <f aca="false">E30</f>
        <v>27.6</v>
      </c>
      <c r="I30" s="4" t="n">
        <f aca="false">F30-E30</f>
        <v>4.43</v>
      </c>
      <c r="J30" s="4" t="n">
        <f aca="false">G30-E30</f>
        <v>8.45</v>
      </c>
    </row>
    <row r="31" customFormat="false" ht="12.8" hidden="false" customHeight="false" outlineLevel="0" collapsed="false">
      <c r="A31" s="6" t="s">
        <v>49</v>
      </c>
      <c r="B31" s="1" t="str">
        <f aca="false">LEFT(A31,LEN(A31)-1)</f>
        <v>W884993-02</v>
      </c>
      <c r="C31" s="1" t="str">
        <f aca="false">RIGHT(A31,1)</f>
        <v>C</v>
      </c>
      <c r="D31" s="1" t="n">
        <f aca="false">VLOOKUP(B31, cushion_dimensions!$A$2:$D$12,4,0)</f>
        <v>119</v>
      </c>
      <c r="E31" s="5" t="n">
        <v>27.44</v>
      </c>
      <c r="F31" s="5" t="n">
        <v>31.76</v>
      </c>
      <c r="G31" s="5" t="n">
        <v>35.66</v>
      </c>
      <c r="H31" s="4" t="n">
        <f aca="false">E31</f>
        <v>27.44</v>
      </c>
      <c r="I31" s="4" t="n">
        <f aca="false">F31-E31</f>
        <v>4.32</v>
      </c>
      <c r="J31" s="4" t="n">
        <f aca="false">G31-E31</f>
        <v>8.22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5"/>
  </cols>
  <sheetData>
    <row r="1" customFormat="false" ht="13.8" hidden="false" customHeight="false" outlineLevel="0" collapsed="false">
      <c r="A1" s="7" t="s">
        <v>1</v>
      </c>
      <c r="B1" s="7" t="s">
        <v>56</v>
      </c>
      <c r="C1" s="7" t="s">
        <v>57</v>
      </c>
      <c r="D1" s="7" t="s">
        <v>58</v>
      </c>
      <c r="E1" s="1" t="s">
        <v>59</v>
      </c>
    </row>
    <row r="2" customFormat="false" ht="12.8" hidden="false" customHeight="false" outlineLevel="0" collapsed="false">
      <c r="A2" s="1" t="s">
        <v>60</v>
      </c>
      <c r="B2" s="1" t="n">
        <v>466</v>
      </c>
      <c r="C2" s="1" t="n">
        <v>465</v>
      </c>
      <c r="D2" s="1" t="n">
        <v>109</v>
      </c>
      <c r="E2" s="1" t="s">
        <v>61</v>
      </c>
    </row>
    <row r="3" customFormat="false" ht="12.8" hidden="false" customHeight="false" outlineLevel="0" collapsed="false">
      <c r="A3" s="1" t="s">
        <v>62</v>
      </c>
      <c r="B3" s="1" t="n">
        <v>461</v>
      </c>
      <c r="C3" s="1" t="n">
        <v>464</v>
      </c>
      <c r="D3" s="1" t="n">
        <v>108</v>
      </c>
      <c r="E3" s="1" t="s">
        <v>63</v>
      </c>
    </row>
    <row r="4" customFormat="false" ht="12.8" hidden="false" customHeight="false" outlineLevel="0" collapsed="false">
      <c r="A4" s="1" t="s">
        <v>64</v>
      </c>
      <c r="B4" s="1" t="n">
        <v>469</v>
      </c>
      <c r="C4" s="1" t="n">
        <v>462</v>
      </c>
      <c r="D4" s="1" t="n">
        <v>109</v>
      </c>
      <c r="E4" s="1" t="s">
        <v>63</v>
      </c>
    </row>
    <row r="5" customFormat="false" ht="12.8" hidden="false" customHeight="false" outlineLevel="0" collapsed="false">
      <c r="A5" s="1" t="s">
        <v>65</v>
      </c>
      <c r="B5" s="1" t="n">
        <v>459</v>
      </c>
      <c r="C5" s="1" t="n">
        <v>464</v>
      </c>
      <c r="D5" s="1" t="n">
        <v>109</v>
      </c>
      <c r="E5" s="1" t="s">
        <v>63</v>
      </c>
    </row>
    <row r="6" customFormat="false" ht="12.8" hidden="false" customHeight="false" outlineLevel="0" collapsed="false">
      <c r="A6" s="1" t="s">
        <v>66</v>
      </c>
      <c r="B6" s="1" t="n">
        <v>463</v>
      </c>
      <c r="C6" s="1" t="n">
        <v>464</v>
      </c>
      <c r="D6" s="1" t="n">
        <v>109</v>
      </c>
      <c r="E6" s="1" t="s">
        <v>63</v>
      </c>
    </row>
    <row r="7" customFormat="false" ht="12.8" hidden="false" customHeight="false" outlineLevel="0" collapsed="false">
      <c r="A7" s="1" t="s">
        <v>67</v>
      </c>
      <c r="B7" s="1" t="n">
        <v>464</v>
      </c>
      <c r="C7" s="1" t="n">
        <v>464</v>
      </c>
      <c r="D7" s="1" t="n">
        <v>109</v>
      </c>
      <c r="E7" s="1" t="s">
        <v>63</v>
      </c>
    </row>
    <row r="8" customFormat="false" ht="12.8" hidden="false" customHeight="false" outlineLevel="0" collapsed="false">
      <c r="A8" s="1" t="s">
        <v>68</v>
      </c>
      <c r="B8" s="1" t="n">
        <v>434</v>
      </c>
      <c r="C8" s="1" t="n">
        <v>465</v>
      </c>
      <c r="D8" s="1" t="n">
        <v>121</v>
      </c>
      <c r="E8" s="1" t="s">
        <v>69</v>
      </c>
    </row>
    <row r="9" customFormat="false" ht="12.8" hidden="false" customHeight="false" outlineLevel="0" collapsed="false">
      <c r="A9" s="1" t="s">
        <v>70</v>
      </c>
      <c r="B9" s="1" t="n">
        <v>434</v>
      </c>
      <c r="C9" s="1" t="n">
        <v>463</v>
      </c>
      <c r="D9" s="1" t="n">
        <v>121</v>
      </c>
      <c r="E9" s="1" t="s">
        <v>69</v>
      </c>
    </row>
    <row r="10" customFormat="false" ht="12.8" hidden="false" customHeight="false" outlineLevel="0" collapsed="false">
      <c r="A10" s="1" t="s">
        <v>71</v>
      </c>
      <c r="B10" s="1" t="n">
        <v>432</v>
      </c>
      <c r="C10" s="1" t="n">
        <v>465</v>
      </c>
      <c r="D10" s="1" t="n">
        <v>121</v>
      </c>
      <c r="E10" s="1" t="s">
        <v>69</v>
      </c>
    </row>
    <row r="11" customFormat="false" ht="12.8" hidden="false" customHeight="false" outlineLevel="0" collapsed="false">
      <c r="A11" s="1" t="s">
        <v>72</v>
      </c>
      <c r="B11" s="1" t="n">
        <v>429</v>
      </c>
      <c r="C11" s="1" t="n">
        <v>463</v>
      </c>
      <c r="D11" s="1" t="n">
        <v>119</v>
      </c>
      <c r="E11" s="1" t="s">
        <v>69</v>
      </c>
    </row>
    <row r="12" customFormat="false" ht="12.8" hidden="false" customHeight="false" outlineLevel="0" collapsed="false">
      <c r="A12" s="1" t="s">
        <v>73</v>
      </c>
      <c r="B12" s="1" t="n">
        <v>433</v>
      </c>
      <c r="C12" s="1" t="n">
        <v>464</v>
      </c>
      <c r="D12" s="1" t="n">
        <v>119</v>
      </c>
      <c r="E12" s="1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1.7"/>
    <col collapsed="false" customWidth="true" hidden="false" outlineLevel="0" max="3" min="3" style="1" width="6.8"/>
    <col collapsed="false" customWidth="true" hidden="false" outlineLevel="0" max="4" min="4" style="1" width="9.69"/>
    <col collapsed="false" customWidth="false" hidden="true" outlineLevel="0" max="19" min="9" style="1" width="11.53"/>
  </cols>
  <sheetData>
    <row r="1" customFormat="false" ht="13.8" hidden="false" customHeight="false" outlineLevel="0" collapsed="false">
      <c r="A1" s="3" t="s">
        <v>74</v>
      </c>
      <c r="B1" s="2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75</v>
      </c>
      <c r="H1" s="8" t="s">
        <v>76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10</v>
      </c>
      <c r="R1" s="3" t="s">
        <v>11</v>
      </c>
      <c r="S1" s="3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17</v>
      </c>
      <c r="AC1" s="2" t="s">
        <v>18</v>
      </c>
      <c r="AD1" s="2" t="s">
        <v>19</v>
      </c>
    </row>
    <row r="2" customFormat="false" ht="12.8" hidden="false" customHeight="false" outlineLevel="0" collapsed="false">
      <c r="A2" s="1" t="s">
        <v>20</v>
      </c>
      <c r="B2" s="1" t="str">
        <f aca="false">LEFT(A2,LEN(A2)-1)</f>
        <v>W798553-01</v>
      </c>
      <c r="C2" s="1" t="str">
        <f aca="false">RIGHT(A2,1)</f>
        <v>A</v>
      </c>
      <c r="D2" s="1" t="n">
        <f aca="false">VLOOKUP(B2, cushion_dimensions!$A$2:$D$12,4,0)</f>
        <v>108</v>
      </c>
      <c r="E2" s="1" t="n">
        <f aca="false">1-(AC2/U2)</f>
        <v>0.146767821384618</v>
      </c>
      <c r="F2" s="1" t="n">
        <f aca="false">1-(AB2/V2)</f>
        <v>0.145058824716132</v>
      </c>
      <c r="G2" s="1" t="n">
        <f aca="false">1-(AA2/W2)</f>
        <v>0.0919161868974672</v>
      </c>
      <c r="H2" s="1" t="n">
        <f aca="false">1-(Z2/X2)</f>
        <v>0.0400788551978558</v>
      </c>
      <c r="I2" s="1" t="n">
        <v>1.42283</v>
      </c>
      <c r="J2" s="1" t="n">
        <v>18.85471</v>
      </c>
      <c r="K2" s="1" t="n">
        <v>33.64775</v>
      </c>
      <c r="L2" s="1" t="n">
        <v>44.64141</v>
      </c>
      <c r="M2" s="1" t="n">
        <v>51.78557</v>
      </c>
      <c r="N2" s="1" t="n">
        <v>55.79204</v>
      </c>
      <c r="O2" s="1" t="n">
        <v>54.03858</v>
      </c>
      <c r="P2" s="1" t="n">
        <v>50.46509</v>
      </c>
      <c r="Q2" s="1" t="n">
        <v>44.4332</v>
      </c>
      <c r="R2" s="1" t="n">
        <v>31.93837</v>
      </c>
      <c r="S2" s="1" t="n">
        <v>5.07596</v>
      </c>
      <c r="T2" s="1" t="n">
        <f aca="false">$D2-I2</f>
        <v>106.57717</v>
      </c>
      <c r="U2" s="1" t="n">
        <f aca="false">$D2-J2</f>
        <v>89.14529</v>
      </c>
      <c r="V2" s="1" t="n">
        <f aca="false">$D2-K2</f>
        <v>74.35225</v>
      </c>
      <c r="W2" s="1" t="n">
        <f aca="false">$D2-L2</f>
        <v>63.35859</v>
      </c>
      <c r="X2" s="1" t="n">
        <f aca="false">$D2-M2</f>
        <v>56.21443</v>
      </c>
      <c r="Y2" s="1" t="n">
        <f aca="false">$D2-N2</f>
        <v>52.20796</v>
      </c>
      <c r="Z2" s="1" t="n">
        <f aca="false">$D2-O2</f>
        <v>53.96142</v>
      </c>
      <c r="AA2" s="1" t="n">
        <f aca="false">$D2-P2</f>
        <v>57.53491</v>
      </c>
      <c r="AB2" s="1" t="n">
        <f aca="false">$D2-Q2</f>
        <v>63.5668</v>
      </c>
      <c r="AC2" s="1" t="n">
        <f aca="false">$D2-R2</f>
        <v>76.06163</v>
      </c>
      <c r="AD2" s="1" t="n">
        <f aca="false">$D2-S2</f>
        <v>102.92404</v>
      </c>
    </row>
    <row r="3" customFormat="false" ht="12.8" hidden="false" customHeight="false" outlineLevel="0" collapsed="false">
      <c r="A3" s="1" t="s">
        <v>21</v>
      </c>
      <c r="B3" s="1" t="str">
        <f aca="false">LEFT(A3,LEN(A3)-1)</f>
        <v>W798553-01</v>
      </c>
      <c r="C3" s="1" t="str">
        <f aca="false">RIGHT(A3,1)</f>
        <v>B</v>
      </c>
      <c r="D3" s="1" t="n">
        <f aca="false">VLOOKUP(B3, cushion_dimensions!$A$2:$D$12,4,0)</f>
        <v>108</v>
      </c>
    </row>
    <row r="4" customFormat="false" ht="12.8" hidden="false" customHeight="false" outlineLevel="0" collapsed="false">
      <c r="A4" s="1" t="s">
        <v>22</v>
      </c>
      <c r="B4" s="1" t="str">
        <f aca="false">LEFT(A4,LEN(A4)-1)</f>
        <v>W798553-01</v>
      </c>
      <c r="C4" s="1" t="str">
        <f aca="false">RIGHT(A4,1)</f>
        <v>C</v>
      </c>
      <c r="D4" s="1" t="n">
        <f aca="false">VLOOKUP(B4, cushion_dimensions!$A$2:$D$12,4,0)</f>
        <v>108</v>
      </c>
    </row>
    <row r="5" customFormat="false" ht="12.8" hidden="false" customHeight="false" outlineLevel="0" collapsed="false">
      <c r="A5" s="9" t="s">
        <v>23</v>
      </c>
      <c r="B5" s="1" t="str">
        <f aca="false">LEFT(A5,LEN(A5)-1)</f>
        <v>W798553-02</v>
      </c>
      <c r="C5" s="1" t="str">
        <f aca="false">RIGHT(A5,1)</f>
        <v>A</v>
      </c>
      <c r="D5" s="1" t="n">
        <f aca="false">VLOOKUP(B5, cushion_dimensions!$A$2:$D$12,4,0)</f>
        <v>109</v>
      </c>
      <c r="E5" s="1" t="n">
        <f aca="false">1-(AC5/U5)</f>
        <v>0.141075209249138</v>
      </c>
      <c r="F5" s="1" t="n">
        <f aca="false">1-(AB5/V5)</f>
        <v>0.156867709145014</v>
      </c>
      <c r="G5" s="1" t="n">
        <f aca="false">1-(AA5/W5)</f>
        <v>0.103067331231296</v>
      </c>
      <c r="H5" s="1" t="n">
        <f aca="false">1-(Z5/X5)</f>
        <v>0.04660395726467</v>
      </c>
      <c r="I5" s="1" t="n">
        <v>1.30995</v>
      </c>
      <c r="J5" s="1" t="n">
        <v>18.16689</v>
      </c>
      <c r="K5" s="1" t="n">
        <v>31.89656</v>
      </c>
      <c r="L5" s="1" t="n">
        <v>43.18448</v>
      </c>
      <c r="M5" s="1" t="n">
        <v>50.69508</v>
      </c>
      <c r="N5" s="1" t="n">
        <v>55.08202</v>
      </c>
      <c r="O5" s="1" t="n">
        <v>53.41232</v>
      </c>
      <c r="P5" s="1" t="n">
        <v>49.96791</v>
      </c>
      <c r="Q5" s="1" t="n">
        <v>43.9916</v>
      </c>
      <c r="R5" s="1" t="n">
        <v>30.98119</v>
      </c>
      <c r="S5" s="1" t="n">
        <v>5.01204</v>
      </c>
      <c r="T5" s="1" t="n">
        <f aca="false">$D5-I5</f>
        <v>107.69005</v>
      </c>
      <c r="U5" s="1" t="n">
        <f aca="false">$D5-J5</f>
        <v>90.83311</v>
      </c>
      <c r="V5" s="1" t="n">
        <f aca="false">$D5-K5</f>
        <v>77.10344</v>
      </c>
      <c r="W5" s="1" t="n">
        <f aca="false">$D5-L5</f>
        <v>65.81552</v>
      </c>
      <c r="X5" s="1" t="n">
        <f aca="false">$D5-M5</f>
        <v>58.30492</v>
      </c>
      <c r="Y5" s="1" t="n">
        <f aca="false">$D5-N5</f>
        <v>53.91798</v>
      </c>
      <c r="Z5" s="1" t="n">
        <f aca="false">$D5-O5</f>
        <v>55.58768</v>
      </c>
      <c r="AA5" s="1" t="n">
        <f aca="false">$D5-P5</f>
        <v>59.03209</v>
      </c>
      <c r="AB5" s="1" t="n">
        <f aca="false">$D5-Q5</f>
        <v>65.0084</v>
      </c>
      <c r="AC5" s="1" t="n">
        <f aca="false">$D5-R5</f>
        <v>78.01881</v>
      </c>
      <c r="AD5" s="1" t="n">
        <f aca="false">$D5-S5</f>
        <v>103.98796</v>
      </c>
    </row>
    <row r="6" customFormat="false" ht="12.8" hidden="false" customHeight="false" outlineLevel="0" collapsed="false">
      <c r="A6" s="1" t="s">
        <v>24</v>
      </c>
      <c r="B6" s="1" t="str">
        <f aca="false">LEFT(A6,LEN(A6)-1)</f>
        <v>W798553-02</v>
      </c>
      <c r="C6" s="1" t="str">
        <f aca="false">RIGHT(A6,1)</f>
        <v>B</v>
      </c>
      <c r="D6" s="1" t="n">
        <f aca="false">VLOOKUP(B6, cushion_dimensions!$A$2:$D$12,4,0)</f>
        <v>109</v>
      </c>
    </row>
    <row r="7" customFormat="false" ht="12.8" hidden="false" customHeight="false" outlineLevel="0" collapsed="false">
      <c r="A7" s="1" t="s">
        <v>25</v>
      </c>
      <c r="B7" s="1" t="str">
        <f aca="false">LEFT(A7,LEN(A7)-1)</f>
        <v>W798553-02</v>
      </c>
      <c r="C7" s="1" t="str">
        <f aca="false">RIGHT(A7,1)</f>
        <v>C</v>
      </c>
      <c r="D7" s="1" t="n">
        <f aca="false">VLOOKUP(B7, cushion_dimensions!$A$2:$D$12,4,0)</f>
        <v>109</v>
      </c>
    </row>
    <row r="8" customFormat="false" ht="12.8" hidden="false" customHeight="false" outlineLevel="0" collapsed="false">
      <c r="A8" s="9" t="s">
        <v>26</v>
      </c>
      <c r="B8" s="1" t="str">
        <f aca="false">LEFT(A8,LEN(A8)-1)</f>
        <v>W798553-03</v>
      </c>
      <c r="C8" s="1" t="str">
        <f aca="false">RIGHT(A8,1)</f>
        <v>A</v>
      </c>
      <c r="D8" s="1" t="n">
        <f aca="false">VLOOKUP(B8, cushion_dimensions!$A$2:$D$12,4,0)</f>
        <v>109</v>
      </c>
      <c r="E8" s="1" t="n">
        <f aca="false">1-(AC8/U8)</f>
        <v>0.124577563705801</v>
      </c>
      <c r="F8" s="1" t="n">
        <f aca="false">1-(AB8/V8)</f>
        <v>0.128524499316957</v>
      </c>
      <c r="G8" s="1" t="n">
        <f aca="false">1-(AA8/W8)</f>
        <v>0.0774311206986889</v>
      </c>
      <c r="H8" s="1" t="n">
        <f aca="false">1-(Z8/X8)</f>
        <v>0.0429581715599813</v>
      </c>
      <c r="I8" s="1" t="n">
        <v>1.79127</v>
      </c>
      <c r="J8" s="1" t="n">
        <v>18.24963</v>
      </c>
      <c r="K8" s="1" t="n">
        <v>31.406</v>
      </c>
      <c r="L8" s="1" t="n">
        <v>41.53307</v>
      </c>
      <c r="M8" s="1" t="n">
        <v>47.32163</v>
      </c>
      <c r="N8" s="1" t="n">
        <v>51.57592</v>
      </c>
      <c r="O8" s="1" t="n">
        <v>49.97122</v>
      </c>
      <c r="P8" s="1" t="n">
        <v>46.75711</v>
      </c>
      <c r="Q8" s="1" t="n">
        <v>41.37873</v>
      </c>
      <c r="R8" s="1" t="n">
        <v>29.55509</v>
      </c>
      <c r="S8" s="1" t="n">
        <v>5.53452</v>
      </c>
      <c r="T8" s="1" t="n">
        <f aca="false">$D8-I8</f>
        <v>107.20873</v>
      </c>
      <c r="U8" s="1" t="n">
        <f aca="false">$D8-J8</f>
        <v>90.75037</v>
      </c>
      <c r="V8" s="1" t="n">
        <f aca="false">$D8-K8</f>
        <v>77.594</v>
      </c>
      <c r="W8" s="1" t="n">
        <f aca="false">$D8-L8</f>
        <v>67.46693</v>
      </c>
      <c r="X8" s="1" t="n">
        <f aca="false">$D8-M8</f>
        <v>61.67837</v>
      </c>
      <c r="Y8" s="1" t="n">
        <f aca="false">$D8-N8</f>
        <v>57.42408</v>
      </c>
      <c r="Z8" s="1" t="n">
        <f aca="false">$D8-O8</f>
        <v>59.02878</v>
      </c>
      <c r="AA8" s="1" t="n">
        <f aca="false">$D8-P8</f>
        <v>62.24289</v>
      </c>
      <c r="AB8" s="1" t="n">
        <f aca="false">$D8-Q8</f>
        <v>67.62127</v>
      </c>
      <c r="AC8" s="1" t="n">
        <f aca="false">$D8-R8</f>
        <v>79.44491</v>
      </c>
      <c r="AD8" s="1" t="n">
        <f aca="false">$D8-S8</f>
        <v>103.46548</v>
      </c>
    </row>
    <row r="9" customFormat="false" ht="12.8" hidden="false" customHeight="false" outlineLevel="0" collapsed="false">
      <c r="A9" s="1" t="s">
        <v>27</v>
      </c>
      <c r="B9" s="1" t="str">
        <f aca="false">LEFT(A9,LEN(A9)-1)</f>
        <v>W798553-03</v>
      </c>
      <c r="C9" s="1" t="str">
        <f aca="false">RIGHT(A9,1)</f>
        <v>B</v>
      </c>
      <c r="D9" s="1" t="n">
        <f aca="false">VLOOKUP(B9, cushion_dimensions!$A$2:$D$12,4,0)</f>
        <v>109</v>
      </c>
    </row>
    <row r="10" customFormat="false" ht="12.8" hidden="false" customHeight="false" outlineLevel="0" collapsed="false">
      <c r="A10" s="1" t="s">
        <v>28</v>
      </c>
      <c r="B10" s="1" t="str">
        <f aca="false">LEFT(A10,LEN(A10)-1)</f>
        <v>W798553-03</v>
      </c>
      <c r="C10" s="1" t="str">
        <f aca="false">RIGHT(A10,1)</f>
        <v>C</v>
      </c>
      <c r="D10" s="1" t="n">
        <f aca="false">VLOOKUP(B10, cushion_dimensions!$A$2:$D$12,4,0)</f>
        <v>109</v>
      </c>
    </row>
    <row r="11" customFormat="false" ht="12.8" hidden="false" customHeight="false" outlineLevel="0" collapsed="false">
      <c r="A11" s="9" t="s">
        <v>29</v>
      </c>
      <c r="B11" s="1" t="str">
        <f aca="false">LEFT(A11,LEN(A11)-1)</f>
        <v>W896204-01</v>
      </c>
      <c r="C11" s="1" t="str">
        <f aca="false">RIGHT(A11,1)</f>
        <v>A</v>
      </c>
      <c r="D11" s="1" t="n">
        <f aca="false">VLOOKUP(B11, cushion_dimensions!$A$2:$D$12,4,0)</f>
        <v>109</v>
      </c>
      <c r="E11" s="1" t="n">
        <f aca="false">1-(AC11/U11)</f>
        <v>0.102948883140726</v>
      </c>
      <c r="F11" s="1" t="n">
        <f aca="false">1-(AB11/V11)</f>
        <v>0.107388796933441</v>
      </c>
      <c r="G11" s="1" t="n">
        <f aca="false">1-(AA11/W11)</f>
        <v>0.0744300780965587</v>
      </c>
      <c r="H11" s="1" t="n">
        <f aca="false">1-(Z11/X11)</f>
        <v>0.0403074847666584</v>
      </c>
      <c r="I11" s="1" t="n">
        <v>1.76144</v>
      </c>
      <c r="J11" s="1" t="n">
        <v>19.10461</v>
      </c>
      <c r="K11" s="1" t="n">
        <v>31.34162</v>
      </c>
      <c r="L11" s="1" t="n">
        <v>40.46561</v>
      </c>
      <c r="M11" s="1" t="n">
        <v>46.61382</v>
      </c>
      <c r="N11" s="1" t="n">
        <v>50.89263</v>
      </c>
      <c r="O11" s="1" t="n">
        <v>49.12845</v>
      </c>
      <c r="P11" s="1" t="n">
        <v>45.56663</v>
      </c>
      <c r="Q11" s="1" t="n">
        <v>39.68126</v>
      </c>
      <c r="R11" s="1" t="n">
        <v>28.35924</v>
      </c>
      <c r="S11" s="1" t="n">
        <v>6.18572</v>
      </c>
      <c r="T11" s="1" t="n">
        <f aca="false">$D11-I11</f>
        <v>107.23856</v>
      </c>
      <c r="U11" s="1" t="n">
        <f aca="false">$D11-J11</f>
        <v>89.89539</v>
      </c>
      <c r="V11" s="1" t="n">
        <f aca="false">$D11-K11</f>
        <v>77.65838</v>
      </c>
      <c r="W11" s="1" t="n">
        <f aca="false">$D11-L11</f>
        <v>68.53439</v>
      </c>
      <c r="X11" s="1" t="n">
        <f aca="false">$D11-M11</f>
        <v>62.38618</v>
      </c>
      <c r="Y11" s="1" t="n">
        <f aca="false">$D11-N11</f>
        <v>58.10737</v>
      </c>
      <c r="Z11" s="1" t="n">
        <f aca="false">$D11-O11</f>
        <v>59.87155</v>
      </c>
      <c r="AA11" s="1" t="n">
        <f aca="false">$D11-P11</f>
        <v>63.43337</v>
      </c>
      <c r="AB11" s="1" t="n">
        <f aca="false">$D11-Q11</f>
        <v>69.31874</v>
      </c>
      <c r="AC11" s="1" t="n">
        <f aca="false">$D11-R11</f>
        <v>80.64076</v>
      </c>
      <c r="AD11" s="1" t="n">
        <f aca="false">$D11-S11</f>
        <v>102.81428</v>
      </c>
    </row>
    <row r="12" customFormat="false" ht="12.8" hidden="false" customHeight="false" outlineLevel="0" collapsed="false">
      <c r="A12" s="1" t="s">
        <v>30</v>
      </c>
      <c r="B12" s="1" t="str">
        <f aca="false">LEFT(A12,LEN(A12)-1)</f>
        <v>W896204-01</v>
      </c>
      <c r="C12" s="1" t="str">
        <f aca="false">RIGHT(A12,1)</f>
        <v>B</v>
      </c>
      <c r="D12" s="1" t="n">
        <f aca="false">VLOOKUP(B12, cushion_dimensions!$A$2:$D$12,4,0)</f>
        <v>109</v>
      </c>
    </row>
    <row r="13" customFormat="false" ht="12.8" hidden="false" customHeight="false" outlineLevel="0" collapsed="false">
      <c r="A13" s="1" t="s">
        <v>31</v>
      </c>
      <c r="B13" s="1" t="str">
        <f aca="false">LEFT(A13,LEN(A13)-1)</f>
        <v>W896204-01</v>
      </c>
      <c r="C13" s="1" t="str">
        <f aca="false">RIGHT(A13,1)</f>
        <v>C</v>
      </c>
      <c r="D13" s="1" t="n">
        <f aca="false">VLOOKUP(B13, cushion_dimensions!$A$2:$D$12,4,0)</f>
        <v>109</v>
      </c>
    </row>
    <row r="14" customFormat="false" ht="12.8" hidden="false" customHeight="false" outlineLevel="0" collapsed="false">
      <c r="A14" s="9" t="s">
        <v>32</v>
      </c>
      <c r="B14" s="1" t="str">
        <f aca="false">LEFT(A14,LEN(A14)-1)</f>
        <v>W896204-02</v>
      </c>
      <c r="C14" s="1" t="str">
        <f aca="false">RIGHT(A14,1)</f>
        <v>A</v>
      </c>
      <c r="D14" s="1" t="n">
        <f aca="false">VLOOKUP(B14, cushion_dimensions!$A$2:$D$12,4,0)</f>
        <v>109</v>
      </c>
      <c r="E14" s="1" t="n">
        <f aca="false">1-(AC14/U14)</f>
        <v>0.0957085857990212</v>
      </c>
      <c r="F14" s="1" t="n">
        <f aca="false">1-(AB14/V14)</f>
        <v>0.101674638106789</v>
      </c>
      <c r="G14" s="1" t="n">
        <f aca="false">1-(AA14/W14)</f>
        <v>0.0710906484387788</v>
      </c>
      <c r="H14" s="1" t="n">
        <f aca="false">1-(Z14/X14)</f>
        <v>0.0376354358376378</v>
      </c>
      <c r="I14" s="1" t="n">
        <v>1.64721</v>
      </c>
      <c r="J14" s="1" t="n">
        <v>18.78312</v>
      </c>
      <c r="K14" s="1" t="n">
        <v>30.3442</v>
      </c>
      <c r="L14" s="1" t="n">
        <v>38.97982</v>
      </c>
      <c r="M14" s="1" t="n">
        <v>44.9383</v>
      </c>
      <c r="N14" s="1" t="n">
        <v>49.04294</v>
      </c>
      <c r="O14" s="1" t="n">
        <v>47.34929</v>
      </c>
      <c r="P14" s="1" t="n">
        <v>43.9576</v>
      </c>
      <c r="Q14" s="1" t="n">
        <v>38.3415</v>
      </c>
      <c r="R14" s="1" t="n">
        <v>27.41765</v>
      </c>
      <c r="S14" s="1" t="n">
        <v>6.00372</v>
      </c>
      <c r="T14" s="1" t="n">
        <f aca="false">$D14-I14</f>
        <v>107.35279</v>
      </c>
      <c r="U14" s="1" t="n">
        <f aca="false">$D14-J14</f>
        <v>90.21688</v>
      </c>
      <c r="V14" s="1" t="n">
        <f aca="false">$D14-K14</f>
        <v>78.6558</v>
      </c>
      <c r="W14" s="1" t="n">
        <f aca="false">$D14-L14</f>
        <v>70.02018</v>
      </c>
      <c r="X14" s="1" t="n">
        <f aca="false">$D14-M14</f>
        <v>64.0617</v>
      </c>
      <c r="Y14" s="1" t="n">
        <f aca="false">$D14-N14</f>
        <v>59.95706</v>
      </c>
      <c r="Z14" s="1" t="n">
        <f aca="false">$D14-O14</f>
        <v>61.65071</v>
      </c>
      <c r="AA14" s="1" t="n">
        <f aca="false">$D14-P14</f>
        <v>65.0424</v>
      </c>
      <c r="AB14" s="1" t="n">
        <f aca="false">$D14-Q14</f>
        <v>70.6585</v>
      </c>
      <c r="AC14" s="1" t="n">
        <f aca="false">$D14-R14</f>
        <v>81.58235</v>
      </c>
      <c r="AD14" s="1" t="n">
        <f aca="false">$D14-S14</f>
        <v>102.99628</v>
      </c>
    </row>
    <row r="15" customFormat="false" ht="12.8" hidden="false" customHeight="false" outlineLevel="0" collapsed="false">
      <c r="A15" s="1" t="s">
        <v>33</v>
      </c>
      <c r="B15" s="1" t="str">
        <f aca="false">LEFT(A15,LEN(A15)-1)</f>
        <v>W896204-02</v>
      </c>
      <c r="C15" s="1" t="str">
        <f aca="false">RIGHT(A15,1)</f>
        <v>B</v>
      </c>
      <c r="D15" s="1" t="n">
        <f aca="false">VLOOKUP(B15, cushion_dimensions!$A$2:$D$12,4,0)</f>
        <v>109</v>
      </c>
    </row>
    <row r="16" customFormat="false" ht="12.8" hidden="false" customHeight="false" outlineLevel="0" collapsed="false">
      <c r="A16" s="1" t="s">
        <v>34</v>
      </c>
      <c r="B16" s="1" t="str">
        <f aca="false">LEFT(A16,LEN(A16)-1)</f>
        <v>W896204-02</v>
      </c>
      <c r="C16" s="1" t="str">
        <f aca="false">RIGHT(A16,1)</f>
        <v>C</v>
      </c>
      <c r="D16" s="1" t="n">
        <f aca="false">VLOOKUP(B16, cushion_dimensions!$A$2:$D$12,4,0)</f>
        <v>109</v>
      </c>
    </row>
    <row r="17" customFormat="false" ht="12.8" hidden="false" customHeight="false" outlineLevel="0" collapsed="false">
      <c r="A17" s="9" t="s">
        <v>35</v>
      </c>
      <c r="B17" s="1" t="str">
        <f aca="false">LEFT(A17,LEN(A17)-1)</f>
        <v>W819482-01</v>
      </c>
      <c r="C17" s="1" t="str">
        <f aca="false">RIGHT(A17,1)</f>
        <v>A</v>
      </c>
      <c r="D17" s="1" t="n">
        <f aca="false">VLOOKUP(B17, cushion_dimensions!$A$2:$D$12,4,0)</f>
        <v>121</v>
      </c>
      <c r="E17" s="1" t="n">
        <f aca="false">1-(AC17/U17)</f>
        <v>0.106657094829804</v>
      </c>
      <c r="F17" s="1" t="n">
        <f aca="false">1-(AB17/V17)</f>
        <v>0.10913990816661</v>
      </c>
      <c r="G17" s="1" t="n">
        <f aca="false">1-(AA17/W17)</f>
        <v>0.0740703614364527</v>
      </c>
      <c r="H17" s="1" t="n">
        <f aca="false">1-(Z17/X17)</f>
        <v>0.0423612290542224</v>
      </c>
      <c r="I17" s="1" t="n">
        <v>1.97458</v>
      </c>
      <c r="J17" s="1" t="n">
        <v>21.31868</v>
      </c>
      <c r="K17" s="1" t="n">
        <v>33.34343</v>
      </c>
      <c r="L17" s="1" t="n">
        <v>42.48938</v>
      </c>
      <c r="M17" s="1" t="n">
        <v>48.46032</v>
      </c>
      <c r="N17" s="1" t="n">
        <v>53.15444</v>
      </c>
      <c r="O17" s="1" t="n">
        <v>51.53319</v>
      </c>
      <c r="P17" s="1" t="n">
        <v>48.30469</v>
      </c>
      <c r="Q17" s="1" t="n">
        <v>42.91026</v>
      </c>
      <c r="R17" s="1" t="n">
        <v>31.9504</v>
      </c>
      <c r="S17" s="1" t="n">
        <v>6.84259</v>
      </c>
      <c r="T17" s="1" t="n">
        <f aca="false">$D17-I17</f>
        <v>119.02542</v>
      </c>
      <c r="U17" s="1" t="n">
        <f aca="false">$D17-J17</f>
        <v>99.68132</v>
      </c>
      <c r="V17" s="1" t="n">
        <f aca="false">$D17-K17</f>
        <v>87.65657</v>
      </c>
      <c r="W17" s="1" t="n">
        <f aca="false">$D17-L17</f>
        <v>78.51062</v>
      </c>
      <c r="X17" s="1" t="n">
        <f aca="false">$D17-M17</f>
        <v>72.53968</v>
      </c>
      <c r="Y17" s="1" t="n">
        <f aca="false">$D17-N17</f>
        <v>67.84556</v>
      </c>
      <c r="Z17" s="1" t="n">
        <f aca="false">$D17-O17</f>
        <v>69.46681</v>
      </c>
      <c r="AA17" s="1" t="n">
        <f aca="false">$D17-P17</f>
        <v>72.69531</v>
      </c>
      <c r="AB17" s="1" t="n">
        <f aca="false">$D17-Q17</f>
        <v>78.08974</v>
      </c>
      <c r="AC17" s="1" t="n">
        <f aca="false">$D17-R17</f>
        <v>89.0496</v>
      </c>
      <c r="AD17" s="1" t="n">
        <f aca="false">$D17-S17</f>
        <v>114.15741</v>
      </c>
    </row>
    <row r="18" customFormat="false" ht="12.8" hidden="false" customHeight="false" outlineLevel="0" collapsed="false">
      <c r="A18" s="1" t="s">
        <v>36</v>
      </c>
      <c r="B18" s="1" t="str">
        <f aca="false">LEFT(A18,LEN(A18)-1)</f>
        <v>W819482-01</v>
      </c>
      <c r="C18" s="1" t="str">
        <f aca="false">RIGHT(A18,1)</f>
        <v>B</v>
      </c>
      <c r="D18" s="1" t="n">
        <f aca="false">VLOOKUP(B18, cushion_dimensions!$A$2:$D$12,4,0)</f>
        <v>121</v>
      </c>
    </row>
    <row r="19" customFormat="false" ht="12.8" hidden="false" customHeight="false" outlineLevel="0" collapsed="false">
      <c r="A19" s="1" t="s">
        <v>37</v>
      </c>
      <c r="B19" s="1" t="str">
        <f aca="false">LEFT(A19,LEN(A19)-1)</f>
        <v>W819482-01</v>
      </c>
      <c r="C19" s="1" t="str">
        <f aca="false">RIGHT(A19,1)</f>
        <v>C</v>
      </c>
      <c r="D19" s="1" t="n">
        <f aca="false">VLOOKUP(B19, cushion_dimensions!$A$2:$D$12,4,0)</f>
        <v>121</v>
      </c>
    </row>
    <row r="20" customFormat="false" ht="12.8" hidden="false" customHeight="false" outlineLevel="0" collapsed="false">
      <c r="A20" s="9" t="s">
        <v>38</v>
      </c>
      <c r="B20" s="1" t="str">
        <f aca="false">LEFT(A20,LEN(A20)-1)</f>
        <v>W819482-02</v>
      </c>
      <c r="C20" s="1" t="str">
        <f aca="false">RIGHT(A20,1)</f>
        <v>A</v>
      </c>
      <c r="D20" s="1" t="n">
        <f aca="false">VLOOKUP(B20, cushion_dimensions!$A$2:$D$12,4,0)</f>
        <v>121</v>
      </c>
      <c r="E20" s="1" t="n">
        <f aca="false">1-(AC20/U20)</f>
        <v>0.100152987096047</v>
      </c>
      <c r="F20" s="1" t="n">
        <f aca="false">1-(AB20/V20)</f>
        <v>0.101582167891292</v>
      </c>
      <c r="G20" s="1" t="n">
        <f aca="false">1-(AA20/W20)</f>
        <v>0.0686639211679058</v>
      </c>
      <c r="H20" s="1" t="n">
        <f aca="false">1-(Z20/X20)</f>
        <v>0.0386991842119974</v>
      </c>
      <c r="I20" s="1" t="n">
        <v>1.96529</v>
      </c>
      <c r="J20" s="1" t="n">
        <v>19.89997</v>
      </c>
      <c r="K20" s="1" t="n">
        <v>32.2926</v>
      </c>
      <c r="L20" s="1" t="n">
        <v>41.35934</v>
      </c>
      <c r="M20" s="1" t="n">
        <v>47.29948</v>
      </c>
      <c r="N20" s="1" t="n">
        <v>51.83235</v>
      </c>
      <c r="O20" s="1" t="n">
        <v>50.15163</v>
      </c>
      <c r="P20" s="1" t="n">
        <v>46.82778</v>
      </c>
      <c r="Q20" s="1" t="n">
        <v>41.30369</v>
      </c>
      <c r="R20" s="1" t="n">
        <v>30.02544</v>
      </c>
      <c r="S20" s="1" t="n">
        <v>6.36368</v>
      </c>
      <c r="T20" s="1" t="n">
        <f aca="false">$D20-I20</f>
        <v>119.03471</v>
      </c>
      <c r="U20" s="1" t="n">
        <f aca="false">$D20-J20</f>
        <v>101.10003</v>
      </c>
      <c r="V20" s="1" t="n">
        <f aca="false">$D20-K20</f>
        <v>88.7074</v>
      </c>
      <c r="W20" s="1" t="n">
        <f aca="false">$D20-L20</f>
        <v>79.64066</v>
      </c>
      <c r="X20" s="1" t="n">
        <f aca="false">$D20-M20</f>
        <v>73.70052</v>
      </c>
      <c r="Y20" s="1" t="n">
        <f aca="false">$D20-N20</f>
        <v>69.16765</v>
      </c>
      <c r="Z20" s="1" t="n">
        <f aca="false">$D20-O20</f>
        <v>70.84837</v>
      </c>
      <c r="AA20" s="1" t="n">
        <f aca="false">$D20-P20</f>
        <v>74.17222</v>
      </c>
      <c r="AB20" s="1" t="n">
        <f aca="false">$D20-Q20</f>
        <v>79.69631</v>
      </c>
      <c r="AC20" s="1" t="n">
        <f aca="false">$D20-R20</f>
        <v>90.97456</v>
      </c>
      <c r="AD20" s="1" t="n">
        <f aca="false">$D20-S20</f>
        <v>114.63632</v>
      </c>
    </row>
    <row r="21" customFormat="false" ht="12.8" hidden="false" customHeight="false" outlineLevel="0" collapsed="false">
      <c r="A21" s="1" t="s">
        <v>39</v>
      </c>
      <c r="B21" s="1" t="str">
        <f aca="false">LEFT(A21,LEN(A21)-1)</f>
        <v>W819482-02</v>
      </c>
      <c r="C21" s="1" t="str">
        <f aca="false">RIGHT(A21,1)</f>
        <v>B</v>
      </c>
      <c r="D21" s="1" t="n">
        <f aca="false">VLOOKUP(B21, cushion_dimensions!$A$2:$D$12,4,0)</f>
        <v>121</v>
      </c>
    </row>
    <row r="22" customFormat="false" ht="12.8" hidden="false" customHeight="false" outlineLevel="0" collapsed="false">
      <c r="A22" s="1" t="s">
        <v>40</v>
      </c>
      <c r="B22" s="1" t="str">
        <f aca="false">LEFT(A22,LEN(A22)-1)</f>
        <v>W819482-02</v>
      </c>
      <c r="C22" s="1" t="str">
        <f aca="false">RIGHT(A22,1)</f>
        <v>C</v>
      </c>
      <c r="D22" s="1" t="n">
        <f aca="false">VLOOKUP(B22, cushion_dimensions!$A$2:$D$12,4,0)</f>
        <v>121</v>
      </c>
    </row>
    <row r="23" customFormat="false" ht="12.8" hidden="false" customHeight="false" outlineLevel="0" collapsed="false">
      <c r="A23" s="9" t="s">
        <v>41</v>
      </c>
      <c r="B23" s="1" t="str">
        <f aca="false">LEFT(A23,LEN(A23)-1)</f>
        <v>W819482-03</v>
      </c>
      <c r="C23" s="1" t="str">
        <f aca="false">RIGHT(A23,1)</f>
        <v>A</v>
      </c>
      <c r="D23" s="1" t="n">
        <f aca="false">VLOOKUP(B23, cushion_dimensions!$A$2:$D$12,4,0)</f>
        <v>121</v>
      </c>
      <c r="E23" s="1" t="n">
        <f aca="false">1-(AC23/U23)</f>
        <v>0.0969696138911532</v>
      </c>
      <c r="F23" s="1" t="n">
        <f aca="false">1-(AB23/V23)</f>
        <v>0.099796914118105</v>
      </c>
      <c r="G23" s="1" t="n">
        <f aca="false">1-(AA23/W23)</f>
        <v>0.0674097744229212</v>
      </c>
      <c r="H23" s="1" t="n">
        <f aca="false">1-(Z23/X23)</f>
        <v>0.0369137991715623</v>
      </c>
      <c r="I23" s="1" t="n">
        <v>2.02899</v>
      </c>
      <c r="J23" s="1" t="n">
        <v>19.59906</v>
      </c>
      <c r="K23" s="1" t="n">
        <v>31.89484</v>
      </c>
      <c r="L23" s="1" t="n">
        <v>41.06812</v>
      </c>
      <c r="M23" s="1" t="n">
        <v>47.126</v>
      </c>
      <c r="N23" s="1" t="n">
        <v>51.57761</v>
      </c>
      <c r="O23" s="1" t="n">
        <v>49.85297</v>
      </c>
      <c r="P23" s="1" t="n">
        <v>46.45631</v>
      </c>
      <c r="Q23" s="1" t="n">
        <v>40.78726</v>
      </c>
      <c r="R23" s="1" t="n">
        <v>29.43187</v>
      </c>
      <c r="S23" s="1" t="n">
        <v>6.30475</v>
      </c>
      <c r="T23" s="1" t="n">
        <f aca="false">$D23-I23</f>
        <v>118.97101</v>
      </c>
      <c r="U23" s="1" t="n">
        <f aca="false">$D23-J23</f>
        <v>101.40094</v>
      </c>
      <c r="V23" s="1" t="n">
        <f aca="false">$D23-K23</f>
        <v>89.10516</v>
      </c>
      <c r="W23" s="1" t="n">
        <f aca="false">$D23-L23</f>
        <v>79.93188</v>
      </c>
      <c r="X23" s="1" t="n">
        <f aca="false">$D23-M23</f>
        <v>73.874</v>
      </c>
      <c r="Y23" s="1" t="n">
        <f aca="false">$D23-N23</f>
        <v>69.42239</v>
      </c>
      <c r="Z23" s="1" t="n">
        <f aca="false">$D23-O23</f>
        <v>71.14703</v>
      </c>
      <c r="AA23" s="1" t="n">
        <f aca="false">$D23-P23</f>
        <v>74.54369</v>
      </c>
      <c r="AB23" s="1" t="n">
        <f aca="false">$D23-Q23</f>
        <v>80.21274</v>
      </c>
      <c r="AC23" s="1" t="n">
        <f aca="false">$D23-R23</f>
        <v>91.56813</v>
      </c>
      <c r="AD23" s="1" t="n">
        <f aca="false">$D23-S23</f>
        <v>114.69525</v>
      </c>
    </row>
    <row r="24" customFormat="false" ht="12.8" hidden="false" customHeight="false" outlineLevel="0" collapsed="false">
      <c r="A24" s="1" t="s">
        <v>42</v>
      </c>
      <c r="B24" s="1" t="str">
        <f aca="false">LEFT(A24,LEN(A24)-1)</f>
        <v>W819482-03</v>
      </c>
      <c r="C24" s="1" t="str">
        <f aca="false">RIGHT(A24,1)</f>
        <v>B</v>
      </c>
      <c r="D24" s="1" t="n">
        <f aca="false">VLOOKUP(B24, cushion_dimensions!$A$2:$D$12,4,0)</f>
        <v>121</v>
      </c>
    </row>
    <row r="25" customFormat="false" ht="12.8" hidden="false" customHeight="false" outlineLevel="0" collapsed="false">
      <c r="A25" s="1" t="s">
        <v>43</v>
      </c>
      <c r="B25" s="1" t="str">
        <f aca="false">LEFT(A25,LEN(A25)-1)</f>
        <v>W819482-03</v>
      </c>
      <c r="C25" s="1" t="str">
        <f aca="false">RIGHT(A25,1)</f>
        <v>C</v>
      </c>
      <c r="D25" s="1" t="n">
        <f aca="false">VLOOKUP(B25, cushion_dimensions!$A$2:$D$12,4,0)</f>
        <v>121</v>
      </c>
    </row>
    <row r="26" customFormat="false" ht="12.8" hidden="false" customHeight="false" outlineLevel="0" collapsed="false">
      <c r="A26" s="9" t="s">
        <v>44</v>
      </c>
      <c r="B26" s="1" t="str">
        <f aca="false">LEFT(A26,LEN(A26)-1)</f>
        <v>W884993-01</v>
      </c>
      <c r="C26" s="1" t="str">
        <f aca="false">RIGHT(A26,1)</f>
        <v>A</v>
      </c>
      <c r="D26" s="1" t="n">
        <f aca="false">VLOOKUP(B26, cushion_dimensions!$A$2:$D$12,4,0)</f>
        <v>119</v>
      </c>
      <c r="E26" s="1" t="n">
        <f aca="false">1-(AC26/U26)</f>
        <v>0.091841545723558</v>
      </c>
      <c r="F26" s="1" t="n">
        <f aca="false">1-(AB26/V26)</f>
        <v>0.0948337294854239</v>
      </c>
      <c r="G26" s="1" t="n">
        <f aca="false">1-(AA26/W26)</f>
        <v>0.0699646708146088</v>
      </c>
      <c r="H26" s="1" t="n">
        <f aca="false">1-(Z26/X26)</f>
        <v>0.0398490658710189</v>
      </c>
      <c r="I26" s="1" t="n">
        <v>1.93467</v>
      </c>
      <c r="J26" s="1" t="n">
        <v>20.88362</v>
      </c>
      <c r="K26" s="1" t="n">
        <v>32.99347</v>
      </c>
      <c r="L26" s="1" t="n">
        <v>41.84849</v>
      </c>
      <c r="M26" s="1" t="n">
        <v>48.1479</v>
      </c>
      <c r="N26" s="1" t="n">
        <v>52.85759</v>
      </c>
      <c r="O26" s="1" t="n">
        <v>50.97129</v>
      </c>
      <c r="P26" s="1" t="n">
        <v>47.24637</v>
      </c>
      <c r="Q26" s="1" t="n">
        <v>41.14979</v>
      </c>
      <c r="R26" s="1" t="n">
        <v>29.89478</v>
      </c>
      <c r="S26" s="1" t="n">
        <v>6.4349</v>
      </c>
      <c r="T26" s="1" t="n">
        <f aca="false">$D26-I26</f>
        <v>117.06533</v>
      </c>
      <c r="U26" s="1" t="n">
        <f aca="false">$D26-J26</f>
        <v>98.11638</v>
      </c>
      <c r="V26" s="1" t="n">
        <f aca="false">$D26-K26</f>
        <v>86.00653</v>
      </c>
      <c r="W26" s="1" t="n">
        <f aca="false">$D26-L26</f>
        <v>77.15151</v>
      </c>
      <c r="X26" s="1" t="n">
        <f aca="false">$D26-M26</f>
        <v>70.8521</v>
      </c>
      <c r="Y26" s="1" t="n">
        <f aca="false">$D26-N26</f>
        <v>66.14241</v>
      </c>
      <c r="Z26" s="1" t="n">
        <f aca="false">$D26-O26</f>
        <v>68.02871</v>
      </c>
      <c r="AA26" s="1" t="n">
        <f aca="false">$D26-P26</f>
        <v>71.75363</v>
      </c>
      <c r="AB26" s="1" t="n">
        <f aca="false">$D26-Q26</f>
        <v>77.85021</v>
      </c>
      <c r="AC26" s="1" t="n">
        <f aca="false">$D26-R26</f>
        <v>89.10522</v>
      </c>
      <c r="AD26" s="1" t="n">
        <f aca="false">$D26-S26</f>
        <v>112.5651</v>
      </c>
    </row>
    <row r="27" customFormat="false" ht="12.8" hidden="false" customHeight="false" outlineLevel="0" collapsed="false">
      <c r="A27" s="1" t="s">
        <v>45</v>
      </c>
      <c r="B27" s="1" t="str">
        <f aca="false">LEFT(A27,LEN(A27)-1)</f>
        <v>W884993-01</v>
      </c>
      <c r="C27" s="1" t="str">
        <f aca="false">RIGHT(A27,1)</f>
        <v>B</v>
      </c>
      <c r="D27" s="1" t="n">
        <f aca="false">VLOOKUP(B27, cushion_dimensions!$A$2:$D$12,4,0)</f>
        <v>119</v>
      </c>
    </row>
    <row r="28" customFormat="false" ht="12.8" hidden="false" customHeight="false" outlineLevel="0" collapsed="false">
      <c r="A28" s="1" t="s">
        <v>46</v>
      </c>
      <c r="B28" s="1" t="str">
        <f aca="false">LEFT(A28,LEN(A28)-1)</f>
        <v>W884993-01</v>
      </c>
      <c r="C28" s="1" t="str">
        <f aca="false">RIGHT(A28,1)</f>
        <v>C</v>
      </c>
      <c r="D28" s="1" t="n">
        <f aca="false">VLOOKUP(B28, cushion_dimensions!$A$2:$D$12,4,0)</f>
        <v>119</v>
      </c>
    </row>
    <row r="29" customFormat="false" ht="12.8" hidden="false" customHeight="false" outlineLevel="0" collapsed="false">
      <c r="A29" s="9" t="s">
        <v>47</v>
      </c>
      <c r="B29" s="1" t="str">
        <f aca="false">LEFT(A29,LEN(A29)-1)</f>
        <v>W884993-02</v>
      </c>
      <c r="C29" s="1" t="str">
        <f aca="false">RIGHT(A29,1)</f>
        <v>A</v>
      </c>
      <c r="D29" s="1" t="n">
        <f aca="false">VLOOKUP(B29, cushion_dimensions!$A$2:$D$12,4,0)</f>
        <v>119</v>
      </c>
      <c r="E29" s="1" t="s">
        <v>85</v>
      </c>
      <c r="H29" s="1" t="n">
        <f aca="false">1-(Z29/X29)</f>
        <v>0</v>
      </c>
      <c r="T29" s="1" t="n">
        <f aca="false">$D29-I29</f>
        <v>119</v>
      </c>
      <c r="U29" s="1" t="n">
        <f aca="false">$D29-J29</f>
        <v>119</v>
      </c>
      <c r="V29" s="1" t="n">
        <f aca="false">$D29-K29</f>
        <v>119</v>
      </c>
      <c r="W29" s="1" t="n">
        <f aca="false">$D29-L29</f>
        <v>119</v>
      </c>
      <c r="X29" s="1" t="n">
        <f aca="false">$D29-M29</f>
        <v>119</v>
      </c>
      <c r="Y29" s="1" t="n">
        <f aca="false">$D29-N29</f>
        <v>119</v>
      </c>
      <c r="Z29" s="1" t="n">
        <f aca="false">$D29-O29</f>
        <v>119</v>
      </c>
      <c r="AA29" s="1" t="n">
        <f aca="false">$D29-P29</f>
        <v>119</v>
      </c>
      <c r="AB29" s="1" t="n">
        <f aca="false">$D29-Q29</f>
        <v>119</v>
      </c>
      <c r="AC29" s="1" t="n">
        <f aca="false">$D29-R29</f>
        <v>119</v>
      </c>
      <c r="AD29" s="1" t="n">
        <f aca="false">$D29-S29</f>
        <v>119</v>
      </c>
    </row>
    <row r="30" customFormat="false" ht="12.8" hidden="false" customHeight="false" outlineLevel="0" collapsed="false">
      <c r="A30" s="1" t="s">
        <v>48</v>
      </c>
      <c r="B30" s="1" t="str">
        <f aca="false">LEFT(A30,LEN(A30)-1)</f>
        <v>W884993-02</v>
      </c>
      <c r="C30" s="1" t="str">
        <f aca="false">RIGHT(A30,1)</f>
        <v>B</v>
      </c>
      <c r="D30" s="1" t="n">
        <f aca="false">VLOOKUP(B30, cushion_dimensions!$A$2:$D$12,4,0)</f>
        <v>119</v>
      </c>
    </row>
    <row r="31" customFormat="false" ht="12.8" hidden="false" customHeight="false" outlineLevel="0" collapsed="false">
      <c r="A31" s="1" t="s">
        <v>49</v>
      </c>
      <c r="B31" s="1" t="str">
        <f aca="false">LEFT(A31,LEN(A31)-1)</f>
        <v>W884993-02</v>
      </c>
      <c r="C31" s="1" t="str">
        <f aca="false">RIGHT(A31,1)</f>
        <v>C</v>
      </c>
      <c r="D31" s="1" t="n">
        <f aca="false">VLOOKUP(B31, cushion_dimensions!$A$2:$D$12,4,0)</f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LibreOffice/7.5.3.2$MacOSX_AARCH64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2023-09-27T19:51:33Z</dcterms:created>
  <dc:creator/>
  <dc:description/>
  <dc:language>en-AU</dc:language>
  <cp:lastModifiedBy/>
  <dcterms:modified xsi:type="dcterms:W3CDTF">2023-09-27T23:31:12Z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