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ry87\PycharmProjects\ObesityModel\bright_bodies_support\"/>
    </mc:Choice>
  </mc:AlternateContent>
  <xr:revisionPtr revIDLastSave="0" documentId="13_ncr:1_{E56B614B-0737-41B4-BA56-3196A0D0EF84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BB" sheetId="1" r:id="rId1"/>
    <sheet name="CC" sheetId="3" r:id="rId2"/>
    <sheet name="inflation" sheetId="4" r:id="rId3"/>
  </sheets>
  <definedNames>
    <definedName name="inflation" localSheetId="1">CC!$B$1</definedName>
    <definedName name="inflation">BB!$B$1</definedName>
    <definedName name="inflation_factor" localSheetId="1">CC!$C$1</definedName>
    <definedName name="inflation_factor">BB!$C$1</definedName>
    <definedName name="std_factor" localSheetId="1">CC!$H$1</definedName>
    <definedName name="std_factor">BB!$H$1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9" i="4" l="1"/>
  <c r="I29" i="4"/>
  <c r="C1" i="3" l="1"/>
  <c r="E76" i="3" s="1"/>
  <c r="H76" i="3" s="1"/>
  <c r="H57" i="1"/>
  <c r="H46" i="1"/>
  <c r="H23" i="1"/>
  <c r="C1" i="1"/>
  <c r="E18" i="3" l="1"/>
  <c r="H18" i="3" s="1"/>
  <c r="I18" i="3" s="1"/>
  <c r="E5" i="3"/>
  <c r="E62" i="3"/>
  <c r="H62" i="3" s="1"/>
  <c r="I76" i="3"/>
  <c r="J76" i="3" s="1"/>
  <c r="E32" i="3"/>
  <c r="H32" i="3" s="1"/>
  <c r="E68" i="3"/>
  <c r="H68" i="3" s="1"/>
  <c r="E74" i="3"/>
  <c r="H74" i="3" s="1"/>
  <c r="E77" i="3"/>
  <c r="H77" i="3" s="1"/>
  <c r="E47" i="3"/>
  <c r="H47" i="3" s="1"/>
  <c r="H5" i="3"/>
  <c r="I57" i="1"/>
  <c r="J57" i="1" s="1"/>
  <c r="L19" i="1" s="1"/>
  <c r="I46" i="1"/>
  <c r="J46" i="1" s="1"/>
  <c r="L16" i="1" s="1"/>
  <c r="I23" i="1"/>
  <c r="J23" i="1" s="1"/>
  <c r="L10" i="1" s="1"/>
  <c r="E30" i="1"/>
  <c r="H30" i="1" s="1"/>
  <c r="E68" i="1"/>
  <c r="H68" i="1" s="1"/>
  <c r="E35" i="1"/>
  <c r="H35" i="1" s="1"/>
  <c r="E45" i="1"/>
  <c r="H45" i="1" s="1"/>
  <c r="E40" i="1"/>
  <c r="H40" i="1" s="1"/>
  <c r="E54" i="1"/>
  <c r="H54" i="1" s="1"/>
  <c r="E91" i="1"/>
  <c r="H91" i="1" s="1"/>
  <c r="E9" i="1"/>
  <c r="H9" i="1" s="1"/>
  <c r="E13" i="1"/>
  <c r="H13" i="1" s="1"/>
  <c r="E49" i="1"/>
  <c r="H49" i="1" s="1"/>
  <c r="E97" i="1"/>
  <c r="H97" i="1" s="1"/>
  <c r="E20" i="1"/>
  <c r="H20" i="1" s="1"/>
  <c r="E60" i="1"/>
  <c r="H60" i="1" s="1"/>
  <c r="E98" i="1"/>
  <c r="H98" i="1" s="1"/>
  <c r="E95" i="1"/>
  <c r="H95" i="1" s="1"/>
  <c r="E74" i="1"/>
  <c r="H74" i="1" s="1"/>
  <c r="E81" i="1"/>
  <c r="H81" i="1" s="1"/>
  <c r="E86" i="1"/>
  <c r="H86" i="1" s="1"/>
  <c r="E16" i="1"/>
  <c r="H16" i="1" s="1"/>
  <c r="E26" i="1"/>
  <c r="H26" i="1" s="1"/>
  <c r="E64" i="1"/>
  <c r="H64" i="1" s="1"/>
  <c r="E5" i="1"/>
  <c r="H5" i="1" s="1"/>
  <c r="I62" i="3" l="1"/>
  <c r="J62" i="3" s="1"/>
  <c r="J18" i="3"/>
  <c r="I45" i="1"/>
  <c r="J45" i="1" s="1"/>
  <c r="L15" i="1" s="1"/>
  <c r="I97" i="1"/>
  <c r="J97" i="1" s="1"/>
  <c r="L28" i="1" s="1"/>
  <c r="I86" i="1"/>
  <c r="J86" i="1" s="1"/>
  <c r="L25" i="1" s="1"/>
  <c r="I49" i="1"/>
  <c r="J49" i="1" s="1"/>
  <c r="L17" i="1" s="1"/>
  <c r="I68" i="1"/>
  <c r="J68" i="1" s="1"/>
  <c r="L22" i="1" s="1"/>
  <c r="I26" i="1"/>
  <c r="J26" i="1" s="1"/>
  <c r="L11" i="1" s="1"/>
  <c r="I35" i="1"/>
  <c r="J35" i="1" s="1"/>
  <c r="L13" i="1" s="1"/>
  <c r="I13" i="1"/>
  <c r="J13" i="1" s="1"/>
  <c r="L7" i="1" s="1"/>
  <c r="I74" i="1"/>
  <c r="J74" i="1" s="1"/>
  <c r="L23" i="1" s="1"/>
  <c r="I9" i="1"/>
  <c r="J9" i="1" s="1"/>
  <c r="L6" i="1" s="1"/>
  <c r="I64" i="1"/>
  <c r="J64" i="1" s="1"/>
  <c r="L21" i="1" s="1"/>
  <c r="I20" i="1"/>
  <c r="J20" i="1" s="1"/>
  <c r="L9" i="1" s="1"/>
  <c r="I16" i="1"/>
  <c r="J16" i="1" s="1"/>
  <c r="L8" i="1" s="1"/>
  <c r="I81" i="1"/>
  <c r="J81" i="1" s="1"/>
  <c r="L24" i="1" s="1"/>
  <c r="I30" i="1"/>
  <c r="J30" i="1" s="1"/>
  <c r="L12" i="1" s="1"/>
  <c r="I95" i="1"/>
  <c r="J95" i="1" s="1"/>
  <c r="L27" i="1" s="1"/>
  <c r="I91" i="1"/>
  <c r="J91" i="1" s="1"/>
  <c r="L26" i="1" s="1"/>
  <c r="I60" i="1"/>
  <c r="J60" i="1" s="1"/>
  <c r="L20" i="1" s="1"/>
  <c r="I98" i="1"/>
  <c r="J98" i="1" s="1"/>
  <c r="L29" i="1" s="1"/>
  <c r="I54" i="1"/>
  <c r="J54" i="1" s="1"/>
  <c r="L18" i="1" s="1"/>
  <c r="I40" i="1"/>
  <c r="J40" i="1" s="1"/>
  <c r="L14" i="1" s="1"/>
  <c r="I5" i="3"/>
  <c r="J5" i="3" s="1"/>
  <c r="I77" i="3"/>
  <c r="J77" i="3" s="1"/>
  <c r="I74" i="3"/>
  <c r="J74" i="3" s="1"/>
  <c r="I68" i="3"/>
  <c r="J68" i="3" s="1"/>
  <c r="I32" i="3"/>
  <c r="J32" i="3" s="1"/>
  <c r="I5" i="1"/>
  <c r="E78" i="3"/>
  <c r="I47" i="3"/>
  <c r="J47" i="3" s="1"/>
  <c r="E99" i="1"/>
  <c r="J5" i="1" l="1"/>
  <c r="L5" i="1" s="1"/>
</calcChain>
</file>

<file path=xl/sharedStrings.xml><?xml version="1.0" encoding="utf-8"?>
<sst xmlns="http://schemas.openxmlformats.org/spreadsheetml/2006/main" count="287" uniqueCount="162">
  <si>
    <t>Cost Item</t>
  </si>
  <si>
    <t>Cost Description</t>
  </si>
  <si>
    <t>Cost Breakdown</t>
  </si>
  <si>
    <t>Hourly Wage</t>
  </si>
  <si>
    <t>(BLS 2019)</t>
  </si>
  <si>
    <t>Cost Estimate</t>
  </si>
  <si>
    <t>(2020 USD)</t>
  </si>
  <si>
    <t>Exercise Sessions</t>
  </si>
  <si>
    <t>Exercise Physiologist A</t>
  </si>
  <si>
    <t>BLS Code: 29-1128 Exercise Physiologists</t>
  </si>
  <si>
    <r>
      <t>4 hours/week</t>
    </r>
    <r>
      <rPr>
        <sz val="9"/>
        <color rgb="FF191919"/>
        <rFont val="Times New Roman"/>
        <family val="1"/>
      </rPr>
      <t> </t>
    </r>
  </si>
  <si>
    <t xml:space="preserve"> x 52 weeks </t>
  </si>
  <si>
    <t>= 208 hours/year</t>
  </si>
  <si>
    <t>$26.32</t>
  </si>
  <si>
    <t>Exercise Physiologist B</t>
  </si>
  <si>
    <t>5 hours/week</t>
  </si>
  <si>
    <t>x 52 weeks</t>
  </si>
  <si>
    <t>= 260 hours/year</t>
  </si>
  <si>
    <t>Games and Equipment:</t>
  </si>
  <si>
    <t>Sports equipment (balls, cones, obstacle courses), interactive video games</t>
  </si>
  <si>
    <t>Motivational Tools:</t>
  </si>
  <si>
    <t>Gift cards</t>
  </si>
  <si>
    <t>Quantity: 12</t>
  </si>
  <si>
    <t>Cost per unit: $20</t>
  </si>
  <si>
    <t>12x$20= $240/year</t>
  </si>
  <si>
    <t xml:space="preserve">Exercise printouts </t>
  </si>
  <si>
    <t>Gym Room and Utilities</t>
  </si>
  <si>
    <t>Quantity: 1 Gym Room</t>
  </si>
  <si>
    <r>
      <t>Rental flat rate: $200</t>
    </r>
    <r>
      <rPr>
        <vertAlign val="superscript"/>
        <sz val="9"/>
        <color theme="1"/>
        <rFont val="Times New Roman"/>
        <family val="1"/>
      </rPr>
      <t>*</t>
    </r>
  </si>
  <si>
    <t>First Aid Kit</t>
  </si>
  <si>
    <t xml:space="preserve">Quantity: 1 </t>
  </si>
  <si>
    <t xml:space="preserve">Cost: $150 </t>
  </si>
  <si>
    <t>1x$150= $150/year</t>
  </si>
  <si>
    <t>Nutrition/Behavior Modification Sessions</t>
  </si>
  <si>
    <t>Registered Dietitian A</t>
  </si>
  <si>
    <t>BLS Code: 29-1031 Dietitians and Nutritionists</t>
  </si>
  <si>
    <t>Prep/Teaching</t>
  </si>
  <si>
    <t>1 hour/week</t>
  </si>
  <si>
    <t>= 52 hours/year</t>
  </si>
  <si>
    <t>$29.97</t>
  </si>
  <si>
    <t>Registered Dietitian B</t>
  </si>
  <si>
    <t>3 hours/week</t>
  </si>
  <si>
    <t xml:space="preserve">x 52 weeks </t>
  </si>
  <si>
    <t>= 156 hours/year</t>
  </si>
  <si>
    <t>BLS Code: 21-0000 Community and Social Service Occupations (Major Group)</t>
  </si>
  <si>
    <t xml:space="preserve">x 52 weeks  </t>
  </si>
  <si>
    <t>$24.23</t>
  </si>
  <si>
    <t xml:space="preserve">Educational Tools </t>
  </si>
  <si>
    <t>Quantity: 1 Classroom</t>
  </si>
  <si>
    <r>
      <t>Rental flat rate: $50</t>
    </r>
    <r>
      <rPr>
        <vertAlign val="superscript"/>
        <sz val="9"/>
        <color theme="1"/>
        <rFont val="Times New Roman"/>
        <family val="1"/>
      </rPr>
      <t>*</t>
    </r>
  </si>
  <si>
    <t>Parent Sessions</t>
  </si>
  <si>
    <t xml:space="preserve">Information Printouts </t>
  </si>
  <si>
    <t>Administration</t>
  </si>
  <si>
    <t>(Exercise Physiologist)</t>
  </si>
  <si>
    <t xml:space="preserve">(Registered Dietitian)  </t>
  </si>
  <si>
    <t>8 hours/week</t>
  </si>
  <si>
    <t>= 416 hours/year</t>
  </si>
  <si>
    <t>Department Clinical Secretary</t>
  </si>
  <si>
    <t>BLS Code: 43-6013 Medical Secretaries and Administrative Assistants</t>
  </si>
  <si>
    <t xml:space="preserve">Administrative Tasks </t>
  </si>
  <si>
    <t>20 min per participant</t>
  </si>
  <si>
    <t>x 90 participants </t>
  </si>
  <si>
    <t xml:space="preserve">/ 60 min </t>
  </si>
  <si>
    <t xml:space="preserve">= 30 hours/year </t>
  </si>
  <si>
    <t>$18.31</t>
  </si>
  <si>
    <t xml:space="preserve">Measurements </t>
  </si>
  <si>
    <t>Technician</t>
  </si>
  <si>
    <t>BLS Code: 19-4021 Biological Technicians</t>
  </si>
  <si>
    <t>Measurements (Height, Weight), Blood Draw</t>
  </si>
  <si>
    <t>x 2 times/year</t>
  </si>
  <si>
    <t xml:space="preserve">= 60 hours/year </t>
  </si>
  <si>
    <t>$23.61</t>
  </si>
  <si>
    <t xml:space="preserve">Equipment (Weight): </t>
  </si>
  <si>
    <t xml:space="preserve">Tanita Body Fat Analyzer/Scale </t>
  </si>
  <si>
    <t>Quantity: 1</t>
  </si>
  <si>
    <t>Cost: $2,100</t>
  </si>
  <si>
    <t>Years of Life: 3</t>
  </si>
  <si>
    <t>$2100/3 = $700/year</t>
  </si>
  <si>
    <t>Equipment (Height):</t>
  </si>
  <si>
    <t>Stadiometer</t>
  </si>
  <si>
    <t xml:space="preserve">Cost: $300 </t>
  </si>
  <si>
    <t>Years of Life: 5</t>
  </si>
  <si>
    <t>$300/5 = $60/year</t>
  </si>
  <si>
    <t>Medical Consultation</t>
  </si>
  <si>
    <t>Medical Director</t>
  </si>
  <si>
    <t>BLS Code: 29-1215 Family Medicine Physicians</t>
  </si>
  <si>
    <t xml:space="preserve">= 52 hours/year </t>
  </si>
  <si>
    <t>$102.53</t>
  </si>
  <si>
    <t xml:space="preserve">Pediatric Obesity Clinic </t>
  </si>
  <si>
    <t>Space:</t>
  </si>
  <si>
    <t>Rent, including utilities</t>
  </si>
  <si>
    <t>Cost per square foot</t>
  </si>
  <si>
    <t>Cleaning Service</t>
  </si>
  <si>
    <t xml:space="preserve">Clinic Equipment and Supplies </t>
  </si>
  <si>
    <t>TOTAL</t>
  </si>
  <si>
    <t xml:space="preserve">inflation </t>
  </si>
  <si>
    <t>Nurse Visit/Follow-Up</t>
  </si>
  <si>
    <t>Nurse Practitioner</t>
  </si>
  <si>
    <t>BLS Code: 29-1171 Nurse Practitioners</t>
  </si>
  <si>
    <t>1. Counseling</t>
  </si>
  <si>
    <t>2. Dictation</t>
  </si>
  <si>
    <t>150 min per participant</t>
  </si>
  <si>
    <t xml:space="preserve">= 225 hours/year </t>
  </si>
  <si>
    <t>30 min per participant</t>
  </si>
  <si>
    <t xml:space="preserve">= 45 hours/year </t>
  </si>
  <si>
    <t>= 270 hours/year</t>
  </si>
  <si>
    <t>$53.77</t>
  </si>
  <si>
    <t>Nutrition Visit/Follow-Up</t>
  </si>
  <si>
    <t>Registered Dietitian</t>
  </si>
  <si>
    <r>
      <t xml:space="preserve">BLS Code: </t>
    </r>
    <r>
      <rPr>
        <sz val="9"/>
        <color rgb="FF000000"/>
        <rFont val="Times New Roman"/>
        <family val="1"/>
      </rPr>
      <t> </t>
    </r>
    <r>
      <rPr>
        <sz val="9"/>
        <color theme="1"/>
        <rFont val="Times New Roman"/>
        <family val="1"/>
      </rPr>
      <t>29-1031 Dietitians and Nutritionists</t>
    </r>
  </si>
  <si>
    <t>2. Charting</t>
  </si>
  <si>
    <t>105 min per participant</t>
  </si>
  <si>
    <t>= 157.5 hours/year</t>
  </si>
  <si>
    <t>10 min per participant</t>
  </si>
  <si>
    <t>= 30 hours/year</t>
  </si>
  <si>
    <t>= 187.5 hours/year</t>
  </si>
  <si>
    <t xml:space="preserve">Behavioral Visit/Follow-Up </t>
  </si>
  <si>
    <r>
      <t xml:space="preserve">BLS Code: </t>
    </r>
    <r>
      <rPr>
        <sz val="9"/>
        <color rgb="FF000000"/>
        <rFont val="Times New Roman"/>
        <family val="1"/>
      </rPr>
      <t> </t>
    </r>
    <r>
      <rPr>
        <sz val="9"/>
        <color theme="1"/>
        <rFont val="Times New Roman"/>
        <family val="1"/>
      </rPr>
      <t>21-0000 Community and Social Service Occupations (Major Group)</t>
    </r>
  </si>
  <si>
    <t>50 min per participant</t>
  </si>
  <si>
    <t xml:space="preserve">= 150 hours/year </t>
  </si>
  <si>
    <t xml:space="preserve">= 30 hours/year </t>
  </si>
  <si>
    <t>= 180 hours/year</t>
  </si>
  <si>
    <t>1. Administrative Tasks</t>
  </si>
  <si>
    <t xml:space="preserve">2. Typing </t>
  </si>
  <si>
    <t>/ 60 min = </t>
  </si>
  <si>
    <t xml:space="preserve">30 hours/year </t>
  </si>
  <si>
    <t xml:space="preserve">= 90 hours/year </t>
  </si>
  <si>
    <t>= 120 hours/year</t>
  </si>
  <si>
    <t>Measurements and Labs</t>
  </si>
  <si>
    <t>Measurements (height, weight), blood draw</t>
  </si>
  <si>
    <t xml:space="preserve"> 20 min per participant</t>
  </si>
  <si>
    <t xml:space="preserve">= 60 hours/year </t>
  </si>
  <si>
    <t>Medical Visit/Follow-Up</t>
  </si>
  <si>
    <t>Counseling/Dictation</t>
  </si>
  <si>
    <t>35 min per participant</t>
  </si>
  <si>
    <t>X 2 times/year</t>
  </si>
  <si>
    <t xml:space="preserve">X 90 participants </t>
  </si>
  <si>
    <t xml:space="preserve">Cost per square foot </t>
  </si>
  <si>
    <t>1)</t>
  </si>
  <si>
    <t>2)</t>
  </si>
  <si>
    <t>[</t>
  </si>
  <si>
    <t>To PyCharm</t>
  </si>
  <si>
    <t>Printed Materials (Exercise Session)</t>
  </si>
  <si>
    <t>Social Worker (Nutrition Session)</t>
  </si>
  <si>
    <t>Classroom and Utilities (Nutrition Session)</t>
  </si>
  <si>
    <t>Social Worker (Parent Session)</t>
  </si>
  <si>
    <t>Printed Materials (Parent Session)</t>
  </si>
  <si>
    <t>Classroom and Utilities (Parent Session)</t>
  </si>
  <si>
    <t>Program Coordinator (exercise physiologist)(admin)</t>
  </si>
  <si>
    <t>Program Director (registered dietitian)(admin)</t>
  </si>
  <si>
    <t>Social Worker (Behavioral visit)</t>
  </si>
  <si>
    <t>Industry/Commodity or Service</t>
  </si>
  <si>
    <t>PCE - Health</t>
  </si>
  <si>
    <t>PHC</t>
  </si>
  <si>
    <t>(Overall)</t>
  </si>
  <si>
    <t>PHC -</t>
  </si>
  <si>
    <t>Hospital care</t>
  </si>
  <si>
    <t>Physician/ clinical services</t>
  </si>
  <si>
    <t>Other professional services</t>
  </si>
  <si>
    <t>Dental services</t>
  </si>
  <si>
    <t>1977*</t>
  </si>
  <si>
    <t>1987*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</si>
</sst>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9"/>
      <color rgb="FF000000"/>
      <name val="Times New Roman"/>
      <family val="1"/>
    </font>
    <font>
      <sz val="9"/>
      <color rgb="FF191919"/>
      <name val="Times New Roman"/>
      <family val="1"/>
    </font>
    <font>
      <i/>
      <sz val="9"/>
      <color rgb="FF191919"/>
      <name val="Times New Roman"/>
      <family val="1"/>
    </font>
    <font>
      <i/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b/>
      <sz val="6"/>
      <color rgb="FF000000"/>
      <name val="Verdana"/>
      <family val="2"/>
    </font>
    <font>
      <sz val="6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/>
      <diagonal/>
    </border>
    <border>
      <left/>
      <right/>
      <top/>
      <bottom style="medium">
        <color rgb="FF7F7F7F"/>
      </bottom>
      <diagonal/>
    </border>
    <border>
      <left style="medium">
        <color rgb="FF000000"/>
      </left>
      <right style="medium">
        <color rgb="FF000000"/>
      </right>
      <top/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medium">
        <color rgb="FF000000"/>
      </right>
      <top style="thin">
        <color rgb="FF666666"/>
      </top>
      <bottom/>
      <diagonal/>
    </border>
    <border>
      <left style="medium">
        <color rgb="FF000000"/>
      </left>
      <right style="medium">
        <color rgb="FF000000"/>
      </right>
      <top style="thin">
        <color rgb="FF666666"/>
      </top>
      <bottom/>
      <diagonal/>
    </border>
    <border>
      <left style="medium">
        <color rgb="FF000000"/>
      </left>
      <right style="thin">
        <color rgb="FF666666"/>
      </right>
      <top style="thin">
        <color rgb="FF666666"/>
      </top>
      <bottom/>
      <diagonal/>
    </border>
    <border>
      <left style="medium">
        <color rgb="FF000000"/>
      </left>
      <right style="thin">
        <color rgb="FF666666"/>
      </right>
      <top/>
      <bottom style="thin">
        <color rgb="FF666666"/>
      </bottom>
      <diagonal/>
    </border>
    <border>
      <left style="thin">
        <color rgb="FF666666"/>
      </left>
      <right style="medium">
        <color rgb="FF000000"/>
      </right>
      <top style="medium">
        <color rgb="FF000000"/>
      </top>
      <bottom style="thin">
        <color rgb="FF666666"/>
      </bottom>
      <diagonal/>
    </border>
    <border>
      <left style="thin">
        <color rgb="FF666666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 wrapText="1"/>
    </xf>
    <xf numFmtId="0" fontId="5" fillId="0" borderId="0" xfId="0" applyFont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8" fontId="4" fillId="0" borderId="0" xfId="0" applyNumberFormat="1" applyFont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8" fontId="4" fillId="0" borderId="1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8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 indent="4"/>
    </xf>
    <xf numFmtId="0" fontId="4" fillId="0" borderId="0" xfId="0" applyFont="1" applyAlignment="1">
      <alignment horizontal="left" vertical="center" wrapText="1" indent="2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10" fillId="3" borderId="4" xfId="0" applyFont="1" applyFill="1" applyBorder="1" applyAlignment="1">
      <alignment horizontal="center" vertical="top" wrapText="1"/>
    </xf>
    <xf numFmtId="0" fontId="11" fillId="3" borderId="5" xfId="0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top" wrapText="1"/>
    </xf>
    <xf numFmtId="0" fontId="10" fillId="3" borderId="8" xfId="0" applyFont="1" applyFill="1" applyBorder="1" applyAlignment="1">
      <alignment horizontal="center" vertical="top" wrapText="1"/>
    </xf>
    <xf numFmtId="0" fontId="10" fillId="3" borderId="9" xfId="0" applyFont="1" applyFill="1" applyBorder="1" applyAlignment="1">
      <alignment horizontal="center" vertical="top" wrapText="1"/>
    </xf>
    <xf numFmtId="0" fontId="12" fillId="3" borderId="10" xfId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top" wrapText="1"/>
    </xf>
    <xf numFmtId="0" fontId="10" fillId="4" borderId="4" xfId="0" applyFont="1" applyFill="1" applyBorder="1" applyAlignment="1">
      <alignment horizontal="center" vertical="top" wrapText="1"/>
    </xf>
    <xf numFmtId="0" fontId="11" fillId="4" borderId="5" xfId="0" applyFont="1" applyFill="1" applyBorder="1" applyAlignment="1">
      <alignment horizontal="center" vertical="center" wrapText="1"/>
    </xf>
    <xf numFmtId="10" fontId="0" fillId="0" borderId="0" xfId="0" applyNumberFormat="1"/>
    <xf numFmtId="8" fontId="4" fillId="0" borderId="2" xfId="0" applyNumberFormat="1" applyFont="1" applyBorder="1" applyAlignment="1">
      <alignment horizontal="center" vertical="center" wrapText="1"/>
    </xf>
    <xf numFmtId="8" fontId="4" fillId="0" borderId="0" xfId="0" applyNumberFormat="1" applyFont="1" applyAlignment="1">
      <alignment horizontal="center" vertical="center" wrapText="1"/>
    </xf>
    <xf numFmtId="8" fontId="4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8" fontId="4" fillId="0" borderId="0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6" fontId="4" fillId="0" borderId="2" xfId="0" applyNumberFormat="1" applyFont="1" applyBorder="1" applyAlignment="1">
      <alignment horizontal="center" vertical="center" wrapText="1"/>
    </xf>
    <xf numFmtId="6" fontId="4" fillId="0" borderId="0" xfId="0" applyNumberFormat="1" applyFont="1" applyAlignment="1">
      <alignment horizontal="center" vertical="center" wrapText="1"/>
    </xf>
    <xf numFmtId="6" fontId="4" fillId="0" borderId="3" xfId="0" applyNumberFormat="1" applyFont="1" applyBorder="1" applyAlignment="1">
      <alignment horizontal="center" vertical="center" wrapText="1"/>
    </xf>
    <xf numFmtId="6" fontId="4" fillId="0" borderId="0" xfId="0" applyNumberFormat="1" applyFont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top" wrapText="1"/>
    </xf>
    <xf numFmtId="0" fontId="10" fillId="3" borderId="11" xfId="0" applyFont="1" applyFill="1" applyBorder="1" applyAlignment="1">
      <alignment horizontal="center" vertical="top" wrapText="1"/>
    </xf>
    <xf numFmtId="0" fontId="10" fillId="3" borderId="7" xfId="0" applyFont="1" applyFill="1" applyBorder="1" applyAlignment="1">
      <alignment horizontal="center" vertical="top" wrapText="1"/>
    </xf>
    <xf numFmtId="0" fontId="10" fillId="3" borderId="4" xfId="0" applyFont="1" applyFill="1" applyBorder="1" applyAlignment="1">
      <alignment horizontal="center" vertical="top" wrapText="1"/>
    </xf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meps.ahrq.gov/about_meps/Price_Index.shtml" TargetMode="External"/><Relationship Id="rId1" Type="http://schemas.openxmlformats.org/officeDocument/2006/relationships/hyperlink" Target="https://www.meps.ahrq.gov/about_meps/Price_Index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"/>
  <sheetViews>
    <sheetView tabSelected="1" workbookViewId="0">
      <selection sqref="A1:B1"/>
    </sheetView>
  </sheetViews>
  <sheetFormatPr defaultRowHeight="14.5" x14ac:dyDescent="0.35"/>
  <cols>
    <col min="1" max="1" width="13.7265625" customWidth="1"/>
    <col min="2" max="2" width="35" customWidth="1"/>
    <col min="3" max="3" width="15.54296875" bestFit="1" customWidth="1"/>
    <col min="6" max="6" width="5.08984375" customWidth="1"/>
    <col min="7" max="7" width="1.453125" bestFit="1" customWidth="1"/>
    <col min="8" max="8" width="21.7265625" bestFit="1" customWidth="1"/>
    <col min="9" max="9" width="24.6328125" bestFit="1" customWidth="1"/>
    <col min="10" max="10" width="68.7265625" style="28" bestFit="1" customWidth="1"/>
    <col min="12" max="12" width="75.7265625" bestFit="1" customWidth="1"/>
  </cols>
  <sheetData>
    <row r="1" spans="1:12" x14ac:dyDescent="0.35">
      <c r="A1" s="63" t="s">
        <v>95</v>
      </c>
      <c r="B1" s="63">
        <v>2.1999999999999999E-2</v>
      </c>
      <c r="C1">
        <f>1+inflation</f>
        <v>1.022</v>
      </c>
      <c r="H1">
        <v>0.1</v>
      </c>
    </row>
    <row r="2" spans="1:12" ht="15" thickBot="1" x14ac:dyDescent="0.4">
      <c r="J2" s="29" t="s">
        <v>141</v>
      </c>
      <c r="L2" s="27" t="s">
        <v>141</v>
      </c>
    </row>
    <row r="3" spans="1:12" ht="23" x14ac:dyDescent="0.35">
      <c r="A3" s="49" t="s">
        <v>0</v>
      </c>
      <c r="B3" s="49" t="s">
        <v>1</v>
      </c>
      <c r="C3" s="49" t="s">
        <v>2</v>
      </c>
      <c r="D3" s="1" t="s">
        <v>3</v>
      </c>
      <c r="E3" s="1" t="s">
        <v>5</v>
      </c>
      <c r="L3" s="26"/>
    </row>
    <row r="4" spans="1:12" ht="23.5" thickBot="1" x14ac:dyDescent="0.4">
      <c r="A4" s="50"/>
      <c r="B4" s="50"/>
      <c r="C4" s="50"/>
      <c r="D4" s="2" t="s">
        <v>4</v>
      </c>
      <c r="E4" s="2" t="s">
        <v>6</v>
      </c>
      <c r="L4" s="26"/>
    </row>
    <row r="5" spans="1:12" x14ac:dyDescent="0.35">
      <c r="A5" s="51" t="s">
        <v>7</v>
      </c>
      <c r="B5" s="3" t="s">
        <v>8</v>
      </c>
      <c r="C5" s="6" t="s">
        <v>10</v>
      </c>
      <c r="D5" s="44" t="s">
        <v>13</v>
      </c>
      <c r="E5" s="41">
        <f>208*D5*inflation_factor</f>
        <v>5595.0003200000001</v>
      </c>
      <c r="G5" t="s">
        <v>140</v>
      </c>
      <c r="H5" t="str">
        <f>TEXT(E5,"#.00") &amp; "*(1+fringe_rate)"</f>
        <v>5595.00*(1+fringe_rate)</v>
      </c>
      <c r="I5" t="str">
        <f>std_factor&amp;"*"&amp;H5</f>
        <v>0.1*5595.00*(1+fringe_rate)</v>
      </c>
      <c r="J5" s="28" t="str">
        <f>"'"&amp;B5&amp;"'"&amp;": " &amp;G5&amp;H5&amp;", " &amp;I5&amp;"],"</f>
        <v>'Exercise Physiologist A': [5595.00*(1+fringe_rate), 0.1*5595.00*(1+fringe_rate)],</v>
      </c>
      <c r="L5" s="26" t="str">
        <f>J5</f>
        <v>'Exercise Physiologist A': [5595.00*(1+fringe_rate), 0.1*5595.00*(1+fringe_rate)],</v>
      </c>
    </row>
    <row r="6" spans="1:12" x14ac:dyDescent="0.35">
      <c r="A6" s="52"/>
      <c r="B6" s="3"/>
      <c r="C6" s="6" t="s">
        <v>11</v>
      </c>
      <c r="D6" s="45"/>
      <c r="E6" s="42"/>
      <c r="L6" s="26" t="str">
        <f>J9</f>
        <v>'Exercise Physiologist B': [6993.75*(1+fringe_rate), 0.1*6993.75*(1+fringe_rate)],</v>
      </c>
    </row>
    <row r="7" spans="1:12" x14ac:dyDescent="0.35">
      <c r="A7" s="52"/>
      <c r="B7" s="3" t="s">
        <v>9</v>
      </c>
      <c r="C7" s="6"/>
      <c r="D7" s="45"/>
      <c r="E7" s="42"/>
      <c r="L7" s="26" t="str">
        <f>J13</f>
        <v>'Games and Equipment:': [2521.25*(1+fringe_rate), 0.1*2521.25*(1+fringe_rate)],</v>
      </c>
    </row>
    <row r="8" spans="1:12" ht="15" thickBot="1" x14ac:dyDescent="0.4">
      <c r="A8" s="52"/>
      <c r="B8" s="5"/>
      <c r="C8" s="7" t="s">
        <v>12</v>
      </c>
      <c r="D8" s="46"/>
      <c r="E8" s="43"/>
      <c r="L8" s="26" t="str">
        <f>J16</f>
        <v>'Motivational Tools:': [318.47*(1+fringe_rate), 0.1*318.47*(1+fringe_rate)],</v>
      </c>
    </row>
    <row r="9" spans="1:12" x14ac:dyDescent="0.35">
      <c r="A9" s="52"/>
      <c r="B9" s="3" t="s">
        <v>14</v>
      </c>
      <c r="C9" s="6" t="s">
        <v>15</v>
      </c>
      <c r="D9" s="44" t="s">
        <v>13</v>
      </c>
      <c r="E9" s="41">
        <f>260*D9*inflation_factor</f>
        <v>6993.7503999999999</v>
      </c>
      <c r="G9" t="s">
        <v>140</v>
      </c>
      <c r="H9" t="str">
        <f>TEXT(E9,"#.00") &amp; "*(1+fringe_rate)"</f>
        <v>6993.75*(1+fringe_rate)</v>
      </c>
      <c r="I9" t="str">
        <f>std_factor&amp;"*"&amp;H9</f>
        <v>0.1*6993.75*(1+fringe_rate)</v>
      </c>
      <c r="J9" s="28" t="str">
        <f>"'"&amp;B9&amp;"'"&amp;": " &amp;G9&amp;H9&amp;", " &amp;I9&amp;"],"</f>
        <v>'Exercise Physiologist B': [6993.75*(1+fringe_rate), 0.1*6993.75*(1+fringe_rate)],</v>
      </c>
      <c r="L9" s="26" t="str">
        <f>J20</f>
        <v>'Printed Materials (Exercise Session)': [33.17*(1+fringe_rate), 0.1*33.17*(1+fringe_rate)],</v>
      </c>
    </row>
    <row r="10" spans="1:12" x14ac:dyDescent="0.35">
      <c r="A10" s="52"/>
      <c r="B10" s="3"/>
      <c r="C10" s="6" t="s">
        <v>16</v>
      </c>
      <c r="D10" s="45"/>
      <c r="E10" s="42"/>
      <c r="L10" s="26" t="str">
        <f>J23</f>
        <v>'Gym Room and Utilities': [10400.00*(1+fringe_rate), 0.1*10400.00*(1+fringe_rate)],</v>
      </c>
    </row>
    <row r="11" spans="1:12" x14ac:dyDescent="0.35">
      <c r="A11" s="52"/>
      <c r="B11" s="3" t="s">
        <v>9</v>
      </c>
      <c r="C11" s="3"/>
      <c r="D11" s="45"/>
      <c r="E11" s="42"/>
      <c r="L11" s="26" t="str">
        <f>J26</f>
        <v>'First Aid Kit': [199.05*(1+fringe_rate), 0.1*199.05*(1+fringe_rate)],</v>
      </c>
    </row>
    <row r="12" spans="1:12" ht="15" thickBot="1" x14ac:dyDescent="0.4">
      <c r="A12" s="52"/>
      <c r="B12" s="4"/>
      <c r="C12" s="6" t="s">
        <v>17</v>
      </c>
      <c r="D12" s="46"/>
      <c r="E12" s="43"/>
      <c r="L12" s="26" t="str">
        <f>J30</f>
        <v>'Registered Dietitian A': [1592.73*(1+fringe_rate), 0.1*1592.73*(1+fringe_rate)],</v>
      </c>
    </row>
    <row r="13" spans="1:12" x14ac:dyDescent="0.35">
      <c r="A13" s="52"/>
      <c r="B13" s="11" t="s">
        <v>18</v>
      </c>
      <c r="C13" s="41">
        <v>1900</v>
      </c>
      <c r="D13" s="44"/>
      <c r="E13" s="41">
        <f>C13*inflation_factor^13</f>
        <v>2521.2461400846159</v>
      </c>
      <c r="G13" t="s">
        <v>140</v>
      </c>
      <c r="H13" t="str">
        <f>TEXT(E13,"#.00") &amp; "*(1+fringe_rate)"</f>
        <v>2521.25*(1+fringe_rate)</v>
      </c>
      <c r="I13" t="str">
        <f>std_factor&amp;"*"&amp;H13</f>
        <v>0.1*2521.25*(1+fringe_rate)</v>
      </c>
      <c r="J13" s="28" t="str">
        <f>"'"&amp;B13&amp;"'"&amp;": " &amp;G13&amp;H13&amp;", " &amp;I13&amp;"],"</f>
        <v>'Games and Equipment:': [2521.25*(1+fringe_rate), 0.1*2521.25*(1+fringe_rate)],</v>
      </c>
      <c r="L13" s="26" t="str">
        <f>J35</f>
        <v>'Registered Dietitian B': [4778.18*(1+fringe_rate), 0.1*4778.18*(1+fringe_rate)],</v>
      </c>
    </row>
    <row r="14" spans="1:12" x14ac:dyDescent="0.35">
      <c r="A14" s="52"/>
      <c r="B14" s="3"/>
      <c r="C14" s="47"/>
      <c r="D14" s="48"/>
      <c r="E14" s="47"/>
      <c r="L14" s="26" t="str">
        <f>J40</f>
        <v>'Social Worker (Nutrition Session)': [1287.68*(1+fringe_rate), 0.1*1287.68*(1+fringe_rate)],</v>
      </c>
    </row>
    <row r="15" spans="1:12" ht="23.5" thickBot="1" x14ac:dyDescent="0.4">
      <c r="A15" s="52"/>
      <c r="B15" s="12" t="s">
        <v>19</v>
      </c>
      <c r="C15" s="43"/>
      <c r="D15" s="46"/>
      <c r="E15" s="43"/>
      <c r="L15" s="26" t="str">
        <f>J45</f>
        <v>'Educational Tools ': [1791.41*(1+fringe_rate), 0.1*1791.41*(1+fringe_rate)],</v>
      </c>
    </row>
    <row r="16" spans="1:12" x14ac:dyDescent="0.35">
      <c r="A16" s="52"/>
      <c r="B16" s="3" t="s">
        <v>20</v>
      </c>
      <c r="C16" s="3" t="s">
        <v>22</v>
      </c>
      <c r="D16" s="44"/>
      <c r="E16" s="41">
        <f>240*inflation_factor^13</f>
        <v>318.47319664226728</v>
      </c>
      <c r="G16" t="s">
        <v>140</v>
      </c>
      <c r="H16" t="str">
        <f>TEXT(E16,"#.00") &amp; "*(1+fringe_rate)"</f>
        <v>318.47*(1+fringe_rate)</v>
      </c>
      <c r="I16" t="str">
        <f>std_factor&amp;"*"&amp;H16</f>
        <v>0.1*318.47*(1+fringe_rate)</v>
      </c>
      <c r="J16" s="28" t="str">
        <f>"'"&amp;B16&amp;"'"&amp;": " &amp;G16&amp;H16&amp;", " &amp;I16&amp;"],"</f>
        <v>'Motivational Tools:': [318.47*(1+fringe_rate), 0.1*318.47*(1+fringe_rate)],</v>
      </c>
      <c r="L16" s="26" t="str">
        <f>J46</f>
        <v>'Classroom and Utilities (Nutrition Session)': [2600.00*(1+fringe_rate), 0.1*2600.00*(1+fringe_rate)],</v>
      </c>
    </row>
    <row r="17" spans="1:12" x14ac:dyDescent="0.35">
      <c r="A17" s="52"/>
      <c r="B17" s="3"/>
      <c r="C17" s="3" t="s">
        <v>23</v>
      </c>
      <c r="D17" s="45"/>
      <c r="E17" s="42"/>
      <c r="L17" s="26" t="str">
        <f>J49</f>
        <v>'Social Worker (Parent Session)': [1287.68*(1+fringe_rate), 0.1*1287.68*(1+fringe_rate)],</v>
      </c>
    </row>
    <row r="18" spans="1:12" x14ac:dyDescent="0.35">
      <c r="A18" s="52"/>
      <c r="B18" s="13" t="s">
        <v>21</v>
      </c>
      <c r="C18" s="3"/>
      <c r="D18" s="45"/>
      <c r="E18" s="42"/>
      <c r="L18" s="26" t="str">
        <f>J54</f>
        <v>'Printed Materials (Parent Session)': [33.17*(1+fringe_rate), 0.1*33.17*(1+fringe_rate)],</v>
      </c>
    </row>
    <row r="19" spans="1:12" ht="15" thickBot="1" x14ac:dyDescent="0.4">
      <c r="A19" s="52"/>
      <c r="B19" s="4"/>
      <c r="C19" s="3" t="s">
        <v>24</v>
      </c>
      <c r="D19" s="46"/>
      <c r="E19" s="43"/>
      <c r="L19" s="26" t="str">
        <f>J57</f>
        <v>'Classroom and Utilities (Parent Session)': [2600.00*(1+fringe_rate), 0.1*2600.00*(1+fringe_rate)],</v>
      </c>
    </row>
    <row r="20" spans="1:12" x14ac:dyDescent="0.35">
      <c r="A20" s="52"/>
      <c r="B20" s="11" t="s">
        <v>142</v>
      </c>
      <c r="C20" s="51">
        <v>25</v>
      </c>
      <c r="D20" s="44"/>
      <c r="E20" s="41">
        <f>C20*inflation_factor^13</f>
        <v>33.174291316902845</v>
      </c>
      <c r="G20" t="s">
        <v>140</v>
      </c>
      <c r="H20" t="str">
        <f>TEXT(E20,"#.00") &amp; "*(1+fringe_rate)"</f>
        <v>33.17*(1+fringe_rate)</v>
      </c>
      <c r="I20" t="str">
        <f>std_factor&amp;"*"&amp;H20</f>
        <v>0.1*33.17*(1+fringe_rate)</v>
      </c>
      <c r="J20" s="28" t="str">
        <f>"'"&amp;B20&amp;"'"&amp;": " &amp;G20&amp;H20&amp;", " &amp;I20&amp;"],"</f>
        <v>'Printed Materials (Exercise Session)': [33.17*(1+fringe_rate), 0.1*33.17*(1+fringe_rate)],</v>
      </c>
      <c r="L20" s="26" t="str">
        <f>J60</f>
        <v>'Program Coordinator (exercise physiologist)(admin)': [6993.75*(1+fringe_rate), 0.1*6993.75*(1+fringe_rate)],</v>
      </c>
    </row>
    <row r="21" spans="1:12" x14ac:dyDescent="0.35">
      <c r="A21" s="52"/>
      <c r="B21" s="3"/>
      <c r="C21" s="54"/>
      <c r="D21" s="48"/>
      <c r="E21" s="47"/>
      <c r="L21" s="26" t="str">
        <f>J64</f>
        <v>'Program Director (registered dietitian)(admin)': [12741.81*(1+fringe_rate), 0.1*12741.81*(1+fringe_rate)],</v>
      </c>
    </row>
    <row r="22" spans="1:12" ht="15" thickBot="1" x14ac:dyDescent="0.4">
      <c r="A22" s="52"/>
      <c r="B22" s="14" t="s">
        <v>25</v>
      </c>
      <c r="C22" s="53"/>
      <c r="D22" s="46"/>
      <c r="E22" s="43"/>
      <c r="L22" s="26" t="str">
        <f>J68</f>
        <v>'Department Clinical Secretary': [561.38*(1+fringe_rate), 0.1*561.38*(1+fringe_rate)],</v>
      </c>
    </row>
    <row r="23" spans="1:12" ht="15.5" customHeight="1" x14ac:dyDescent="0.35">
      <c r="A23" s="52"/>
      <c r="B23" s="51" t="s">
        <v>26</v>
      </c>
      <c r="C23" s="3" t="s">
        <v>27</v>
      </c>
      <c r="D23" s="44"/>
      <c r="E23" s="55">
        <v>10400</v>
      </c>
      <c r="G23" t="s">
        <v>140</v>
      </c>
      <c r="H23" t="str">
        <f>TEXT(E23,"#.00") &amp; "*(1+fringe_rate)"</f>
        <v>10400.00*(1+fringe_rate)</v>
      </c>
      <c r="I23" t="str">
        <f>std_factor&amp;"*"&amp;H23</f>
        <v>0.1*10400.00*(1+fringe_rate)</v>
      </c>
      <c r="J23" s="28" t="str">
        <f>"'"&amp;B23&amp;"'"&amp;": " &amp;G23&amp;H23&amp;", " &amp;I23&amp;"],"</f>
        <v>'Gym Room and Utilities': [10400.00*(1+fringe_rate), 0.1*10400.00*(1+fringe_rate)],</v>
      </c>
      <c r="L23" s="26" t="str">
        <f>J74</f>
        <v>'Technician': [1447.77*(1+fringe_rate), 0.1*1447.77*(1+fringe_rate)],</v>
      </c>
    </row>
    <row r="24" spans="1:12" x14ac:dyDescent="0.35">
      <c r="A24" s="52"/>
      <c r="B24" s="52"/>
      <c r="C24" s="3" t="s">
        <v>28</v>
      </c>
      <c r="D24" s="45"/>
      <c r="E24" s="56"/>
      <c r="L24" s="26" t="str">
        <f>J81</f>
        <v>'Equipment (Weight): ': [928.88*(1+fringe_rate), 0.1*928.88*(1+fringe_rate)],</v>
      </c>
    </row>
    <row r="25" spans="1:12" ht="15" thickBot="1" x14ac:dyDescent="0.4">
      <c r="A25" s="52"/>
      <c r="B25" s="53"/>
      <c r="C25" s="6" t="s">
        <v>16</v>
      </c>
      <c r="D25" s="46"/>
      <c r="E25" s="57"/>
      <c r="L25" s="26" t="str">
        <f>J86</f>
        <v>'Equipment (Height):': [79.62*(1+fringe_rate), 0.1*79.62*(1+fringe_rate)],</v>
      </c>
    </row>
    <row r="26" spans="1:12" x14ac:dyDescent="0.35">
      <c r="A26" s="52"/>
      <c r="B26" s="51" t="s">
        <v>29</v>
      </c>
      <c r="C26" s="11" t="s">
        <v>30</v>
      </c>
      <c r="D26" s="44"/>
      <c r="E26" s="41">
        <f>150*inflation_factor^13</f>
        <v>199.04574790141706</v>
      </c>
      <c r="G26" t="s">
        <v>140</v>
      </c>
      <c r="H26" t="str">
        <f>TEXT(E26,"#.00") &amp; "*(1+fringe_rate)"</f>
        <v>199.05*(1+fringe_rate)</v>
      </c>
      <c r="I26" t="str">
        <f>std_factor&amp;"*"&amp;H26</f>
        <v>0.1*199.05*(1+fringe_rate)</v>
      </c>
      <c r="J26" s="28" t="str">
        <f>"'"&amp;B26&amp;"'"&amp;": " &amp;G26&amp;H26&amp;", " &amp;I26&amp;"],"</f>
        <v>'First Aid Kit': [199.05*(1+fringe_rate), 0.1*199.05*(1+fringe_rate)],</v>
      </c>
      <c r="L26" s="26" t="str">
        <f>J91</f>
        <v>'Medical Director': [5448.85*(1+fringe_rate), 0.1*5448.85*(1+fringe_rate)],</v>
      </c>
    </row>
    <row r="27" spans="1:12" x14ac:dyDescent="0.35">
      <c r="A27" s="52"/>
      <c r="B27" s="54"/>
      <c r="C27" s="3" t="s">
        <v>31</v>
      </c>
      <c r="D27" s="48"/>
      <c r="E27" s="47"/>
      <c r="L27" s="26" t="str">
        <f>J95</f>
        <v>'Space:': [3980.91*(1+fringe_rate), 0.1*3980.91*(1+fringe_rate)],</v>
      </c>
    </row>
    <row r="28" spans="1:12" x14ac:dyDescent="0.35">
      <c r="A28" s="52"/>
      <c r="B28" s="54"/>
      <c r="C28" s="3"/>
      <c r="D28" s="48"/>
      <c r="E28" s="47"/>
      <c r="L28" s="26" t="str">
        <f>J97</f>
        <v>'Cleaning Service': [1174.37*(1+fringe_rate), 0.1*1174.37*(1+fringe_rate)],</v>
      </c>
    </row>
    <row r="29" spans="1:12" ht="15" thickBot="1" x14ac:dyDescent="0.4">
      <c r="A29" s="53"/>
      <c r="B29" s="53"/>
      <c r="C29" s="15" t="s">
        <v>32</v>
      </c>
      <c r="D29" s="46"/>
      <c r="E29" s="43"/>
      <c r="L29" s="26" t="str">
        <f>J98</f>
        <v>'Clinic Equipment and Supplies ': [3848.22*(1+fringe_rate), 0.1*3848.22*(1+fringe_rate)],</v>
      </c>
    </row>
    <row r="30" spans="1:12" x14ac:dyDescent="0.35">
      <c r="A30" s="51" t="s">
        <v>33</v>
      </c>
      <c r="B30" s="3" t="s">
        <v>34</v>
      </c>
      <c r="C30" s="6" t="s">
        <v>37</v>
      </c>
      <c r="D30" s="44" t="s">
        <v>39</v>
      </c>
      <c r="E30" s="41">
        <f>52*D30*inflation_factor</f>
        <v>1592.72568</v>
      </c>
      <c r="G30" t="s">
        <v>140</v>
      </c>
      <c r="H30" t="str">
        <f>TEXT(E30,"#.00") &amp; "*(1+fringe_rate)"</f>
        <v>1592.73*(1+fringe_rate)</v>
      </c>
      <c r="I30" t="str">
        <f>std_factor&amp;"*"&amp;H30</f>
        <v>0.1*1592.73*(1+fringe_rate)</v>
      </c>
      <c r="J30" s="28" t="str">
        <f>"'"&amp;B30&amp;"'"&amp;": " &amp;G30&amp;H30&amp;", " &amp;I30&amp;"],"</f>
        <v>'Registered Dietitian A': [1592.73*(1+fringe_rate), 0.1*1592.73*(1+fringe_rate)],</v>
      </c>
    </row>
    <row r="31" spans="1:12" x14ac:dyDescent="0.35">
      <c r="A31" s="52"/>
      <c r="B31" s="3"/>
      <c r="C31" s="6" t="s">
        <v>16</v>
      </c>
      <c r="D31" s="45"/>
      <c r="E31" s="42"/>
    </row>
    <row r="32" spans="1:12" x14ac:dyDescent="0.35">
      <c r="A32" s="52"/>
      <c r="B32" s="3" t="s">
        <v>35</v>
      </c>
      <c r="C32" s="3"/>
      <c r="D32" s="45"/>
      <c r="E32" s="42"/>
    </row>
    <row r="33" spans="1:10" x14ac:dyDescent="0.35">
      <c r="A33" s="52"/>
      <c r="B33" s="3"/>
      <c r="C33" s="3" t="s">
        <v>38</v>
      </c>
      <c r="D33" s="45"/>
      <c r="E33" s="42"/>
    </row>
    <row r="34" spans="1:10" ht="15" thickBot="1" x14ac:dyDescent="0.4">
      <c r="A34" s="52"/>
      <c r="B34" s="3" t="s">
        <v>36</v>
      </c>
      <c r="C34" s="4"/>
      <c r="D34" s="46"/>
      <c r="E34" s="43"/>
    </row>
    <row r="35" spans="1:10" x14ac:dyDescent="0.35">
      <c r="A35" s="52"/>
      <c r="B35" s="11" t="s">
        <v>40</v>
      </c>
      <c r="C35" s="16" t="s">
        <v>41</v>
      </c>
      <c r="D35" s="44" t="s">
        <v>39</v>
      </c>
      <c r="E35" s="41">
        <f>156*D35*inflation_factor</f>
        <v>4778.1770399999996</v>
      </c>
      <c r="G35" t="s">
        <v>140</v>
      </c>
      <c r="H35" t="str">
        <f>TEXT(E35,"#.00") &amp; "*(1+fringe_rate)"</f>
        <v>4778.18*(1+fringe_rate)</v>
      </c>
      <c r="I35" t="str">
        <f>std_factor&amp;"*"&amp;H35</f>
        <v>0.1*4778.18*(1+fringe_rate)</v>
      </c>
      <c r="J35" s="28" t="str">
        <f>"'"&amp;B35&amp;"'"&amp;": " &amp;G35&amp;H35&amp;", " &amp;I35&amp;"],"</f>
        <v>'Registered Dietitian B': [4778.18*(1+fringe_rate), 0.1*4778.18*(1+fringe_rate)],</v>
      </c>
    </row>
    <row r="36" spans="1:10" x14ac:dyDescent="0.35">
      <c r="A36" s="52"/>
      <c r="B36" s="3"/>
      <c r="C36" s="6" t="s">
        <v>42</v>
      </c>
      <c r="D36" s="48"/>
      <c r="E36" s="47"/>
    </row>
    <row r="37" spans="1:10" x14ac:dyDescent="0.35">
      <c r="A37" s="52"/>
      <c r="B37" s="3" t="s">
        <v>35</v>
      </c>
      <c r="C37" s="3"/>
      <c r="D37" s="48"/>
      <c r="E37" s="47"/>
    </row>
    <row r="38" spans="1:10" x14ac:dyDescent="0.35">
      <c r="A38" s="52"/>
      <c r="B38" s="3"/>
      <c r="C38" s="3" t="s">
        <v>43</v>
      </c>
      <c r="D38" s="48"/>
      <c r="E38" s="47"/>
    </row>
    <row r="39" spans="1:10" ht="15" thickBot="1" x14ac:dyDescent="0.4">
      <c r="A39" s="52"/>
      <c r="B39" s="15" t="s">
        <v>36</v>
      </c>
      <c r="C39" s="5"/>
      <c r="D39" s="46"/>
      <c r="E39" s="43"/>
    </row>
    <row r="40" spans="1:10" x14ac:dyDescent="0.35">
      <c r="A40" s="52"/>
      <c r="B40" s="3" t="s">
        <v>143</v>
      </c>
      <c r="C40" s="6" t="s">
        <v>37</v>
      </c>
      <c r="D40" s="44" t="s">
        <v>46</v>
      </c>
      <c r="E40" s="41">
        <f>52*D40*inflation_factor</f>
        <v>1287.67912</v>
      </c>
      <c r="G40" t="s">
        <v>140</v>
      </c>
      <c r="H40" t="str">
        <f>TEXT(E40,"#.00") &amp; "*(1+fringe_rate)"</f>
        <v>1287.68*(1+fringe_rate)</v>
      </c>
      <c r="I40" t="str">
        <f>std_factor&amp;"*"&amp;H40</f>
        <v>0.1*1287.68*(1+fringe_rate)</v>
      </c>
      <c r="J40" s="28" t="str">
        <f>"'"&amp;B40&amp;"'"&amp;": " &amp;G40&amp;H40&amp;", " &amp;I40&amp;"],"</f>
        <v>'Social Worker (Nutrition Session)': [1287.68*(1+fringe_rate), 0.1*1287.68*(1+fringe_rate)],</v>
      </c>
    </row>
    <row r="41" spans="1:10" x14ac:dyDescent="0.35">
      <c r="A41" s="52"/>
      <c r="B41" s="3"/>
      <c r="C41" s="3" t="s">
        <v>45</v>
      </c>
      <c r="D41" s="45"/>
      <c r="E41" s="42"/>
    </row>
    <row r="42" spans="1:10" ht="23" x14ac:dyDescent="0.35">
      <c r="A42" s="52"/>
      <c r="B42" s="3" t="s">
        <v>44</v>
      </c>
      <c r="C42" s="3"/>
      <c r="D42" s="45"/>
      <c r="E42" s="42"/>
    </row>
    <row r="43" spans="1:10" x14ac:dyDescent="0.35">
      <c r="A43" s="52"/>
      <c r="B43" s="3"/>
      <c r="C43" s="3" t="s">
        <v>38</v>
      </c>
      <c r="D43" s="45"/>
      <c r="E43" s="42"/>
    </row>
    <row r="44" spans="1:10" ht="15" thickBot="1" x14ac:dyDescent="0.4">
      <c r="A44" s="52"/>
      <c r="B44" s="3" t="s">
        <v>36</v>
      </c>
      <c r="C44" s="4"/>
      <c r="D44" s="46"/>
      <c r="E44" s="43"/>
    </row>
    <row r="45" spans="1:10" ht="15" thickBot="1" x14ac:dyDescent="0.4">
      <c r="A45" s="52"/>
      <c r="B45" s="17" t="s">
        <v>47</v>
      </c>
      <c r="C45" s="17">
        <v>1350</v>
      </c>
      <c r="D45" s="18"/>
      <c r="E45" s="19">
        <f>C45*inflation_factor^13</f>
        <v>1791.4117311127536</v>
      </c>
      <c r="F45" s="9"/>
      <c r="G45" t="s">
        <v>140</v>
      </c>
      <c r="H45" t="str">
        <f>TEXT(E45,"#.00") &amp; "*(1+fringe_rate)"</f>
        <v>1791.41*(1+fringe_rate)</v>
      </c>
      <c r="I45" t="str">
        <f>std_factor&amp;"*"&amp;H45</f>
        <v>0.1*1791.41*(1+fringe_rate)</v>
      </c>
      <c r="J45" s="28" t="str">
        <f>"'"&amp;B45&amp;"'"&amp;": " &amp;G45&amp;H45&amp;", " &amp;I45&amp;"],"</f>
        <v>'Educational Tools ': [1791.41*(1+fringe_rate), 0.1*1791.41*(1+fringe_rate)],</v>
      </c>
    </row>
    <row r="46" spans="1:10" x14ac:dyDescent="0.35">
      <c r="A46" s="52"/>
      <c r="B46" s="51" t="s">
        <v>144</v>
      </c>
      <c r="C46" s="3" t="s">
        <v>48</v>
      </c>
      <c r="D46" s="44"/>
      <c r="E46" s="55">
        <v>2600</v>
      </c>
      <c r="G46" t="s">
        <v>140</v>
      </c>
      <c r="H46" t="str">
        <f>TEXT(E46,"#.00") &amp; "*(1+fringe_rate)"</f>
        <v>2600.00*(1+fringe_rate)</v>
      </c>
      <c r="I46" t="str">
        <f>std_factor&amp;"*"&amp;H46</f>
        <v>0.1*2600.00*(1+fringe_rate)</v>
      </c>
      <c r="J46" s="28" t="str">
        <f>"'"&amp;B46&amp;"'"&amp;": " &amp;G46&amp;H46&amp;", " &amp;I46&amp;"],"</f>
        <v>'Classroom and Utilities (Nutrition Session)': [2600.00*(1+fringe_rate), 0.1*2600.00*(1+fringe_rate)],</v>
      </c>
    </row>
    <row r="47" spans="1:10" x14ac:dyDescent="0.35">
      <c r="A47" s="52"/>
      <c r="B47" s="52"/>
      <c r="C47" s="3" t="s">
        <v>49</v>
      </c>
      <c r="D47" s="45"/>
      <c r="E47" s="56"/>
    </row>
    <row r="48" spans="1:10" ht="15" thickBot="1" x14ac:dyDescent="0.4">
      <c r="A48" s="53"/>
      <c r="B48" s="53"/>
      <c r="C48" s="6" t="s">
        <v>16</v>
      </c>
      <c r="D48" s="46"/>
      <c r="E48" s="57"/>
    </row>
    <row r="49" spans="1:10" x14ac:dyDescent="0.35">
      <c r="A49" s="51" t="s">
        <v>50</v>
      </c>
      <c r="B49" s="3" t="s">
        <v>145</v>
      </c>
      <c r="C49" s="16" t="s">
        <v>37</v>
      </c>
      <c r="D49" s="44" t="s">
        <v>46</v>
      </c>
      <c r="E49" s="41">
        <f>52*D49*inflation_factor</f>
        <v>1287.67912</v>
      </c>
      <c r="G49" t="s">
        <v>140</v>
      </c>
      <c r="H49" t="str">
        <f>TEXT(E49,"#.00") &amp; "*(1+fringe_rate)"</f>
        <v>1287.68*(1+fringe_rate)</v>
      </c>
      <c r="I49" t="str">
        <f>std_factor&amp;"*"&amp;H49</f>
        <v>0.1*1287.68*(1+fringe_rate)</v>
      </c>
      <c r="J49" s="28" t="str">
        <f>"'"&amp;B49&amp;"'"&amp;": " &amp;G49&amp;H49&amp;", " &amp;I49&amp;"],"</f>
        <v>'Social Worker (Parent Session)': [1287.68*(1+fringe_rate), 0.1*1287.68*(1+fringe_rate)],</v>
      </c>
    </row>
    <row r="50" spans="1:10" x14ac:dyDescent="0.35">
      <c r="A50" s="54"/>
      <c r="B50" s="3"/>
      <c r="C50" s="6" t="s">
        <v>42</v>
      </c>
      <c r="D50" s="48"/>
      <c r="E50" s="47"/>
    </row>
    <row r="51" spans="1:10" ht="23" x14ac:dyDescent="0.35">
      <c r="A51" s="54"/>
      <c r="B51" s="3" t="s">
        <v>44</v>
      </c>
      <c r="C51" s="6"/>
      <c r="D51" s="48"/>
      <c r="E51" s="47"/>
    </row>
    <row r="52" spans="1:10" x14ac:dyDescent="0.35">
      <c r="A52" s="54"/>
      <c r="B52" s="3"/>
      <c r="C52" s="3" t="s">
        <v>38</v>
      </c>
      <c r="D52" s="48"/>
      <c r="E52" s="47"/>
    </row>
    <row r="53" spans="1:10" ht="15" thickBot="1" x14ac:dyDescent="0.4">
      <c r="A53" s="54"/>
      <c r="B53" s="15" t="s">
        <v>36</v>
      </c>
      <c r="C53" s="5"/>
      <c r="D53" s="46"/>
      <c r="E53" s="43"/>
    </row>
    <row r="54" spans="1:10" x14ac:dyDescent="0.35">
      <c r="A54" s="54"/>
      <c r="B54" s="3" t="s">
        <v>146</v>
      </c>
      <c r="C54" s="51">
        <v>25</v>
      </c>
      <c r="D54" s="44"/>
      <c r="E54" s="41">
        <f>C54*inflation_factor^13</f>
        <v>33.174291316902845</v>
      </c>
      <c r="G54" t="s">
        <v>140</v>
      </c>
      <c r="H54" t="str">
        <f>TEXT(E54,"#.00") &amp; "*(1+fringe_rate)"</f>
        <v>33.17*(1+fringe_rate)</v>
      </c>
      <c r="I54" t="str">
        <f>std_factor&amp;"*"&amp;H54</f>
        <v>0.1*33.17*(1+fringe_rate)</v>
      </c>
      <c r="J54" s="28" t="str">
        <f>"'"&amp;B54&amp;"'"&amp;": " &amp;G54&amp;H54&amp;", " &amp;I54&amp;"],"</f>
        <v>'Printed Materials (Parent Session)': [33.17*(1+fringe_rate), 0.1*33.17*(1+fringe_rate)],</v>
      </c>
    </row>
    <row r="55" spans="1:10" x14ac:dyDescent="0.35">
      <c r="A55" s="54"/>
      <c r="B55" s="3"/>
      <c r="C55" s="52"/>
      <c r="D55" s="45"/>
      <c r="E55" s="42"/>
    </row>
    <row r="56" spans="1:10" ht="15" thickBot="1" x14ac:dyDescent="0.4">
      <c r="A56" s="54"/>
      <c r="B56" s="13" t="s">
        <v>51</v>
      </c>
      <c r="C56" s="53"/>
      <c r="D56" s="46"/>
      <c r="E56" s="43"/>
    </row>
    <row r="57" spans="1:10" x14ac:dyDescent="0.35">
      <c r="A57" s="54"/>
      <c r="B57" s="51" t="s">
        <v>147</v>
      </c>
      <c r="C57" s="11" t="s">
        <v>48</v>
      </c>
      <c r="D57" s="44"/>
      <c r="E57" s="55">
        <v>2600</v>
      </c>
      <c r="G57" t="s">
        <v>140</v>
      </c>
      <c r="H57" t="str">
        <f>TEXT(E57,"#.00") &amp; "*(1+fringe_rate)"</f>
        <v>2600.00*(1+fringe_rate)</v>
      </c>
      <c r="I57" t="str">
        <f>std_factor&amp;"*"&amp;H57</f>
        <v>0.1*2600.00*(1+fringe_rate)</v>
      </c>
      <c r="J57" s="28" t="str">
        <f>"'"&amp;B57&amp;"'"&amp;": " &amp;G57&amp;H57&amp;", " &amp;I57&amp;"],"</f>
        <v>'Classroom and Utilities (Parent Session)': [2600.00*(1+fringe_rate), 0.1*2600.00*(1+fringe_rate)],</v>
      </c>
    </row>
    <row r="58" spans="1:10" x14ac:dyDescent="0.35">
      <c r="A58" s="54"/>
      <c r="B58" s="54"/>
      <c r="C58" s="3" t="s">
        <v>49</v>
      </c>
      <c r="D58" s="48"/>
      <c r="E58" s="58"/>
    </row>
    <row r="59" spans="1:10" ht="15" thickBot="1" x14ac:dyDescent="0.4">
      <c r="A59" s="53"/>
      <c r="B59" s="53"/>
      <c r="C59" s="7" t="s">
        <v>16</v>
      </c>
      <c r="D59" s="46"/>
      <c r="E59" s="57"/>
    </row>
    <row r="60" spans="1:10" ht="23" x14ac:dyDescent="0.35">
      <c r="A60" s="51" t="s">
        <v>52</v>
      </c>
      <c r="B60" s="3" t="s">
        <v>148</v>
      </c>
      <c r="C60" s="6" t="s">
        <v>15</v>
      </c>
      <c r="D60" s="44" t="s">
        <v>13</v>
      </c>
      <c r="E60" s="41">
        <f>260*D60*inflation_factor</f>
        <v>6993.7503999999999</v>
      </c>
      <c r="G60" t="s">
        <v>140</v>
      </c>
      <c r="H60" t="str">
        <f>TEXT(E60,"#.00") &amp; "*(1+fringe_rate)"</f>
        <v>6993.75*(1+fringe_rate)</v>
      </c>
      <c r="I60" t="str">
        <f>std_factor&amp;"*"&amp;H60</f>
        <v>0.1*6993.75*(1+fringe_rate)</v>
      </c>
      <c r="J60" s="28" t="str">
        <f>"'"&amp;B60&amp;"'"&amp;": " &amp;G60&amp;H60&amp;", " &amp;I60&amp;"],"</f>
        <v>'Program Coordinator (exercise physiologist)(admin)': [6993.75*(1+fringe_rate), 0.1*6993.75*(1+fringe_rate)],</v>
      </c>
    </row>
    <row r="61" spans="1:10" x14ac:dyDescent="0.35">
      <c r="A61" s="52"/>
      <c r="B61" s="13" t="s">
        <v>53</v>
      </c>
      <c r="C61" s="6" t="s">
        <v>42</v>
      </c>
      <c r="D61" s="45"/>
      <c r="E61" s="42"/>
    </row>
    <row r="62" spans="1:10" x14ac:dyDescent="0.35">
      <c r="A62" s="52"/>
      <c r="B62" s="4"/>
      <c r="C62" s="6"/>
      <c r="D62" s="45"/>
      <c r="E62" s="42"/>
    </row>
    <row r="63" spans="1:10" ht="15" thickBot="1" x14ac:dyDescent="0.4">
      <c r="A63" s="52"/>
      <c r="B63" s="4"/>
      <c r="C63" s="3" t="s">
        <v>17</v>
      </c>
      <c r="D63" s="46"/>
      <c r="E63" s="43"/>
    </row>
    <row r="64" spans="1:10" x14ac:dyDescent="0.35">
      <c r="A64" s="52"/>
      <c r="B64" s="11" t="s">
        <v>149</v>
      </c>
      <c r="C64" s="16" t="s">
        <v>55</v>
      </c>
      <c r="D64" s="44" t="s">
        <v>39</v>
      </c>
      <c r="E64" s="41">
        <f>416*D64*inflation_factor</f>
        <v>12741.80544</v>
      </c>
      <c r="G64" t="s">
        <v>140</v>
      </c>
      <c r="H64" t="str">
        <f>TEXT(E64,"#.00") &amp; "*(1+fringe_rate)"</f>
        <v>12741.81*(1+fringe_rate)</v>
      </c>
      <c r="I64" t="str">
        <f>std_factor&amp;"*"&amp;H64</f>
        <v>0.1*12741.81*(1+fringe_rate)</v>
      </c>
      <c r="J64" s="28" t="str">
        <f>"'"&amp;B64&amp;"'"&amp;": " &amp;G64&amp;H64&amp;", " &amp;I64&amp;"],"</f>
        <v>'Program Director (registered dietitian)(admin)': [12741.81*(1+fringe_rate), 0.1*12741.81*(1+fringe_rate)],</v>
      </c>
    </row>
    <row r="65" spans="1:10" x14ac:dyDescent="0.35">
      <c r="A65" s="52"/>
      <c r="B65" s="13" t="s">
        <v>54</v>
      </c>
      <c r="C65" s="6" t="s">
        <v>42</v>
      </c>
      <c r="D65" s="48"/>
      <c r="E65" s="47"/>
    </row>
    <row r="66" spans="1:10" x14ac:dyDescent="0.35">
      <c r="A66" s="52"/>
      <c r="B66" s="4"/>
      <c r="C66" s="6"/>
      <c r="D66" s="48"/>
      <c r="E66" s="47"/>
    </row>
    <row r="67" spans="1:10" ht="15" thickBot="1" x14ac:dyDescent="0.4">
      <c r="A67" s="52"/>
      <c r="B67" s="5"/>
      <c r="C67" s="15" t="s">
        <v>56</v>
      </c>
      <c r="D67" s="46"/>
      <c r="E67" s="43"/>
    </row>
    <row r="68" spans="1:10" x14ac:dyDescent="0.35">
      <c r="A68" s="52"/>
      <c r="B68" s="3" t="s">
        <v>57</v>
      </c>
      <c r="C68" s="6" t="s">
        <v>60</v>
      </c>
      <c r="D68" s="44" t="s">
        <v>64</v>
      </c>
      <c r="E68" s="41">
        <f>30*D68*inflation_factor</f>
        <v>561.38459999999998</v>
      </c>
      <c r="G68" t="s">
        <v>140</v>
      </c>
      <c r="H68" t="str">
        <f>TEXT(E68,"#.00") &amp; "*(1+fringe_rate)"</f>
        <v>561.38*(1+fringe_rate)</v>
      </c>
      <c r="I68" t="str">
        <f>std_factor&amp;"*"&amp;H68</f>
        <v>0.1*561.38*(1+fringe_rate)</v>
      </c>
      <c r="J68" s="28" t="str">
        <f>"'"&amp;B68&amp;"'"&amp;": " &amp;G68&amp;H68&amp;", " &amp;I68&amp;"],"</f>
        <v>'Department Clinical Secretary': [561.38*(1+fringe_rate), 0.1*561.38*(1+fringe_rate)],</v>
      </c>
    </row>
    <row r="69" spans="1:10" x14ac:dyDescent="0.35">
      <c r="A69" s="52"/>
      <c r="B69" s="3"/>
      <c r="C69" s="6" t="s">
        <v>61</v>
      </c>
      <c r="D69" s="45"/>
      <c r="E69" s="42"/>
    </row>
    <row r="70" spans="1:10" ht="23" x14ac:dyDescent="0.35">
      <c r="A70" s="52"/>
      <c r="B70" s="3" t="s">
        <v>58</v>
      </c>
      <c r="C70" s="6" t="s">
        <v>62</v>
      </c>
      <c r="D70" s="45"/>
      <c r="E70" s="42"/>
    </row>
    <row r="71" spans="1:10" x14ac:dyDescent="0.35">
      <c r="A71" s="52"/>
      <c r="B71" s="3"/>
      <c r="C71" s="6"/>
      <c r="D71" s="45"/>
      <c r="E71" s="42"/>
    </row>
    <row r="72" spans="1:10" x14ac:dyDescent="0.35">
      <c r="A72" s="52"/>
      <c r="B72" s="3" t="s">
        <v>59</v>
      </c>
      <c r="C72" s="6" t="s">
        <v>63</v>
      </c>
      <c r="D72" s="45"/>
      <c r="E72" s="42"/>
    </row>
    <row r="73" spans="1:10" ht="15" thickBot="1" x14ac:dyDescent="0.4">
      <c r="A73" s="53"/>
      <c r="B73" s="4"/>
      <c r="C73" s="3"/>
      <c r="D73" s="46"/>
      <c r="E73" s="43"/>
    </row>
    <row r="74" spans="1:10" x14ac:dyDescent="0.35">
      <c r="A74" s="51" t="s">
        <v>65</v>
      </c>
      <c r="B74" s="11" t="s">
        <v>66</v>
      </c>
      <c r="C74" s="16" t="s">
        <v>60</v>
      </c>
      <c r="D74" s="44" t="s">
        <v>71</v>
      </c>
      <c r="E74" s="41">
        <f>60*D74*inflation_factor</f>
        <v>1447.7651999999998</v>
      </c>
      <c r="G74" t="s">
        <v>140</v>
      </c>
      <c r="H74" t="str">
        <f>TEXT(E74,"#.00") &amp; "*(1+fringe_rate)"</f>
        <v>1447.77*(1+fringe_rate)</v>
      </c>
      <c r="I74" t="str">
        <f>std_factor&amp;"*"&amp;H74</f>
        <v>0.1*1447.77*(1+fringe_rate)</v>
      </c>
      <c r="J74" s="28" t="str">
        <f>"'"&amp;B74&amp;"'"&amp;": " &amp;G74&amp;H74&amp;", " &amp;I74&amp;"],"</f>
        <v>'Technician': [1447.77*(1+fringe_rate), 0.1*1447.77*(1+fringe_rate)],</v>
      </c>
    </row>
    <row r="75" spans="1:10" x14ac:dyDescent="0.35">
      <c r="A75" s="54"/>
      <c r="B75" s="3"/>
      <c r="C75" s="6" t="s">
        <v>69</v>
      </c>
      <c r="D75" s="48"/>
      <c r="E75" s="47"/>
    </row>
    <row r="76" spans="1:10" x14ac:dyDescent="0.35">
      <c r="A76" s="54"/>
      <c r="B76" s="3" t="s">
        <v>67</v>
      </c>
      <c r="C76" s="6" t="s">
        <v>61</v>
      </c>
      <c r="D76" s="48"/>
      <c r="E76" s="47"/>
    </row>
    <row r="77" spans="1:10" x14ac:dyDescent="0.35">
      <c r="A77" s="54"/>
      <c r="B77" s="3"/>
      <c r="C77" s="6" t="s">
        <v>62</v>
      </c>
      <c r="D77" s="48"/>
      <c r="E77" s="47"/>
    </row>
    <row r="78" spans="1:10" x14ac:dyDescent="0.35">
      <c r="A78" s="54"/>
      <c r="B78" s="3" t="s">
        <v>68</v>
      </c>
      <c r="C78" s="6"/>
      <c r="D78" s="48"/>
      <c r="E78" s="47"/>
    </row>
    <row r="79" spans="1:10" x14ac:dyDescent="0.35">
      <c r="A79" s="54"/>
      <c r="B79" s="4"/>
      <c r="C79" s="6" t="s">
        <v>70</v>
      </c>
      <c r="D79" s="48"/>
      <c r="E79" s="47"/>
    </row>
    <row r="80" spans="1:10" ht="15" thickBot="1" x14ac:dyDescent="0.4">
      <c r="A80" s="54"/>
      <c r="B80" s="5"/>
      <c r="C80" s="15"/>
      <c r="D80" s="46"/>
      <c r="E80" s="43"/>
    </row>
    <row r="81" spans="1:10" x14ac:dyDescent="0.35">
      <c r="A81" s="54"/>
      <c r="B81" s="3" t="s">
        <v>72</v>
      </c>
      <c r="C81" s="3" t="s">
        <v>74</v>
      </c>
      <c r="D81" s="44"/>
      <c r="E81" s="41">
        <f>700*inflation_factor^13</f>
        <v>928.88015687327959</v>
      </c>
      <c r="G81" t="s">
        <v>140</v>
      </c>
      <c r="H81" t="str">
        <f>TEXT(E81,"#.00") &amp; "*(1+fringe_rate)"</f>
        <v>928.88*(1+fringe_rate)</v>
      </c>
      <c r="I81" t="str">
        <f>std_factor&amp;"*"&amp;H81</f>
        <v>0.1*928.88*(1+fringe_rate)</v>
      </c>
      <c r="J81" s="28" t="str">
        <f>"'"&amp;B81&amp;"'"&amp;": " &amp;G81&amp;H81&amp;", " &amp;I81&amp;"],"</f>
        <v>'Equipment (Weight): ': [928.88*(1+fringe_rate), 0.1*928.88*(1+fringe_rate)],</v>
      </c>
    </row>
    <row r="82" spans="1:10" x14ac:dyDescent="0.35">
      <c r="A82" s="54"/>
      <c r="B82" s="3"/>
      <c r="C82" s="3" t="s">
        <v>75</v>
      </c>
      <c r="D82" s="45"/>
      <c r="E82" s="42"/>
    </row>
    <row r="83" spans="1:10" x14ac:dyDescent="0.35">
      <c r="A83" s="54"/>
      <c r="B83" s="13" t="s">
        <v>73</v>
      </c>
      <c r="C83" s="3" t="s">
        <v>76</v>
      </c>
      <c r="D83" s="45"/>
      <c r="E83" s="42"/>
    </row>
    <row r="84" spans="1:10" x14ac:dyDescent="0.35">
      <c r="A84" s="54"/>
      <c r="B84" s="4"/>
      <c r="C84" s="3"/>
      <c r="D84" s="45"/>
      <c r="E84" s="42"/>
    </row>
    <row r="85" spans="1:10" ht="15" thickBot="1" x14ac:dyDescent="0.4">
      <c r="A85" s="54"/>
      <c r="B85" s="4"/>
      <c r="C85" s="3" t="s">
        <v>77</v>
      </c>
      <c r="D85" s="46"/>
      <c r="E85" s="43"/>
    </row>
    <row r="86" spans="1:10" x14ac:dyDescent="0.35">
      <c r="A86" s="54"/>
      <c r="B86" s="11" t="s">
        <v>78</v>
      </c>
      <c r="C86" s="11" t="s">
        <v>74</v>
      </c>
      <c r="D86" s="44"/>
      <c r="E86" s="41">
        <f>60*inflation_factor^13</f>
        <v>79.618299160566821</v>
      </c>
      <c r="G86" t="s">
        <v>140</v>
      </c>
      <c r="H86" t="str">
        <f>TEXT(E86,"#.00") &amp; "*(1+fringe_rate)"</f>
        <v>79.62*(1+fringe_rate)</v>
      </c>
      <c r="I86" t="str">
        <f>std_factor&amp;"*"&amp;H86</f>
        <v>0.1*79.62*(1+fringe_rate)</v>
      </c>
      <c r="J86" s="28" t="str">
        <f>"'"&amp;B86&amp;"'"&amp;": " &amp;G86&amp;H86&amp;", " &amp;I86&amp;"],"</f>
        <v>'Equipment (Height):': [79.62*(1+fringe_rate), 0.1*79.62*(1+fringe_rate)],</v>
      </c>
    </row>
    <row r="87" spans="1:10" x14ac:dyDescent="0.35">
      <c r="A87" s="54"/>
      <c r="B87" s="3"/>
      <c r="C87" s="3" t="s">
        <v>80</v>
      </c>
      <c r="D87" s="48"/>
      <c r="E87" s="47"/>
    </row>
    <row r="88" spans="1:10" x14ac:dyDescent="0.35">
      <c r="A88" s="54"/>
      <c r="B88" s="13" t="s">
        <v>79</v>
      </c>
      <c r="C88" s="3" t="s">
        <v>81</v>
      </c>
      <c r="D88" s="48"/>
      <c r="E88" s="47"/>
    </row>
    <row r="89" spans="1:10" x14ac:dyDescent="0.35">
      <c r="A89" s="54"/>
      <c r="B89" s="4"/>
      <c r="C89" s="3"/>
      <c r="D89" s="48"/>
      <c r="E89" s="47"/>
    </row>
    <row r="90" spans="1:10" ht="15" thickBot="1" x14ac:dyDescent="0.4">
      <c r="A90" s="53"/>
      <c r="B90" s="5"/>
      <c r="C90" s="15" t="s">
        <v>82</v>
      </c>
      <c r="D90" s="46"/>
      <c r="E90" s="43"/>
    </row>
    <row r="91" spans="1:10" x14ac:dyDescent="0.35">
      <c r="A91" s="51" t="s">
        <v>83</v>
      </c>
      <c r="B91" s="3" t="s">
        <v>84</v>
      </c>
      <c r="C91" s="6" t="s">
        <v>37</v>
      </c>
      <c r="D91" s="44" t="s">
        <v>87</v>
      </c>
      <c r="E91" s="41">
        <f>52*D91*inflation_factor</f>
        <v>5448.8543200000004</v>
      </c>
      <c r="G91" t="s">
        <v>140</v>
      </c>
      <c r="H91" t="str">
        <f>TEXT(E91,"#.00") &amp; "*(1+fringe_rate)"</f>
        <v>5448.85*(1+fringe_rate)</v>
      </c>
      <c r="I91" t="str">
        <f>std_factor&amp;"*"&amp;H91</f>
        <v>0.1*5448.85*(1+fringe_rate)</v>
      </c>
      <c r="J91" s="28" t="str">
        <f>"'"&amp;B91&amp;"'"&amp;": " &amp;G91&amp;H91&amp;", " &amp;I91&amp;"],"</f>
        <v>'Medical Director': [5448.85*(1+fringe_rate), 0.1*5448.85*(1+fringe_rate)],</v>
      </c>
    </row>
    <row r="92" spans="1:10" x14ac:dyDescent="0.35">
      <c r="A92" s="52"/>
      <c r="B92" s="3"/>
      <c r="C92" s="6" t="s">
        <v>42</v>
      </c>
      <c r="D92" s="45"/>
      <c r="E92" s="42"/>
    </row>
    <row r="93" spans="1:10" x14ac:dyDescent="0.35">
      <c r="A93" s="52"/>
      <c r="B93" s="3" t="s">
        <v>85</v>
      </c>
      <c r="C93" s="6"/>
      <c r="D93" s="45"/>
      <c r="E93" s="42"/>
    </row>
    <row r="94" spans="1:10" ht="15" thickBot="1" x14ac:dyDescent="0.4">
      <c r="A94" s="53"/>
      <c r="B94" s="4"/>
      <c r="C94" s="3" t="s">
        <v>86</v>
      </c>
      <c r="D94" s="46"/>
      <c r="E94" s="43"/>
    </row>
    <row r="95" spans="1:10" x14ac:dyDescent="0.35">
      <c r="A95" s="51" t="s">
        <v>88</v>
      </c>
      <c r="B95" s="11" t="s">
        <v>89</v>
      </c>
      <c r="C95" s="51" t="s">
        <v>91</v>
      </c>
      <c r="D95" s="41">
        <v>3000</v>
      </c>
      <c r="E95" s="41">
        <f>D95*inflation_factor^13</f>
        <v>3980.9149580283411</v>
      </c>
      <c r="G95" t="s">
        <v>140</v>
      </c>
      <c r="H95" t="str">
        <f>TEXT(E95,"#.00") &amp; "*(1+fringe_rate)"</f>
        <v>3980.91*(1+fringe_rate)</v>
      </c>
      <c r="I95" t="str">
        <f>std_factor&amp;"*"&amp;H95</f>
        <v>0.1*3980.91*(1+fringe_rate)</v>
      </c>
      <c r="J95" s="28" t="str">
        <f>"'"&amp;B95&amp;"'"&amp;": " &amp;G95&amp;H95&amp;", " &amp;I95&amp;"],"</f>
        <v>'Space:': [3980.91*(1+fringe_rate), 0.1*3980.91*(1+fringe_rate)],</v>
      </c>
    </row>
    <row r="96" spans="1:10" ht="15" thickBot="1" x14ac:dyDescent="0.4">
      <c r="A96" s="54"/>
      <c r="B96" s="14" t="s">
        <v>90</v>
      </c>
      <c r="C96" s="53"/>
      <c r="D96" s="43"/>
      <c r="E96" s="43"/>
    </row>
    <row r="97" spans="1:10" ht="15" thickBot="1" x14ac:dyDescent="0.4">
      <c r="A97" s="54"/>
      <c r="B97" s="3" t="s">
        <v>92</v>
      </c>
      <c r="C97" s="8">
        <v>885</v>
      </c>
      <c r="E97" s="10">
        <f>C97*inflation_factor^13</f>
        <v>1174.3699126183606</v>
      </c>
      <c r="F97" s="9"/>
      <c r="G97" t="s">
        <v>140</v>
      </c>
      <c r="H97" t="str">
        <f>TEXT(E97,"#.00") &amp; "*(1+fringe_rate)"</f>
        <v>1174.37*(1+fringe_rate)</v>
      </c>
      <c r="I97" t="str">
        <f>std_factor&amp;"*"&amp;H97</f>
        <v>0.1*1174.37*(1+fringe_rate)</v>
      </c>
      <c r="J97" s="28" t="str">
        <f>"'"&amp;B97&amp;"'"&amp;": " &amp;G97&amp;H97&amp;", " &amp;I97&amp;"],"</f>
        <v>'Cleaning Service': [1174.37*(1+fringe_rate), 0.1*1174.37*(1+fringe_rate)],</v>
      </c>
    </row>
    <row r="98" spans="1:10" ht="15" thickBot="1" x14ac:dyDescent="0.4">
      <c r="A98" s="53"/>
      <c r="B98" s="17" t="s">
        <v>93</v>
      </c>
      <c r="C98" s="18">
        <v>2900</v>
      </c>
      <c r="E98" s="19">
        <f>C98*inflation_factor^13</f>
        <v>3848.2177927607299</v>
      </c>
      <c r="F98" s="9"/>
      <c r="G98" t="s">
        <v>140</v>
      </c>
      <c r="H98" t="str">
        <f>TEXT(E98,"#.00") &amp; "*(1+fringe_rate)"</f>
        <v>3848.22*(1+fringe_rate)</v>
      </c>
      <c r="I98" t="str">
        <f>std_factor&amp;"*"&amp;H98</f>
        <v>0.1*3848.22*(1+fringe_rate)</v>
      </c>
      <c r="J98" s="28" t="str">
        <f>"'"&amp;B98&amp;"'"&amp;": " &amp;G98&amp;H98&amp;", " &amp;I98&amp;"],"</f>
        <v>'Clinic Equipment and Supplies ': [3848.22*(1+fringe_rate), 0.1*3848.22*(1+fringe_rate)],</v>
      </c>
    </row>
    <row r="99" spans="1:10" ht="16" thickBot="1" x14ac:dyDescent="0.4">
      <c r="A99" s="20"/>
      <c r="B99" s="15"/>
      <c r="C99" s="21" t="s">
        <v>94</v>
      </c>
      <c r="D99" s="22"/>
      <c r="E99" s="23">
        <f>SUM(E5:E98)</f>
        <v>79237.09815781613</v>
      </c>
    </row>
  </sheetData>
  <mergeCells count="62">
    <mergeCell ref="A91:A94"/>
    <mergeCell ref="D91:D94"/>
    <mergeCell ref="E91:E94"/>
    <mergeCell ref="A95:A98"/>
    <mergeCell ref="C95:C96"/>
    <mergeCell ref="D95:D96"/>
    <mergeCell ref="E95:E96"/>
    <mergeCell ref="A74:A90"/>
    <mergeCell ref="D74:D80"/>
    <mergeCell ref="E74:E80"/>
    <mergeCell ref="D81:D85"/>
    <mergeCell ref="E81:E85"/>
    <mergeCell ref="D86:D90"/>
    <mergeCell ref="E86:E90"/>
    <mergeCell ref="A60:A73"/>
    <mergeCell ref="D60:D63"/>
    <mergeCell ref="E60:E63"/>
    <mergeCell ref="D64:D67"/>
    <mergeCell ref="E64:E67"/>
    <mergeCell ref="D68:D73"/>
    <mergeCell ref="E68:E73"/>
    <mergeCell ref="A49:A59"/>
    <mergeCell ref="D49:D53"/>
    <mergeCell ref="E49:E53"/>
    <mergeCell ref="C54:C56"/>
    <mergeCell ref="D54:D56"/>
    <mergeCell ref="E54:E56"/>
    <mergeCell ref="B57:B59"/>
    <mergeCell ref="D57:D59"/>
    <mergeCell ref="E57:E59"/>
    <mergeCell ref="E26:E29"/>
    <mergeCell ref="A30:A48"/>
    <mergeCell ref="D30:D34"/>
    <mergeCell ref="E30:E34"/>
    <mergeCell ref="D35:D39"/>
    <mergeCell ref="E35:E39"/>
    <mergeCell ref="D40:D44"/>
    <mergeCell ref="E40:E44"/>
    <mergeCell ref="B46:B48"/>
    <mergeCell ref="D46:D48"/>
    <mergeCell ref="E46:E48"/>
    <mergeCell ref="E16:E19"/>
    <mergeCell ref="C20:C22"/>
    <mergeCell ref="D20:D22"/>
    <mergeCell ref="E20:E22"/>
    <mergeCell ref="B23:B25"/>
    <mergeCell ref="D23:D25"/>
    <mergeCell ref="E23:E25"/>
    <mergeCell ref="A3:A4"/>
    <mergeCell ref="B3:B4"/>
    <mergeCell ref="C3:C4"/>
    <mergeCell ref="A5:A29"/>
    <mergeCell ref="D5:D8"/>
    <mergeCell ref="D16:D19"/>
    <mergeCell ref="B26:B29"/>
    <mergeCell ref="D26:D29"/>
    <mergeCell ref="E5:E8"/>
    <mergeCell ref="D9:D12"/>
    <mergeCell ref="E9:E12"/>
    <mergeCell ref="C13:C15"/>
    <mergeCell ref="D13:D15"/>
    <mergeCell ref="E13:E15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0316C-733A-4FB0-9989-132A7989C4ED}">
  <dimension ref="A1:J78"/>
  <sheetViews>
    <sheetView workbookViewId="0">
      <selection activeCell="B19" sqref="B19"/>
    </sheetView>
  </sheetViews>
  <sheetFormatPr defaultRowHeight="14.5" x14ac:dyDescent="0.35"/>
  <cols>
    <col min="1" max="1" width="13.7265625" customWidth="1"/>
    <col min="2" max="2" width="35" customWidth="1"/>
    <col min="3" max="3" width="15.54296875" bestFit="1" customWidth="1"/>
    <col min="6" max="6" width="5" customWidth="1"/>
    <col min="7" max="7" width="1.453125" bestFit="1" customWidth="1"/>
    <col min="8" max="8" width="21.7265625" bestFit="1" customWidth="1"/>
    <col min="9" max="9" width="24.6328125" bestFit="1" customWidth="1"/>
    <col min="10" max="10" width="67.1796875" bestFit="1" customWidth="1"/>
    <col min="13" max="13" width="12.90625" customWidth="1"/>
    <col min="14" max="14" width="27.54296875" bestFit="1" customWidth="1"/>
    <col min="19" max="19" width="1.453125" bestFit="1" customWidth="1"/>
    <col min="20" max="20" width="22.08984375" bestFit="1" customWidth="1"/>
    <col min="21" max="21" width="25.7265625" bestFit="1" customWidth="1"/>
    <col min="22" max="22" width="49.90625" bestFit="1" customWidth="1"/>
  </cols>
  <sheetData>
    <row r="1" spans="1:10" x14ac:dyDescent="0.35">
      <c r="A1" s="63" t="s">
        <v>95</v>
      </c>
      <c r="B1" s="63">
        <v>2.1999999999999999E-2</v>
      </c>
      <c r="C1">
        <f>1+inflation</f>
        <v>1.022</v>
      </c>
      <c r="H1">
        <v>0.1</v>
      </c>
    </row>
    <row r="2" spans="1:10" ht="15" thickBot="1" x14ac:dyDescent="0.4">
      <c r="J2" s="27" t="s">
        <v>141</v>
      </c>
    </row>
    <row r="3" spans="1:10" ht="23" x14ac:dyDescent="0.35">
      <c r="A3" s="49" t="s">
        <v>0</v>
      </c>
      <c r="B3" s="49" t="s">
        <v>1</v>
      </c>
      <c r="C3" s="49" t="s">
        <v>2</v>
      </c>
      <c r="D3" s="1" t="s">
        <v>3</v>
      </c>
      <c r="E3" s="1" t="s">
        <v>5</v>
      </c>
      <c r="J3" s="26"/>
    </row>
    <row r="4" spans="1:10" ht="23.5" thickBot="1" x14ac:dyDescent="0.4">
      <c r="A4" s="50"/>
      <c r="B4" s="50"/>
      <c r="C4" s="50"/>
      <c r="D4" s="2" t="s">
        <v>4</v>
      </c>
      <c r="E4" s="2" t="s">
        <v>6</v>
      </c>
      <c r="J4" s="26"/>
    </row>
    <row r="5" spans="1:10" x14ac:dyDescent="0.35">
      <c r="A5" s="51" t="s">
        <v>96</v>
      </c>
      <c r="B5" s="3" t="s">
        <v>97</v>
      </c>
      <c r="C5" s="3" t="s">
        <v>138</v>
      </c>
      <c r="D5" s="44" t="s">
        <v>106</v>
      </c>
      <c r="E5" s="41">
        <f>(225+45)*D5*inflation_factor</f>
        <v>14837.293800000001</v>
      </c>
      <c r="G5" t="s">
        <v>140</v>
      </c>
      <c r="H5" t="str">
        <f>TEXT(E5,"#.00") &amp; "*(1+fringe_rate)"</f>
        <v>14837.29*(1+fringe_rate)</v>
      </c>
      <c r="I5" t="str">
        <f>std_factor&amp;"*"&amp;H5</f>
        <v>0.1*14837.29*(1+fringe_rate)</v>
      </c>
      <c r="J5" s="26" t="str">
        <f>"'"&amp;B5&amp;"'"&amp;": " &amp;G5&amp;H5&amp;", " &amp;I5&amp;"],"</f>
        <v>'Nurse Practitioner': [14837.29*(1+fringe_rate), 0.1*14837.29*(1+fringe_rate)],</v>
      </c>
    </row>
    <row r="6" spans="1:10" ht="23" x14ac:dyDescent="0.35">
      <c r="A6" s="52"/>
      <c r="B6" s="3"/>
      <c r="C6" s="6" t="s">
        <v>101</v>
      </c>
      <c r="D6" s="45"/>
      <c r="E6" s="42"/>
      <c r="J6" s="26"/>
    </row>
    <row r="7" spans="1:10" x14ac:dyDescent="0.35">
      <c r="A7" s="52"/>
      <c r="B7" s="3" t="s">
        <v>98</v>
      </c>
      <c r="C7" s="6" t="s">
        <v>61</v>
      </c>
      <c r="D7" s="45"/>
      <c r="E7" s="42"/>
      <c r="J7" s="26"/>
    </row>
    <row r="8" spans="1:10" x14ac:dyDescent="0.35">
      <c r="A8" s="52"/>
      <c r="B8" s="3"/>
      <c r="C8" s="6" t="s">
        <v>62</v>
      </c>
      <c r="D8" s="45"/>
      <c r="E8" s="42"/>
      <c r="J8" s="26"/>
    </row>
    <row r="9" spans="1:10" x14ac:dyDescent="0.35">
      <c r="A9" s="52"/>
      <c r="B9" s="24" t="s">
        <v>99</v>
      </c>
      <c r="C9" s="6" t="s">
        <v>102</v>
      </c>
      <c r="D9" s="45"/>
      <c r="E9" s="42"/>
      <c r="J9" s="26"/>
    </row>
    <row r="10" spans="1:10" x14ac:dyDescent="0.35">
      <c r="A10" s="52"/>
      <c r="B10" s="25" t="s">
        <v>100</v>
      </c>
      <c r="C10" s="3"/>
      <c r="D10" s="45"/>
      <c r="E10" s="42"/>
      <c r="J10" s="26"/>
    </row>
    <row r="11" spans="1:10" x14ac:dyDescent="0.35">
      <c r="A11" s="52"/>
      <c r="B11" s="4"/>
      <c r="C11" s="3" t="s">
        <v>139</v>
      </c>
      <c r="D11" s="45"/>
      <c r="E11" s="42"/>
      <c r="J11" s="26"/>
    </row>
    <row r="12" spans="1:10" x14ac:dyDescent="0.35">
      <c r="A12" s="52"/>
      <c r="B12" s="4"/>
      <c r="C12" s="6" t="s">
        <v>103</v>
      </c>
      <c r="D12" s="45"/>
      <c r="E12" s="42"/>
      <c r="J12" s="26"/>
    </row>
    <row r="13" spans="1:10" x14ac:dyDescent="0.35">
      <c r="A13" s="52"/>
      <c r="B13" s="4"/>
      <c r="C13" s="6" t="s">
        <v>61</v>
      </c>
      <c r="D13" s="45"/>
      <c r="E13" s="42"/>
      <c r="J13" s="26"/>
    </row>
    <row r="14" spans="1:10" x14ac:dyDescent="0.35">
      <c r="A14" s="52"/>
      <c r="B14" s="4"/>
      <c r="C14" s="6" t="s">
        <v>62</v>
      </c>
      <c r="D14" s="45"/>
      <c r="E14" s="42"/>
      <c r="J14" s="26"/>
    </row>
    <row r="15" spans="1:10" x14ac:dyDescent="0.35">
      <c r="A15" s="52"/>
      <c r="B15" s="4"/>
      <c r="C15" s="6" t="s">
        <v>104</v>
      </c>
      <c r="D15" s="45"/>
      <c r="E15" s="42"/>
      <c r="J15" s="26"/>
    </row>
    <row r="16" spans="1:10" x14ac:dyDescent="0.35">
      <c r="A16" s="52"/>
      <c r="B16" s="4"/>
      <c r="C16" s="3"/>
      <c r="D16" s="45"/>
      <c r="E16" s="42"/>
      <c r="J16" s="26"/>
    </row>
    <row r="17" spans="1:10" ht="15" thickBot="1" x14ac:dyDescent="0.4">
      <c r="A17" s="53"/>
      <c r="B17" s="5"/>
      <c r="C17" s="15" t="s">
        <v>105</v>
      </c>
      <c r="D17" s="46"/>
      <c r="E17" s="43"/>
      <c r="J17" s="26"/>
    </row>
    <row r="18" spans="1:10" x14ac:dyDescent="0.35">
      <c r="A18" s="51" t="s">
        <v>107</v>
      </c>
      <c r="B18" s="3" t="s">
        <v>108</v>
      </c>
      <c r="C18" s="3">
        <v>-1</v>
      </c>
      <c r="D18" s="44" t="s">
        <v>39</v>
      </c>
      <c r="E18" s="41">
        <f>(157.5+30)*D18*inflation_factor</f>
        <v>5743.0012500000003</v>
      </c>
      <c r="G18" t="s">
        <v>140</v>
      </c>
      <c r="H18" t="str">
        <f>TEXT(E18,"#.00") &amp; "*(1+fringe_rate)"</f>
        <v>5743.00*(1+fringe_rate)</v>
      </c>
      <c r="I18" t="str">
        <f>std_factor&amp;"*"&amp;H18</f>
        <v>0.1*5743.00*(1+fringe_rate)</v>
      </c>
      <c r="J18" s="26" t="str">
        <f>"'"&amp;B18&amp;"'"&amp;": " &amp;G18&amp;H18&amp;", " &amp;I18&amp;"],"</f>
        <v>'Registered Dietitian': [5743.00*(1+fringe_rate), 0.1*5743.00*(1+fringe_rate)],</v>
      </c>
    </row>
    <row r="19" spans="1:10" ht="23" x14ac:dyDescent="0.35">
      <c r="A19" s="52"/>
      <c r="B19" s="3"/>
      <c r="C19" s="6" t="s">
        <v>111</v>
      </c>
      <c r="D19" s="45"/>
      <c r="E19" s="42"/>
      <c r="J19" s="26"/>
    </row>
    <row r="20" spans="1:10" x14ac:dyDescent="0.35">
      <c r="A20" s="52"/>
      <c r="B20" s="3" t="s">
        <v>109</v>
      </c>
      <c r="C20" s="6" t="s">
        <v>61</v>
      </c>
      <c r="D20" s="45"/>
      <c r="E20" s="42"/>
      <c r="J20" s="26"/>
    </row>
    <row r="21" spans="1:10" x14ac:dyDescent="0.35">
      <c r="A21" s="52"/>
      <c r="B21" s="3"/>
      <c r="C21" s="6" t="s">
        <v>62</v>
      </c>
      <c r="D21" s="45"/>
      <c r="E21" s="42"/>
      <c r="J21" s="26"/>
    </row>
    <row r="22" spans="1:10" x14ac:dyDescent="0.35">
      <c r="A22" s="52"/>
      <c r="B22" s="24" t="s">
        <v>99</v>
      </c>
      <c r="C22" s="6" t="s">
        <v>112</v>
      </c>
      <c r="D22" s="45"/>
      <c r="E22" s="42"/>
      <c r="J22" s="26"/>
    </row>
    <row r="23" spans="1:10" x14ac:dyDescent="0.35">
      <c r="A23" s="52"/>
      <c r="B23" s="24" t="s">
        <v>110</v>
      </c>
      <c r="C23" s="3"/>
      <c r="D23" s="45"/>
      <c r="E23" s="42"/>
      <c r="J23" s="26"/>
    </row>
    <row r="24" spans="1:10" x14ac:dyDescent="0.35">
      <c r="A24" s="52"/>
      <c r="B24" s="4"/>
      <c r="C24" s="3">
        <v>-2</v>
      </c>
      <c r="D24" s="45"/>
      <c r="E24" s="42"/>
      <c r="J24" s="26"/>
    </row>
    <row r="25" spans="1:10" x14ac:dyDescent="0.35">
      <c r="A25" s="52"/>
      <c r="B25" s="4"/>
      <c r="C25" s="6" t="s">
        <v>113</v>
      </c>
      <c r="D25" s="45"/>
      <c r="E25" s="42"/>
      <c r="J25" s="26"/>
    </row>
    <row r="26" spans="1:10" x14ac:dyDescent="0.35">
      <c r="A26" s="52"/>
      <c r="B26" s="4"/>
      <c r="C26" s="6" t="s">
        <v>69</v>
      </c>
      <c r="D26" s="45"/>
      <c r="E26" s="42"/>
      <c r="J26" s="26"/>
    </row>
    <row r="27" spans="1:10" x14ac:dyDescent="0.35">
      <c r="A27" s="52"/>
      <c r="B27" s="4"/>
      <c r="C27" s="6" t="s">
        <v>61</v>
      </c>
      <c r="D27" s="45"/>
      <c r="E27" s="42"/>
      <c r="J27" s="26"/>
    </row>
    <row r="28" spans="1:10" x14ac:dyDescent="0.35">
      <c r="A28" s="52"/>
      <c r="B28" s="4"/>
      <c r="C28" s="6" t="s">
        <v>62</v>
      </c>
      <c r="D28" s="45"/>
      <c r="E28" s="42"/>
      <c r="J28" s="26"/>
    </row>
    <row r="29" spans="1:10" x14ac:dyDescent="0.35">
      <c r="A29" s="52"/>
      <c r="B29" s="4"/>
      <c r="C29" s="6" t="s">
        <v>114</v>
      </c>
      <c r="D29" s="45"/>
      <c r="E29" s="42"/>
      <c r="J29" s="26"/>
    </row>
    <row r="30" spans="1:10" x14ac:dyDescent="0.35">
      <c r="A30" s="52"/>
      <c r="B30" s="4"/>
      <c r="C30" s="3"/>
      <c r="D30" s="45"/>
      <c r="E30" s="42"/>
      <c r="J30" s="26"/>
    </row>
    <row r="31" spans="1:10" ht="15" thickBot="1" x14ac:dyDescent="0.4">
      <c r="A31" s="53"/>
      <c r="B31" s="4"/>
      <c r="C31" s="3" t="s">
        <v>115</v>
      </c>
      <c r="D31" s="46"/>
      <c r="E31" s="43"/>
      <c r="J31" s="26"/>
    </row>
    <row r="32" spans="1:10" x14ac:dyDescent="0.35">
      <c r="A32" s="51" t="s">
        <v>116</v>
      </c>
      <c r="B32" s="11" t="s">
        <v>150</v>
      </c>
      <c r="C32" s="11">
        <v>-1</v>
      </c>
      <c r="D32" s="44" t="s">
        <v>46</v>
      </c>
      <c r="E32" s="41">
        <f>(150+30)*D32*inflation_factor</f>
        <v>4457.3508000000002</v>
      </c>
      <c r="G32" t="s">
        <v>140</v>
      </c>
      <c r="H32" t="str">
        <f>TEXT(E32,"#.00") &amp; "*(1+fringe_rate)"</f>
        <v>4457.35*(1+fringe_rate)</v>
      </c>
      <c r="I32" t="str">
        <f>std_factor&amp;"*"&amp;H32</f>
        <v>0.1*4457.35*(1+fringe_rate)</v>
      </c>
      <c r="J32" s="26" t="str">
        <f>"'"&amp;B32&amp;"'"&amp;": " &amp;G32&amp;H32&amp;", " &amp;I32&amp;"],"</f>
        <v>'Social Worker (Behavioral visit)': [4457.35*(1+fringe_rate), 0.1*4457.35*(1+fringe_rate)],</v>
      </c>
    </row>
    <row r="33" spans="1:10" x14ac:dyDescent="0.35">
      <c r="A33" s="54"/>
      <c r="B33" s="3"/>
      <c r="C33" s="6" t="s">
        <v>118</v>
      </c>
      <c r="D33" s="48"/>
      <c r="E33" s="47"/>
      <c r="J33" s="26"/>
    </row>
    <row r="34" spans="1:10" ht="23" x14ac:dyDescent="0.35">
      <c r="A34" s="54"/>
      <c r="B34" s="3" t="s">
        <v>117</v>
      </c>
      <c r="C34" s="6" t="s">
        <v>69</v>
      </c>
      <c r="D34" s="48"/>
      <c r="E34" s="47"/>
      <c r="J34" s="26"/>
    </row>
    <row r="35" spans="1:10" x14ac:dyDescent="0.35">
      <c r="A35" s="54"/>
      <c r="B35" s="3"/>
      <c r="C35" s="6" t="s">
        <v>61</v>
      </c>
      <c r="D35" s="48"/>
      <c r="E35" s="47"/>
      <c r="J35" s="26"/>
    </row>
    <row r="36" spans="1:10" x14ac:dyDescent="0.35">
      <c r="A36" s="54"/>
      <c r="B36" s="24" t="s">
        <v>99</v>
      </c>
      <c r="C36" s="6" t="s">
        <v>62</v>
      </c>
      <c r="D36" s="48"/>
      <c r="E36" s="47"/>
      <c r="J36" s="26"/>
    </row>
    <row r="37" spans="1:10" x14ac:dyDescent="0.35">
      <c r="A37" s="54"/>
      <c r="B37" s="24" t="s">
        <v>110</v>
      </c>
      <c r="C37" s="6" t="s">
        <v>119</v>
      </c>
      <c r="D37" s="48"/>
      <c r="E37" s="47"/>
      <c r="J37" s="26"/>
    </row>
    <row r="38" spans="1:10" x14ac:dyDescent="0.35">
      <c r="A38" s="54"/>
      <c r="B38" s="4"/>
      <c r="C38" s="3"/>
      <c r="D38" s="48"/>
      <c r="E38" s="47"/>
      <c r="J38" s="26"/>
    </row>
    <row r="39" spans="1:10" x14ac:dyDescent="0.35">
      <c r="A39" s="54"/>
      <c r="B39" s="4"/>
      <c r="C39" s="3">
        <v>-2</v>
      </c>
      <c r="D39" s="48"/>
      <c r="E39" s="47"/>
      <c r="J39" s="26"/>
    </row>
    <row r="40" spans="1:10" x14ac:dyDescent="0.35">
      <c r="A40" s="54"/>
      <c r="B40" s="4"/>
      <c r="C40" s="6" t="s">
        <v>113</v>
      </c>
      <c r="D40" s="48"/>
      <c r="E40" s="47"/>
      <c r="J40" s="26"/>
    </row>
    <row r="41" spans="1:10" x14ac:dyDescent="0.35">
      <c r="A41" s="54"/>
      <c r="B41" s="4"/>
      <c r="C41" s="6" t="s">
        <v>69</v>
      </c>
      <c r="D41" s="48"/>
      <c r="E41" s="47"/>
      <c r="J41" s="26"/>
    </row>
    <row r="42" spans="1:10" x14ac:dyDescent="0.35">
      <c r="A42" s="54"/>
      <c r="B42" s="4"/>
      <c r="C42" s="6" t="s">
        <v>61</v>
      </c>
      <c r="D42" s="48"/>
      <c r="E42" s="47"/>
      <c r="J42" s="26"/>
    </row>
    <row r="43" spans="1:10" x14ac:dyDescent="0.35">
      <c r="A43" s="54"/>
      <c r="B43" s="4"/>
      <c r="C43" s="6" t="s">
        <v>62</v>
      </c>
      <c r="D43" s="48"/>
      <c r="E43" s="47"/>
      <c r="J43" s="26"/>
    </row>
    <row r="44" spans="1:10" x14ac:dyDescent="0.35">
      <c r="A44" s="54"/>
      <c r="B44" s="4"/>
      <c r="C44" s="6" t="s">
        <v>120</v>
      </c>
      <c r="D44" s="48"/>
      <c r="E44" s="47"/>
      <c r="J44" s="26"/>
    </row>
    <row r="45" spans="1:10" x14ac:dyDescent="0.35">
      <c r="A45" s="54"/>
      <c r="B45" s="4"/>
      <c r="C45" s="3"/>
      <c r="D45" s="48"/>
      <c r="E45" s="47"/>
      <c r="J45" s="26"/>
    </row>
    <row r="46" spans="1:10" ht="15" thickBot="1" x14ac:dyDescent="0.4">
      <c r="A46" s="53"/>
      <c r="B46" s="5"/>
      <c r="C46" s="15" t="s">
        <v>121</v>
      </c>
      <c r="D46" s="46"/>
      <c r="E46" s="43"/>
      <c r="J46" s="26"/>
    </row>
    <row r="47" spans="1:10" x14ac:dyDescent="0.35">
      <c r="A47" s="51" t="s">
        <v>52</v>
      </c>
      <c r="B47" s="3" t="s">
        <v>57</v>
      </c>
      <c r="C47" s="6"/>
      <c r="D47" s="44" t="s">
        <v>64</v>
      </c>
      <c r="E47" s="41">
        <f>(30+90)*D47*inflation_factor</f>
        <v>2245.5383999999999</v>
      </c>
      <c r="G47" t="s">
        <v>140</v>
      </c>
      <c r="H47" t="str">
        <f>TEXT(E47,"#.00") &amp; "*(1+fringe_rate)"</f>
        <v>2245.54*(1+fringe_rate)</v>
      </c>
      <c r="I47" t="str">
        <f>std_factor&amp;"*"&amp;H47</f>
        <v>0.1*2245.54*(1+fringe_rate)</v>
      </c>
      <c r="J47" s="26" t="str">
        <f>"'"&amp;B47&amp;"'"&amp;": " &amp;G47&amp;H47&amp;", " &amp;I47&amp;"],"</f>
        <v>'Department Clinical Secretary': [2245.54*(1+fringe_rate), 0.1*2245.54*(1+fringe_rate)],</v>
      </c>
    </row>
    <row r="48" spans="1:10" x14ac:dyDescent="0.35">
      <c r="A48" s="52"/>
      <c r="B48" s="3"/>
      <c r="C48" s="6">
        <v>-1</v>
      </c>
      <c r="D48" s="45"/>
      <c r="E48" s="42"/>
      <c r="J48" s="26"/>
    </row>
    <row r="49" spans="1:10" ht="23" x14ac:dyDescent="0.35">
      <c r="A49" s="52"/>
      <c r="B49" s="3" t="s">
        <v>58</v>
      </c>
      <c r="C49" s="6" t="s">
        <v>60</v>
      </c>
      <c r="D49" s="45"/>
      <c r="E49" s="42"/>
      <c r="J49" s="26"/>
    </row>
    <row r="50" spans="1:10" x14ac:dyDescent="0.35">
      <c r="A50" s="52"/>
      <c r="B50" s="3"/>
      <c r="C50" s="6" t="s">
        <v>61</v>
      </c>
      <c r="D50" s="45"/>
      <c r="E50" s="42"/>
      <c r="J50" s="26"/>
    </row>
    <row r="51" spans="1:10" x14ac:dyDescent="0.35">
      <c r="A51" s="52"/>
      <c r="B51" s="24" t="s">
        <v>122</v>
      </c>
      <c r="C51" s="6" t="s">
        <v>124</v>
      </c>
      <c r="D51" s="45"/>
      <c r="E51" s="42"/>
      <c r="J51" s="26"/>
    </row>
    <row r="52" spans="1:10" x14ac:dyDescent="0.35">
      <c r="A52" s="52"/>
      <c r="B52" s="24" t="s">
        <v>123</v>
      </c>
      <c r="C52" s="6" t="s">
        <v>125</v>
      </c>
      <c r="D52" s="45"/>
      <c r="E52" s="42"/>
      <c r="J52" s="26"/>
    </row>
    <row r="53" spans="1:10" x14ac:dyDescent="0.35">
      <c r="A53" s="52"/>
      <c r="B53" s="4"/>
      <c r="C53" s="3"/>
      <c r="D53" s="45"/>
      <c r="E53" s="42"/>
      <c r="J53" s="26"/>
    </row>
    <row r="54" spans="1:10" x14ac:dyDescent="0.35">
      <c r="A54" s="52"/>
      <c r="B54" s="4"/>
      <c r="C54" s="3">
        <v>-2</v>
      </c>
      <c r="D54" s="45"/>
      <c r="E54" s="42"/>
      <c r="J54" s="26"/>
    </row>
    <row r="55" spans="1:10" x14ac:dyDescent="0.35">
      <c r="A55" s="52"/>
      <c r="B55" s="4"/>
      <c r="C55" s="6" t="s">
        <v>103</v>
      </c>
      <c r="D55" s="45"/>
      <c r="E55" s="42"/>
      <c r="J55" s="26"/>
    </row>
    <row r="56" spans="1:10" x14ac:dyDescent="0.35">
      <c r="A56" s="52"/>
      <c r="B56" s="4"/>
      <c r="C56" s="6" t="s">
        <v>69</v>
      </c>
      <c r="D56" s="45"/>
      <c r="E56" s="42"/>
      <c r="J56" s="26"/>
    </row>
    <row r="57" spans="1:10" x14ac:dyDescent="0.35">
      <c r="A57" s="52"/>
      <c r="B57" s="4"/>
      <c r="C57" s="6" t="s">
        <v>61</v>
      </c>
      <c r="D57" s="45"/>
      <c r="E57" s="42"/>
      <c r="J57" s="26"/>
    </row>
    <row r="58" spans="1:10" x14ac:dyDescent="0.35">
      <c r="A58" s="52"/>
      <c r="B58" s="4"/>
      <c r="C58" s="6" t="s">
        <v>62</v>
      </c>
      <c r="D58" s="45"/>
      <c r="E58" s="42"/>
      <c r="J58" s="26"/>
    </row>
    <row r="59" spans="1:10" x14ac:dyDescent="0.35">
      <c r="A59" s="52"/>
      <c r="B59" s="4"/>
      <c r="C59" s="6" t="s">
        <v>126</v>
      </c>
      <c r="D59" s="45"/>
      <c r="E59" s="42"/>
      <c r="J59" s="26"/>
    </row>
    <row r="60" spans="1:10" x14ac:dyDescent="0.35">
      <c r="A60" s="52"/>
      <c r="B60" s="4"/>
      <c r="C60" s="3"/>
      <c r="D60" s="45"/>
      <c r="E60" s="42"/>
      <c r="J60" s="26"/>
    </row>
    <row r="61" spans="1:10" ht="15" thickBot="1" x14ac:dyDescent="0.4">
      <c r="A61" s="53"/>
      <c r="B61" s="4"/>
      <c r="C61" s="3" t="s">
        <v>127</v>
      </c>
      <c r="D61" s="46"/>
      <c r="E61" s="43"/>
      <c r="J61" s="26"/>
    </row>
    <row r="62" spans="1:10" ht="23" x14ac:dyDescent="0.35">
      <c r="A62" s="51" t="s">
        <v>128</v>
      </c>
      <c r="B62" s="11" t="s">
        <v>66</v>
      </c>
      <c r="C62" s="16" t="s">
        <v>130</v>
      </c>
      <c r="D62" s="41">
        <v>23.61</v>
      </c>
      <c r="E62" s="41">
        <f>(60)*D62*inflation_factor</f>
        <v>1447.7651999999998</v>
      </c>
      <c r="G62" t="s">
        <v>140</v>
      </c>
      <c r="H62" t="str">
        <f>TEXT(E62,"#.00") &amp; "*(1+fringe_rate)"</f>
        <v>1447.77*(1+fringe_rate)</v>
      </c>
      <c r="I62" t="str">
        <f>std_factor&amp;"*"&amp;H62</f>
        <v>0.1*1447.77*(1+fringe_rate)</v>
      </c>
      <c r="J62" s="26" t="str">
        <f>"'"&amp;B62&amp;"'"&amp;": " &amp;G62&amp;H62&amp;", " &amp;I62&amp;"],"</f>
        <v>'Technician': [1447.77*(1+fringe_rate), 0.1*1447.77*(1+fringe_rate)],</v>
      </c>
    </row>
    <row r="63" spans="1:10" x14ac:dyDescent="0.35">
      <c r="A63" s="54"/>
      <c r="B63" s="3"/>
      <c r="C63" s="6" t="s">
        <v>69</v>
      </c>
      <c r="D63" s="47"/>
      <c r="E63" s="47"/>
      <c r="J63" s="26"/>
    </row>
    <row r="64" spans="1:10" x14ac:dyDescent="0.35">
      <c r="A64" s="54"/>
      <c r="B64" s="3" t="s">
        <v>67</v>
      </c>
      <c r="C64" s="6" t="s">
        <v>61</v>
      </c>
      <c r="D64" s="47"/>
      <c r="E64" s="47"/>
      <c r="J64" s="26"/>
    </row>
    <row r="65" spans="1:10" x14ac:dyDescent="0.35">
      <c r="A65" s="54"/>
      <c r="B65" s="3"/>
      <c r="C65" s="6" t="s">
        <v>62</v>
      </c>
      <c r="D65" s="47"/>
      <c r="E65" s="47"/>
      <c r="J65" s="26"/>
    </row>
    <row r="66" spans="1:10" x14ac:dyDescent="0.35">
      <c r="A66" s="54"/>
      <c r="B66" s="3" t="s">
        <v>129</v>
      </c>
      <c r="C66" s="6" t="s">
        <v>131</v>
      </c>
      <c r="D66" s="47"/>
      <c r="E66" s="47"/>
      <c r="J66" s="26"/>
    </row>
    <row r="67" spans="1:10" ht="15" thickBot="1" x14ac:dyDescent="0.4">
      <c r="A67" s="53"/>
      <c r="B67" s="5"/>
      <c r="C67" s="15"/>
      <c r="D67" s="43"/>
      <c r="E67" s="43"/>
      <c r="J67" s="26"/>
    </row>
    <row r="68" spans="1:10" x14ac:dyDescent="0.35">
      <c r="A68" s="51" t="s">
        <v>132</v>
      </c>
      <c r="B68" s="3" t="s">
        <v>84</v>
      </c>
      <c r="C68" s="3" t="s">
        <v>134</v>
      </c>
      <c r="D68" s="44" t="s">
        <v>87</v>
      </c>
      <c r="E68" s="41">
        <f>(120)*D68*inflation_factor</f>
        <v>12574.279200000001</v>
      </c>
      <c r="G68" t="s">
        <v>140</v>
      </c>
      <c r="H68" t="str">
        <f>TEXT(E68,"#.00") &amp; "*(1+fringe_rate)"</f>
        <v>12574.28*(1+fringe_rate)</v>
      </c>
      <c r="I68" t="str">
        <f>std_factor&amp;"*"&amp;H68</f>
        <v>0.1*12574.28*(1+fringe_rate)</v>
      </c>
      <c r="J68" s="26" t="str">
        <f>"'"&amp;B68&amp;"'"&amp;": " &amp;G68&amp;H68&amp;", " &amp;I68&amp;"],"</f>
        <v>'Medical Director': [12574.28*(1+fringe_rate), 0.1*12574.28*(1+fringe_rate)],</v>
      </c>
    </row>
    <row r="69" spans="1:10" x14ac:dyDescent="0.35">
      <c r="A69" s="52"/>
      <c r="B69" s="3"/>
      <c r="C69" s="3" t="s">
        <v>135</v>
      </c>
      <c r="D69" s="45"/>
      <c r="E69" s="42"/>
      <c r="J69" s="26"/>
    </row>
    <row r="70" spans="1:10" x14ac:dyDescent="0.35">
      <c r="A70" s="52"/>
      <c r="B70" s="3" t="s">
        <v>85</v>
      </c>
      <c r="C70" s="3" t="s">
        <v>136</v>
      </c>
      <c r="D70" s="45"/>
      <c r="E70" s="42"/>
      <c r="J70" s="26"/>
    </row>
    <row r="71" spans="1:10" x14ac:dyDescent="0.35">
      <c r="A71" s="52"/>
      <c r="B71" s="3"/>
      <c r="C71" s="3" t="s">
        <v>62</v>
      </c>
      <c r="D71" s="45"/>
      <c r="E71" s="42"/>
      <c r="J71" s="26"/>
    </row>
    <row r="72" spans="1:10" x14ac:dyDescent="0.35">
      <c r="A72" s="52"/>
      <c r="B72" s="3" t="s">
        <v>133</v>
      </c>
      <c r="C72" s="3"/>
      <c r="D72" s="45"/>
      <c r="E72" s="42"/>
      <c r="J72" s="26"/>
    </row>
    <row r="73" spans="1:10" ht="15" thickBot="1" x14ac:dyDescent="0.4">
      <c r="A73" s="53"/>
      <c r="B73" s="4"/>
      <c r="C73" s="3" t="s">
        <v>127</v>
      </c>
      <c r="D73" s="46"/>
      <c r="E73" s="43"/>
      <c r="J73" s="26"/>
    </row>
    <row r="74" spans="1:10" x14ac:dyDescent="0.35">
      <c r="A74" s="51" t="s">
        <v>88</v>
      </c>
      <c r="B74" s="11" t="s">
        <v>89</v>
      </c>
      <c r="C74" s="51" t="s">
        <v>137</v>
      </c>
      <c r="D74" s="41">
        <v>3000</v>
      </c>
      <c r="E74" s="41">
        <f>D74*inflation_factor^13</f>
        <v>3980.9149580283411</v>
      </c>
      <c r="G74" t="s">
        <v>140</v>
      </c>
      <c r="H74" t="str">
        <f>TEXT(E74,"#.00") &amp; "*(1+fringe_rate)"</f>
        <v>3980.91*(1+fringe_rate)</v>
      </c>
      <c r="I74" t="str">
        <f>std_factor&amp;"*"&amp;H74</f>
        <v>0.1*3980.91*(1+fringe_rate)</v>
      </c>
      <c r="J74" s="26" t="str">
        <f>"'"&amp;B74&amp;"'"&amp;": " &amp;G74&amp;H74&amp;", " &amp;I74&amp;"],"</f>
        <v>'Space:': [3980.91*(1+fringe_rate), 0.1*3980.91*(1+fringe_rate)],</v>
      </c>
    </row>
    <row r="75" spans="1:10" ht="15" thickBot="1" x14ac:dyDescent="0.4">
      <c r="A75" s="54"/>
      <c r="B75" s="14" t="s">
        <v>90</v>
      </c>
      <c r="C75" s="53"/>
      <c r="D75" s="43"/>
      <c r="E75" s="43"/>
      <c r="J75" s="26"/>
    </row>
    <row r="76" spans="1:10" ht="15" thickBot="1" x14ac:dyDescent="0.4">
      <c r="A76" s="54"/>
      <c r="B76" s="3" t="s">
        <v>92</v>
      </c>
      <c r="C76" s="8">
        <v>885</v>
      </c>
      <c r="E76" s="10">
        <f>C76*inflation_factor^13</f>
        <v>1174.3699126183606</v>
      </c>
      <c r="G76" t="s">
        <v>140</v>
      </c>
      <c r="H76" t="str">
        <f>TEXT(E76,"#.00") &amp; "*(1+fringe_rate)"</f>
        <v>1174.37*(1+fringe_rate)</v>
      </c>
      <c r="I76" t="str">
        <f>std_factor&amp;"*"&amp;H76</f>
        <v>0.1*1174.37*(1+fringe_rate)</v>
      </c>
      <c r="J76" s="26" t="str">
        <f>"'"&amp;B76&amp;"'"&amp;": " &amp;G76&amp;H76&amp;", " &amp;I76&amp;"],"</f>
        <v>'Cleaning Service': [1174.37*(1+fringe_rate), 0.1*1174.37*(1+fringe_rate)],</v>
      </c>
    </row>
    <row r="77" spans="1:10" ht="15" thickBot="1" x14ac:dyDescent="0.4">
      <c r="A77" s="53"/>
      <c r="B77" s="17" t="s">
        <v>93</v>
      </c>
      <c r="C77" s="18">
        <v>2900</v>
      </c>
      <c r="E77" s="19">
        <f>C77*inflation_factor^13</f>
        <v>3848.2177927607299</v>
      </c>
      <c r="G77" t="s">
        <v>140</v>
      </c>
      <c r="H77" t="str">
        <f>TEXT(E77,"#.00") &amp; "*(1+fringe_rate)"</f>
        <v>3848.22*(1+fringe_rate)</v>
      </c>
      <c r="I77" t="str">
        <f>std_factor&amp;"*"&amp;H77</f>
        <v>0.1*3848.22*(1+fringe_rate)</v>
      </c>
      <c r="J77" s="26" t="str">
        <f>"'"&amp;B77&amp;"'"&amp;": " &amp;G77&amp;H77&amp;", " &amp;I77&amp;"],"</f>
        <v>'Clinic Equipment and Supplies ': [3848.22*(1+fringe_rate), 0.1*3848.22*(1+fringe_rate)],</v>
      </c>
    </row>
    <row r="78" spans="1:10" ht="16" thickBot="1" x14ac:dyDescent="0.4">
      <c r="A78" s="20"/>
      <c r="B78" s="15"/>
      <c r="C78" s="21" t="s">
        <v>94</v>
      </c>
      <c r="D78" s="22"/>
      <c r="E78" s="23">
        <f>SUM(E5:E77)</f>
        <v>50308.731313407436</v>
      </c>
    </row>
  </sheetData>
  <mergeCells count="25">
    <mergeCell ref="E74:E75"/>
    <mergeCell ref="A74:A77"/>
    <mergeCell ref="C74:C75"/>
    <mergeCell ref="D74:D75"/>
    <mergeCell ref="E62:E67"/>
    <mergeCell ref="A68:A73"/>
    <mergeCell ref="D68:D73"/>
    <mergeCell ref="E68:E73"/>
    <mergeCell ref="A62:A67"/>
    <mergeCell ref="D62:D67"/>
    <mergeCell ref="E18:E31"/>
    <mergeCell ref="A5:A17"/>
    <mergeCell ref="D5:D17"/>
    <mergeCell ref="E5:E17"/>
    <mergeCell ref="D47:D61"/>
    <mergeCell ref="E47:E61"/>
    <mergeCell ref="A32:A46"/>
    <mergeCell ref="D32:D46"/>
    <mergeCell ref="E32:E46"/>
    <mergeCell ref="A47:A61"/>
    <mergeCell ref="A3:A4"/>
    <mergeCell ref="B3:B4"/>
    <mergeCell ref="C3:C4"/>
    <mergeCell ref="A18:A31"/>
    <mergeCell ref="D18:D3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D4AB-A7D8-4588-8CC8-AB5DB713E018}">
  <dimension ref="A1:J29"/>
  <sheetViews>
    <sheetView workbookViewId="0">
      <selection activeCell="J29" sqref="I29:J29"/>
    </sheetView>
  </sheetViews>
  <sheetFormatPr defaultRowHeight="14.5" x14ac:dyDescent="0.35"/>
  <sheetData>
    <row r="1" spans="1:7" x14ac:dyDescent="0.35">
      <c r="A1" s="59" t="s">
        <v>151</v>
      </c>
      <c r="B1" s="61" t="s">
        <v>152</v>
      </c>
      <c r="C1" s="37" t="s">
        <v>153</v>
      </c>
      <c r="D1" s="32" t="s">
        <v>155</v>
      </c>
      <c r="E1" s="32" t="s">
        <v>155</v>
      </c>
      <c r="F1" s="32" t="s">
        <v>155</v>
      </c>
      <c r="G1" s="33" t="s">
        <v>155</v>
      </c>
    </row>
    <row r="2" spans="1:7" ht="23" thickBot="1" x14ac:dyDescent="0.4">
      <c r="A2" s="60"/>
      <c r="B2" s="62"/>
      <c r="C2" s="38" t="s">
        <v>154</v>
      </c>
      <c r="D2" s="30" t="s">
        <v>156</v>
      </c>
      <c r="E2" s="30" t="s">
        <v>157</v>
      </c>
      <c r="F2" s="30" t="s">
        <v>158</v>
      </c>
      <c r="G2" s="34" t="s">
        <v>159</v>
      </c>
    </row>
    <row r="3" spans="1:7" ht="15" thickBot="1" x14ac:dyDescent="0.4">
      <c r="A3" s="35" t="s">
        <v>160</v>
      </c>
      <c r="B3" s="31">
        <v>16.811</v>
      </c>
      <c r="C3" s="39">
        <v>20.399999999999999</v>
      </c>
      <c r="D3" s="31">
        <v>18.100000000000001</v>
      </c>
      <c r="E3" s="31">
        <v>28.4</v>
      </c>
      <c r="F3" s="31">
        <v>21.7</v>
      </c>
      <c r="G3" s="31">
        <v>14.6</v>
      </c>
    </row>
    <row r="4" spans="1:7" ht="15" thickBot="1" x14ac:dyDescent="0.4">
      <c r="A4" s="35" t="s">
        <v>161</v>
      </c>
      <c r="B4" s="31">
        <v>38.676000000000002</v>
      </c>
      <c r="C4" s="39">
        <v>44.4</v>
      </c>
      <c r="D4" s="31">
        <v>41.2</v>
      </c>
      <c r="E4" s="31">
        <v>58.1</v>
      </c>
      <c r="F4" s="31">
        <v>46.6</v>
      </c>
      <c r="G4" s="31">
        <v>30.9</v>
      </c>
    </row>
    <row r="5" spans="1:7" ht="15" thickBot="1" x14ac:dyDescent="0.4">
      <c r="A5" s="36">
        <v>1996</v>
      </c>
      <c r="B5" s="31">
        <v>64.734999999999999</v>
      </c>
      <c r="C5" s="39">
        <v>64.7</v>
      </c>
      <c r="D5" s="31">
        <v>62.1</v>
      </c>
      <c r="E5" s="31">
        <v>75.400000000000006</v>
      </c>
      <c r="F5" s="31">
        <v>66.8</v>
      </c>
      <c r="G5" s="31">
        <v>51.9</v>
      </c>
    </row>
    <row r="6" spans="1:7" ht="15" thickBot="1" x14ac:dyDescent="0.4">
      <c r="A6" s="36">
        <v>1997</v>
      </c>
      <c r="B6" s="31">
        <v>65.994</v>
      </c>
      <c r="C6" s="39">
        <v>65.8</v>
      </c>
      <c r="D6" s="31">
        <v>62.6</v>
      </c>
      <c r="E6" s="31">
        <v>76.2</v>
      </c>
      <c r="F6" s="31">
        <v>69.099999999999994</v>
      </c>
      <c r="G6" s="31">
        <v>54.3</v>
      </c>
    </row>
    <row r="7" spans="1:7" ht="15" thickBot="1" x14ac:dyDescent="0.4">
      <c r="A7" s="36">
        <v>1998</v>
      </c>
      <c r="B7" s="31">
        <v>67.281999999999996</v>
      </c>
      <c r="C7" s="39">
        <v>67.2</v>
      </c>
      <c r="D7" s="31">
        <v>63.1</v>
      </c>
      <c r="E7" s="31">
        <v>77.8</v>
      </c>
      <c r="F7" s="31">
        <v>70.8</v>
      </c>
      <c r="G7" s="31">
        <v>56.6</v>
      </c>
    </row>
    <row r="8" spans="1:7" ht="15" thickBot="1" x14ac:dyDescent="0.4">
      <c r="A8" s="36">
        <v>1999</v>
      </c>
      <c r="B8" s="31">
        <v>68.917000000000002</v>
      </c>
      <c r="C8" s="39">
        <v>68.900000000000006</v>
      </c>
      <c r="D8" s="31">
        <v>64.2</v>
      </c>
      <c r="E8" s="31">
        <v>79.400000000000006</v>
      </c>
      <c r="F8" s="31">
        <v>72.3</v>
      </c>
      <c r="G8" s="31">
        <v>59.2</v>
      </c>
    </row>
    <row r="9" spans="1:7" ht="15" thickBot="1" x14ac:dyDescent="0.4">
      <c r="A9" s="36">
        <v>2000</v>
      </c>
      <c r="B9" s="31">
        <v>70.933999999999997</v>
      </c>
      <c r="C9" s="39">
        <v>70.900000000000006</v>
      </c>
      <c r="D9" s="31">
        <v>65.900000000000006</v>
      </c>
      <c r="E9" s="31">
        <v>80.7</v>
      </c>
      <c r="F9" s="31">
        <v>73.7</v>
      </c>
      <c r="G9" s="31">
        <v>61.9</v>
      </c>
    </row>
    <row r="10" spans="1:7" ht="15" thickBot="1" x14ac:dyDescent="0.4">
      <c r="A10" s="36">
        <v>2001</v>
      </c>
      <c r="B10" s="31">
        <v>73.427999999999997</v>
      </c>
      <c r="C10" s="39">
        <v>73.5</v>
      </c>
      <c r="D10" s="31">
        <v>68.2</v>
      </c>
      <c r="E10" s="31">
        <v>83.1</v>
      </c>
      <c r="F10" s="31">
        <v>76.2</v>
      </c>
      <c r="G10" s="31">
        <v>64.400000000000006</v>
      </c>
    </row>
    <row r="11" spans="1:7" ht="15" thickBot="1" x14ac:dyDescent="0.4">
      <c r="A11" s="36">
        <v>2002</v>
      </c>
      <c r="B11" s="31">
        <v>75.468999999999994</v>
      </c>
      <c r="C11" s="39">
        <v>75.7</v>
      </c>
      <c r="D11" s="31">
        <v>71.3</v>
      </c>
      <c r="E11" s="31">
        <v>83.1</v>
      </c>
      <c r="F11" s="31">
        <v>78.2</v>
      </c>
      <c r="G11" s="31">
        <v>67.3</v>
      </c>
    </row>
    <row r="12" spans="1:7" ht="15" thickBot="1" x14ac:dyDescent="0.4">
      <c r="A12" s="36">
        <v>2003</v>
      </c>
      <c r="B12" s="31">
        <v>78.155000000000001</v>
      </c>
      <c r="C12" s="39">
        <v>78.2</v>
      </c>
      <c r="D12" s="31">
        <v>74.400000000000006</v>
      </c>
      <c r="E12" s="31">
        <v>84.5</v>
      </c>
      <c r="F12" s="31">
        <v>80.599999999999994</v>
      </c>
      <c r="G12" s="31">
        <v>70.099999999999994</v>
      </c>
    </row>
    <row r="13" spans="1:7" ht="15" thickBot="1" x14ac:dyDescent="0.4">
      <c r="A13" s="36">
        <v>2004</v>
      </c>
      <c r="B13" s="31">
        <v>80.903999999999996</v>
      </c>
      <c r="C13" s="39">
        <v>81</v>
      </c>
      <c r="D13" s="31">
        <v>78</v>
      </c>
      <c r="E13" s="31">
        <v>86.2</v>
      </c>
      <c r="F13" s="31">
        <v>82.8</v>
      </c>
      <c r="G13" s="31">
        <v>73.5</v>
      </c>
    </row>
    <row r="14" spans="1:7" ht="15" thickBot="1" x14ac:dyDescent="0.4">
      <c r="A14" s="36">
        <v>2005</v>
      </c>
      <c r="B14" s="31">
        <v>83.412999999999997</v>
      </c>
      <c r="C14" s="39">
        <v>83.5</v>
      </c>
      <c r="D14" s="31">
        <v>81</v>
      </c>
      <c r="E14" s="31">
        <v>87.9</v>
      </c>
      <c r="F14" s="31">
        <v>85.1</v>
      </c>
      <c r="G14" s="31">
        <v>77.599999999999994</v>
      </c>
    </row>
    <row r="15" spans="1:7" ht="15" thickBot="1" x14ac:dyDescent="0.4">
      <c r="A15" s="36">
        <v>2006</v>
      </c>
      <c r="B15" s="31">
        <v>86.049000000000007</v>
      </c>
      <c r="C15" s="39">
        <v>86</v>
      </c>
      <c r="D15" s="31">
        <v>84.5</v>
      </c>
      <c r="E15" s="31">
        <v>88.7</v>
      </c>
      <c r="F15" s="31">
        <v>87.5</v>
      </c>
      <c r="G15" s="31">
        <v>81.7</v>
      </c>
    </row>
    <row r="16" spans="1:7" ht="15" thickBot="1" x14ac:dyDescent="0.4">
      <c r="A16" s="36">
        <v>2007</v>
      </c>
      <c r="B16" s="31">
        <v>88.866</v>
      </c>
      <c r="C16" s="39">
        <v>88.8</v>
      </c>
      <c r="D16" s="31">
        <v>87.4</v>
      </c>
      <c r="E16" s="31">
        <v>92.2</v>
      </c>
      <c r="F16" s="31">
        <v>89.9</v>
      </c>
      <c r="G16" s="31">
        <v>85.9</v>
      </c>
    </row>
    <row r="17" spans="1:10" ht="15" thickBot="1" x14ac:dyDescent="0.4">
      <c r="A17" s="36">
        <v>2008</v>
      </c>
      <c r="B17" s="31">
        <v>91.161000000000001</v>
      </c>
      <c r="C17" s="39">
        <v>91.2</v>
      </c>
      <c r="D17" s="31">
        <v>90.1</v>
      </c>
      <c r="E17" s="31">
        <v>93.2</v>
      </c>
      <c r="F17" s="31">
        <v>93.6</v>
      </c>
      <c r="G17" s="31">
        <v>90.3</v>
      </c>
    </row>
    <row r="18" spans="1:10" ht="15" thickBot="1" x14ac:dyDescent="0.4">
      <c r="A18" s="36">
        <v>2009</v>
      </c>
      <c r="B18" s="31">
        <v>93.668999999999997</v>
      </c>
      <c r="C18" s="39">
        <v>93.7</v>
      </c>
      <c r="D18" s="31">
        <v>92.8</v>
      </c>
      <c r="E18" s="31">
        <v>95.3</v>
      </c>
      <c r="F18" s="31">
        <v>95.5</v>
      </c>
      <c r="G18" s="31">
        <v>93</v>
      </c>
    </row>
    <row r="19" spans="1:10" ht="15" thickBot="1" x14ac:dyDescent="0.4">
      <c r="A19" s="36">
        <v>2010</v>
      </c>
      <c r="B19" s="31">
        <v>96.108000000000004</v>
      </c>
      <c r="C19" s="39">
        <v>96.2</v>
      </c>
      <c r="D19" s="31">
        <v>95.5</v>
      </c>
      <c r="E19" s="31">
        <v>97.5</v>
      </c>
      <c r="F19" s="31">
        <v>97.6</v>
      </c>
      <c r="G19" s="31">
        <v>95.5</v>
      </c>
    </row>
    <row r="20" spans="1:10" ht="15" thickBot="1" x14ac:dyDescent="0.4">
      <c r="A20" s="36">
        <v>2011</v>
      </c>
      <c r="B20" s="31">
        <v>98.058000000000007</v>
      </c>
      <c r="C20" s="39">
        <v>98.2</v>
      </c>
      <c r="D20" s="31">
        <v>97.6</v>
      </c>
      <c r="E20" s="31">
        <v>98.9</v>
      </c>
      <c r="F20" s="31">
        <v>99</v>
      </c>
      <c r="G20" s="31">
        <v>97.7</v>
      </c>
    </row>
    <row r="21" spans="1:10" ht="15" thickBot="1" x14ac:dyDescent="0.4">
      <c r="A21" s="36">
        <v>2012</v>
      </c>
      <c r="B21" s="31">
        <v>100</v>
      </c>
      <c r="C21" s="39">
        <v>100</v>
      </c>
      <c r="D21" s="31">
        <v>100</v>
      </c>
      <c r="E21" s="31">
        <v>100</v>
      </c>
      <c r="F21" s="31">
        <v>100</v>
      </c>
      <c r="G21" s="31">
        <v>100</v>
      </c>
    </row>
    <row r="22" spans="1:10" ht="15" thickBot="1" x14ac:dyDescent="0.4">
      <c r="A22" s="36">
        <v>2013</v>
      </c>
      <c r="B22" s="31">
        <v>101.22799999999999</v>
      </c>
      <c r="C22" s="39">
        <v>101.5</v>
      </c>
      <c r="D22" s="31">
        <v>102.2</v>
      </c>
      <c r="E22" s="31">
        <v>100.1</v>
      </c>
      <c r="F22" s="31">
        <v>101.7</v>
      </c>
      <c r="G22" s="31">
        <v>103.4</v>
      </c>
    </row>
    <row r="23" spans="1:10" ht="15" thickBot="1" x14ac:dyDescent="0.4">
      <c r="A23" s="36">
        <v>2014</v>
      </c>
      <c r="B23" s="31">
        <v>102.63500000000001</v>
      </c>
      <c r="C23" s="39">
        <v>102.9</v>
      </c>
      <c r="D23" s="31">
        <v>103.5</v>
      </c>
      <c r="E23" s="31">
        <v>100.6</v>
      </c>
      <c r="F23" s="31">
        <v>103.1</v>
      </c>
      <c r="G23" s="31">
        <v>105.6</v>
      </c>
    </row>
    <row r="24" spans="1:10" ht="15" thickBot="1" x14ac:dyDescent="0.4">
      <c r="A24" s="36">
        <v>2015</v>
      </c>
      <c r="B24" s="31">
        <v>103.77200000000001</v>
      </c>
      <c r="C24" s="39">
        <v>103.5</v>
      </c>
      <c r="D24" s="31">
        <v>104.5</v>
      </c>
      <c r="E24" s="31">
        <v>99.5</v>
      </c>
      <c r="F24" s="31">
        <v>103.9</v>
      </c>
      <c r="G24" s="31">
        <v>108.3</v>
      </c>
    </row>
    <row r="25" spans="1:10" ht="15" thickBot="1" x14ac:dyDescent="0.4">
      <c r="A25" s="36">
        <v>2016</v>
      </c>
      <c r="B25" s="31">
        <v>105.43</v>
      </c>
      <c r="C25" s="39">
        <v>104.7</v>
      </c>
      <c r="D25" s="31">
        <v>105.7</v>
      </c>
      <c r="E25" s="31">
        <v>99.7</v>
      </c>
      <c r="F25" s="31">
        <v>105.2</v>
      </c>
      <c r="G25" s="31">
        <v>111.4</v>
      </c>
    </row>
    <row r="26" spans="1:10" ht="15" thickBot="1" x14ac:dyDescent="0.4">
      <c r="A26" s="36">
        <v>2017</v>
      </c>
      <c r="B26" s="31">
        <v>107.23</v>
      </c>
      <c r="C26" s="39">
        <v>106.1</v>
      </c>
      <c r="D26" s="31">
        <v>107.5</v>
      </c>
      <c r="E26" s="31">
        <v>100.2</v>
      </c>
      <c r="F26" s="31">
        <v>107.7</v>
      </c>
      <c r="G26" s="31">
        <v>113.2</v>
      </c>
    </row>
    <row r="27" spans="1:10" ht="15" thickBot="1" x14ac:dyDescent="0.4">
      <c r="A27" s="36">
        <v>2018</v>
      </c>
      <c r="B27" s="31">
        <v>109.1</v>
      </c>
      <c r="C27" s="39">
        <v>107.6</v>
      </c>
      <c r="D27" s="31">
        <v>110.1</v>
      </c>
      <c r="E27" s="31">
        <v>100.9</v>
      </c>
      <c r="F27" s="31">
        <v>108.1</v>
      </c>
      <c r="G27" s="31">
        <v>116.3</v>
      </c>
    </row>
    <row r="28" spans="1:10" ht="15" thickBot="1" x14ac:dyDescent="0.4">
      <c r="A28" s="36">
        <v>2019</v>
      </c>
      <c r="B28" s="31">
        <v>110.64700000000001</v>
      </c>
      <c r="C28" s="39">
        <v>109.2</v>
      </c>
      <c r="D28" s="31">
        <v>112.3</v>
      </c>
      <c r="E28" s="31">
        <v>101.7</v>
      </c>
      <c r="F28" s="31">
        <v>108.9</v>
      </c>
      <c r="G28" s="31">
        <v>118.9</v>
      </c>
    </row>
    <row r="29" spans="1:10" x14ac:dyDescent="0.35">
      <c r="A29" s="36">
        <v>2020</v>
      </c>
      <c r="B29" s="31">
        <v>112.97799999999999</v>
      </c>
      <c r="C29" s="39">
        <v>111.6</v>
      </c>
      <c r="D29" s="31">
        <v>115.9</v>
      </c>
      <c r="E29" s="31">
        <v>102.9</v>
      </c>
      <c r="F29" s="31">
        <v>110.2</v>
      </c>
      <c r="G29" s="31">
        <v>122.4</v>
      </c>
      <c r="I29" s="40">
        <f>C29/C28-1</f>
        <v>2.19780219780219E-2</v>
      </c>
      <c r="J29" s="40">
        <f>POWER(D29/D16,1/13)-1</f>
        <v>2.1947570742111067E-2</v>
      </c>
    </row>
  </sheetData>
  <mergeCells count="2">
    <mergeCell ref="A1:A2"/>
    <mergeCell ref="B1:B2"/>
  </mergeCells>
  <hyperlinks>
    <hyperlink ref="A3" r:id="rId1" location="t3ast" display="https://www.meps.ahrq.gov/about_meps/Price_Index.shtml - t3ast" xr:uid="{E35984E8-3C71-45DD-8917-DAAB6EA2F93D}"/>
    <hyperlink ref="A4" r:id="rId2" location="t3ast" display="https://www.meps.ahrq.gov/about_meps/Price_Index.shtml - t3ast" xr:uid="{8D113EB0-2E7A-49CD-9966-B0AAA764C0A6}"/>
  </hyperlinks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BB</vt:lpstr>
      <vt:lpstr>CC</vt:lpstr>
      <vt:lpstr>inflation</vt:lpstr>
      <vt:lpstr>CC!inflation</vt:lpstr>
      <vt:lpstr>inflation</vt:lpstr>
      <vt:lpstr>CC!inflation_factor</vt:lpstr>
      <vt:lpstr>inflation_factor</vt:lpstr>
      <vt:lpstr>CC!std_factor</vt:lpstr>
      <vt:lpstr>std_factor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Yaesoubi, Reza</dc:creator>
  <cp:lastModifiedBy>Yaesoubi, Reza</cp:lastModifiedBy>
  <dcterms:created xsi:type="dcterms:W3CDTF">2015-06-05T18:17:20Z</dcterms:created>
  <dcterms:modified xsi:type="dcterms:W3CDTF">2022-11-28T16:40:29Z</dcterms:modified>
</cp:coreProperties>
</file>