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storm" sheetId="1" state="visible" r:id="rId2"/>
    <sheet name="Vlookup Advanc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<sst xmlns="http://schemas.openxmlformats.org/spreadsheetml/2006/main" count="121" uniqueCount="48">
  <si>
    <t xml:space="preserve">Q.1. Calculate Gross sales and Profit in the table. </t>
  </si>
  <si>
    <t xml:space="preserve">Q.2. Give dropdowns on Segment and Country, then Create formulas which calucalte Total sales and Total Profit based on the selection. If the combination doesn't exist, the result should be "NA".</t>
  </si>
  <si>
    <t xml:space="preserve">Q.3. Filter out Unique List of Products and their repsective 'MRP'. Result should look same as in the image</t>
  </si>
  <si>
    <t xml:space="preserve">Segment</t>
  </si>
  <si>
    <t xml:space="preserve">Country [dropdown]</t>
  </si>
  <si>
    <t xml:space="preserve">Total Sales</t>
  </si>
  <si>
    <t xml:space="preserve">Total types of Product</t>
  </si>
  <si>
    <t xml:space="preserve">Midmarket</t>
  </si>
  <si>
    <t xml:space="preserve">United States of America</t>
  </si>
  <si>
    <t xml:space="preserve">Product Name</t>
  </si>
  <si>
    <t xml:space="preserve">Max MRP</t>
  </si>
  <si>
    <t xml:space="preserve">Min MRP</t>
  </si>
  <si>
    <t xml:space="preserve">Country</t>
  </si>
  <si>
    <t xml:space="preserve">Product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</si>
  <si>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</si>
  <si>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</si>
  <si>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</si>
  <si>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</si>
  <si>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Profit</t>
  </si>
  <si>
    <t xml:space="preserve">Government</t>
  </si>
  <si>
    <t xml:space="preserve">Mexico</t>
  </si>
  <si>
    <t xml:space="preserve">Paseo</t>
  </si>
  <si>
    <t xml:space="preserve">Canada</t>
  </si>
  <si>
    <t xml:space="preserve">Velo</t>
  </si>
  <si>
    <t xml:space="preserve">France</t>
  </si>
  <si>
    <t xml:space="preserve">Amarilla</t>
  </si>
  <si>
    <t xml:space="preserve">Channel Partners</t>
  </si>
  <si>
    <t xml:space="preserve">Montana</t>
  </si>
  <si>
    <t xml:space="preserve">VTT</t>
  </si>
  <si>
    <t xml:space="preserve">Germany</t>
  </si>
  <si>
    <t xml:space="preserve">Enterprise</t>
  </si>
  <si>
    <t xml:space="preserve">Small Business</t>
  </si>
  <si>
    <t xml:space="preserve">Partial Text Lookup: LEFT and SEARCH</t>
  </si>
  <si>
    <t xml:space="preserve">INDEX MATCH</t>
  </si>
  <si>
    <t xml:space="preserve">Velo - 235</t>
  </si>
  <si>
    <t xml:space="preserve">Paseo - 895</t>
  </si>
  <si>
    <t xml:space="preserve">Amarilla - 145</t>
  </si>
  <si>
    <t xml:space="preserve">Montana - 125</t>
  </si>
  <si>
    <t xml:space="preserve">VTT - 777</t>
  </si>
  <si>
    <t xml:space="preserve">Multiple Source Table Vlookup</t>
  </si>
  <si>
    <t xml:space="preserve">Montana </t>
  </si>
  <si>
    <t xml:space="preserve"> Sales</t>
  </si>
  <si>
    <t xml:space="preserve">Disc%</t>
  </si>
  <si>
    <t xml:space="preserve"> </t>
  </si>
  <si>
    <t xml:space="preserve">Multiple Lookup Value</t>
  </si>
  <si>
    <t xml:space="preserve">HELPER</t>
  </si>
  <si>
    <t xml:space="preserve">Model no</t>
  </si>
  <si>
    <t xml:space="preserve">VTT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</si>
</sst>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%"/>
    <numFmt numFmtId="167" formatCode="0%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768600</xdr:colOff>
      <xdr:row>4</xdr:row>
      <xdr:rowOff>60120</xdr:rowOff>
    </xdr:from>
    <xdr:to>
      <xdr:col>10</xdr:col>
      <xdr:colOff>21960</xdr:colOff>
      <xdr:row>10</xdr:row>
      <xdr:rowOff>138240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897400" y="888840"/>
          <a:ext cx="2430720" cy="1211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4296875" defaultRowHeight="14.25" zeroHeight="false" outlineLevelRow="0" outlineLevelCol="0"/>
  <cols>
    <col collapsed="false" customWidth="true" hidden="false" outlineLevel="0" max="2" min="2" style="1" width="14.89"/>
    <col collapsed="false" customWidth="true" hidden="false" outlineLevel="0" max="3" min="3" style="1" width="21.56"/>
    <col collapsed="false" customWidth="true" hidden="false" outlineLevel="0" max="4" min="4" style="1" width="9.78"/>
    <col collapsed="false" customWidth="true" hidden="false" outlineLevel="0" max="5" min="5" style="1" width="19.22"/>
    <col collapsed="false" customWidth="true" hidden="false" outlineLevel="0" max="6" min="6" style="1" width="17.56"/>
    <col collapsed="false" customWidth="true" hidden="false" outlineLevel="0" max="7" min="7" style="1" width="8.78"/>
    <col collapsed="false" customWidth="true" hidden="false" outlineLevel="0" max="8" min="8" style="1" width="10.11"/>
    <col collapsed="false" customWidth="true" hidden="false" outlineLevel="0" max="13" min="13" style="1" width="8.88"/>
  </cols>
  <sheetData>
    <row r="2" customFormat="false" ht="15" hidden="false" customHeight="false" outlineLevel="0" collapsed="false">
      <c r="B2" s="2" t="s">
        <v>0</v>
      </c>
    </row>
    <row r="3" customFormat="false" ht="18" hidden="false" customHeight="false" outlineLevel="0" collapsed="false">
      <c r="B3" s="2" t="s">
        <v>1</v>
      </c>
      <c r="G3" s="3"/>
    </row>
    <row r="4" customFormat="false" ht="18" hidden="false" customHeight="false" outlineLevel="0" collapsed="false">
      <c r="B4" s="2" t="s">
        <v>2</v>
      </c>
      <c r="G4" s="3"/>
    </row>
    <row r="5" customFormat="false" ht="18" hidden="false" customHeight="false" outlineLevel="0" collapsed="false">
      <c r="G5" s="3"/>
    </row>
    <row r="6" customFormat="false" ht="14.25" hidden="false" customHeight="false" outlineLevel="0" collapsed="false">
      <c r="B6" s="4" t="s">
        <v>3</v>
      </c>
      <c r="C6" s="4" t="s">
        <v>4</v>
      </c>
      <c r="D6" s="4" t="s">
        <v>5</v>
      </c>
      <c r="E6" s="4" t="s">
        <v>6</v>
      </c>
    </row>
    <row r="7" customFormat="false" ht="14.25" hidden="false" customHeight="false" outlineLevel="0" collapsed="false">
      <c r="B7" s="5" t="s">
        <v>7</v>
      </c>
      <c r="C7" s="5" t="s">
        <v>8</v>
      </c>
      <c r="D7" s="6" t="n">
        <f aca="false">IF(SUMIFS($H$14:$H$27,$B$14:$B$27,B7,$C$14:$C$27,C7)=0,"NA",SUMIFS($H$14:$H$27,$B$14:$B$27,B7,$C$14:$C$27,C7))</f>
        <v>1474650</v>
      </c>
      <c r="E7" s="6" t="n">
        <f aca="false">COUNTIFS(B14:B27,B7,C14:C27,C7)</f>
        <v>2</v>
      </c>
    </row>
    <row r="9" customFormat="false" ht="14.25" hidden="false" customHeight="false" outlineLevel="0" collapsed="false">
      <c r="C9" s="7"/>
      <c r="D9" s="7"/>
      <c r="E9" s="4" t="s">
        <v>9</v>
      </c>
    </row>
    <row r="10" customFormat="false" ht="14.25" hidden="false" customHeight="false" outlineLevel="0" collapsed="false">
      <c r="C10" s="4" t="s">
        <v>10</v>
      </c>
      <c r="D10" s="6" t="n">
        <f aca="false">MAX(F14:F27)</f>
        <v>260</v>
      </c>
      <c r="E10" s="6" t="str">
        <f aca="false">VLOOKUP(D10,CHOOSE({1,2},F14:F27,D14:D27),2,0)</f>
        <v>Amarilla</v>
      </c>
    </row>
    <row r="11" customFormat="false" ht="14.25" hidden="false" customHeight="false" outlineLevel="0" collapsed="false">
      <c r="C11" s="4" t="s">
        <v>11</v>
      </c>
      <c r="D11" s="6" t="n">
        <f aca="false">MIN(F14:F27)</f>
        <v>5</v>
      </c>
      <c r="E11" s="6" t="str">
        <f aca="false">VLOOKUP(D11,CHOOSE({1,2},F14:F27,D14:D27),2,0)</f>
        <v>Montana</v>
      </c>
    </row>
    <row r="13" customFormat="false" ht="14.25" hidden="false" customHeight="false" outlineLevel="0" collapsed="false">
      <c r="B13" s="7" t="s">
        <v>3</v>
      </c>
      <c r="C13" s="7" t="s">
        <v>12</v>
      </c>
      <c r="D13" s="7" t="s">
        <v>13</v>
      </c>
      <c r="E13" s="7" t="s">
        <v>14</v>
      </c>
      <c r="F13" s="6" t="s">
        <v>15</v>
      </c>
      <c r="G13" s="7" t="s">
        <v>16</v>
      </c>
      <c r="H13" s="6" t="s">
        <v>17</v>
      </c>
      <c r="I13" s="6" t="s">
        <v>18</v>
      </c>
    </row>
    <row r="14" customFormat="false" ht="14.25" hidden="false" customHeight="false" outlineLevel="0" collapsed="false">
      <c r="B14" s="7" t="s">
        <v>19</v>
      </c>
      <c r="C14" s="7" t="s">
        <v>20</v>
      </c>
      <c r="D14" s="7" t="s">
        <v>21</v>
      </c>
      <c r="E14" s="7" t="n">
        <v>2851</v>
      </c>
      <c r="F14" s="6" t="n">
        <f aca="false">IF(D14="Paseo",10,IF(D14="Velo",120,IF(D14="Amarilla",260,IF(D14="Montana",5,250))))</f>
        <v>10</v>
      </c>
      <c r="G14" s="7" t="n">
        <v>350</v>
      </c>
      <c r="H14" s="6" t="n">
        <f aca="false">PRODUCT(E14,G14)</f>
        <v>997850</v>
      </c>
      <c r="I14" s="6" t="n">
        <f aca="false">(G14-F14)*E14</f>
        <v>969340</v>
      </c>
    </row>
    <row r="15" customFormat="false" ht="14.25" hidden="false" customHeight="false" outlineLevel="0" collapsed="false">
      <c r="B15" s="7" t="s">
        <v>19</v>
      </c>
      <c r="C15" s="7" t="s">
        <v>8</v>
      </c>
      <c r="D15" s="7" t="s">
        <v>21</v>
      </c>
      <c r="E15" s="7" t="n">
        <v>3495</v>
      </c>
      <c r="F15" s="6" t="n">
        <f aca="false">IF(D15="Paseo",10,IF(D15="Velo",120,IF(D15="Amarilla",260,IF(D15="Montana",5,250))))</f>
        <v>10</v>
      </c>
      <c r="G15" s="7" t="n">
        <v>300</v>
      </c>
      <c r="H15" s="6" t="n">
        <f aca="false">PRODUCT(E15,G15)</f>
        <v>1048500</v>
      </c>
      <c r="I15" s="6" t="n">
        <f aca="false">(G15-F15)*E15</f>
        <v>1013550</v>
      </c>
    </row>
    <row r="16" customFormat="false" ht="14.25" hidden="false" customHeight="false" outlineLevel="0" collapsed="false">
      <c r="B16" s="7" t="s">
        <v>7</v>
      </c>
      <c r="C16" s="7" t="s">
        <v>22</v>
      </c>
      <c r="D16" s="7" t="s">
        <v>21</v>
      </c>
      <c r="E16" s="7" t="n">
        <v>2632</v>
      </c>
      <c r="F16" s="6" t="n">
        <f aca="false">IF(D16="Paseo",10,IF(D16="Velo",120,IF(D16="Amarilla",260,IF(D16="Montana",5,250))))</f>
        <v>10</v>
      </c>
      <c r="G16" s="7" t="n">
        <v>350</v>
      </c>
      <c r="H16" s="6" t="n">
        <f aca="false">PRODUCT(E16,G16)</f>
        <v>921200</v>
      </c>
      <c r="I16" s="6" t="n">
        <f aca="false">(G16-F16)*E16</f>
        <v>894880</v>
      </c>
    </row>
    <row r="17" customFormat="false" ht="14.25" hidden="false" customHeight="false" outlineLevel="0" collapsed="false">
      <c r="B17" s="7" t="s">
        <v>7</v>
      </c>
      <c r="C17" s="7" t="s">
        <v>22</v>
      </c>
      <c r="D17" s="7" t="s">
        <v>23</v>
      </c>
      <c r="E17" s="7" t="n">
        <v>2632</v>
      </c>
      <c r="F17" s="6" t="n">
        <f aca="false">IF(D17="Paseo",10,IF(D17="Velo",120,IF(D17="Amarilla",260,IF(D17="Montana",5,250))))</f>
        <v>120</v>
      </c>
      <c r="G17" s="7" t="n">
        <v>350</v>
      </c>
      <c r="H17" s="6" t="n">
        <f aca="false">PRODUCT(E17,G17)</f>
        <v>921200</v>
      </c>
      <c r="I17" s="6" t="n">
        <f aca="false">(G17-F17)*E17</f>
        <v>605360</v>
      </c>
    </row>
    <row r="18" customFormat="false" ht="14.25" hidden="false" customHeight="false" outlineLevel="0" collapsed="false">
      <c r="B18" s="7" t="s">
        <v>7</v>
      </c>
      <c r="C18" s="7" t="s">
        <v>8</v>
      </c>
      <c r="D18" s="7" t="s">
        <v>23</v>
      </c>
      <c r="E18" s="7" t="n">
        <v>2574</v>
      </c>
      <c r="F18" s="6" t="n">
        <f aca="false">IF(D18="Paseo",10,IF(D18="Velo",120,IF(D18="Amarilla",260,IF(D18="Montana",5,250))))</f>
        <v>120</v>
      </c>
      <c r="G18" s="7" t="n">
        <v>300</v>
      </c>
      <c r="H18" s="6" t="n">
        <f aca="false">PRODUCT(E18,G18)</f>
        <v>772200</v>
      </c>
      <c r="I18" s="6" t="n">
        <f aca="false">(G18-F18)*E18</f>
        <v>463320</v>
      </c>
    </row>
    <row r="19" customFormat="false" ht="14.25" hidden="false" customHeight="false" outlineLevel="0" collapsed="false">
      <c r="B19" s="7" t="s">
        <v>19</v>
      </c>
      <c r="C19" s="7" t="s">
        <v>20</v>
      </c>
      <c r="D19" s="7" t="s">
        <v>21</v>
      </c>
      <c r="E19" s="7" t="n">
        <v>2151</v>
      </c>
      <c r="F19" s="6" t="n">
        <f aca="false">IF(D19="Paseo",10,IF(D19="Velo",120,IF(D19="Amarilla",260,IF(D19="Montana",5,250))))</f>
        <v>10</v>
      </c>
      <c r="G19" s="7" t="n">
        <v>350</v>
      </c>
      <c r="H19" s="6" t="n">
        <f aca="false">PRODUCT(E19,G19)</f>
        <v>752850</v>
      </c>
      <c r="I19" s="6" t="n">
        <f aca="false">(G19-F19)*E19</f>
        <v>731340</v>
      </c>
    </row>
    <row r="20" customFormat="false" ht="14.25" hidden="false" customHeight="false" outlineLevel="0" collapsed="false">
      <c r="B20" s="7" t="s">
        <v>7</v>
      </c>
      <c r="C20" s="7" t="s">
        <v>24</v>
      </c>
      <c r="D20" s="7" t="s">
        <v>25</v>
      </c>
      <c r="E20" s="7" t="n">
        <v>2475</v>
      </c>
      <c r="F20" s="6" t="n">
        <f aca="false">IF(D20="Paseo",10,IF(D20="Velo",120,IF(D20="Amarilla",260,IF(D20="Montana",5,250))))</f>
        <v>260</v>
      </c>
      <c r="G20" s="7" t="n">
        <v>300</v>
      </c>
      <c r="H20" s="6" t="n">
        <f aca="false">PRODUCT(E20,G20)</f>
        <v>742500</v>
      </c>
      <c r="I20" s="6" t="n">
        <f aca="false">(G20-F20)*E20</f>
        <v>99000</v>
      </c>
    </row>
    <row r="21" customFormat="false" ht="14.25" hidden="false" customHeight="false" outlineLevel="0" collapsed="false">
      <c r="B21" s="7" t="s">
        <v>26</v>
      </c>
      <c r="C21" s="7" t="s">
        <v>22</v>
      </c>
      <c r="D21" s="7" t="s">
        <v>27</v>
      </c>
      <c r="E21" s="7" t="n">
        <v>2227.5</v>
      </c>
      <c r="F21" s="6" t="n">
        <f aca="false">IF(D21="Paseo",10,IF(D21="Velo",120,IF(D21="Amarilla",260,IF(D21="Montana",5,250))))</f>
        <v>5</v>
      </c>
      <c r="G21" s="7" t="n">
        <v>350</v>
      </c>
      <c r="H21" s="6" t="n">
        <f aca="false">PRODUCT(E21,G21)</f>
        <v>779625</v>
      </c>
      <c r="I21" s="6" t="n">
        <f aca="false">(G21-F21)*E21</f>
        <v>768487.5</v>
      </c>
    </row>
    <row r="22" customFormat="false" ht="14.25" hidden="false" customHeight="false" outlineLevel="0" collapsed="false">
      <c r="B22" s="7" t="s">
        <v>19</v>
      </c>
      <c r="C22" s="7" t="s">
        <v>8</v>
      </c>
      <c r="D22" s="7" t="s">
        <v>28</v>
      </c>
      <c r="E22" s="7" t="n">
        <v>2541</v>
      </c>
      <c r="F22" s="6" t="n">
        <f aca="false">IF(D22="Paseo",10,IF(D22="Velo",120,IF(D22="Amarilla",260,IF(D22="Montana",5,250))))</f>
        <v>250</v>
      </c>
      <c r="G22" s="7" t="n">
        <v>300</v>
      </c>
      <c r="H22" s="6" t="n">
        <f aca="false">PRODUCT(E22,G22)</f>
        <v>762300</v>
      </c>
      <c r="I22" s="6" t="n">
        <f aca="false">(G22-F22)*E22</f>
        <v>127050</v>
      </c>
    </row>
    <row r="23" customFormat="false" ht="14.25" hidden="false" customHeight="false" outlineLevel="0" collapsed="false">
      <c r="B23" s="7" t="s">
        <v>26</v>
      </c>
      <c r="C23" s="7" t="s">
        <v>29</v>
      </c>
      <c r="D23" s="7" t="s">
        <v>23</v>
      </c>
      <c r="E23" s="7" t="n">
        <v>2536</v>
      </c>
      <c r="F23" s="6" t="n">
        <f aca="false">IF(D23="Paseo",10,IF(D23="Velo",120,IF(D23="Amarilla",260,IF(D23="Montana",5,250))))</f>
        <v>120</v>
      </c>
      <c r="G23" s="7" t="n">
        <v>300</v>
      </c>
      <c r="H23" s="6" t="n">
        <f aca="false">PRODUCT(E23,G23)</f>
        <v>760800</v>
      </c>
      <c r="I23" s="6" t="n">
        <f aca="false">(G23-F23)*E23</f>
        <v>456480</v>
      </c>
    </row>
    <row r="24" customFormat="false" ht="14.25" hidden="false" customHeight="false" outlineLevel="0" collapsed="false">
      <c r="B24" s="7" t="s">
        <v>7</v>
      </c>
      <c r="C24" s="7" t="s">
        <v>8</v>
      </c>
      <c r="D24" s="7" t="s">
        <v>21</v>
      </c>
      <c r="E24" s="7" t="n">
        <v>2007</v>
      </c>
      <c r="F24" s="6" t="n">
        <f aca="false">IF(D24="Paseo",10,IF(D24="Velo",120,IF(D24="Amarilla",260,IF(D24="Montana",5,250))))</f>
        <v>10</v>
      </c>
      <c r="G24" s="7" t="n">
        <v>350</v>
      </c>
      <c r="H24" s="6" t="n">
        <f aca="false">PRODUCT(E24,G24)</f>
        <v>702450</v>
      </c>
      <c r="I24" s="6" t="n">
        <f aca="false">(G24-F24)*E24</f>
        <v>682380</v>
      </c>
    </row>
    <row r="25" customFormat="false" ht="14.25" hidden="false" customHeight="false" outlineLevel="0" collapsed="false">
      <c r="B25" s="7" t="s">
        <v>30</v>
      </c>
      <c r="C25" s="7" t="s">
        <v>8</v>
      </c>
      <c r="D25" s="7" t="s">
        <v>23</v>
      </c>
      <c r="E25" s="7" t="n">
        <v>2460</v>
      </c>
      <c r="F25" s="6" t="n">
        <f aca="false">IF(D25="Paseo",10,IF(D25="Velo",120,IF(D25="Amarilla",260,IF(D25="Montana",5,250))))</f>
        <v>120</v>
      </c>
      <c r="G25" s="7" t="n">
        <v>300</v>
      </c>
      <c r="H25" s="6" t="n">
        <f aca="false">PRODUCT(E25,G25)</f>
        <v>738000</v>
      </c>
      <c r="I25" s="6" t="n">
        <f aca="false">(G25-F25)*E25</f>
        <v>442800</v>
      </c>
    </row>
    <row r="26" customFormat="false" ht="14.25" hidden="false" customHeight="false" outlineLevel="0" collapsed="false">
      <c r="B26" s="7" t="s">
        <v>31</v>
      </c>
      <c r="C26" s="7" t="s">
        <v>22</v>
      </c>
      <c r="D26" s="7" t="s">
        <v>27</v>
      </c>
      <c r="E26" s="7" t="n">
        <v>3802.5</v>
      </c>
      <c r="F26" s="6" t="n">
        <f aca="false">IF(D26="Paseo",10,IF(D26="Velo",120,IF(D26="Amarilla",260,IF(D26="Montana",5,250))))</f>
        <v>5</v>
      </c>
      <c r="G26" s="7" t="n">
        <v>300</v>
      </c>
      <c r="H26" s="6" t="n">
        <f aca="false">PRODUCT(E26,G26)</f>
        <v>1140750</v>
      </c>
      <c r="I26" s="6" t="n">
        <f aca="false">(G26-F26)*E26</f>
        <v>1121737.5</v>
      </c>
    </row>
    <row r="27" customFormat="false" ht="14.25" hidden="false" customHeight="false" outlineLevel="0" collapsed="false">
      <c r="B27" s="7" t="s">
        <v>19</v>
      </c>
      <c r="C27" s="7" t="s">
        <v>22</v>
      </c>
      <c r="D27" s="7" t="s">
        <v>23</v>
      </c>
      <c r="E27" s="7" t="n">
        <v>3793.5</v>
      </c>
      <c r="F27" s="6" t="n">
        <f aca="false">IF(D27="Paseo",10,IF(D27="Velo",120,IF(D27="Amarilla",260,IF(D27="Montana",5,250))))</f>
        <v>120</v>
      </c>
      <c r="G27" s="7" t="n">
        <v>300</v>
      </c>
      <c r="H27" s="6" t="n">
        <f aca="false">PRODUCT(E27,G27)</f>
        <v>1138050</v>
      </c>
      <c r="I27" s="6" t="n">
        <f aca="false">(G27-F27)*E27</f>
        <v>682830</v>
      </c>
    </row>
  </sheetData>
  <dataValidations count="2">
    <dataValidation allowBlank="true" errorStyle="stop" operator="between" showDropDown="false" showErrorMessage="true" showInputMessage="true" sqref="B7" type="list">
      <formula1>"Government,Midmarket,Channel Partners,Enterprise,Small Business"</formula1>
      <formula2>0</formula2>
    </dataValidation>
    <dataValidation allowBlank="true" errorStyle="stop" operator="between" showDropDown="false" showErrorMessage="true" showInputMessage="true" sqref="C7" type="list">
      <formula1>"Mexico,United States of America,Canada,France,Germany"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4.25" zeroHeight="false" outlineLevelRow="0" outlineLevelCol="0"/>
  <cols>
    <col collapsed="false" customWidth="true" hidden="false" outlineLevel="0" max="2" min="2" style="1" width="33.22"/>
    <col collapsed="false" customWidth="true" hidden="false" outlineLevel="0" max="3" min="3" style="1" width="9.11"/>
    <col collapsed="false" customWidth="true" hidden="false" outlineLevel="0" max="4" min="4" style="1" width="12.78"/>
    <col collapsed="false" customWidth="true" hidden="false" outlineLevel="0" max="5" min="5" style="1" width="9.44"/>
    <col collapsed="false" customWidth="true" hidden="false" outlineLevel="0" max="6" min="6" style="1" width="14.89"/>
    <col collapsed="false" customWidth="true" hidden="false" outlineLevel="0" max="7" min="7" style="1" width="9.67"/>
    <col collapsed="false" customWidth="true" hidden="false" outlineLevel="0" max="8" min="8" style="1" width="18.66"/>
    <col collapsed="false" customWidth="true" hidden="false" outlineLevel="0" max="9" min="9" style="1" width="9.44"/>
  </cols>
  <sheetData>
    <row r="2" customFormat="false" ht="13.8" hidden="false" customHeight="false" outlineLevel="0" collapsed="false"/>
    <row r="3" customFormat="false" ht="13.8" hidden="false" customHeight="false" outlineLevel="0" collapsed="false">
      <c r="B3" s="8" t="s">
        <v>32</v>
      </c>
    </row>
    <row r="4" customFormat="false" ht="13.8" hidden="false" customHeight="false" outlineLevel="0" collapsed="false">
      <c r="B4" s="8"/>
    </row>
    <row r="5" customFormat="false" ht="13.8" hidden="false" customHeight="false" outlineLevel="0" collapsed="false">
      <c r="B5" s="9" t="s">
        <v>13</v>
      </c>
      <c r="C5" s="9" t="s">
        <v>14</v>
      </c>
      <c r="D5" s="9" t="s">
        <v>33</v>
      </c>
      <c r="G5" s="9" t="s">
        <v>13</v>
      </c>
      <c r="H5" s="9" t="s">
        <v>14</v>
      </c>
    </row>
    <row r="6" customFormat="false" ht="13.8" hidden="false" customHeight="false" outlineLevel="0" collapsed="false">
      <c r="B6" s="7" t="s">
        <v>34</v>
      </c>
      <c r="C6" s="7" t="n">
        <f aca="false">VLOOKUP((LEFT(B6,FIND(" ",B6,1)-1)),$G$5:$I$10,2,0)</f>
        <v>2574</v>
      </c>
      <c r="D6" s="7" t="n">
        <f aca="false">INDEX($G$5:$I$10,MATCH(LEFT(B6,FIND(" ",B6,1)-1),$G$5:$G$10,0),2)</f>
        <v>2574</v>
      </c>
      <c r="G6" s="7" t="s">
        <v>25</v>
      </c>
      <c r="H6" s="7" t="n">
        <v>2475</v>
      </c>
    </row>
    <row r="7" customFormat="false" ht="13.8" hidden="false" customHeight="false" outlineLevel="0" collapsed="false">
      <c r="B7" s="7" t="s">
        <v>35</v>
      </c>
      <c r="C7" s="7" t="n">
        <f aca="false">VLOOKUP((LEFT(B7,FIND(" ",B7,1)-1)),$G$5:$I$10,2,0)</f>
        <v>2151</v>
      </c>
      <c r="D7" s="7" t="n">
        <f aca="false">INDEX($G$5:$I$10,MATCH(LEFT(B7,FIND(" ",B7,1)-1),$G$5:$G$10,0),2)</f>
        <v>2151</v>
      </c>
      <c r="G7" s="7" t="s">
        <v>27</v>
      </c>
      <c r="H7" s="7" t="n">
        <v>2227.5</v>
      </c>
    </row>
    <row r="8" customFormat="false" ht="13.8" hidden="false" customHeight="false" outlineLevel="0" collapsed="false">
      <c r="B8" s="7" t="s">
        <v>36</v>
      </c>
      <c r="C8" s="7" t="n">
        <f aca="false">VLOOKUP((LEFT(B8,FIND(" ",B8,1)-1)),$G$5:$I$10,2,0)</f>
        <v>2475</v>
      </c>
      <c r="D8" s="7" t="n">
        <f aca="false">INDEX($G$5:$I$10,MATCH(LEFT(B8,FIND(" ",B8,1)-1),$G$5:$G$10,0),2)</f>
        <v>2475</v>
      </c>
      <c r="G8" s="7" t="s">
        <v>21</v>
      </c>
      <c r="H8" s="7" t="n">
        <v>2151</v>
      </c>
    </row>
    <row r="9" customFormat="false" ht="13.8" hidden="false" customHeight="false" outlineLevel="0" collapsed="false">
      <c r="B9" s="7" t="s">
        <v>37</v>
      </c>
      <c r="C9" s="7" t="n">
        <f aca="false">VLOOKUP((LEFT(B9,FIND(" ",B9,1)-1)),$G$5:$I$10,2,0)</f>
        <v>2227.5</v>
      </c>
      <c r="D9" s="7" t="n">
        <f aca="false">INDEX($G$5:$I$10,MATCH(LEFT(B9,FIND(" ",B9,1)-1),$G$5:$G$10,0),2)</f>
        <v>2227.5</v>
      </c>
      <c r="G9" s="7" t="s">
        <v>23</v>
      </c>
      <c r="H9" s="7" t="n">
        <v>2574</v>
      </c>
    </row>
    <row r="10" customFormat="false" ht="13.8" hidden="false" customHeight="false" outlineLevel="0" collapsed="false">
      <c r="B10" s="7" t="s">
        <v>38</v>
      </c>
      <c r="C10" s="7" t="n">
        <f aca="false">VLOOKUP((LEFT(B10,FIND(" ",B10,1)-1)),$G$5:$I$10,2,0)</f>
        <v>2541</v>
      </c>
      <c r="D10" s="7" t="n">
        <f aca="false">INDEX($G$5:$I$10,MATCH(LEFT(B10,FIND(" ",B10,1)-1),$G$5:$G$10,0),2)</f>
        <v>2541</v>
      </c>
      <c r="G10" s="7" t="s">
        <v>28</v>
      </c>
      <c r="H10" s="7" t="n">
        <v>2541</v>
      </c>
    </row>
    <row r="12" s="10" customFormat="true" ht="14.25" hidden="false" customHeight="false" outlineLevel="0" collapsed="false"/>
    <row r="13" customFormat="false" ht="14.25" hidden="false" customHeight="false" outlineLevel="0" collapsed="false">
      <c r="B13" s="8" t="s">
        <v>39</v>
      </c>
    </row>
    <row r="14" customFormat="false" ht="14.25" hidden="false" customHeight="false" outlineLevel="0" collapsed="false">
      <c r="G14" s="9" t="s">
        <v>21</v>
      </c>
      <c r="H14" s="9"/>
      <c r="J14" s="9" t="s">
        <v>25</v>
      </c>
      <c r="K14" s="9"/>
      <c r="M14" s="9" t="s">
        <v>40</v>
      </c>
      <c r="N14" s="9"/>
    </row>
    <row r="15" customFormat="false" ht="14.25" hidden="false" customHeight="false" outlineLevel="0" collapsed="false">
      <c r="B15" s="9" t="s">
        <v>13</v>
      </c>
      <c r="C15" s="9" t="s">
        <v>41</v>
      </c>
      <c r="D15" s="9" t="s">
        <v>42</v>
      </c>
      <c r="G15" s="9" t="s">
        <v>41</v>
      </c>
      <c r="H15" s="9" t="s">
        <v>42</v>
      </c>
      <c r="J15" s="9" t="s">
        <v>41</v>
      </c>
      <c r="K15" s="9" t="s">
        <v>42</v>
      </c>
      <c r="M15" s="9" t="s">
        <v>41</v>
      </c>
      <c r="N15" s="9" t="s">
        <v>42</v>
      </c>
    </row>
    <row r="16" customFormat="false" ht="14.25" hidden="false" customHeight="false" outlineLevel="0" collapsed="false">
      <c r="B16" s="7" t="s">
        <v>21</v>
      </c>
      <c r="C16" s="7" t="n">
        <v>1655.08</v>
      </c>
      <c r="D16" s="11" t="n">
        <f aca="false">IF(B16="Paseo",VLOOKUP(C16,$G$15:$H$20,2,1),IF(B16="Amarilla",VLOOKUP(C16,$J$15:$K$20,2,1),VLOOKUP(C16,$M$15:$N$20,2,1)))</f>
        <v>0.125</v>
      </c>
      <c r="G16" s="7" t="n">
        <v>0</v>
      </c>
      <c r="H16" s="12" t="n">
        <v>0.05</v>
      </c>
      <c r="J16" s="7" t="n">
        <v>0</v>
      </c>
      <c r="K16" s="13" t="n">
        <v>0.025</v>
      </c>
      <c r="M16" s="7" t="n">
        <v>0</v>
      </c>
      <c r="N16" s="13" t="n">
        <v>0.015</v>
      </c>
    </row>
    <row r="17" customFormat="false" ht="14.25" hidden="false" customHeight="false" outlineLevel="0" collapsed="false">
      <c r="B17" s="7" t="s">
        <v>25</v>
      </c>
      <c r="C17" s="7" t="n">
        <v>1822.59</v>
      </c>
      <c r="D17" s="11" t="n">
        <f aca="false">IF(B17="Paseo",VLOOKUP(C17,$G$15:$H$20,2,1),IF(B17="Amarilla",VLOOKUP(C17,$J$15:$K$20,2,1),VLOOKUP(C17,$M$15:$N$20,2,1)))</f>
        <v>0.07</v>
      </c>
      <c r="G17" s="7" t="n">
        <v>500</v>
      </c>
      <c r="H17" s="13" t="n">
        <v>0.075</v>
      </c>
      <c r="J17" s="7" t="n">
        <v>500</v>
      </c>
      <c r="K17" s="12" t="n">
        <v>0.04</v>
      </c>
      <c r="M17" s="7" t="n">
        <v>500</v>
      </c>
      <c r="N17" s="12" t="n">
        <v>0.03</v>
      </c>
    </row>
    <row r="18" customFormat="false" ht="14.25" hidden="false" customHeight="false" outlineLevel="0" collapsed="false">
      <c r="B18" s="7" t="s">
        <v>25</v>
      </c>
      <c r="C18" s="7" t="n">
        <v>1730.54</v>
      </c>
      <c r="D18" s="11" t="n">
        <f aca="false">IF(B18="Paseo",VLOOKUP(C18,$G$15:$H$20,2,1),IF(B18="Amarilla",VLOOKUP(C18,$J$15:$K$20,2,1),VLOOKUP(C18,$M$15:$N$20,2,1)))</f>
        <v>0.07</v>
      </c>
      <c r="G18" s="7" t="n">
        <v>1000</v>
      </c>
      <c r="H18" s="12" t="n">
        <v>0.1</v>
      </c>
      <c r="J18" s="7" t="n">
        <v>1000</v>
      </c>
      <c r="K18" s="13" t="n">
        <v>0.055</v>
      </c>
      <c r="M18" s="7" t="n">
        <v>1000</v>
      </c>
      <c r="N18" s="13" t="n">
        <v>0.055</v>
      </c>
    </row>
    <row r="19" customFormat="false" ht="14.25" hidden="false" customHeight="false" outlineLevel="0" collapsed="false">
      <c r="B19" s="7" t="s">
        <v>40</v>
      </c>
      <c r="C19" s="7" t="n">
        <v>1685.6</v>
      </c>
      <c r="D19" s="11" t="n">
        <f aca="false">IF(B19="Paseo",VLOOKUP(C19,$G$15:$H$20,2,1),IF(B19="Amarilla",VLOOKUP(C19,$J$15:$K$20,2,1),VLOOKUP(C19,$M$15:$N$20,2,1)))</f>
        <v>0.07</v>
      </c>
      <c r="G19" s="7" t="n">
        <v>1500</v>
      </c>
      <c r="H19" s="13" t="n">
        <v>0.125</v>
      </c>
      <c r="J19" s="7" t="n">
        <v>1500</v>
      </c>
      <c r="K19" s="12" t="n">
        <v>0.07</v>
      </c>
      <c r="M19" s="7" t="n">
        <v>1500</v>
      </c>
      <c r="N19" s="13" t="n">
        <v>0.07</v>
      </c>
    </row>
    <row r="20" customFormat="false" ht="14.25" hidden="false" customHeight="false" outlineLevel="0" collapsed="false">
      <c r="B20" s="7" t="s">
        <v>21</v>
      </c>
      <c r="C20" s="7" t="n">
        <v>1685.6</v>
      </c>
      <c r="D20" s="11" t="n">
        <f aca="false">IF(B20="Paseo",VLOOKUP(C20,$G$15:$H$20,2,1),IF(B20="Amarilla",VLOOKUP(C20,$J$15:$K$20,2,1),VLOOKUP(C20,$M$15:$N$20,2,1)))</f>
        <v>0.125</v>
      </c>
      <c r="G20" s="7" t="n">
        <v>2000</v>
      </c>
      <c r="H20" s="12" t="n">
        <v>0.15</v>
      </c>
      <c r="J20" s="7" t="n">
        <v>2000</v>
      </c>
      <c r="K20" s="13" t="n">
        <v>0.085</v>
      </c>
      <c r="M20" s="7" t="n">
        <v>2000</v>
      </c>
      <c r="N20" s="12" t="n">
        <v>0.0933333333333333</v>
      </c>
    </row>
    <row r="21" customFormat="false" ht="14.25" hidden="false" customHeight="false" outlineLevel="0" collapsed="false">
      <c r="B21" s="7" t="s">
        <v>27</v>
      </c>
      <c r="C21" s="7" t="n">
        <v>1763.86</v>
      </c>
      <c r="D21" s="11" t="n">
        <f aca="false">IF(B21="Paseo",VLOOKUP(C21,$G$15:$H$20,2,1),IF(B21="Amarilla",VLOOKUP(C21,$J$15:$K$20,2,1),VLOOKUP(C21,$M$15:$N$20,2,1)))</f>
        <v>0.07</v>
      </c>
    </row>
    <row r="22" customFormat="false" ht="14.25" hidden="false" customHeight="false" outlineLevel="0" collapsed="false">
      <c r="B22" s="7" t="s">
        <v>21</v>
      </c>
      <c r="C22" s="7" t="n">
        <v>2293.2</v>
      </c>
      <c r="D22" s="11" t="n">
        <f aca="false">IF(B22="Paseo",VLOOKUP(C22,$G$15:$H$20,2,1),IF(B22="Amarilla",VLOOKUP(C22,$J$15:$K$20,2,1),VLOOKUP(C22,$M$15:$N$20,2,1)))</f>
        <v>0.15</v>
      </c>
    </row>
    <row r="23" customFormat="false" ht="14.25" hidden="false" customHeight="false" outlineLevel="0" collapsed="false">
      <c r="G23" s="1" t="s">
        <v>43</v>
      </c>
    </row>
    <row r="24" s="10" customFormat="true" ht="14.25" hidden="false" customHeight="false" outlineLevel="0" collapsed="false"/>
    <row r="25" customFormat="false" ht="14.25" hidden="false" customHeight="false" outlineLevel="0" collapsed="false">
      <c r="B25" s="8" t="s">
        <v>44</v>
      </c>
    </row>
    <row r="26" customFormat="false" ht="13.8" hidden="false" customHeight="false" outlineLevel="0" collapsed="false"/>
    <row r="27" customFormat="false" ht="13.8" hidden="false" customHeight="false" outlineLevel="0" collapsed="false">
      <c r="B27" s="9" t="s">
        <v>13</v>
      </c>
      <c r="C27" s="9" t="s">
        <v>14</v>
      </c>
      <c r="G27" s="9" t="s">
        <v>13</v>
      </c>
      <c r="H27" s="9" t="s">
        <v>45</v>
      </c>
      <c r="I27" s="9" t="s">
        <v>46</v>
      </c>
      <c r="J27" s="9" t="s">
        <v>14</v>
      </c>
    </row>
    <row r="28" customFormat="false" ht="13.8" hidden="false" customHeight="false" outlineLevel="0" collapsed="false">
      <c r="B28" s="7" t="s">
        <v>34</v>
      </c>
      <c r="C28" s="7" t="n">
        <f aca="false">VLOOKUP(B28,$H$27:$J$37,3,0)</f>
        <v>2574</v>
      </c>
      <c r="G28" s="7" t="s">
        <v>21</v>
      </c>
      <c r="H28" s="7" t="str">
        <f aca="false">G28&amp;" - "&amp;I28</f>
        <v>Paseo - 895</v>
      </c>
      <c r="I28" s="14" t="n">
        <v>895</v>
      </c>
      <c r="J28" s="7" t="n">
        <v>2151</v>
      </c>
    </row>
    <row r="29" customFormat="false" ht="14.25" hidden="false" customHeight="false" outlineLevel="0" collapsed="false">
      <c r="B29" s="7" t="s">
        <v>35</v>
      </c>
      <c r="C29" s="7" t="n">
        <f aca="false">VLOOKUP(B29,$H$27:$J$37,3,0)</f>
        <v>2151</v>
      </c>
      <c r="G29" s="7" t="s">
        <v>27</v>
      </c>
      <c r="H29" s="7" t="str">
        <f aca="false">G29&amp;" - "&amp;I29</f>
        <v>Montana - 125</v>
      </c>
      <c r="I29" s="14" t="n">
        <v>125</v>
      </c>
      <c r="J29" s="7" t="n">
        <v>2227.5</v>
      </c>
    </row>
    <row r="30" customFormat="false" ht="14.25" hidden="false" customHeight="false" outlineLevel="0" collapsed="false">
      <c r="B30" s="7" t="s">
        <v>36</v>
      </c>
      <c r="C30" s="7" t="n">
        <f aca="false">VLOOKUP(B30,$H$27:$J$37,3,0)</f>
        <v>2475</v>
      </c>
      <c r="G30" s="7" t="s">
        <v>25</v>
      </c>
      <c r="H30" s="7" t="str">
        <f aca="false">G30&amp;" - "&amp;I30</f>
        <v>Amarilla - 145</v>
      </c>
      <c r="I30" s="14" t="n">
        <v>145</v>
      </c>
      <c r="J30" s="7" t="n">
        <v>2475</v>
      </c>
    </row>
    <row r="31" customFormat="false" ht="14.25" hidden="false" customHeight="false" outlineLevel="0" collapsed="false">
      <c r="B31" s="7" t="s">
        <v>37</v>
      </c>
      <c r="C31" s="7" t="n">
        <f aca="false">VLOOKUP(B31,$H$27:$J$37,3,0)</f>
        <v>2227.5</v>
      </c>
      <c r="G31" s="7" t="s">
        <v>40</v>
      </c>
      <c r="H31" s="7" t="str">
        <f aca="false">G31&amp;" - "&amp;I31</f>
        <v>Montana  - 848</v>
      </c>
      <c r="I31" s="14" t="n">
        <v>848</v>
      </c>
      <c r="J31" s="14" t="n">
        <v>2537.25</v>
      </c>
    </row>
    <row r="32" customFormat="false" ht="14.25" hidden="false" customHeight="false" outlineLevel="0" collapsed="false">
      <c r="B32" s="7" t="s">
        <v>38</v>
      </c>
      <c r="C32" s="7" t="n">
        <f aca="false">VLOOKUP(B32,$H$27:$J$37,3,0)</f>
        <v>2541</v>
      </c>
      <c r="G32" s="7" t="s">
        <v>28</v>
      </c>
      <c r="H32" s="7" t="str">
        <f aca="false">G32&amp;" - "&amp;I32</f>
        <v>VTT - 777</v>
      </c>
      <c r="I32" s="14" t="n">
        <v>777</v>
      </c>
      <c r="J32" s="7" t="n">
        <v>2541</v>
      </c>
    </row>
    <row r="33" customFormat="false" ht="14.25" hidden="false" customHeight="false" outlineLevel="0" collapsed="false">
      <c r="G33" s="7" t="s">
        <v>23</v>
      </c>
      <c r="H33" s="7" t="str">
        <f aca="false">G33&amp;" - "&amp;I33</f>
        <v>Velo - 235</v>
      </c>
      <c r="I33" s="14" t="n">
        <v>235</v>
      </c>
      <c r="J33" s="7" t="n">
        <v>2574</v>
      </c>
    </row>
    <row r="34" customFormat="false" ht="14.25" hidden="false" customHeight="false" outlineLevel="0" collapsed="false">
      <c r="G34" s="7" t="s">
        <v>21</v>
      </c>
      <c r="H34" s="7" t="str">
        <f aca="false">G34&amp;" - "&amp;I34</f>
        <v>Paseo - 985</v>
      </c>
      <c r="I34" s="14" t="n">
        <v>985</v>
      </c>
      <c r="J34" s="14" t="n">
        <v>2585.1</v>
      </c>
    </row>
    <row r="35" customFormat="false" ht="14.25" hidden="false" customHeight="false" outlineLevel="0" collapsed="false">
      <c r="G35" s="7" t="s">
        <v>23</v>
      </c>
      <c r="H35" s="7" t="str">
        <f aca="false">G35&amp;" - "&amp;I35</f>
        <v>Velo - 1122</v>
      </c>
      <c r="I35" s="14" t="n">
        <v>1122</v>
      </c>
      <c r="J35" s="14" t="n">
        <v>2632.95</v>
      </c>
    </row>
    <row r="36" customFormat="false" ht="14.25" hidden="false" customHeight="false" outlineLevel="0" collapsed="false">
      <c r="G36" s="7" t="s">
        <v>47</v>
      </c>
      <c r="H36" s="7" t="str">
        <f aca="false">G36&amp;" - "&amp;I36</f>
        <v>VTT  - 1260</v>
      </c>
      <c r="I36" s="14" t="n">
        <v>1260</v>
      </c>
      <c r="J36" s="14" t="n">
        <v>2680.8</v>
      </c>
    </row>
    <row r="37" customFormat="false" ht="14.25" hidden="false" customHeight="false" outlineLevel="0" collapsed="false">
      <c r="G37" s="7" t="s">
        <v>25</v>
      </c>
      <c r="H37" s="7" t="str">
        <f aca="false">G37&amp;" - "&amp;I37</f>
        <v>Amarilla - 1397</v>
      </c>
      <c r="I37" s="14" t="n">
        <v>1397</v>
      </c>
      <c r="J37" s="14" t="n">
        <v>2728.65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2022-07-27T07:17:57Z</dcterms:created>
  <dc:creator>Shruti Nigam</dc:creator>
  <dc:description/>
  <dc:language>en-IN</dc:language>
  <cp:lastModifiedBy/>
  <dcterms:modified xsi:type="dcterms:W3CDTF">2023-07-31T18:09:12Z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