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tobi\Desktop\TFG\Yago-TFG\"/>
    </mc:Choice>
  </mc:AlternateContent>
  <xr:revisionPtr revIDLastSave="0" documentId="13_ncr:1_{6AC5738A-99D0-4325-A945-8329495038CC}" xr6:coauthVersionLast="47" xr6:coauthVersionMax="47" xr10:uidLastSave="{00000000-0000-0000-0000-000000000000}"/>
  <bookViews>
    <workbookView xWindow="17550" yWindow="0" windowWidth="20955" windowHeight="20985" xr2:uid="{1BEA5785-753B-4F2A-A60C-5C42281E657E}"/>
  </bookViews>
  <sheets>
    <sheet name="Income statements Year 1, 2 an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" i="1" l="1"/>
  <c r="F40" i="1"/>
  <c r="C40" i="1"/>
  <c r="F12" i="1"/>
  <c r="I12" i="1" s="1"/>
  <c r="I25" i="1"/>
  <c r="F25" i="1"/>
  <c r="I23" i="1"/>
  <c r="I22" i="1"/>
  <c r="I21" i="1"/>
  <c r="I20" i="1"/>
  <c r="I19" i="1"/>
  <c r="I7" i="1"/>
  <c r="I6" i="1" s="1"/>
  <c r="F23" i="1"/>
  <c r="F22" i="1"/>
  <c r="F20" i="1"/>
  <c r="F19" i="1"/>
  <c r="F18" i="1" s="1"/>
  <c r="F24" i="1" s="1"/>
  <c r="F11" i="1"/>
  <c r="I11" i="1" s="1"/>
  <c r="F7" i="1"/>
  <c r="F6" i="1" s="1"/>
  <c r="C30" i="1"/>
  <c r="C13" i="1"/>
  <c r="C15" i="1" s="1"/>
  <c r="C7" i="1"/>
  <c r="C6" i="1" s="1"/>
  <c r="C32" i="1" l="1"/>
  <c r="C39" i="1" s="1"/>
  <c r="I18" i="1"/>
  <c r="I24" i="1" s="1"/>
  <c r="I30" i="1" s="1"/>
  <c r="I13" i="1"/>
  <c r="I15" i="1" s="1"/>
  <c r="F30" i="1"/>
  <c r="F13" i="1"/>
  <c r="F15" i="1" s="1"/>
  <c r="F32" i="1" s="1"/>
  <c r="F39" i="1" s="1"/>
  <c r="I32" i="1" l="1"/>
  <c r="I39" i="1" s="1"/>
</calcChain>
</file>

<file path=xl/sharedStrings.xml><?xml version="1.0" encoding="utf-8"?>
<sst xmlns="http://schemas.openxmlformats.org/spreadsheetml/2006/main" count="96" uniqueCount="39">
  <si>
    <t>Factify Income Statement (Año 1)</t>
  </si>
  <si>
    <t>Category</t>
  </si>
  <si>
    <t>Amount (EUR)</t>
  </si>
  <si>
    <t>Revenue</t>
  </si>
  <si>
    <t>Subscription Revenue</t>
  </si>
  <si>
    <t>Advertisement Revenue</t>
  </si>
  <si>
    <t>Total Revenue</t>
  </si>
  <si>
    <t>Cost of Goods Sold (COGS)</t>
  </si>
  <si>
    <t>Cloud Services (AWS, etc.)</t>
  </si>
  <si>
    <t>Total COGS</t>
  </si>
  <si>
    <t>Gross Profit</t>
  </si>
  <si>
    <t>Operating Expenses</t>
  </si>
  <si>
    <t>Salaries</t>
  </si>
  <si>
    <t>- Web Developers (3)</t>
  </si>
  <si>
    <t>- AI Researchers (2)</t>
  </si>
  <si>
    <t>- Cloud Developers (1)</t>
  </si>
  <si>
    <t>- Journalists (2)</t>
  </si>
  <si>
    <t>- Sales &amp; Marketing (1)</t>
  </si>
  <si>
    <t>Social Security Contributions</t>
  </si>
  <si>
    <t>Office Expenses (Remote work)</t>
  </si>
  <si>
    <t>Marketing and Advertising</t>
  </si>
  <si>
    <t>Software and Tools</t>
  </si>
  <si>
    <t>Domain &amp; Web Hosting</t>
  </si>
  <si>
    <t>Miscellaneous Expenses</t>
  </si>
  <si>
    <t>Total Operating Expenses</t>
  </si>
  <si>
    <t>Other Expenses</t>
  </si>
  <si>
    <t>Depreciation and Amortization</t>
  </si>
  <si>
    <t>Interest Expense</t>
  </si>
  <si>
    <t>Total Other Expenses</t>
  </si>
  <si>
    <t>LLM Fees</t>
  </si>
  <si>
    <t>Operating Income (Profit)</t>
  </si>
  <si>
    <t>Factify Income Statement (Año 2)</t>
  </si>
  <si>
    <t>- Journalists (5)</t>
  </si>
  <si>
    <t>- Sales &amp; Marketing (2)</t>
  </si>
  <si>
    <t>Net Income (Profit)</t>
  </si>
  <si>
    <t>Factify Income Statement (Año 3)</t>
  </si>
  <si>
    <t>- Cloud Developers (3)</t>
  </si>
  <si>
    <t>- Sales &amp; Marketing (5)</t>
  </si>
  <si>
    <t>- Journalists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</si>
</sst>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€-2]\ #,##0;[Red]\-[$€-2]\ #,##0"/>
    <numFmt numFmtId="165" formatCode="[$€-2]\ #,##0.00;[Red]\-[$€-2]\ #,##0.00"/>
    <numFmt numFmtId="167" formatCode="[$€-2]\ #,##0.00_);[Red]\([$€-2]\ #,##0.00\)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 wrapText="1"/>
    </xf>
    <xf numFmtId="164" fontId="0" fillId="2" borderId="0" xfId="0" applyNumberFormat="1" applyFill="1" applyAlignment="1">
      <alignment vertical="center" wrapText="1"/>
    </xf>
    <xf numFmtId="164" fontId="1" fillId="2" borderId="0" xfId="0" applyNumberFormat="1" applyFont="1" applyFill="1" applyAlignment="1">
      <alignment vertical="center" wrapText="1"/>
    </xf>
    <xf numFmtId="165" fontId="0" fillId="2" borderId="0" xfId="0" applyNumberFormat="1" applyFill="1" applyAlignment="1">
      <alignment vertical="center" wrapText="1"/>
    </xf>
    <xf numFmtId="165" fontId="1" fillId="2" borderId="0" xfId="0" applyNumberFormat="1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3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1" xfId="0" quotePrefix="1" applyFill="1" applyBorder="1" applyAlignment="1">
      <alignment vertical="center" wrapText="1"/>
    </xf>
    <xf numFmtId="167" fontId="0" fillId="2" borderId="0" xfId="0" applyNumberFormat="1" applyFill="1"/>
  </cellXfs>
  <cellStyles count="1">
    <cellStyle name="Normal" xfId="0" builtinId="0"/>
  </cellStyles>
  <dxfs count="18">
    <dxf>
      <numFmt numFmtId="167" formatCode="[$€-2]\ #,##0.00_);[Red]\([$€-2]\ #,##0.00\)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167" formatCode="[$€-2]\ #,##0.00_);[Red]\([$€-2]\ #,##0.00\)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164" formatCode="[$€-2]\ #,##0;[Red]\-[$€-2]\ #,##0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3552C8-70E1-40B4-AF8C-8E615DEF99DE}" name="Table1" displayName="Table1" ref="B4:C40" totalsRowCount="1" headerRowDxfId="17" dataDxfId="16">
  <autoFilter ref="B4:C39" xr:uid="{F53552C8-70E1-40B4-AF8C-8E615DEF99DE}"/>
  <tableColumns count="2">
    <tableColumn id="1" xr3:uid="{0EDD097B-9613-4BDF-A26D-AA9A79CB2470}" name="Category" dataDxfId="15" totalsRowDxfId="5"/>
    <tableColumn id="2" xr3:uid="{F59068B6-CC59-4C3E-8FE7-7B2D3767A2CD}" name="Amount (EUR)" totalsRowFunction="custom" dataDxfId="14" totalsRowDxfId="4">
      <totalsRowFormula>+C39/C8</totalsRow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3025BF-ACCA-4964-9416-62CB261678C0}" name="Table13" displayName="Table13" ref="E4:F40" totalsRowCount="1" headerRowDxfId="13" dataDxfId="12">
  <autoFilter ref="E4:F39" xr:uid="{253025BF-ACCA-4964-9416-62CB261678C0}"/>
  <tableColumns count="2">
    <tableColumn id="1" xr3:uid="{19A19AAA-E7B4-4338-89C3-9B7F41831B68}" name="Category" dataDxfId="11" totalsRowDxfId="3"/>
    <tableColumn id="2" xr3:uid="{614949EC-A9FE-4639-8DCD-E990B67B3117}" name="Amount (EUR)" totalsRowFunction="custom" dataDxfId="10" totalsRowDxfId="2">
      <totalsRowFormula>+F39/F8</totalsRow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E6B7D3-C661-4FDD-97B5-F758C3CDC189}" name="Table134" displayName="Table134" ref="H4:I40" totalsRowCount="1" headerRowDxfId="9" dataDxfId="8">
  <autoFilter ref="H4:I39" xr:uid="{94E6B7D3-C661-4FDD-97B5-F758C3CDC189}"/>
  <tableColumns count="2">
    <tableColumn id="1" xr3:uid="{3FD7164C-C25B-4846-B51B-F2FB98DE7A4C}" name="Category" dataDxfId="7" totalsRowDxfId="1"/>
    <tableColumn id="2" xr3:uid="{F11D8473-51A5-45CF-8023-E62D16D8582A}" name="Amount (EUR)" totalsRowFunction="custom" dataDxfId="6" totalsRowDxfId="0">
      <totalsRowFormula>+I39/I8</totalsRow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5E9F3-FCD4-4880-ACEB-A0F46479C811}">
  <dimension ref="A1:Q43"/>
  <sheetViews>
    <sheetView tabSelected="1" zoomScale="85" zoomScaleNormal="85" workbookViewId="0">
      <selection activeCell="I40" sqref="I40"/>
    </sheetView>
  </sheetViews>
  <sheetFormatPr defaultRowHeight="15" x14ac:dyDescent="0.25"/>
  <cols>
    <col min="1" max="2" width="32.140625" bestFit="1" customWidth="1"/>
    <col min="3" max="3" width="18.28515625" bestFit="1" customWidth="1"/>
    <col min="4" max="4" width="15.5703125" customWidth="1"/>
    <col min="5" max="5" width="32.140625" bestFit="1" customWidth="1"/>
    <col min="6" max="6" width="18.28515625" bestFit="1" customWidth="1"/>
    <col min="7" max="7" width="11" customWidth="1"/>
    <col min="8" max="8" width="32.140625" bestFit="1" customWidth="1"/>
    <col min="9" max="9" width="18.28515625" bestFit="1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0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0.25" customHeight="1" x14ac:dyDescent="0.25">
      <c r="A3" s="1"/>
      <c r="B3" s="9" t="s">
        <v>0</v>
      </c>
      <c r="C3" s="1"/>
      <c r="D3" s="1"/>
      <c r="E3" s="9" t="s">
        <v>31</v>
      </c>
      <c r="F3" s="1"/>
      <c r="G3" s="1"/>
      <c r="H3" s="9" t="s">
        <v>35</v>
      </c>
      <c r="I3" s="1"/>
      <c r="J3" s="1"/>
      <c r="K3" s="1"/>
      <c r="L3" s="1"/>
      <c r="M3" s="1"/>
      <c r="N3" s="1"/>
      <c r="O3" s="1"/>
      <c r="P3" s="1"/>
      <c r="Q3" s="1"/>
    </row>
    <row r="4" spans="1:17" ht="20.25" customHeight="1" x14ac:dyDescent="0.25">
      <c r="A4" s="1"/>
      <c r="B4" s="10" t="s">
        <v>1</v>
      </c>
      <c r="C4" s="11" t="s">
        <v>2</v>
      </c>
      <c r="D4" s="1"/>
      <c r="E4" s="10" t="s">
        <v>1</v>
      </c>
      <c r="F4" s="11" t="s">
        <v>2</v>
      </c>
      <c r="G4" s="1"/>
      <c r="H4" s="10" t="s">
        <v>1</v>
      </c>
      <c r="I4" s="11" t="s">
        <v>2</v>
      </c>
      <c r="J4" s="1"/>
      <c r="K4" s="1"/>
      <c r="L4" s="1"/>
      <c r="M4" s="1"/>
      <c r="N4" s="1"/>
      <c r="O4" s="1"/>
      <c r="P4" s="1"/>
      <c r="Q4" s="1"/>
    </row>
    <row r="5" spans="1:17" ht="20.25" customHeight="1" x14ac:dyDescent="0.25">
      <c r="A5" s="1"/>
      <c r="B5" s="7" t="s">
        <v>3</v>
      </c>
      <c r="C5" s="2"/>
      <c r="D5" s="1"/>
      <c r="E5" s="7" t="s">
        <v>3</v>
      </c>
      <c r="F5" s="2"/>
      <c r="G5" s="1"/>
      <c r="H5" s="7" t="s">
        <v>3</v>
      </c>
      <c r="I5" s="2"/>
      <c r="J5" s="1"/>
      <c r="K5" s="1"/>
      <c r="L5" s="1"/>
      <c r="M5" s="1"/>
      <c r="N5" s="1"/>
      <c r="O5" s="1"/>
      <c r="P5" s="1"/>
      <c r="Q5" s="1"/>
    </row>
    <row r="6" spans="1:17" ht="20.25" customHeight="1" x14ac:dyDescent="0.25">
      <c r="A6" s="1"/>
      <c r="B6" s="8" t="s">
        <v>4</v>
      </c>
      <c r="C6" s="3">
        <f>+C8-C7</f>
        <v>461698.50000000012</v>
      </c>
      <c r="D6" s="1"/>
      <c r="E6" s="8" t="s">
        <v>4</v>
      </c>
      <c r="F6" s="3">
        <f>+F8-F7</f>
        <v>638866.71299999999</v>
      </c>
      <c r="G6" s="1"/>
      <c r="H6" s="8" t="s">
        <v>4</v>
      </c>
      <c r="I6" s="3">
        <f>+I8-I7</f>
        <v>901094.55600000033</v>
      </c>
      <c r="J6" s="1"/>
      <c r="K6" s="1"/>
      <c r="L6" s="1"/>
      <c r="M6" s="1"/>
      <c r="N6" s="1"/>
      <c r="O6" s="1"/>
      <c r="P6" s="1"/>
      <c r="Q6" s="1"/>
    </row>
    <row r="7" spans="1:17" ht="20.25" customHeight="1" x14ac:dyDescent="0.25">
      <c r="A7" s="1"/>
      <c r="B7" s="8" t="s">
        <v>5</v>
      </c>
      <c r="C7" s="3">
        <f>+C8*0.69</f>
        <v>1027651.4999999999</v>
      </c>
      <c r="D7" s="1"/>
      <c r="E7" s="8" t="s">
        <v>5</v>
      </c>
      <c r="F7" s="3">
        <f>0.7*F8</f>
        <v>1490688.997</v>
      </c>
      <c r="G7" s="1"/>
      <c r="H7" s="8" t="s">
        <v>5</v>
      </c>
      <c r="I7" s="3">
        <f>0.7*I8</f>
        <v>2102553.9639999997</v>
      </c>
      <c r="J7" s="1"/>
      <c r="K7" s="1"/>
      <c r="L7" s="1"/>
      <c r="M7" s="1"/>
      <c r="N7" s="1"/>
      <c r="O7" s="1"/>
      <c r="P7" s="1"/>
      <c r="Q7" s="1"/>
    </row>
    <row r="8" spans="1:17" ht="20.25" customHeight="1" x14ac:dyDescent="0.25">
      <c r="A8" s="1"/>
      <c r="B8" s="7" t="s">
        <v>6</v>
      </c>
      <c r="C8" s="4">
        <v>1489350</v>
      </c>
      <c r="D8" s="1"/>
      <c r="E8" s="7" t="s">
        <v>6</v>
      </c>
      <c r="F8" s="4">
        <v>2129555.71</v>
      </c>
      <c r="G8" s="1"/>
      <c r="H8" s="7" t="s">
        <v>6</v>
      </c>
      <c r="I8" s="4">
        <v>3003648.52</v>
      </c>
      <c r="J8" s="1"/>
      <c r="K8" s="1"/>
      <c r="L8" s="1"/>
      <c r="M8" s="1"/>
      <c r="N8" s="1"/>
      <c r="O8" s="1"/>
      <c r="P8" s="1"/>
      <c r="Q8" s="1"/>
    </row>
    <row r="9" spans="1:17" ht="20.25" customHeight="1" x14ac:dyDescent="0.25">
      <c r="A9" s="1"/>
      <c r="B9" s="8"/>
      <c r="C9" s="2"/>
      <c r="D9" s="1"/>
      <c r="E9" s="8"/>
      <c r="F9" s="2"/>
      <c r="G9" s="1"/>
      <c r="H9" s="8"/>
      <c r="I9" s="2"/>
      <c r="J9" s="1"/>
      <c r="K9" s="1"/>
      <c r="L9" s="1"/>
      <c r="M9" s="1"/>
      <c r="N9" s="1"/>
      <c r="O9" s="1"/>
      <c r="P9" s="1"/>
      <c r="Q9" s="1"/>
    </row>
    <row r="10" spans="1:17" ht="20.25" customHeight="1" x14ac:dyDescent="0.25">
      <c r="A10" s="1"/>
      <c r="B10" s="7" t="s">
        <v>7</v>
      </c>
      <c r="C10" s="2"/>
      <c r="D10" s="1"/>
      <c r="E10" s="7" t="s">
        <v>7</v>
      </c>
      <c r="F10" s="2"/>
      <c r="G10" s="1"/>
      <c r="H10" s="7" t="s">
        <v>7</v>
      </c>
      <c r="I10" s="2"/>
      <c r="J10" s="1"/>
      <c r="K10" s="1"/>
      <c r="L10" s="1"/>
      <c r="M10" s="1"/>
      <c r="N10" s="1"/>
      <c r="O10" s="1"/>
      <c r="P10" s="1"/>
      <c r="Q10" s="1"/>
    </row>
    <row r="11" spans="1:17" ht="20.25" customHeight="1" x14ac:dyDescent="0.25">
      <c r="A11" s="1"/>
      <c r="B11" s="8" t="s">
        <v>29</v>
      </c>
      <c r="C11" s="3">
        <v>124308</v>
      </c>
      <c r="D11" s="1"/>
      <c r="E11" s="8" t="s">
        <v>29</v>
      </c>
      <c r="F11" s="3">
        <f>Table1[[#This Row],[Amount (EUR)]]*1.2</f>
        <v>149169.60000000001</v>
      </c>
      <c r="G11" s="1"/>
      <c r="H11" s="8" t="s">
        <v>29</v>
      </c>
      <c r="I11" s="3">
        <f>Table13[[#This Row],[Amount (EUR)]]*1.7</f>
        <v>253588.32</v>
      </c>
      <c r="J11" s="1"/>
      <c r="K11" s="1"/>
      <c r="L11" s="1"/>
      <c r="M11" s="1"/>
      <c r="N11" s="1"/>
      <c r="O11" s="1"/>
      <c r="P11" s="1"/>
      <c r="Q11" s="1"/>
    </row>
    <row r="12" spans="1:17" ht="20.25" customHeight="1" x14ac:dyDescent="0.25">
      <c r="A12" s="1"/>
      <c r="B12" s="8" t="s">
        <v>8</v>
      </c>
      <c r="C12" s="3">
        <v>30000</v>
      </c>
      <c r="D12" s="1"/>
      <c r="E12" s="8" t="s">
        <v>8</v>
      </c>
      <c r="F12" s="3">
        <f>Table1[[#This Row],[Amount (EUR)]]*1.6</f>
        <v>48000</v>
      </c>
      <c r="G12" s="1"/>
      <c r="H12" s="8" t="s">
        <v>8</v>
      </c>
      <c r="I12" s="3">
        <f>Table13[[#This Row],[Amount (EUR)]]*1.6</f>
        <v>76800</v>
      </c>
      <c r="J12" s="1"/>
      <c r="K12" s="1"/>
      <c r="L12" s="1"/>
      <c r="M12" s="1"/>
      <c r="N12" s="1"/>
      <c r="O12" s="1"/>
      <c r="P12" s="1"/>
      <c r="Q12" s="1"/>
    </row>
    <row r="13" spans="1:17" ht="20.25" customHeight="1" x14ac:dyDescent="0.25">
      <c r="A13" s="1"/>
      <c r="B13" s="7" t="s">
        <v>9</v>
      </c>
      <c r="C13" s="4">
        <f>+C11+C12</f>
        <v>154308</v>
      </c>
      <c r="D13" s="1"/>
      <c r="E13" s="7" t="s">
        <v>9</v>
      </c>
      <c r="F13" s="4">
        <f>+F11+F12</f>
        <v>197169.6</v>
      </c>
      <c r="G13" s="1"/>
      <c r="H13" s="7" t="s">
        <v>9</v>
      </c>
      <c r="I13" s="4">
        <f>+I11+I12</f>
        <v>330388.32</v>
      </c>
      <c r="J13" s="1"/>
      <c r="K13" s="1"/>
      <c r="L13" s="1"/>
      <c r="M13" s="1"/>
      <c r="N13" s="1"/>
      <c r="O13" s="1"/>
      <c r="P13" s="1"/>
      <c r="Q13" s="1"/>
    </row>
    <row r="14" spans="1:17" ht="20.25" customHeight="1" x14ac:dyDescent="0.25">
      <c r="A14" s="1"/>
      <c r="B14" s="8"/>
      <c r="C14" s="2"/>
      <c r="D14" s="1"/>
      <c r="E14" s="8"/>
      <c r="F14" s="2"/>
      <c r="G14" s="1"/>
      <c r="H14" s="8"/>
      <c r="I14" s="2"/>
      <c r="J14" s="1"/>
      <c r="K14" s="1"/>
      <c r="L14" s="1"/>
      <c r="M14" s="1"/>
      <c r="N14" s="1"/>
      <c r="O14" s="1"/>
      <c r="P14" s="1"/>
      <c r="Q14" s="1"/>
    </row>
    <row r="15" spans="1:17" ht="20.25" customHeight="1" x14ac:dyDescent="0.25">
      <c r="A15" s="1"/>
      <c r="B15" s="7" t="s">
        <v>10</v>
      </c>
      <c r="C15" s="4">
        <f>+C8-C13</f>
        <v>1335042</v>
      </c>
      <c r="D15" s="1"/>
      <c r="E15" s="7" t="s">
        <v>10</v>
      </c>
      <c r="F15" s="4">
        <f>+F8-F13</f>
        <v>1932386.1099999999</v>
      </c>
      <c r="G15" s="1"/>
      <c r="H15" s="7" t="s">
        <v>10</v>
      </c>
      <c r="I15" s="4">
        <f>+I8-I13</f>
        <v>2673260.2000000002</v>
      </c>
      <c r="J15" s="1"/>
      <c r="K15" s="1"/>
      <c r="L15" s="1"/>
      <c r="M15" s="1"/>
      <c r="N15" s="1"/>
      <c r="O15" s="1"/>
      <c r="P15" s="1"/>
      <c r="Q15" s="1"/>
    </row>
    <row r="16" spans="1:17" ht="20.25" customHeight="1" x14ac:dyDescent="0.25">
      <c r="A16" s="1"/>
      <c r="B16" s="8"/>
      <c r="C16" s="2"/>
      <c r="D16" s="1"/>
      <c r="E16" s="8"/>
      <c r="F16" s="2"/>
      <c r="G16" s="1"/>
      <c r="H16" s="8"/>
      <c r="I16" s="2"/>
      <c r="J16" s="1"/>
      <c r="K16" s="1"/>
      <c r="L16" s="1"/>
      <c r="M16" s="1"/>
      <c r="N16" s="1"/>
      <c r="O16" s="1"/>
      <c r="P16" s="1"/>
      <c r="Q16" s="1"/>
    </row>
    <row r="17" spans="1:17" ht="20.25" customHeight="1" x14ac:dyDescent="0.25">
      <c r="A17" s="1"/>
      <c r="B17" s="7" t="s">
        <v>11</v>
      </c>
      <c r="C17" s="2"/>
      <c r="D17" s="1"/>
      <c r="E17" s="7" t="s">
        <v>11</v>
      </c>
      <c r="F17" s="2"/>
      <c r="G17" s="1"/>
      <c r="H17" s="7" t="s">
        <v>11</v>
      </c>
      <c r="I17" s="2"/>
      <c r="J17" s="1"/>
      <c r="K17" s="1"/>
      <c r="L17" s="1"/>
      <c r="M17" s="1"/>
      <c r="N17" s="1"/>
      <c r="O17" s="1"/>
      <c r="P17" s="1"/>
      <c r="Q17" s="1"/>
    </row>
    <row r="18" spans="1:17" ht="20.25" customHeight="1" x14ac:dyDescent="0.25">
      <c r="A18" s="1"/>
      <c r="B18" s="8" t="s">
        <v>12</v>
      </c>
      <c r="C18" s="3">
        <v>270750</v>
      </c>
      <c r="D18" s="1"/>
      <c r="E18" s="8" t="s">
        <v>12</v>
      </c>
      <c r="F18" s="3">
        <f>+SUM(F19:F23)</f>
        <v>388875</v>
      </c>
      <c r="G18" s="1"/>
      <c r="H18" s="8" t="s">
        <v>12</v>
      </c>
      <c r="I18" s="3">
        <f>+SUM(I19:I23)</f>
        <v>637875</v>
      </c>
      <c r="J18" s="1"/>
      <c r="K18" s="1"/>
      <c r="L18" s="1"/>
      <c r="M18" s="1"/>
      <c r="N18" s="1"/>
      <c r="O18" s="1"/>
      <c r="P18" s="1"/>
      <c r="Q18" s="1"/>
    </row>
    <row r="19" spans="1:17" ht="20.25" customHeight="1" x14ac:dyDescent="0.25">
      <c r="A19" s="1"/>
      <c r="B19" s="8" t="s">
        <v>13</v>
      </c>
      <c r="C19" s="3">
        <v>81375</v>
      </c>
      <c r="D19" s="1"/>
      <c r="E19" s="8" t="s">
        <v>13</v>
      </c>
      <c r="F19" s="3">
        <f>3*27125</f>
        <v>81375</v>
      </c>
      <c r="G19" s="1"/>
      <c r="H19" s="8" t="s">
        <v>13</v>
      </c>
      <c r="I19" s="3">
        <f>3*27125</f>
        <v>81375</v>
      </c>
      <c r="J19" s="1"/>
      <c r="K19" s="1"/>
      <c r="L19" s="1"/>
      <c r="M19" s="1"/>
      <c r="N19" s="1"/>
      <c r="O19" s="1"/>
      <c r="P19" s="1"/>
      <c r="Q19" s="1"/>
    </row>
    <row r="20" spans="1:17" ht="20.25" customHeight="1" x14ac:dyDescent="0.25">
      <c r="A20" s="1"/>
      <c r="B20" s="8" t="s">
        <v>14</v>
      </c>
      <c r="C20" s="3">
        <v>105000</v>
      </c>
      <c r="D20" s="1"/>
      <c r="E20" s="8" t="s">
        <v>14</v>
      </c>
      <c r="F20" s="3">
        <f>2*52500</f>
        <v>105000</v>
      </c>
      <c r="G20" s="1"/>
      <c r="H20" s="8" t="s">
        <v>14</v>
      </c>
      <c r="I20" s="3">
        <f>2*52500</f>
        <v>105000</v>
      </c>
      <c r="J20" s="1"/>
      <c r="K20" s="1"/>
      <c r="L20" s="1"/>
      <c r="M20" s="1"/>
      <c r="N20" s="1"/>
      <c r="O20" s="1"/>
      <c r="P20" s="1"/>
      <c r="Q20" s="1"/>
    </row>
    <row r="21" spans="1:17" ht="20.25" customHeight="1" x14ac:dyDescent="0.25">
      <c r="A21" s="1"/>
      <c r="B21" s="8" t="s">
        <v>15</v>
      </c>
      <c r="C21" s="3">
        <v>37500</v>
      </c>
      <c r="D21" s="1"/>
      <c r="E21" s="8" t="s">
        <v>15</v>
      </c>
      <c r="F21" s="3">
        <v>37500</v>
      </c>
      <c r="G21" s="1"/>
      <c r="H21" s="12" t="s">
        <v>36</v>
      </c>
      <c r="I21" s="3">
        <f>3*37500</f>
        <v>112500</v>
      </c>
      <c r="J21" s="1"/>
      <c r="K21" s="1"/>
      <c r="L21" s="1"/>
      <c r="M21" s="1"/>
      <c r="N21" s="1"/>
      <c r="O21" s="1"/>
      <c r="P21" s="1"/>
      <c r="Q21" s="1"/>
    </row>
    <row r="22" spans="1:17" ht="20.25" customHeight="1" x14ac:dyDescent="0.25">
      <c r="A22" s="1"/>
      <c r="B22" s="8" t="s">
        <v>16</v>
      </c>
      <c r="C22" s="3">
        <v>42000</v>
      </c>
      <c r="D22" s="1"/>
      <c r="E22" s="12" t="s">
        <v>32</v>
      </c>
      <c r="F22" s="3">
        <f>5*21000</f>
        <v>105000</v>
      </c>
      <c r="G22" s="1"/>
      <c r="H22" s="12" t="s">
        <v>38</v>
      </c>
      <c r="I22" s="3">
        <f>9*21000</f>
        <v>189000</v>
      </c>
      <c r="J22" s="1"/>
      <c r="K22" s="1"/>
      <c r="L22" s="1"/>
      <c r="M22" s="1"/>
      <c r="N22" s="1"/>
      <c r="O22" s="1"/>
      <c r="P22" s="1"/>
      <c r="Q22" s="1"/>
    </row>
    <row r="23" spans="1:17" ht="20.25" customHeight="1" x14ac:dyDescent="0.25">
      <c r="A23" s="1"/>
      <c r="B23" s="8" t="s">
        <v>17</v>
      </c>
      <c r="C23" s="3">
        <v>25875</v>
      </c>
      <c r="D23" s="1"/>
      <c r="E23" s="12" t="s">
        <v>33</v>
      </c>
      <c r="F23" s="3">
        <f>2*30000</f>
        <v>60000</v>
      </c>
      <c r="G23" s="1"/>
      <c r="H23" s="12" t="s">
        <v>37</v>
      </c>
      <c r="I23" s="3">
        <f>5*30000</f>
        <v>150000</v>
      </c>
      <c r="J23" s="1"/>
      <c r="K23" s="1"/>
      <c r="L23" s="1"/>
      <c r="M23" s="1"/>
      <c r="N23" s="1"/>
      <c r="O23" s="1"/>
      <c r="P23" s="1"/>
      <c r="Q23" s="1"/>
    </row>
    <row r="24" spans="1:17" ht="20.25" customHeight="1" x14ac:dyDescent="0.25">
      <c r="A24" s="1"/>
      <c r="B24" s="8" t="s">
        <v>18</v>
      </c>
      <c r="C24" s="5">
        <v>76447.5</v>
      </c>
      <c r="D24" s="1"/>
      <c r="E24" s="8" t="s">
        <v>18</v>
      </c>
      <c r="F24" s="5">
        <f>0.25*F18</f>
        <v>97218.75</v>
      </c>
      <c r="G24" s="1"/>
      <c r="H24" s="8" t="s">
        <v>18</v>
      </c>
      <c r="I24" s="5">
        <f>0.25*I18</f>
        <v>159468.75</v>
      </c>
      <c r="J24" s="1"/>
      <c r="K24" s="1"/>
      <c r="L24" s="1"/>
      <c r="M24" s="1"/>
      <c r="N24" s="1"/>
      <c r="O24" s="1"/>
      <c r="P24" s="1"/>
      <c r="Q24" s="1"/>
    </row>
    <row r="25" spans="1:17" ht="20.25" customHeight="1" x14ac:dyDescent="0.25">
      <c r="A25" s="1"/>
      <c r="B25" s="8" t="s">
        <v>19</v>
      </c>
      <c r="C25" s="3">
        <v>1200</v>
      </c>
      <c r="D25" s="1"/>
      <c r="E25" s="8" t="s">
        <v>19</v>
      </c>
      <c r="F25" s="3">
        <f>1.44444444444444*Table1[[#This Row],[Amount (EUR)]]</f>
        <v>1733.3333333333333</v>
      </c>
      <c r="G25" s="1"/>
      <c r="H25" s="8" t="s">
        <v>19</v>
      </c>
      <c r="I25" s="3">
        <f>2.44444444444444*1200</f>
        <v>2933.3333333333335</v>
      </c>
      <c r="J25" s="1"/>
      <c r="K25" s="1"/>
      <c r="L25" s="1"/>
      <c r="M25" s="1"/>
      <c r="N25" s="1"/>
      <c r="O25" s="1"/>
      <c r="P25" s="1"/>
      <c r="Q25" s="1"/>
    </row>
    <row r="26" spans="1:17" ht="20.25" customHeight="1" x14ac:dyDescent="0.25">
      <c r="A26" s="1"/>
      <c r="B26" s="8" t="s">
        <v>20</v>
      </c>
      <c r="C26" s="3">
        <v>20000</v>
      </c>
      <c r="D26" s="1"/>
      <c r="E26" s="8" t="s">
        <v>20</v>
      </c>
      <c r="F26" s="3">
        <v>20000</v>
      </c>
      <c r="G26" s="1"/>
      <c r="H26" s="8" t="s">
        <v>20</v>
      </c>
      <c r="I26" s="3">
        <v>20000</v>
      </c>
      <c r="J26" s="1"/>
      <c r="K26" s="1"/>
      <c r="L26" s="1"/>
      <c r="M26" s="1"/>
      <c r="N26" s="1"/>
      <c r="O26" s="1"/>
      <c r="P26" s="1"/>
      <c r="Q26" s="1"/>
    </row>
    <row r="27" spans="1:17" ht="20.25" customHeight="1" x14ac:dyDescent="0.25">
      <c r="A27" s="1"/>
      <c r="B27" s="8" t="s">
        <v>21</v>
      </c>
      <c r="C27" s="3">
        <v>10000</v>
      </c>
      <c r="D27" s="1"/>
      <c r="E27" s="8" t="s">
        <v>21</v>
      </c>
      <c r="F27" s="3">
        <v>10000</v>
      </c>
      <c r="G27" s="1"/>
      <c r="H27" s="8" t="s">
        <v>21</v>
      </c>
      <c r="I27" s="3">
        <v>10000</v>
      </c>
      <c r="J27" s="1"/>
      <c r="K27" s="1"/>
      <c r="L27" s="1"/>
      <c r="M27" s="1"/>
      <c r="N27" s="1"/>
      <c r="O27" s="1"/>
      <c r="P27" s="1"/>
      <c r="Q27" s="1"/>
    </row>
    <row r="28" spans="1:17" ht="20.25" customHeight="1" x14ac:dyDescent="0.25">
      <c r="A28" s="1"/>
      <c r="B28" s="8" t="s">
        <v>22</v>
      </c>
      <c r="C28" s="3">
        <v>132</v>
      </c>
      <c r="D28" s="1"/>
      <c r="E28" s="8" t="s">
        <v>22</v>
      </c>
      <c r="F28" s="3">
        <v>132</v>
      </c>
      <c r="G28" s="1"/>
      <c r="H28" s="8" t="s">
        <v>22</v>
      </c>
      <c r="I28" s="3">
        <v>132</v>
      </c>
      <c r="J28" s="1"/>
      <c r="K28" s="1"/>
      <c r="L28" s="1"/>
      <c r="M28" s="1"/>
      <c r="N28" s="1"/>
      <c r="O28" s="1"/>
      <c r="P28" s="1"/>
      <c r="Q28" s="1"/>
    </row>
    <row r="29" spans="1:17" ht="20.25" customHeight="1" x14ac:dyDescent="0.25">
      <c r="A29" s="1"/>
      <c r="B29" s="8" t="s">
        <v>23</v>
      </c>
      <c r="C29" s="3">
        <v>5000</v>
      </c>
      <c r="D29" s="1"/>
      <c r="E29" s="8" t="s">
        <v>23</v>
      </c>
      <c r="F29" s="3">
        <v>5000</v>
      </c>
      <c r="G29" s="1"/>
      <c r="H29" s="8" t="s">
        <v>23</v>
      </c>
      <c r="I29" s="3">
        <v>5000</v>
      </c>
      <c r="J29" s="1"/>
      <c r="K29" s="1"/>
      <c r="L29" s="1"/>
      <c r="M29" s="1"/>
      <c r="N29" s="1"/>
      <c r="O29" s="1"/>
      <c r="P29" s="1"/>
      <c r="Q29" s="1"/>
    </row>
    <row r="30" spans="1:17" ht="20.25" customHeight="1" x14ac:dyDescent="0.25">
      <c r="A30" s="1"/>
      <c r="B30" s="7" t="s">
        <v>24</v>
      </c>
      <c r="C30" s="6">
        <f>+SUM(C18:C29)</f>
        <v>675279.5</v>
      </c>
      <c r="D30" s="1"/>
      <c r="E30" s="7" t="s">
        <v>24</v>
      </c>
      <c r="F30" s="6">
        <f>+SUM(F18:F29)</f>
        <v>911834.08333333337</v>
      </c>
      <c r="G30" s="1"/>
      <c r="H30" s="7" t="s">
        <v>24</v>
      </c>
      <c r="I30" s="6">
        <f>+SUM(I18:I29)</f>
        <v>1473284.0833333333</v>
      </c>
      <c r="J30" s="1"/>
      <c r="K30" s="1"/>
      <c r="L30" s="1"/>
      <c r="M30" s="1"/>
      <c r="N30" s="1"/>
      <c r="O30" s="1"/>
      <c r="P30" s="1"/>
      <c r="Q30" s="1"/>
    </row>
    <row r="31" spans="1:17" ht="20.25" customHeight="1" x14ac:dyDescent="0.25">
      <c r="A31" s="1"/>
      <c r="B31" s="8"/>
      <c r="C31" s="2"/>
      <c r="D31" s="1"/>
      <c r="E31" s="8"/>
      <c r="F31" s="2"/>
      <c r="G31" s="1"/>
      <c r="H31" s="8"/>
      <c r="I31" s="2"/>
      <c r="J31" s="1"/>
      <c r="K31" s="1"/>
      <c r="L31" s="1"/>
      <c r="M31" s="1"/>
      <c r="N31" s="1"/>
      <c r="O31" s="1"/>
      <c r="P31" s="1"/>
      <c r="Q31" s="1"/>
    </row>
    <row r="32" spans="1:17" ht="20.25" customHeight="1" x14ac:dyDescent="0.25">
      <c r="A32" s="1"/>
      <c r="B32" s="7" t="s">
        <v>30</v>
      </c>
      <c r="C32" s="6">
        <f>+C15-C30</f>
        <v>659762.5</v>
      </c>
      <c r="D32" s="1"/>
      <c r="E32" s="7" t="s">
        <v>30</v>
      </c>
      <c r="F32" s="6">
        <f>+F15-F30</f>
        <v>1020552.0266666665</v>
      </c>
      <c r="G32" s="1"/>
      <c r="H32" s="7" t="s">
        <v>30</v>
      </c>
      <c r="I32" s="6">
        <f>+I15-I30</f>
        <v>1199976.1166666669</v>
      </c>
      <c r="J32" s="1"/>
      <c r="K32" s="1"/>
      <c r="L32" s="1"/>
      <c r="M32" s="1"/>
      <c r="N32" s="1"/>
      <c r="O32" s="1"/>
      <c r="P32" s="1"/>
      <c r="Q32" s="1"/>
    </row>
    <row r="33" spans="1:17" ht="20.25" customHeight="1" x14ac:dyDescent="0.25">
      <c r="A33" s="1"/>
      <c r="B33" s="8"/>
      <c r="C33" s="2"/>
      <c r="D33" s="1"/>
      <c r="E33" s="8"/>
      <c r="F33" s="2"/>
      <c r="G33" s="1"/>
      <c r="H33" s="8"/>
      <c r="I33" s="2"/>
      <c r="J33" s="1"/>
      <c r="K33" s="1"/>
      <c r="L33" s="1"/>
      <c r="M33" s="1"/>
      <c r="N33" s="1"/>
      <c r="O33" s="1"/>
      <c r="P33" s="1"/>
      <c r="Q33" s="1"/>
    </row>
    <row r="34" spans="1:17" ht="20.25" customHeight="1" x14ac:dyDescent="0.25">
      <c r="A34" s="1"/>
      <c r="B34" s="7" t="s">
        <v>25</v>
      </c>
      <c r="C34" s="2"/>
      <c r="D34" s="1"/>
      <c r="E34" s="7" t="s">
        <v>25</v>
      </c>
      <c r="F34" s="2"/>
      <c r="G34" s="1"/>
      <c r="H34" s="7" t="s">
        <v>25</v>
      </c>
      <c r="I34" s="2"/>
      <c r="J34" s="1"/>
      <c r="K34" s="1"/>
      <c r="L34" s="1"/>
      <c r="M34" s="1"/>
      <c r="N34" s="1"/>
      <c r="O34" s="1"/>
      <c r="P34" s="1"/>
      <c r="Q34" s="1"/>
    </row>
    <row r="35" spans="1:17" ht="20.25" customHeight="1" x14ac:dyDescent="0.25">
      <c r="A35" s="1"/>
      <c r="B35" s="8" t="s">
        <v>26</v>
      </c>
      <c r="C35" s="3">
        <v>10000</v>
      </c>
      <c r="D35" s="1"/>
      <c r="E35" s="8" t="s">
        <v>26</v>
      </c>
      <c r="F35" s="3">
        <v>10000</v>
      </c>
      <c r="G35" s="1"/>
      <c r="H35" s="8" t="s">
        <v>26</v>
      </c>
      <c r="I35" s="3">
        <v>10000</v>
      </c>
      <c r="J35" s="1"/>
      <c r="K35" s="1"/>
      <c r="L35" s="1"/>
      <c r="M35" s="1"/>
      <c r="N35" s="1"/>
      <c r="O35" s="1"/>
      <c r="P35" s="1"/>
      <c r="Q35" s="1"/>
    </row>
    <row r="36" spans="1:17" ht="20.25" customHeight="1" x14ac:dyDescent="0.25">
      <c r="A36" s="1"/>
      <c r="B36" s="8" t="s">
        <v>27</v>
      </c>
      <c r="C36" s="3">
        <v>0</v>
      </c>
      <c r="D36" s="1"/>
      <c r="E36" s="8" t="s">
        <v>27</v>
      </c>
      <c r="F36" s="3">
        <v>0</v>
      </c>
      <c r="G36" s="1"/>
      <c r="H36" s="8" t="s">
        <v>27</v>
      </c>
      <c r="I36" s="3">
        <v>0</v>
      </c>
      <c r="J36" s="1"/>
      <c r="K36" s="1"/>
      <c r="L36" s="1"/>
      <c r="M36" s="1"/>
      <c r="N36" s="1"/>
      <c r="O36" s="1"/>
      <c r="P36" s="1"/>
      <c r="Q36" s="1"/>
    </row>
    <row r="37" spans="1:17" ht="20.25" customHeight="1" x14ac:dyDescent="0.25">
      <c r="A37" s="1"/>
      <c r="B37" s="7" t="s">
        <v>28</v>
      </c>
      <c r="C37" s="4">
        <v>10000</v>
      </c>
      <c r="D37" s="1"/>
      <c r="E37" s="7" t="s">
        <v>28</v>
      </c>
      <c r="F37" s="4">
        <v>10000</v>
      </c>
      <c r="G37" s="1"/>
      <c r="H37" s="7" t="s">
        <v>28</v>
      </c>
      <c r="I37" s="4">
        <v>10000</v>
      </c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"/>
      <c r="B38" s="8"/>
      <c r="C38" s="2"/>
      <c r="D38" s="1"/>
      <c r="E38" s="8"/>
      <c r="F38" s="2"/>
      <c r="G38" s="1"/>
      <c r="H38" s="8"/>
      <c r="I38" s="2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"/>
      <c r="B39" s="7" t="s">
        <v>34</v>
      </c>
      <c r="C39" s="6">
        <f>+C32-C37</f>
        <v>649762.5</v>
      </c>
      <c r="D39" s="1"/>
      <c r="E39" s="7" t="s">
        <v>34</v>
      </c>
      <c r="F39" s="6">
        <f>+F32-F37</f>
        <v>1010552.0266666665</v>
      </c>
      <c r="G39" s="1"/>
      <c r="H39" s="7" t="s">
        <v>34</v>
      </c>
      <c r="I39" s="6">
        <f>+I32-I37</f>
        <v>1189976.1166666669</v>
      </c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8"/>
      <c r="C40" s="13">
        <f>+C39/C8</f>
        <v>0.43627253499848928</v>
      </c>
      <c r="D40" s="1"/>
      <c r="E40" s="8"/>
      <c r="F40" s="13">
        <f>+F39/F8</f>
        <v>0.47453655329198524</v>
      </c>
      <c r="G40" s="1"/>
      <c r="H40" s="8"/>
      <c r="I40" s="13">
        <f>+I39/I8</f>
        <v>0.39617688579177263</v>
      </c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 statements Year 1, 2 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Yago Tobio Souto</dc:creator>
  <cp:lastModifiedBy>Yago Tobio Souto</cp:lastModifiedBy>
  <dcterms:created xsi:type="dcterms:W3CDTF">2024-06-20T11:18:52Z</dcterms:created>
  <dcterms:modified xsi:type="dcterms:W3CDTF">2024-06-21T21:57:44Z</dcterms:modified>
</cp:coreProperties>
</file>