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KINGSTON_ROUGE_8Go_7-7-2013\Cours_SSH5201_Z-911\INTRA_MOODLE\"/>
    </mc:Choice>
  </mc:AlternateContent>
  <bookViews>
    <workbookView xWindow="0" yWindow="0" windowWidth="12990" windowHeight="11430" tabRatio="500"/>
  </bookViews>
  <sheets>
    <sheet name="Feuil1" sheetId="1" r:id="rId1"/>
    <sheet name="Feuil2" sheetId="2" r:id="rId2"/>
  </sheets>
  <externalReferences>
    <externalReference r:id="rId3"/>
  </externalReferences>
  <definedNames>
    <definedName name="Amm_cum_Équ_Prod_2014">Feuil1!$Q$15</definedName>
    <definedName name="Amm_cum_Équ_Prod_2015">Feuil1!#REF!</definedName>
    <definedName name="Amm_cum_imm_2014">Feuil1!#REF!</definedName>
    <definedName name="Amm_cum_imm_2015">Feuil1!$E$15</definedName>
    <definedName name="Ammort_imm_1">Feuil1!$B$9</definedName>
    <definedName name="Ammort_imm_2">Feuil1!$B$18</definedName>
    <definedName name="Ammort_prod_1">Feuil1!#REF!</definedName>
    <definedName name="Ammort_prod_2">Feuil1!$B$48</definedName>
    <definedName name="Brevet_2014">Feuil1!$R$9</definedName>
    <definedName name="Capital_soc_fin_2014">Feuil1!$K$6</definedName>
    <definedName name="Capital_soc_fin_2015">Feuil1!#REF!</definedName>
    <definedName name="Comptes_clients_2014">Feuil1!$Q$20</definedName>
    <definedName name="Comptes_clients_2015">Feuil1!#REF!</definedName>
    <definedName name="Coût_acqu_terrain_2">Feuil1!#REF!</definedName>
    <definedName name="Dépreciation_des_CC">Feuil1!$R$17</definedName>
    <definedName name="Écart_réévaluation_imm._fin_2015">Feuil1!$N$12</definedName>
    <definedName name="Équ_prod_2014">Feuil1!$Q$14</definedName>
    <definedName name="Equ_prod_2015">Feuil1!$E$24</definedName>
    <definedName name="Gain_disp_terrain_2">Feuil1!#REF!</definedName>
    <definedName name="Immeubles_2014">Feuil1!$Q$13</definedName>
    <definedName name="Immeubles_2015">Feuil1!$E$14</definedName>
    <definedName name="Impôt">Feuil1!#REF!</definedName>
    <definedName name="Loyer_perçu_davance_2015">Feuil1!#REF!</definedName>
    <definedName name="Marge_brute">Feuil1!#REF!</definedName>
    <definedName name="Obl_à_payer_en_2017__2014">Feuil1!#REF!</definedName>
    <definedName name="Prix_de_vente_terrain_2">Feuil1!#REF!</definedName>
    <definedName name="Prod_location_loyer">Feuil1!#REF!</definedName>
    <definedName name="Produits_d_int.">Feuil1!#REF!</definedName>
    <definedName name="Prov_pour_dépréciation_2014">Feuil1!$Q$21</definedName>
    <definedName name="Prov_pour_dépréciation_2015">Feuil1!#REF!</definedName>
    <definedName name="Résultat_av_impôt">Feuil1!#REF!</definedName>
    <definedName name="Résultats_net">Feuil1!#REF!</definedName>
    <definedName name="RND_fin_2014">Feuil1!$L$6</definedName>
    <definedName name="RND_fin_2015">Feuil1!#REF!</definedName>
    <definedName name="Stocks_2015">[1]Feuil1!$G$23</definedName>
    <definedName name="Surplus_d_apports_2014">Feuil1!#REF!</definedName>
    <definedName name="Terrain_3">Feuil1!#REF!</definedName>
    <definedName name="Terrains_2014">Feuil1!#REF!</definedName>
    <definedName name="Total_actifs_C_2014">Feuil1!$R$33</definedName>
    <definedName name="Total_actifs_C_2015">Feuil1!$P$33</definedName>
    <definedName name="Total_actifs_NC_2014">Feuil1!$R$18</definedName>
    <definedName name="Total_actifs_NC_2015">Feuil1!$P$18</definedName>
    <definedName name="Total_CP_2014">Feuil1!#REF!</definedName>
    <definedName name="Total_CP_2015">Feuil1!#REF!</definedName>
    <definedName name="Total_passifs_2014">Feuil1!#REF!</definedName>
    <definedName name="Total_passifs_2015">Feuil1!#REF!</definedName>
    <definedName name="Total_passifs_C_2014">Feuil1!#REF!</definedName>
    <definedName name="Total_passifs_C_2015">Feuil1!#REF!</definedName>
    <definedName name="Total_passifs_NC_2015">Feuil1!#REF!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J3" i="1"/>
  <c r="K13" i="1"/>
  <c r="M13" i="1"/>
  <c r="K16" i="1"/>
  <c r="M16" i="1"/>
  <c r="K18" i="1"/>
  <c r="M18" i="1"/>
  <c r="K19" i="1"/>
  <c r="M19" i="1"/>
  <c r="M24" i="1"/>
  <c r="K26" i="1"/>
  <c r="M26" i="1"/>
  <c r="K29" i="1"/>
  <c r="M29" i="1"/>
  <c r="K30" i="1"/>
  <c r="M30" i="1"/>
  <c r="E11" i="1"/>
  <c r="K33" i="1"/>
  <c r="M33" i="1"/>
  <c r="B8" i="1"/>
  <c r="B16" i="1"/>
  <c r="B18" i="1"/>
  <c r="F9" i="1"/>
  <c r="F11" i="1"/>
  <c r="K34" i="1"/>
  <c r="M34" i="1"/>
  <c r="K35" i="1"/>
  <c r="M35" i="1"/>
  <c r="K36" i="1"/>
  <c r="M36" i="1"/>
  <c r="G63" i="1"/>
  <c r="G69" i="1"/>
  <c r="D38" i="1"/>
  <c r="F20" i="1"/>
  <c r="F21" i="1"/>
  <c r="F22" i="1"/>
  <c r="F26" i="1"/>
  <c r="F16" i="1"/>
  <c r="F18" i="1"/>
  <c r="F27" i="1"/>
  <c r="F28" i="1"/>
  <c r="F33" i="1"/>
  <c r="F34" i="1"/>
  <c r="F38" i="1"/>
  <c r="F39" i="1"/>
  <c r="F40" i="1"/>
  <c r="Q23" i="1"/>
  <c r="D33" i="1"/>
  <c r="D27" i="1"/>
  <c r="D26" i="1"/>
  <c r="D39" i="1"/>
  <c r="S28" i="1"/>
  <c r="T28" i="1"/>
  <c r="Q28" i="1"/>
  <c r="S29" i="1"/>
  <c r="T29" i="1"/>
  <c r="Q29" i="1"/>
  <c r="Q30" i="1"/>
  <c r="S31" i="1"/>
  <c r="T31" i="1"/>
  <c r="Q31" i="1"/>
  <c r="R32" i="1"/>
  <c r="Q17" i="1"/>
  <c r="U22" i="1"/>
  <c r="T22" i="1"/>
  <c r="S22" i="1"/>
  <c r="Q22" i="1"/>
  <c r="S24" i="1"/>
  <c r="U24" i="1"/>
  <c r="T24" i="1"/>
  <c r="Q24" i="1"/>
  <c r="R25" i="1"/>
  <c r="Q7" i="1"/>
  <c r="S8" i="1"/>
  <c r="T8" i="1"/>
  <c r="Q8" i="1"/>
  <c r="S9" i="1"/>
  <c r="T9" i="1"/>
  <c r="Q9" i="1"/>
  <c r="S11" i="1"/>
  <c r="T11" i="1"/>
  <c r="Q11" i="1"/>
  <c r="S12" i="1"/>
  <c r="T12" i="1"/>
  <c r="Q12" i="1"/>
  <c r="S13" i="1"/>
  <c r="T13" i="1"/>
  <c r="Q13" i="1"/>
  <c r="Q16" i="1"/>
  <c r="Q18" i="1"/>
  <c r="S10" i="1"/>
  <c r="T10" i="1"/>
  <c r="Q10" i="1"/>
  <c r="R19" i="1"/>
  <c r="R34" i="1"/>
  <c r="R35" i="1"/>
  <c r="P17" i="1"/>
  <c r="R36" i="1"/>
  <c r="M38" i="1"/>
  <c r="D5" i="1"/>
  <c r="G8" i="1"/>
  <c r="G9" i="1"/>
  <c r="G10" i="1"/>
  <c r="G7" i="1"/>
  <c r="G11" i="1"/>
  <c r="K38" i="1"/>
</calcChain>
</file>

<file path=xl/sharedStrings.xml><?xml version="1.0" encoding="utf-8"?>
<sst xmlns="http://schemas.openxmlformats.org/spreadsheetml/2006/main" count="128" uniqueCount="112">
  <si>
    <t>Charges commerciales et administratives</t>
  </si>
  <si>
    <t>Trésorerie à la fin</t>
  </si>
  <si>
    <t>Trésorerie au début</t>
  </si>
  <si>
    <t>Variation de la trésorerie</t>
  </si>
  <si>
    <t>Total des activités de financement</t>
  </si>
  <si>
    <t>Déclaration de dividendes</t>
  </si>
  <si>
    <t>Émission d'actions</t>
  </si>
  <si>
    <t>Activités de financement</t>
  </si>
  <si>
    <t>Total des activités d'investissement</t>
  </si>
  <si>
    <t>Activités d'investissement</t>
  </si>
  <si>
    <t>Total des activités opérationnelles</t>
  </si>
  <si>
    <t>Gain sur disposition</t>
  </si>
  <si>
    <t>Amortissements</t>
  </si>
  <si>
    <t>Éléments sans effet sur la trésorerie</t>
  </si>
  <si>
    <t>Variation des intérêts sur placement à recevoir</t>
  </si>
  <si>
    <t>Variation des comptes fournisseurs</t>
  </si>
  <si>
    <t>Variation des comptes clients</t>
  </si>
  <si>
    <t>Résultat net</t>
  </si>
  <si>
    <t>Activités opérationnelles</t>
  </si>
  <si>
    <t>période du 01 janvier au 31 décembre 2015</t>
  </si>
  <si>
    <t>État des flux de trésorerie (méthode indirecte)</t>
  </si>
  <si>
    <t>Armaniak Inc.</t>
  </si>
  <si>
    <t>État des résultats</t>
  </si>
  <si>
    <t>période du 1er janvier au 31 décembre 2015</t>
  </si>
  <si>
    <t>Produits des activités ordinaires</t>
  </si>
  <si>
    <t>Coût des ventes</t>
  </si>
  <si>
    <t>Marge brute</t>
  </si>
  <si>
    <t>Produits d'intérêts</t>
  </si>
  <si>
    <t>Charges</t>
  </si>
  <si>
    <t>Intérêt sur emprunts</t>
  </si>
  <si>
    <t>Résultat avant impôts</t>
  </si>
  <si>
    <t>impôt</t>
  </si>
  <si>
    <t>État de la situation financière</t>
  </si>
  <si>
    <t>Au 31 décembre 2015</t>
  </si>
  <si>
    <t>ACTIFS</t>
  </si>
  <si>
    <t>Actifs non courants</t>
  </si>
  <si>
    <t>Total des actifs non courants</t>
  </si>
  <si>
    <t>Actifs courants</t>
  </si>
  <si>
    <t>Comptes clients</t>
  </si>
  <si>
    <t>Intérêts sur placement à recevoir</t>
  </si>
  <si>
    <t>Encaisse</t>
  </si>
  <si>
    <t>Total des actifs courants</t>
  </si>
  <si>
    <t>Total des actifs</t>
  </si>
  <si>
    <t>PASSIFS ET CAPITAUX PROPRES</t>
  </si>
  <si>
    <t>Capitaux propres</t>
  </si>
  <si>
    <t>Capital social</t>
  </si>
  <si>
    <t>Résultats non distribués</t>
  </si>
  <si>
    <t>Total des capitaux propres</t>
  </si>
  <si>
    <t>Passifs</t>
  </si>
  <si>
    <t>Passifs non courants</t>
  </si>
  <si>
    <t>Total des passifs non courants</t>
  </si>
  <si>
    <t>Passifs courants</t>
  </si>
  <si>
    <t>Comptes fournisseurs</t>
  </si>
  <si>
    <t>Total des passifs courrants</t>
  </si>
  <si>
    <t>Total des Passifs</t>
  </si>
  <si>
    <t>Total des capitaux propres et des passifs</t>
  </si>
  <si>
    <t>-  Immobilisation</t>
  </si>
  <si>
    <t>Amortissement cumulé immobilisation</t>
  </si>
  <si>
    <t>État des variations des capitaux propres</t>
  </si>
  <si>
    <t>RND</t>
  </si>
  <si>
    <t>Solde au 1er janvier 2015</t>
  </si>
  <si>
    <t>Résultat net de la période</t>
  </si>
  <si>
    <t>Dividendes déclarés</t>
  </si>
  <si>
    <t>Solde au 31 décembre 2015</t>
  </si>
  <si>
    <t>Compagnie MTS Ltée</t>
  </si>
  <si>
    <t>Charges commerciales et administratives à payer</t>
  </si>
  <si>
    <t>Dividendes à payer</t>
  </si>
  <si>
    <t>Effet à payer à long terme (billet à payer)</t>
  </si>
  <si>
    <t>Gain sur aliénation d'immobilisations</t>
  </si>
  <si>
    <t>Perte sur aliénation de placements non courants</t>
  </si>
  <si>
    <t>Placements non courants</t>
  </si>
  <si>
    <t>Stock de marchandises (inventaires)</t>
  </si>
  <si>
    <t>Intérêts à payer</t>
  </si>
  <si>
    <t>Amortissement des immobilisations</t>
  </si>
  <si>
    <t>Variation du tock de marchandises</t>
  </si>
  <si>
    <t>Variation des dividendes à payer</t>
  </si>
  <si>
    <t>Variation des charges com. et adm. à payer</t>
  </si>
  <si>
    <t>Variation des intérêts à payer</t>
  </si>
  <si>
    <t>Vente d’immobilisations</t>
  </si>
  <si>
    <t>Achat d’immobilisations</t>
  </si>
  <si>
    <t>Fin 2015</t>
  </si>
  <si>
    <t>Fin 2014</t>
  </si>
  <si>
    <t>en 2015</t>
  </si>
  <si>
    <t>Disposition de placement</t>
  </si>
  <si>
    <t>Émission d'un effet à payer à long terme</t>
  </si>
  <si>
    <t>Question 1</t>
  </si>
  <si>
    <t>Coût d'aquisiton de l'immobilisation disposé</t>
  </si>
  <si>
    <t>Amortissement des immobilisations en 2015</t>
  </si>
  <si>
    <t>Amortissement des immobilisations en 2014</t>
  </si>
  <si>
    <t>Différence d'amortissement</t>
  </si>
  <si>
    <t>Amortissement cumulé immobilisation de 2014</t>
  </si>
  <si>
    <t>Amortissement cumulé immobilisation de 2015</t>
  </si>
  <si>
    <t>Différence d'amortissement cumulé</t>
  </si>
  <si>
    <t>Amortissement de l'immobilisation disposé</t>
  </si>
  <si>
    <t>Valeur comptable de l'immobilisation disposé</t>
  </si>
  <si>
    <t>Calcul du prix de vente de l'immobilisation disposé</t>
  </si>
  <si>
    <t>Prix de vente de l'immobilisation disposé</t>
  </si>
  <si>
    <t>…</t>
  </si>
  <si>
    <t>154 000 $ - 110 000 $</t>
  </si>
  <si>
    <t>66 000 $ - 44 000 $</t>
  </si>
  <si>
    <t>Amortissement cumulé : immobilisation disposée</t>
  </si>
  <si>
    <t>Amortissement cumulé : immobilisation gardée</t>
  </si>
  <si>
    <t>Amortissement cumulé : immobilisation acquise en 2015</t>
  </si>
  <si>
    <t>Amortissement 2015 : immobilisation disposée</t>
  </si>
  <si>
    <t>Amortissement 2015 : immobilisation gardée</t>
  </si>
  <si>
    <t>Amortissement 2015 : immobilisation acquise en 2015</t>
  </si>
  <si>
    <t>//////////////////////////////////////</t>
  </si>
  <si>
    <t>Amortissement cumulé : immobilisation disposée (en négatif)</t>
  </si>
  <si>
    <t>…////////////</t>
  </si>
  <si>
    <t>= amortissement actif gardé + amortissement nouvel actif - amortissement cumulé ancien à 2014</t>
  </si>
  <si>
    <t>= amortissement 2015 - (amortissement actif gardé + amortissement nouvel actif - amortissement cumulé ancien à 2014)</t>
  </si>
  <si>
    <t xml:space="preserve">          - - =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</si>
</sst>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_-* #,##0\ &quot;$&quot;_-;\-* #,##0\ &quot;$&quot;_-;_-* &quot;-&quot;??\ &quot;$&quot;_-;_-@_-"/>
    <numFmt numFmtId="166" formatCode="#,##0\ &quot;$&quot;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 val="singleAccounting"/>
      <sz val="12"/>
      <color theme="1"/>
      <name val="Calibri"/>
      <scheme val="minor"/>
    </font>
    <font>
      <b/>
      <u val="singleAccounting"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b/>
      <u val="singleAccounting"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0" fontId="0" fillId="0" borderId="5" xfId="0" applyBorder="1"/>
    <xf numFmtId="164" fontId="2" fillId="0" borderId="6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164" fontId="2" fillId="0" borderId="4" xfId="1" applyNumberFormat="1" applyFont="1" applyBorder="1"/>
    <xf numFmtId="0" fontId="2" fillId="0" borderId="0" xfId="0" applyFont="1"/>
    <xf numFmtId="0" fontId="2" fillId="0" borderId="5" xfId="0" applyFont="1" applyBorder="1"/>
    <xf numFmtId="0" fontId="0" fillId="0" borderId="5" xfId="0" applyFill="1" applyBorder="1"/>
    <xf numFmtId="164" fontId="0" fillId="0" borderId="0" xfId="0" applyNumberFormat="1" applyBorder="1"/>
    <xf numFmtId="0" fontId="3" fillId="0" borderId="5" xfId="0" applyFont="1" applyBorder="1"/>
    <xf numFmtId="0" fontId="0" fillId="0" borderId="4" xfId="0" applyBorder="1"/>
    <xf numFmtId="0" fontId="0" fillId="0" borderId="0" xfId="0" applyBorder="1"/>
    <xf numFmtId="164" fontId="4" fillId="0" borderId="4" xfId="1" applyNumberFormat="1" applyFont="1" applyBorder="1"/>
    <xf numFmtId="164" fontId="2" fillId="0" borderId="4" xfId="0" applyNumberFormat="1" applyFont="1" applyBorder="1"/>
    <xf numFmtId="164" fontId="0" fillId="0" borderId="4" xfId="0" applyNumberFormat="1" applyBorder="1"/>
    <xf numFmtId="164" fontId="5" fillId="0" borderId="4" xfId="1" applyNumberFormat="1" applyFont="1" applyBorder="1"/>
    <xf numFmtId="0" fontId="2" fillId="0" borderId="3" xfId="0" applyFont="1" applyBorder="1"/>
    <xf numFmtId="164" fontId="5" fillId="0" borderId="1" xfId="1" applyNumberFormat="1" applyFont="1" applyBorder="1"/>
    <xf numFmtId="49" fontId="0" fillId="0" borderId="0" xfId="0" applyNumberFormat="1"/>
    <xf numFmtId="0" fontId="2" fillId="0" borderId="8" xfId="0" applyFont="1" applyBorder="1"/>
    <xf numFmtId="0" fontId="2" fillId="0" borderId="13" xfId="0" applyFont="1" applyBorder="1"/>
    <xf numFmtId="0" fontId="0" fillId="0" borderId="7" xfId="0" applyBorder="1"/>
    <xf numFmtId="0" fontId="0" fillId="0" borderId="13" xfId="0" applyBorder="1"/>
    <xf numFmtId="0" fontId="0" fillId="0" borderId="6" xfId="0" applyBorder="1"/>
    <xf numFmtId="0" fontId="2" fillId="0" borderId="14" xfId="0" applyFont="1" applyBorder="1"/>
    <xf numFmtId="0" fontId="0" fillId="0" borderId="14" xfId="0" applyBorder="1"/>
    <xf numFmtId="49" fontId="0" fillId="0" borderId="5" xfId="0" applyNumberFormat="1" applyBorder="1"/>
    <xf numFmtId="165" fontId="0" fillId="0" borderId="14" xfId="1" applyNumberFormat="1" applyFont="1" applyBorder="1"/>
    <xf numFmtId="164" fontId="0" fillId="0" borderId="14" xfId="1" applyNumberFormat="1" applyFont="1" applyBorder="1"/>
    <xf numFmtId="165" fontId="0" fillId="0" borderId="4" xfId="1" applyNumberFormat="1" applyFont="1" applyBorder="1"/>
    <xf numFmtId="165" fontId="3" fillId="0" borderId="14" xfId="1" applyNumberFormat="1" applyFont="1" applyBorder="1"/>
    <xf numFmtId="49" fontId="0" fillId="0" borderId="14" xfId="0" applyNumberFormat="1" applyBorder="1"/>
    <xf numFmtId="165" fontId="0" fillId="0" borderId="0" xfId="1" applyNumberFormat="1" applyFont="1" applyBorder="1"/>
    <xf numFmtId="49" fontId="0" fillId="0" borderId="5" xfId="0" applyNumberFormat="1" applyBorder="1" applyAlignment="1">
      <alignment horizontal="left" indent="2"/>
    </xf>
    <xf numFmtId="0" fontId="0" fillId="0" borderId="15" xfId="0" applyFont="1" applyBorder="1"/>
    <xf numFmtId="165" fontId="0" fillId="0" borderId="16" xfId="1" applyNumberFormat="1" applyFont="1" applyBorder="1"/>
    <xf numFmtId="164" fontId="2" fillId="0" borderId="17" xfId="1" applyNumberFormat="1" applyFont="1" applyBorder="1"/>
    <xf numFmtId="164" fontId="2" fillId="0" borderId="16" xfId="1" applyNumberFormat="1" applyFont="1" applyBorder="1"/>
    <xf numFmtId="165" fontId="2" fillId="0" borderId="18" xfId="1" applyNumberFormat="1" applyFont="1" applyBorder="1"/>
    <xf numFmtId="165" fontId="2" fillId="0" borderId="14" xfId="1" applyNumberFormat="1" applyFont="1" applyBorder="1"/>
    <xf numFmtId="165" fontId="2" fillId="0" borderId="17" xfId="1" applyNumberFormat="1" applyFont="1" applyBorder="1"/>
    <xf numFmtId="165" fontId="2" fillId="0" borderId="16" xfId="1" applyNumberFormat="1" applyFont="1" applyBorder="1"/>
    <xf numFmtId="165" fontId="0" fillId="0" borderId="12" xfId="1" applyNumberFormat="1" applyFont="1" applyBorder="1"/>
    <xf numFmtId="165" fontId="2" fillId="0" borderId="2" xfId="1" applyNumberFormat="1" applyFont="1" applyBorder="1"/>
    <xf numFmtId="165" fontId="2" fillId="0" borderId="12" xfId="1" applyNumberFormat="1" applyFont="1" applyBorder="1"/>
    <xf numFmtId="165" fontId="2" fillId="0" borderId="1" xfId="1" applyNumberFormat="1" applyFont="1" applyBorder="1"/>
    <xf numFmtId="165" fontId="0" fillId="0" borderId="13" xfId="1" applyNumberFormat="1" applyFont="1" applyBorder="1"/>
    <xf numFmtId="165" fontId="0" fillId="0" borderId="7" xfId="1" applyNumberFormat="1" applyFont="1" applyBorder="1"/>
    <xf numFmtId="165" fontId="0" fillId="0" borderId="6" xfId="1" applyNumberFormat="1" applyFont="1" applyBorder="1"/>
    <xf numFmtId="0" fontId="2" fillId="0" borderId="15" xfId="0" applyFont="1" applyBorder="1"/>
    <xf numFmtId="49" fontId="2" fillId="0" borderId="15" xfId="0" applyNumberFormat="1" applyFont="1" applyBorder="1"/>
    <xf numFmtId="49" fontId="2" fillId="0" borderId="15" xfId="0" applyNumberFormat="1" applyFont="1" applyBorder="1" applyAlignment="1">
      <alignment horizontal="left"/>
    </xf>
    <xf numFmtId="0" fontId="6" fillId="0" borderId="19" xfId="0" applyFont="1" applyBorder="1"/>
    <xf numFmtId="165" fontId="0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2" xfId="1" applyNumberFormat="1" applyFont="1" applyBorder="1"/>
    <xf numFmtId="164" fontId="2" fillId="0" borderId="1" xfId="1" applyNumberFormat="1" applyFont="1" applyBorder="1"/>
    <xf numFmtId="164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166" fontId="3" fillId="0" borderId="0" xfId="0" applyNumberFormat="1" applyFont="1" applyBorder="1"/>
    <xf numFmtId="166" fontId="2" fillId="0" borderId="0" xfId="0" applyNumberFormat="1" applyFont="1" applyBorder="1"/>
    <xf numFmtId="166" fontId="2" fillId="4" borderId="2" xfId="0" applyNumberFormat="1" applyFont="1" applyFill="1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4" borderId="14" xfId="0" applyFill="1" applyBorder="1"/>
    <xf numFmtId="0" fontId="0" fillId="5" borderId="14" xfId="0" applyFill="1" applyBorder="1"/>
    <xf numFmtId="0" fontId="0" fillId="4" borderId="25" xfId="0" applyFill="1" applyBorder="1"/>
    <xf numFmtId="0" fontId="0" fillId="5" borderId="25" xfId="0" applyFill="1" applyBorder="1"/>
    <xf numFmtId="0" fontId="0" fillId="0" borderId="25" xfId="0" applyBorder="1"/>
    <xf numFmtId="164" fontId="0" fillId="0" borderId="25" xfId="1" applyNumberFormat="1" applyFont="1" applyBorder="1" applyAlignment="1">
      <alignment horizontal="center"/>
    </xf>
    <xf numFmtId="0" fontId="0" fillId="0" borderId="14" xfId="0" applyFill="1" applyBorder="1"/>
    <xf numFmtId="0" fontId="0" fillId="4" borderId="26" xfId="0" applyFill="1" applyBorder="1"/>
    <xf numFmtId="0" fontId="0" fillId="0" borderId="26" xfId="0" applyBorder="1"/>
    <xf numFmtId="0" fontId="0" fillId="2" borderId="26" xfId="0" applyFill="1" applyBorder="1"/>
    <xf numFmtId="0" fontId="0" fillId="0" borderId="26" xfId="0" applyFill="1" applyBorder="1"/>
    <xf numFmtId="166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25" xfId="1" applyNumberFormat="1" applyFont="1" applyBorder="1" applyAlignment="1">
      <alignment horizontal="center"/>
    </xf>
    <xf numFmtId="0" fontId="0" fillId="0" borderId="0" xfId="0" applyFill="1"/>
    <xf numFmtId="0" fontId="0" fillId="0" borderId="25" xfId="0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64" fontId="5" fillId="0" borderId="5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26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26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0" fillId="0" borderId="27" xfId="1" applyNumberFormat="1" applyFont="1" applyBorder="1"/>
    <xf numFmtId="164" fontId="1" fillId="0" borderId="0" xfId="1" applyNumberFormat="1" applyFont="1" applyBorder="1"/>
    <xf numFmtId="165" fontId="1" fillId="0" borderId="4" xfId="1" applyNumberFormat="1" applyFont="1" applyBorder="1"/>
    <xf numFmtId="0" fontId="12" fillId="0" borderId="5" xfId="0" applyFont="1" applyBorder="1"/>
  </cellXfs>
  <cellStyles count="4">
    <cellStyle name="Lien hypertexte" xfId="2" builtinId="8" hidden="1"/>
    <cellStyle name="Lien hypertexte visité" xfId="3" builtinId="9" hidden="1"/>
    <cellStyle name="Monétaire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44</xdr:row>
      <xdr:rowOff>50800</xdr:rowOff>
    </xdr:from>
    <xdr:to>
      <xdr:col>6</xdr:col>
      <xdr:colOff>330200</xdr:colOff>
      <xdr:row>65</xdr:row>
      <xdr:rowOff>127000</xdr:rowOff>
    </xdr:to>
    <xdr:cxnSp macro="">
      <xdr:nvCxnSpPr>
        <xdr:cNvPr id="3" name="Connecteur droit avec flèche 2"/>
        <xdr:cNvCxnSpPr/>
      </xdr:nvCxnSpPr>
      <xdr:spPr>
        <a:xfrm>
          <a:off x="8242300" y="9486900"/>
          <a:ext cx="1130300" cy="434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1219200</xdr:colOff>
      <xdr:row>63</xdr:row>
      <xdr:rowOff>12700</xdr:rowOff>
    </xdr:from>
    <xdr:to>
      <xdr:col>6</xdr:col>
      <xdr:colOff>1346200</xdr:colOff>
      <xdr:row>66</xdr:row>
      <xdr:rowOff>0</xdr:rowOff>
    </xdr:to>
    <xdr:cxnSp macro="">
      <xdr:nvCxnSpPr>
        <xdr:cNvPr id="5" name="Connecteur droit avec flèche 4"/>
        <xdr:cNvCxnSpPr/>
      </xdr:nvCxnSpPr>
      <xdr:spPr>
        <a:xfrm flipH="1">
          <a:off x="10261600" y="13309600"/>
          <a:ext cx="12700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1346200</xdr:colOff>
      <xdr:row>52</xdr:row>
      <xdr:rowOff>76200</xdr:rowOff>
    </xdr:from>
    <xdr:to>
      <xdr:col>6</xdr:col>
      <xdr:colOff>1435100</xdr:colOff>
      <xdr:row>59</xdr:row>
      <xdr:rowOff>101600</xdr:rowOff>
    </xdr:to>
    <xdr:cxnSp macro="">
      <xdr:nvCxnSpPr>
        <xdr:cNvPr id="6" name="Connecteur droit avec flèche 5"/>
        <xdr:cNvCxnSpPr/>
      </xdr:nvCxnSpPr>
      <xdr:spPr>
        <a:xfrm flipH="1">
          <a:off x="10388600" y="11137900"/>
          <a:ext cx="88900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635000</xdr:colOff>
      <xdr:row>57</xdr:row>
      <xdr:rowOff>38100</xdr:rowOff>
    </xdr:from>
    <xdr:to>
      <xdr:col>6</xdr:col>
      <xdr:colOff>850900</xdr:colOff>
      <xdr:row>59</xdr:row>
      <xdr:rowOff>165100</xdr:rowOff>
    </xdr:to>
    <xdr:cxnSp macro="">
      <xdr:nvCxnSpPr>
        <xdr:cNvPr id="8" name="Connecteur droit avec flèche 7"/>
        <xdr:cNvCxnSpPr/>
      </xdr:nvCxnSpPr>
      <xdr:spPr>
        <a:xfrm flipH="1">
          <a:off x="9677400" y="12115800"/>
          <a:ext cx="2159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45</xdr:row>
      <xdr:rowOff>114300</xdr:rowOff>
    </xdr:from>
    <xdr:to>
      <xdr:col>4</xdr:col>
      <xdr:colOff>381000</xdr:colOff>
      <xdr:row>67</xdr:row>
      <xdr:rowOff>127000</xdr:rowOff>
    </xdr:to>
    <xdr:cxnSp macro="">
      <xdr:nvCxnSpPr>
        <xdr:cNvPr id="7" name="Connecteur droit avec flèche 6"/>
        <xdr:cNvCxnSpPr/>
      </xdr:nvCxnSpPr>
      <xdr:spPr>
        <a:xfrm>
          <a:off x="7620000" y="9753600"/>
          <a:ext cx="63500" cy="448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63</xdr:row>
      <xdr:rowOff>76200</xdr:rowOff>
    </xdr:from>
    <xdr:to>
      <xdr:col>3</xdr:col>
      <xdr:colOff>1066800</xdr:colOff>
      <xdr:row>67</xdr:row>
      <xdr:rowOff>190500</xdr:rowOff>
    </xdr:to>
    <xdr:cxnSp macro="">
      <xdr:nvCxnSpPr>
        <xdr:cNvPr id="9" name="Connecteur droit avec flèche 8"/>
        <xdr:cNvCxnSpPr/>
      </xdr:nvCxnSpPr>
      <xdr:spPr>
        <a:xfrm>
          <a:off x="6096000" y="13373100"/>
          <a:ext cx="0" cy="927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E4" workbookViewId="0">
      <selection activeCell="O23" sqref="O23"/>
    </sheetView>
  </sheetViews>
  <sheetFormatPr baseColWidth="10" defaultRowHeight="15.75" x14ac:dyDescent="0.25"/>
  <cols>
    <col min="1" max="1" width="40.5" bestFit="1" customWidth="1"/>
    <col min="2" max="2" width="14.625" style="1" bestFit="1" customWidth="1"/>
    <col min="4" max="4" width="29.875" bestFit="1" customWidth="1"/>
    <col min="6" max="6" width="12" bestFit="1" customWidth="1"/>
    <col min="7" max="7" width="22.5" bestFit="1" customWidth="1"/>
    <col min="9" max="9" width="37.625" bestFit="1" customWidth="1"/>
    <col min="10" max="10" width="11.875" bestFit="1" customWidth="1"/>
    <col min="11" max="11" width="13.125" bestFit="1" customWidth="1"/>
    <col min="12" max="12" width="11.125" bestFit="1" customWidth="1"/>
    <col min="13" max="13" width="11.875" bestFit="1" customWidth="1"/>
    <col min="16" max="16" width="40.5" bestFit="1" customWidth="1"/>
    <col min="17" max="17" width="11.625" customWidth="1"/>
    <col min="18" max="18" width="12.875" customWidth="1"/>
    <col min="19" max="19" width="12.125" bestFit="1" customWidth="1"/>
    <col min="20" max="20" width="11.625" bestFit="1" customWidth="1"/>
    <col min="22" max="22" width="13.5" customWidth="1"/>
  </cols>
  <sheetData>
    <row r="1" spans="1:24" x14ac:dyDescent="0.25">
      <c r="A1" t="s">
        <v>85</v>
      </c>
    </row>
    <row r="2" spans="1:24" ht="16.5" thickBot="1" x14ac:dyDescent="0.3"/>
    <row r="3" spans="1:24" x14ac:dyDescent="0.25">
      <c r="A3" s="100" t="s">
        <v>64</v>
      </c>
      <c r="B3" s="102"/>
      <c r="D3" s="100" t="str">
        <f>A3</f>
        <v>Compagnie MTS Ltée</v>
      </c>
      <c r="E3" s="101"/>
      <c r="F3" s="101"/>
      <c r="G3" s="102"/>
      <c r="I3" s="25"/>
      <c r="J3" s="100" t="str">
        <f>Feuil1!D3</f>
        <v>Compagnie MTS Ltée</v>
      </c>
      <c r="K3" s="101"/>
      <c r="L3" s="101"/>
      <c r="M3" s="102"/>
      <c r="P3" s="100" t="s">
        <v>21</v>
      </c>
      <c r="Q3" s="101"/>
      <c r="R3" s="102"/>
    </row>
    <row r="4" spans="1:24" x14ac:dyDescent="0.25">
      <c r="A4" s="103" t="s">
        <v>22</v>
      </c>
      <c r="B4" s="105"/>
      <c r="D4" s="103" t="s">
        <v>58</v>
      </c>
      <c r="E4" s="104"/>
      <c r="F4" s="104"/>
      <c r="G4" s="105"/>
      <c r="I4" s="25"/>
      <c r="J4" s="103" t="s">
        <v>32</v>
      </c>
      <c r="K4" s="104"/>
      <c r="L4" s="104"/>
      <c r="M4" s="105"/>
      <c r="P4" s="103" t="s">
        <v>20</v>
      </c>
      <c r="Q4" s="104"/>
      <c r="R4" s="105"/>
    </row>
    <row r="5" spans="1:24" ht="16.5" thickBot="1" x14ac:dyDescent="0.3">
      <c r="A5" s="106" t="s">
        <v>23</v>
      </c>
      <c r="B5" s="108"/>
      <c r="D5" s="106" t="str">
        <f>A5</f>
        <v>période du 1er janvier au 31 décembre 2015</v>
      </c>
      <c r="E5" s="107"/>
      <c r="F5" s="107"/>
      <c r="G5" s="108"/>
      <c r="I5" s="25"/>
      <c r="J5" s="111" t="s">
        <v>33</v>
      </c>
      <c r="K5" s="112"/>
      <c r="L5" s="112"/>
      <c r="M5" s="113"/>
      <c r="P5" s="106" t="s">
        <v>19</v>
      </c>
      <c r="Q5" s="107"/>
      <c r="R5" s="108"/>
      <c r="S5" s="71">
        <v>2015</v>
      </c>
      <c r="T5" s="71">
        <v>2014</v>
      </c>
    </row>
    <row r="6" spans="1:24" ht="16.5" thickBot="1" x14ac:dyDescent="0.3">
      <c r="A6" s="7" t="s">
        <v>24</v>
      </c>
      <c r="B6" s="5">
        <v>3520000</v>
      </c>
      <c r="D6" s="10"/>
      <c r="E6" s="64" t="s">
        <v>45</v>
      </c>
      <c r="F6" s="64" t="s">
        <v>59</v>
      </c>
      <c r="G6" s="65" t="s">
        <v>47</v>
      </c>
      <c r="I6" s="25"/>
      <c r="J6" s="114">
        <v>2015</v>
      </c>
      <c r="K6" s="115"/>
      <c r="L6" s="116">
        <v>2014</v>
      </c>
      <c r="M6" s="117"/>
      <c r="P6" s="13" t="s">
        <v>18</v>
      </c>
      <c r="Q6" s="18"/>
      <c r="R6" s="17"/>
    </row>
    <row r="7" spans="1:24" ht="18" x14ac:dyDescent="0.4">
      <c r="A7" s="7" t="s">
        <v>25</v>
      </c>
      <c r="B7" s="19">
        <v>-2200000</v>
      </c>
      <c r="D7" s="7" t="s">
        <v>60</v>
      </c>
      <c r="E7" s="6">
        <v>550000</v>
      </c>
      <c r="F7" s="6">
        <v>263560</v>
      </c>
      <c r="G7" s="5">
        <f>SUM(E7:F7)</f>
        <v>813560</v>
      </c>
      <c r="I7" s="26" t="s">
        <v>34</v>
      </c>
      <c r="J7" s="27"/>
      <c r="K7" s="28"/>
      <c r="L7" s="29"/>
      <c r="M7" s="30"/>
      <c r="P7" s="7" t="s">
        <v>17</v>
      </c>
      <c r="Q7" s="6">
        <f>Ammort_imm_2</f>
        <v>196900</v>
      </c>
      <c r="R7" s="5"/>
    </row>
    <row r="8" spans="1:24" x14ac:dyDescent="0.25">
      <c r="A8" s="13" t="s">
        <v>26</v>
      </c>
      <c r="B8" s="20">
        <f>B6+B7</f>
        <v>1320000</v>
      </c>
      <c r="D8" s="7" t="s">
        <v>6</v>
      </c>
      <c r="E8" s="6">
        <v>110000</v>
      </c>
      <c r="F8" s="6"/>
      <c r="G8" s="5">
        <f>SUM(E8:F8)</f>
        <v>110000</v>
      </c>
      <c r="I8" s="13" t="s">
        <v>37</v>
      </c>
      <c r="J8" s="46"/>
      <c r="K8" s="6"/>
      <c r="L8" s="35"/>
      <c r="M8" s="36"/>
      <c r="P8" s="7" t="s">
        <v>16</v>
      </c>
      <c r="Q8" s="6">
        <f>S8+T8</f>
        <v>-22000</v>
      </c>
      <c r="R8" s="5"/>
      <c r="S8" s="69">
        <f>-Feuil1!K9</f>
        <v>-198000</v>
      </c>
      <c r="T8" s="70">
        <f>Feuil1!M9</f>
        <v>176000</v>
      </c>
    </row>
    <row r="9" spans="1:24" x14ac:dyDescent="0.25">
      <c r="A9" s="7" t="s">
        <v>27</v>
      </c>
      <c r="B9" s="5">
        <v>3300</v>
      </c>
      <c r="D9" s="7" t="s">
        <v>61</v>
      </c>
      <c r="E9" s="6"/>
      <c r="F9" s="6">
        <f>Ammort_imm_2</f>
        <v>196900</v>
      </c>
      <c r="G9" s="5">
        <f>SUM(E9:F9)</f>
        <v>196900</v>
      </c>
      <c r="I9" s="33" t="s">
        <v>38</v>
      </c>
      <c r="J9" s="35"/>
      <c r="K9" s="1">
        <v>198000</v>
      </c>
      <c r="L9" s="34"/>
      <c r="M9" s="36">
        <v>176000</v>
      </c>
      <c r="P9" s="7" t="s">
        <v>74</v>
      </c>
      <c r="Q9" s="6">
        <f t="shared" ref="Q9:Q10" si="0">S9+T9</f>
        <v>-44000</v>
      </c>
      <c r="R9" s="5"/>
      <c r="S9" s="69">
        <f>-Feuil1!K10</f>
        <v>-264000</v>
      </c>
      <c r="T9" s="70">
        <f>Feuil1!M10</f>
        <v>220000</v>
      </c>
    </row>
    <row r="10" spans="1:24" x14ac:dyDescent="0.25">
      <c r="A10" s="7" t="s">
        <v>68</v>
      </c>
      <c r="B10" s="5">
        <v>22000</v>
      </c>
      <c r="D10" s="7" t="s">
        <v>62</v>
      </c>
      <c r="E10" s="6"/>
      <c r="F10" s="6">
        <v>-16500</v>
      </c>
      <c r="G10" s="5">
        <f>SUM(E10:F10)</f>
        <v>-16500</v>
      </c>
      <c r="I10" s="33" t="s">
        <v>71</v>
      </c>
      <c r="J10" s="34"/>
      <c r="K10" s="6">
        <v>264000</v>
      </c>
      <c r="L10" s="35"/>
      <c r="M10" s="36">
        <v>220000</v>
      </c>
      <c r="P10" s="7" t="s">
        <v>14</v>
      </c>
      <c r="Q10" s="6">
        <f t="shared" si="0"/>
        <v>2310</v>
      </c>
      <c r="R10" s="5"/>
      <c r="S10" s="69">
        <f>-Feuil1!K11</f>
        <v>-1650</v>
      </c>
      <c r="T10" s="70">
        <f>Feuil1!M11</f>
        <v>3960</v>
      </c>
      <c r="V10" s="18"/>
      <c r="W10" s="6"/>
      <c r="X10" s="18"/>
    </row>
    <row r="11" spans="1:24" ht="16.5" thickBot="1" x14ac:dyDescent="0.3">
      <c r="A11" s="16" t="s">
        <v>28</v>
      </c>
      <c r="B11" s="5"/>
      <c r="D11" s="23" t="s">
        <v>63</v>
      </c>
      <c r="E11" s="66">
        <f>SUM(E7:E10)</f>
        <v>660000</v>
      </c>
      <c r="F11" s="66">
        <f>SUM(F7:F10)</f>
        <v>443960</v>
      </c>
      <c r="G11" s="67">
        <f>SUM(G7:G10)</f>
        <v>1103960</v>
      </c>
      <c r="I11" s="33" t="s">
        <v>39</v>
      </c>
      <c r="J11" s="37"/>
      <c r="K11" s="6">
        <v>1650</v>
      </c>
      <c r="L11" s="35"/>
      <c r="M11" s="36">
        <v>3960</v>
      </c>
      <c r="P11" s="7" t="s">
        <v>15</v>
      </c>
      <c r="Q11" s="6">
        <f>S11+T11</f>
        <v>11000</v>
      </c>
      <c r="R11" s="5"/>
      <c r="S11" s="70">
        <f>Feuil1!K22</f>
        <v>88000</v>
      </c>
      <c r="T11" s="69">
        <f>-Feuil1!M22</f>
        <v>-77000</v>
      </c>
      <c r="V11" s="18"/>
      <c r="W11" s="6"/>
      <c r="X11" s="18"/>
    </row>
    <row r="12" spans="1:24" x14ac:dyDescent="0.25">
      <c r="A12" s="7" t="s">
        <v>0</v>
      </c>
      <c r="B12" s="5">
        <v>1023000</v>
      </c>
      <c r="I12" s="33" t="s">
        <v>40</v>
      </c>
      <c r="J12" s="34"/>
      <c r="K12" s="6">
        <v>140910</v>
      </c>
      <c r="L12" s="34"/>
      <c r="M12" s="36">
        <v>69300</v>
      </c>
      <c r="P12" s="7" t="s">
        <v>76</v>
      </c>
      <c r="Q12" s="6">
        <f>S12+T12</f>
        <v>29040</v>
      </c>
      <c r="R12" s="5"/>
      <c r="S12" s="70">
        <f>Feuil1!K23</f>
        <v>55000</v>
      </c>
      <c r="T12" s="69">
        <f>-Feuil1!M23</f>
        <v>-25960</v>
      </c>
      <c r="V12" s="18"/>
      <c r="W12" s="6"/>
      <c r="X12" s="18"/>
    </row>
    <row r="13" spans="1:24" ht="16.5" thickBot="1" x14ac:dyDescent="0.3">
      <c r="A13" s="7" t="s">
        <v>73</v>
      </c>
      <c r="B13" s="5">
        <v>66000</v>
      </c>
      <c r="I13" s="41" t="s">
        <v>41</v>
      </c>
      <c r="J13" s="42"/>
      <c r="K13" s="47">
        <f>SUM(K9:K12)</f>
        <v>604560</v>
      </c>
      <c r="L13" s="48"/>
      <c r="M13" s="45">
        <f>SUM(M9:M12)</f>
        <v>469260</v>
      </c>
      <c r="P13" s="7" t="s">
        <v>77</v>
      </c>
      <c r="Q13" s="6">
        <f>S13+T13</f>
        <v>660</v>
      </c>
      <c r="R13" s="5"/>
      <c r="S13" s="70">
        <f>Feuil1!K25</f>
        <v>7700</v>
      </c>
      <c r="T13" s="69">
        <f>-Feuil1!M25</f>
        <v>-7040</v>
      </c>
      <c r="V13" s="18"/>
      <c r="W13" s="6"/>
      <c r="X13" s="18"/>
    </row>
    <row r="14" spans="1:24" ht="23.25" x14ac:dyDescent="0.5">
      <c r="A14" s="7" t="s">
        <v>29</v>
      </c>
      <c r="B14" s="5">
        <v>15400</v>
      </c>
      <c r="D14" s="118" t="s">
        <v>95</v>
      </c>
      <c r="E14" s="119"/>
      <c r="F14" s="119"/>
      <c r="G14" s="120"/>
      <c r="I14" s="13" t="s">
        <v>35</v>
      </c>
      <c r="J14" s="31"/>
      <c r="K14" s="18"/>
      <c r="L14" s="32"/>
      <c r="M14" s="17"/>
      <c r="P14" s="7"/>
      <c r="R14" s="5"/>
      <c r="V14" s="18"/>
      <c r="W14" s="6"/>
      <c r="X14" s="18"/>
    </row>
    <row r="15" spans="1:24" x14ac:dyDescent="0.25">
      <c r="A15" s="7" t="s">
        <v>69</v>
      </c>
      <c r="B15" s="21">
        <v>44000</v>
      </c>
      <c r="D15" s="109"/>
      <c r="E15" s="110"/>
      <c r="F15" s="110"/>
      <c r="G15" s="127"/>
      <c r="I15" s="33" t="s">
        <v>56</v>
      </c>
      <c r="J15" s="34">
        <v>1144000</v>
      </c>
      <c r="K15" s="6"/>
      <c r="L15" s="35">
        <v>660000</v>
      </c>
      <c r="M15" s="36"/>
      <c r="P15" s="16" t="s">
        <v>13</v>
      </c>
      <c r="Q15" s="6"/>
      <c r="R15" s="5"/>
    </row>
    <row r="16" spans="1:24" ht="18" x14ac:dyDescent="0.4">
      <c r="A16" s="13" t="s">
        <v>30</v>
      </c>
      <c r="B16" s="22">
        <f>B8+SUM(B9:B10)-SUM(B12:B15)</f>
        <v>196900</v>
      </c>
      <c r="D16" s="109" t="s">
        <v>87</v>
      </c>
      <c r="E16" s="110"/>
      <c r="F16" s="73">
        <f>B13</f>
        <v>66000</v>
      </c>
      <c r="G16" s="17"/>
      <c r="I16" s="40" t="s">
        <v>57</v>
      </c>
      <c r="J16" s="143">
        <v>-154000</v>
      </c>
      <c r="K16" s="144">
        <f>J15+J16</f>
        <v>990000</v>
      </c>
      <c r="L16" s="143">
        <v>-110000</v>
      </c>
      <c r="M16" s="145">
        <f>L15+L16</f>
        <v>550000</v>
      </c>
      <c r="P16" s="7" t="s">
        <v>12</v>
      </c>
      <c r="Q16" s="6">
        <f>B13</f>
        <v>66000</v>
      </c>
      <c r="R16" s="5"/>
    </row>
    <row r="17" spans="1:23" x14ac:dyDescent="0.25">
      <c r="A17" s="7" t="s">
        <v>31</v>
      </c>
      <c r="B17" s="5">
        <v>0</v>
      </c>
      <c r="D17" s="109" t="s">
        <v>88</v>
      </c>
      <c r="E17" s="110"/>
      <c r="F17" s="74">
        <v>-44000</v>
      </c>
      <c r="G17" s="17"/>
      <c r="I17" s="33" t="s">
        <v>70</v>
      </c>
      <c r="J17" s="34"/>
      <c r="K17" s="6">
        <v>110000</v>
      </c>
      <c r="L17" s="35"/>
      <c r="M17" s="36">
        <v>264000</v>
      </c>
      <c r="P17" s="14" t="str">
        <f>A15</f>
        <v>Perte sur aliénation de placements non courants</v>
      </c>
      <c r="Q17" s="15">
        <f>B15</f>
        <v>44000</v>
      </c>
      <c r="R17" s="5"/>
    </row>
    <row r="18" spans="1:23" ht="18.75" thickBot="1" x14ac:dyDescent="0.45">
      <c r="A18" s="23" t="s">
        <v>17</v>
      </c>
      <c r="B18" s="24">
        <f>B16-B17</f>
        <v>196900</v>
      </c>
      <c r="D18" s="121" t="s">
        <v>89</v>
      </c>
      <c r="E18" s="122"/>
      <c r="F18" s="75">
        <f>F16+F17</f>
        <v>22000</v>
      </c>
      <c r="G18" s="17"/>
      <c r="I18" s="41" t="s">
        <v>36</v>
      </c>
      <c r="J18" s="42"/>
      <c r="K18" s="43">
        <f>SUM(K16:K17)</f>
        <v>1100000</v>
      </c>
      <c r="L18" s="44"/>
      <c r="M18" s="45">
        <f>SUM(M16:M17)</f>
        <v>814000</v>
      </c>
      <c r="P18" s="7" t="s">
        <v>11</v>
      </c>
      <c r="Q18" s="15">
        <f>-B10</f>
        <v>-22000</v>
      </c>
      <c r="R18" s="5"/>
    </row>
    <row r="19" spans="1:23" ht="16.5" thickBot="1" x14ac:dyDescent="0.3">
      <c r="D19" s="109"/>
      <c r="E19" s="110"/>
      <c r="F19" s="73"/>
      <c r="G19" s="17"/>
      <c r="I19" s="23" t="s">
        <v>42</v>
      </c>
      <c r="J19" s="49"/>
      <c r="K19" s="50">
        <f>K18+K13</f>
        <v>1704560</v>
      </c>
      <c r="L19" s="51"/>
      <c r="M19" s="52">
        <f>M18+M13</f>
        <v>1283260</v>
      </c>
      <c r="P19" s="13" t="s">
        <v>10</v>
      </c>
      <c r="Q19" s="6"/>
      <c r="R19" s="11">
        <f>SUM(Q7:Q18)</f>
        <v>261910</v>
      </c>
    </row>
    <row r="20" spans="1:23" x14ac:dyDescent="0.25">
      <c r="D20" s="109" t="s">
        <v>91</v>
      </c>
      <c r="E20" s="110"/>
      <c r="F20" s="73">
        <f>-Feuil1!J16</f>
        <v>154000</v>
      </c>
      <c r="G20" s="17"/>
      <c r="I20" s="13" t="s">
        <v>48</v>
      </c>
      <c r="J20" s="34"/>
      <c r="K20" s="39"/>
      <c r="L20" s="34"/>
      <c r="M20" s="36"/>
      <c r="P20" s="7"/>
      <c r="R20" s="5"/>
    </row>
    <row r="21" spans="1:23" x14ac:dyDescent="0.25">
      <c r="D21" s="109" t="s">
        <v>90</v>
      </c>
      <c r="E21" s="110"/>
      <c r="F21" s="74">
        <f>Feuil1!L16</f>
        <v>-110000</v>
      </c>
      <c r="G21" s="17"/>
      <c r="I21" s="16" t="s">
        <v>51</v>
      </c>
      <c r="J21" s="34"/>
      <c r="K21" s="39"/>
      <c r="L21" s="34"/>
      <c r="M21" s="36"/>
      <c r="P21" s="13" t="s">
        <v>9</v>
      </c>
      <c r="Q21" s="6"/>
      <c r="R21" s="5"/>
      <c r="S21" s="71" t="s">
        <v>80</v>
      </c>
      <c r="T21" s="71" t="s">
        <v>82</v>
      </c>
      <c r="U21" s="71" t="s">
        <v>81</v>
      </c>
    </row>
    <row r="22" spans="1:23" x14ac:dyDescent="0.25">
      <c r="D22" s="121" t="s">
        <v>92</v>
      </c>
      <c r="E22" s="122"/>
      <c r="F22" s="75">
        <f>F20+F21</f>
        <v>44000</v>
      </c>
      <c r="G22" s="17"/>
      <c r="I22" s="33" t="s">
        <v>52</v>
      </c>
      <c r="J22" s="38"/>
      <c r="K22" s="39">
        <v>88000</v>
      </c>
      <c r="L22" s="32"/>
      <c r="M22" s="36">
        <v>77000</v>
      </c>
      <c r="P22" s="7" t="s">
        <v>83</v>
      </c>
      <c r="Q22" s="63">
        <f>T22-S22</f>
        <v>110000</v>
      </c>
      <c r="R22" s="5"/>
      <c r="S22" s="68">
        <f>Feuil1!K17</f>
        <v>110000</v>
      </c>
      <c r="T22" s="63">
        <f>U22-Q17</f>
        <v>220000</v>
      </c>
      <c r="U22" s="63">
        <f>Feuil1!M17</f>
        <v>264000</v>
      </c>
    </row>
    <row r="23" spans="1:23" ht="15.95" customHeight="1" x14ac:dyDescent="0.25">
      <c r="D23" s="109"/>
      <c r="E23" s="110"/>
      <c r="F23" s="18"/>
      <c r="G23" s="17"/>
      <c r="I23" s="33" t="s">
        <v>65</v>
      </c>
      <c r="J23" s="34"/>
      <c r="K23" s="39">
        <v>55000</v>
      </c>
      <c r="L23" s="34"/>
      <c r="M23" s="36">
        <v>25960</v>
      </c>
      <c r="P23" s="7" t="s">
        <v>78</v>
      </c>
      <c r="Q23" s="6">
        <f>F40</f>
        <v>66000</v>
      </c>
      <c r="R23" s="5"/>
      <c r="S23" s="71"/>
      <c r="T23" s="71"/>
      <c r="U23" s="71"/>
      <c r="W23" s="72"/>
    </row>
    <row r="24" spans="1:23" ht="18" x14ac:dyDescent="0.4">
      <c r="D24" s="128" t="s">
        <v>93</v>
      </c>
      <c r="E24" s="129"/>
      <c r="F24" s="129"/>
      <c r="G24" s="130"/>
      <c r="I24" s="33" t="s">
        <v>66</v>
      </c>
      <c r="J24" s="34"/>
      <c r="K24" s="39">
        <v>9900</v>
      </c>
      <c r="L24" s="34"/>
      <c r="M24" s="36">
        <f>7700</f>
        <v>7700</v>
      </c>
      <c r="P24" s="7" t="s">
        <v>79</v>
      </c>
      <c r="Q24" s="15">
        <f>-S24+T24</f>
        <v>-550000</v>
      </c>
      <c r="R24" s="5"/>
      <c r="S24" s="63">
        <f>Feuil1!J15</f>
        <v>1144000</v>
      </c>
      <c r="T24" s="68">
        <f>U24-Q23</f>
        <v>594000</v>
      </c>
      <c r="U24" s="68">
        <f>Feuil1!L15</f>
        <v>660000</v>
      </c>
      <c r="W24" s="72"/>
    </row>
    <row r="25" spans="1:23" x14ac:dyDescent="0.25">
      <c r="D25" s="103"/>
      <c r="E25" s="104"/>
      <c r="F25" s="18"/>
      <c r="G25" s="17"/>
      <c r="I25" s="33" t="s">
        <v>72</v>
      </c>
      <c r="J25" s="34"/>
      <c r="K25" s="39">
        <v>7700</v>
      </c>
      <c r="L25" s="34"/>
      <c r="M25" s="36">
        <v>7040</v>
      </c>
      <c r="P25" s="13" t="s">
        <v>8</v>
      </c>
      <c r="Q25" s="6"/>
      <c r="R25" s="11">
        <f>SUM(Q22:Q24)</f>
        <v>-374000</v>
      </c>
      <c r="W25" s="72"/>
    </row>
    <row r="26" spans="1:23" x14ac:dyDescent="0.25">
      <c r="D26" s="133" t="str">
        <f>D22</f>
        <v>Différence d'amortissement cumulé</v>
      </c>
      <c r="E26" s="134"/>
      <c r="F26" s="73">
        <f>F22</f>
        <v>44000</v>
      </c>
      <c r="G26" s="17"/>
      <c r="I26" s="58" t="s">
        <v>53</v>
      </c>
      <c r="J26" s="42"/>
      <c r="K26" s="47">
        <f>SUM(K22:K25)</f>
        <v>160600</v>
      </c>
      <c r="L26" s="48"/>
      <c r="M26" s="45">
        <f>SUM(M22:M25)</f>
        <v>117700</v>
      </c>
      <c r="P26" s="7"/>
      <c r="Q26" s="6"/>
      <c r="R26" s="5"/>
    </row>
    <row r="27" spans="1:23" x14ac:dyDescent="0.25">
      <c r="D27" s="133" t="str">
        <f>D18</f>
        <v>Différence d'amortissement</v>
      </c>
      <c r="E27" s="134"/>
      <c r="F27" s="74">
        <f>-F18</f>
        <v>-22000</v>
      </c>
      <c r="G27" s="17"/>
      <c r="I27" s="146" t="s">
        <v>49</v>
      </c>
      <c r="J27" s="34"/>
      <c r="K27" s="39"/>
      <c r="L27" s="34"/>
      <c r="M27" s="36"/>
      <c r="P27" s="13" t="s">
        <v>7</v>
      </c>
      <c r="Q27" s="6"/>
      <c r="R27" s="5"/>
    </row>
    <row r="28" spans="1:23" x14ac:dyDescent="0.25">
      <c r="D28" s="121" t="s">
        <v>93</v>
      </c>
      <c r="E28" s="122"/>
      <c r="F28" s="75">
        <f>F26+F27</f>
        <v>22000</v>
      </c>
      <c r="G28" s="17"/>
      <c r="I28" s="33" t="s">
        <v>67</v>
      </c>
      <c r="J28" s="34"/>
      <c r="K28" s="39">
        <v>440000</v>
      </c>
      <c r="L28" s="34"/>
      <c r="M28" s="36">
        <v>352000</v>
      </c>
      <c r="P28" s="7" t="s">
        <v>6</v>
      </c>
      <c r="Q28" s="63">
        <f>S28+T28</f>
        <v>110000</v>
      </c>
      <c r="R28" s="5"/>
      <c r="S28" s="70">
        <f>E11</f>
        <v>660000</v>
      </c>
      <c r="T28" s="69">
        <f>-E7</f>
        <v>-550000</v>
      </c>
    </row>
    <row r="29" spans="1:23" x14ac:dyDescent="0.25">
      <c r="D29" s="109"/>
      <c r="E29" s="110"/>
      <c r="F29" s="18"/>
      <c r="G29" s="17"/>
      <c r="I29" s="57" t="s">
        <v>50</v>
      </c>
      <c r="J29" s="42"/>
      <c r="K29" s="47">
        <f>SUM(K28:K28)</f>
        <v>440000</v>
      </c>
      <c r="L29" s="48"/>
      <c r="M29" s="45">
        <f>SUM(M28:M28)</f>
        <v>352000</v>
      </c>
      <c r="P29" s="7" t="s">
        <v>84</v>
      </c>
      <c r="Q29" s="63">
        <f>S29+T29</f>
        <v>88000</v>
      </c>
      <c r="R29" s="5"/>
      <c r="S29" s="70">
        <f>Feuil1!K28</f>
        <v>440000</v>
      </c>
      <c r="T29" s="69">
        <f>-Feuil1!M28</f>
        <v>-352000</v>
      </c>
    </row>
    <row r="30" spans="1:23" ht="18.75" thickBot="1" x14ac:dyDescent="0.45">
      <c r="D30" s="128" t="s">
        <v>94</v>
      </c>
      <c r="E30" s="129"/>
      <c r="F30" s="129"/>
      <c r="G30" s="130"/>
      <c r="I30" s="56" t="s">
        <v>54</v>
      </c>
      <c r="J30" s="42"/>
      <c r="K30" s="47">
        <f>K29+K26</f>
        <v>600600</v>
      </c>
      <c r="L30" s="48"/>
      <c r="M30" s="45">
        <f>M29+M26</f>
        <v>469700</v>
      </c>
      <c r="P30" s="7" t="s">
        <v>5</v>
      </c>
      <c r="Q30" s="6">
        <f>F10</f>
        <v>-16500</v>
      </c>
      <c r="R30" s="5"/>
    </row>
    <row r="31" spans="1:23" x14ac:dyDescent="0.25">
      <c r="D31" s="123"/>
      <c r="E31" s="124"/>
      <c r="F31" s="18"/>
      <c r="G31" s="17"/>
      <c r="I31" s="26" t="s">
        <v>43</v>
      </c>
      <c r="J31" s="53"/>
      <c r="K31" s="54"/>
      <c r="L31" s="53"/>
      <c r="M31" s="55"/>
      <c r="P31" s="7" t="s">
        <v>75</v>
      </c>
      <c r="Q31" s="6">
        <f>S31+T31</f>
        <v>2200</v>
      </c>
      <c r="R31" s="5"/>
      <c r="S31" s="70">
        <f>Feuil1!K24</f>
        <v>9900</v>
      </c>
      <c r="T31" s="69">
        <f>-Feuil1!M24</f>
        <v>-7700</v>
      </c>
    </row>
    <row r="32" spans="1:23" x14ac:dyDescent="0.25">
      <c r="D32" s="109" t="s">
        <v>86</v>
      </c>
      <c r="E32" s="110"/>
      <c r="F32" s="73">
        <v>66000</v>
      </c>
      <c r="G32" s="17"/>
      <c r="I32" s="13" t="s">
        <v>44</v>
      </c>
      <c r="J32" s="34"/>
      <c r="K32" s="39"/>
      <c r="L32" s="34"/>
      <c r="M32" s="36"/>
      <c r="P32" s="13" t="s">
        <v>4</v>
      </c>
      <c r="Q32" s="12"/>
      <c r="R32" s="11">
        <f>SUM(Q28:Q31)</f>
        <v>183700</v>
      </c>
    </row>
    <row r="33" spans="1:19" ht="16.5" thickBot="1" x14ac:dyDescent="0.3">
      <c r="D33" s="109" t="str">
        <f>D28</f>
        <v>Amortissement de l'immobilisation disposé</v>
      </c>
      <c r="E33" s="110"/>
      <c r="F33" s="74">
        <f>F28</f>
        <v>22000</v>
      </c>
      <c r="G33" s="17"/>
      <c r="I33" s="33" t="s">
        <v>45</v>
      </c>
      <c r="J33" s="34"/>
      <c r="K33" s="39">
        <f>Feuil1!E11</f>
        <v>660000</v>
      </c>
      <c r="L33" s="34"/>
      <c r="M33" s="36">
        <f>Feuil1!E7</f>
        <v>550000</v>
      </c>
      <c r="P33" s="7"/>
      <c r="Q33" s="6"/>
      <c r="R33" s="5"/>
    </row>
    <row r="34" spans="1:19" x14ac:dyDescent="0.25">
      <c r="D34" s="121" t="s">
        <v>94</v>
      </c>
      <c r="E34" s="122"/>
      <c r="F34" s="75">
        <f>F32-F33</f>
        <v>44000</v>
      </c>
      <c r="G34" s="17"/>
      <c r="I34" s="33" t="s">
        <v>46</v>
      </c>
      <c r="J34" s="34"/>
      <c r="K34" s="39">
        <f>Feuil1!F11</f>
        <v>443960</v>
      </c>
      <c r="L34" s="34"/>
      <c r="M34" s="36">
        <f>Feuil1!F7</f>
        <v>263560</v>
      </c>
      <c r="P34" s="10" t="s">
        <v>3</v>
      </c>
      <c r="Q34" s="9"/>
      <c r="R34" s="8">
        <f>R19+R25+R32</f>
        <v>71610</v>
      </c>
      <c r="S34" s="68"/>
    </row>
    <row r="35" spans="1:19" x14ac:dyDescent="0.25">
      <c r="D35" s="103"/>
      <c r="E35" s="104"/>
      <c r="F35" s="73"/>
      <c r="G35" s="17"/>
      <c r="I35" s="56" t="s">
        <v>47</v>
      </c>
      <c r="J35" s="42"/>
      <c r="K35" s="47">
        <f>SUM(K33:K34)</f>
        <v>1103960</v>
      </c>
      <c r="L35" s="48"/>
      <c r="M35" s="45">
        <f>SUM(M33:M34)</f>
        <v>813560</v>
      </c>
      <c r="P35" s="7" t="s">
        <v>2</v>
      </c>
      <c r="Q35" s="6"/>
      <c r="R35" s="5">
        <f>Feuil1!M12</f>
        <v>69300</v>
      </c>
    </row>
    <row r="36" spans="1:19" ht="18.75" thickBot="1" x14ac:dyDescent="0.45">
      <c r="D36" s="128" t="s">
        <v>96</v>
      </c>
      <c r="E36" s="129"/>
      <c r="F36" s="129"/>
      <c r="G36" s="130"/>
      <c r="I36" s="59" t="s">
        <v>55</v>
      </c>
      <c r="J36" s="60"/>
      <c r="K36" s="61">
        <f>K35+K30</f>
        <v>1704560</v>
      </c>
      <c r="L36" s="60"/>
      <c r="M36" s="62">
        <f>M35+M30</f>
        <v>1283260</v>
      </c>
      <c r="P36" s="4" t="s">
        <v>1</v>
      </c>
      <c r="Q36" s="3"/>
      <c r="R36" s="2">
        <f>Feuil1!K12</f>
        <v>140910</v>
      </c>
    </row>
    <row r="37" spans="1:19" ht="15.95" customHeight="1" x14ac:dyDescent="0.25">
      <c r="D37" s="131"/>
      <c r="E37" s="132"/>
      <c r="F37" s="18"/>
      <c r="G37" s="17"/>
      <c r="I37" s="25"/>
      <c r="J37" s="25"/>
    </row>
    <row r="38" spans="1:19" x14ac:dyDescent="0.25">
      <c r="D38" s="103" t="str">
        <f>D34</f>
        <v>Valeur comptable de l'immobilisation disposé</v>
      </c>
      <c r="E38" s="104"/>
      <c r="F38" s="73">
        <f>F34</f>
        <v>44000</v>
      </c>
      <c r="G38" s="17"/>
      <c r="I38" s="25"/>
      <c r="J38" s="25"/>
      <c r="K38" s="63">
        <f>Feuil1!K19-Feuil1!K36</f>
        <v>0</v>
      </c>
      <c r="L38" s="63"/>
      <c r="M38" s="63">
        <f>Feuil1!M19-Feuil1!M36</f>
        <v>0</v>
      </c>
      <c r="P38" s="72"/>
      <c r="Q38" s="72"/>
      <c r="R38" s="72"/>
      <c r="S38" s="72"/>
    </row>
    <row r="39" spans="1:19" x14ac:dyDescent="0.25">
      <c r="D39" s="109" t="str">
        <f>A10</f>
        <v>Gain sur aliénation d'immobilisations</v>
      </c>
      <c r="E39" s="110"/>
      <c r="F39" s="74">
        <f>B10</f>
        <v>22000</v>
      </c>
      <c r="G39" s="17"/>
      <c r="P39" s="72"/>
      <c r="Q39" s="72"/>
      <c r="R39" s="72"/>
      <c r="S39" s="72"/>
    </row>
    <row r="40" spans="1:19" ht="16.5" thickBot="1" x14ac:dyDescent="0.3">
      <c r="D40" s="125" t="s">
        <v>96</v>
      </c>
      <c r="E40" s="126"/>
      <c r="F40" s="76">
        <f>F38+F39</f>
        <v>66000</v>
      </c>
      <c r="G40" s="77"/>
    </row>
    <row r="43" spans="1:19" x14ac:dyDescent="0.25">
      <c r="C43" s="71"/>
      <c r="D43" s="93">
        <v>2014</v>
      </c>
      <c r="E43" s="135">
        <v>2015</v>
      </c>
      <c r="F43" s="135"/>
    </row>
    <row r="44" spans="1:19" x14ac:dyDescent="0.25">
      <c r="D44" s="94">
        <v>44000</v>
      </c>
      <c r="E44" s="136">
        <v>66000</v>
      </c>
      <c r="F44" s="137"/>
      <c r="G44" s="32"/>
    </row>
    <row r="45" spans="1:19" x14ac:dyDescent="0.25">
      <c r="A45" s="140" t="s">
        <v>101</v>
      </c>
      <c r="B45" s="140"/>
      <c r="C45" s="78" t="s">
        <v>97</v>
      </c>
      <c r="D45" s="83"/>
      <c r="E45" s="81"/>
      <c r="F45" s="78"/>
      <c r="G45" s="32"/>
    </row>
    <row r="46" spans="1:19" x14ac:dyDescent="0.25">
      <c r="A46" s="140" t="s">
        <v>100</v>
      </c>
      <c r="B46" s="140"/>
      <c r="C46" s="79" t="s">
        <v>97</v>
      </c>
      <c r="D46" s="84"/>
      <c r="E46" s="82"/>
      <c r="G46" s="32"/>
    </row>
    <row r="47" spans="1:19" x14ac:dyDescent="0.25">
      <c r="A47" s="140" t="s">
        <v>102</v>
      </c>
      <c r="B47" s="140"/>
      <c r="D47" s="85"/>
      <c r="E47" s="32"/>
      <c r="F47" s="80"/>
      <c r="G47" s="32"/>
    </row>
    <row r="50" spans="1:9" x14ac:dyDescent="0.25">
      <c r="D50" s="86"/>
      <c r="E50" s="138"/>
      <c r="F50" s="139"/>
    </row>
    <row r="51" spans="1:9" x14ac:dyDescent="0.25">
      <c r="A51" s="140" t="s">
        <v>101</v>
      </c>
      <c r="B51" s="140"/>
      <c r="C51" s="78" t="s">
        <v>97</v>
      </c>
      <c r="D51" s="83"/>
      <c r="E51" s="87"/>
      <c r="F51" s="91"/>
    </row>
    <row r="52" spans="1:9" x14ac:dyDescent="0.25">
      <c r="A52" s="140" t="s">
        <v>100</v>
      </c>
      <c r="B52" s="140"/>
      <c r="C52" s="79" t="s">
        <v>97</v>
      </c>
      <c r="D52" s="84"/>
      <c r="E52" s="87"/>
      <c r="F52" s="91"/>
      <c r="G52" s="1">
        <v>110000</v>
      </c>
    </row>
    <row r="53" spans="1:9" x14ac:dyDescent="0.25">
      <c r="A53" s="140"/>
      <c r="B53" s="140"/>
      <c r="D53" s="85"/>
      <c r="E53" s="87"/>
      <c r="F53" s="91"/>
    </row>
    <row r="55" spans="1:9" x14ac:dyDescent="0.25">
      <c r="D55" s="86"/>
      <c r="E55" s="138"/>
      <c r="F55" s="139"/>
    </row>
    <row r="56" spans="1:9" x14ac:dyDescent="0.25">
      <c r="A56" s="141" t="s">
        <v>101</v>
      </c>
      <c r="B56" s="141"/>
      <c r="C56" s="78" t="s">
        <v>97</v>
      </c>
      <c r="D56" s="83"/>
      <c r="E56" s="81"/>
      <c r="F56" s="88"/>
    </row>
    <row r="57" spans="1:9" x14ac:dyDescent="0.25">
      <c r="A57" s="141"/>
      <c r="B57" s="141"/>
      <c r="C57" s="95"/>
      <c r="D57" s="96"/>
      <c r="E57" s="87"/>
      <c r="F57" s="89"/>
      <c r="G57" s="92">
        <v>154000</v>
      </c>
    </row>
    <row r="58" spans="1:9" x14ac:dyDescent="0.25">
      <c r="A58" s="141" t="s">
        <v>102</v>
      </c>
      <c r="B58" s="141"/>
      <c r="D58" s="85"/>
      <c r="E58" s="32"/>
      <c r="F58" s="90"/>
    </row>
    <row r="61" spans="1:9" x14ac:dyDescent="0.25">
      <c r="E61" s="138"/>
      <c r="F61" s="139"/>
      <c r="G61" s="71" t="s">
        <v>98</v>
      </c>
    </row>
    <row r="62" spans="1:9" x14ac:dyDescent="0.25">
      <c r="A62" s="141" t="s">
        <v>104</v>
      </c>
      <c r="B62" s="141"/>
      <c r="E62" s="81"/>
      <c r="F62" s="88"/>
    </row>
    <row r="63" spans="1:9" x14ac:dyDescent="0.25">
      <c r="A63" s="142" t="s">
        <v>107</v>
      </c>
      <c r="B63" s="142"/>
      <c r="C63" s="79" t="s">
        <v>108</v>
      </c>
      <c r="D63" s="84" t="s">
        <v>106</v>
      </c>
      <c r="E63" s="87"/>
      <c r="F63" s="89"/>
      <c r="G63" s="68">
        <f>G57-G52</f>
        <v>44000</v>
      </c>
      <c r="H63" s="98" t="s">
        <v>109</v>
      </c>
      <c r="I63" s="98"/>
    </row>
    <row r="64" spans="1:9" x14ac:dyDescent="0.25">
      <c r="A64" s="141" t="s">
        <v>105</v>
      </c>
      <c r="B64" s="141"/>
      <c r="E64" s="32"/>
      <c r="F64" s="90"/>
      <c r="H64" s="98"/>
      <c r="I64" s="98"/>
    </row>
    <row r="65" spans="1:10" x14ac:dyDescent="0.25">
      <c r="D65" s="97" t="s">
        <v>111</v>
      </c>
    </row>
    <row r="67" spans="1:10" ht="15.95" customHeight="1" x14ac:dyDescent="0.25">
      <c r="E67" s="138"/>
      <c r="F67" s="139"/>
      <c r="G67" s="71" t="s">
        <v>99</v>
      </c>
      <c r="H67" s="99" t="s">
        <v>110</v>
      </c>
      <c r="I67" s="99"/>
      <c r="J67" s="99"/>
    </row>
    <row r="68" spans="1:10" x14ac:dyDescent="0.25">
      <c r="A68" s="141"/>
      <c r="B68" s="141"/>
      <c r="E68" s="87"/>
      <c r="F68" s="91"/>
      <c r="H68" s="99"/>
      <c r="I68" s="99"/>
      <c r="J68" s="99"/>
    </row>
    <row r="69" spans="1:10" x14ac:dyDescent="0.25">
      <c r="A69" s="141" t="s">
        <v>103</v>
      </c>
      <c r="B69" s="141"/>
      <c r="C69" s="79" t="s">
        <v>97</v>
      </c>
      <c r="D69" s="79"/>
      <c r="E69" s="82"/>
      <c r="F69" s="89"/>
      <c r="G69" s="68">
        <f>E44-G63</f>
        <v>22000</v>
      </c>
    </row>
    <row r="70" spans="1:10" x14ac:dyDescent="0.25">
      <c r="A70" s="141"/>
      <c r="B70" s="141"/>
      <c r="E70" s="32"/>
      <c r="F70" s="91"/>
    </row>
  </sheetData>
  <mergeCells count="64">
    <mergeCell ref="A69:B69"/>
    <mergeCell ref="A68:B68"/>
    <mergeCell ref="A70:B70"/>
    <mergeCell ref="E67:F67"/>
    <mergeCell ref="A46:B46"/>
    <mergeCell ref="A47:B47"/>
    <mergeCell ref="A58:B58"/>
    <mergeCell ref="A57:B57"/>
    <mergeCell ref="A63:B63"/>
    <mergeCell ref="A62:B62"/>
    <mergeCell ref="A64:B64"/>
    <mergeCell ref="A45:B45"/>
    <mergeCell ref="A51:B51"/>
    <mergeCell ref="A52:B52"/>
    <mergeCell ref="A53:B53"/>
    <mergeCell ref="A56:B56"/>
    <mergeCell ref="E43:F43"/>
    <mergeCell ref="E44:F44"/>
    <mergeCell ref="E50:F50"/>
    <mergeCell ref="E55:F55"/>
    <mergeCell ref="E61:F61"/>
    <mergeCell ref="D40:E40"/>
    <mergeCell ref="D15:G15"/>
    <mergeCell ref="D24:G24"/>
    <mergeCell ref="D30:G30"/>
    <mergeCell ref="D36:G36"/>
    <mergeCell ref="D25:E25"/>
    <mergeCell ref="D19:E19"/>
    <mergeCell ref="D23:E23"/>
    <mergeCell ref="D29:E29"/>
    <mergeCell ref="D35:E35"/>
    <mergeCell ref="D37:E37"/>
    <mergeCell ref="D38:E38"/>
    <mergeCell ref="D33:E33"/>
    <mergeCell ref="D26:E26"/>
    <mergeCell ref="D27:E27"/>
    <mergeCell ref="A5:B5"/>
    <mergeCell ref="A4:B4"/>
    <mergeCell ref="A3:B3"/>
    <mergeCell ref="D14:G14"/>
    <mergeCell ref="D39:E39"/>
    <mergeCell ref="D17:E17"/>
    <mergeCell ref="D16:E16"/>
    <mergeCell ref="D18:E18"/>
    <mergeCell ref="D20:E20"/>
    <mergeCell ref="D28:E28"/>
    <mergeCell ref="D34:E34"/>
    <mergeCell ref="D31:E31"/>
    <mergeCell ref="D21:E21"/>
    <mergeCell ref="D22:E22"/>
    <mergeCell ref="D32:E32"/>
    <mergeCell ref="J3:M3"/>
    <mergeCell ref="J4:M4"/>
    <mergeCell ref="J5:M5"/>
    <mergeCell ref="J6:K6"/>
    <mergeCell ref="L6:M6"/>
    <mergeCell ref="D3:G3"/>
    <mergeCell ref="D4:G4"/>
    <mergeCell ref="D5:G5"/>
    <mergeCell ref="H63:I64"/>
    <mergeCell ref="H67:J68"/>
    <mergeCell ref="P3:R3"/>
    <mergeCell ref="P4:R4"/>
    <mergeCell ref="P5:R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baseColWidth="10" defaultRowHeight="15.75" x14ac:dyDescent="0.25"/>
  <cols>
    <col min="2" max="2" width="41.625" bestFit="1" customWidth="1"/>
    <col min="3" max="3" width="11.625" bestFit="1" customWidth="1"/>
    <col min="4" max="4" width="12" bestFit="1" customWidth="1"/>
    <col min="6" max="6" width="11.625" bestFit="1" customWidth="1"/>
  </cols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20</vt:i4>
      </vt:variant>
    </vt:vector>
  </HeadingPairs>
  <TitlesOfParts>
    <vt:vector size="22" baseType="lpstr">
      <vt:lpstr>Feuil1</vt:lpstr>
      <vt:lpstr>Feuil2</vt:lpstr>
      <vt:lpstr>Amm_cum_Équ_Prod_2014</vt:lpstr>
      <vt:lpstr>Amm_cum_imm_2015</vt:lpstr>
      <vt:lpstr>Ammort_imm_1</vt:lpstr>
      <vt:lpstr>Ammort_imm_2</vt:lpstr>
      <vt:lpstr>Ammort_prod_2</vt:lpstr>
      <vt:lpstr>Brevet_2014</vt:lpstr>
      <vt:lpstr>Capital_soc_fin_2014</vt:lpstr>
      <vt:lpstr>Comptes_clients_2014</vt:lpstr>
      <vt:lpstr>Dépreciation_des_CC</vt:lpstr>
      <vt:lpstr>Écart_réévaluation_imm._fin_2015</vt:lpstr>
      <vt:lpstr>Équ_prod_2014</vt:lpstr>
      <vt:lpstr>Equ_prod_2015</vt:lpstr>
      <vt:lpstr>Immeubles_2014</vt:lpstr>
      <vt:lpstr>Immeubles_2015</vt:lpstr>
      <vt:lpstr>Prov_pour_dépréciation_2014</vt:lpstr>
      <vt:lpstr>RND_fin_2014</vt:lpstr>
      <vt:lpstr>Total_actifs_C_2014</vt:lpstr>
      <vt:lpstr>Total_actifs_C_2015</vt:lpstr>
      <vt:lpstr>Total_actifs_NC_2014</vt:lpstr>
      <vt:lpstr>Total_actifs_NC_2015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Mohamed Khalfoun</cp:lastModifiedBy>
  <dcterms:created xsi:type="dcterms:W3CDTF">2017-02-12T18:05:15Z</dcterms:created>
  <dcterms:modified xsi:type="dcterms:W3CDTF">2018-08-30T18:00:55Z</dcterms:modified>
</cp:coreProperties>
</file>