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r.robot/Downloads/"/>
    </mc:Choice>
  </mc:AlternateContent>
  <xr:revisionPtr revIDLastSave="0" documentId="13_ncr:1_{8442DA55-3B93-3F4D-AA16-A332476447F5}" xr6:coauthVersionLast="46" xr6:coauthVersionMax="46" xr10:uidLastSave="{00000000-0000-0000-0000-000000000000}"/>
  <bookViews>
    <workbookView xWindow="-12500" yWindow="-28800" windowWidth="51200" windowHeight="28800" xr2:uid="{0EEF241D-A15D-4490-84CC-A82FDA1F0F1C}"/>
  </bookViews>
  <sheets>
    <sheet name="Exo 1 et 2" sheetId="2" r:id="rId1"/>
    <sheet name="Réponse" sheetId="3" r:id="rId2"/>
    <sheet name="Perso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2" l="1"/>
  <c r="M26" i="2"/>
  <c r="M12" i="2"/>
  <c r="M11" i="2"/>
  <c r="M10" i="2"/>
  <c r="M9" i="2"/>
  <c r="G45" i="3"/>
  <c r="H45" i="3"/>
  <c r="H39" i="3"/>
  <c r="G39" i="3"/>
  <c r="H44" i="3"/>
  <c r="G44" i="3"/>
  <c r="B26" i="2"/>
  <c r="M41" i="2"/>
  <c r="M34" i="2"/>
  <c r="B28" i="2"/>
  <c r="B27" i="2"/>
  <c r="B8" i="3"/>
  <c r="B10" i="3"/>
  <c r="D23" i="3"/>
  <c r="D17" i="3"/>
  <c r="H16" i="3" l="1"/>
  <c r="G16" i="3"/>
  <c r="H34" i="3"/>
  <c r="G34" i="3"/>
  <c r="H27" i="2"/>
  <c r="G27" i="2"/>
  <c r="H26" i="2"/>
  <c r="G26" i="2"/>
  <c r="H19" i="2"/>
  <c r="G19" i="2"/>
  <c r="H14" i="2"/>
  <c r="G14" i="2"/>
  <c r="H10" i="2"/>
  <c r="G10" i="2"/>
</calcChain>
</file>

<file path=xl/sharedStrings.xml><?xml version="1.0" encoding="utf-8"?>
<sst xmlns="http://schemas.openxmlformats.org/spreadsheetml/2006/main" count="176" uniqueCount="143">
  <si>
    <t xml:space="preserve">TRAVAIL À FAIRE : </t>
  </si>
  <si>
    <t>Exercice 2:</t>
  </si>
  <si>
    <r>
      <t xml:space="preserve">On vous présente </t>
    </r>
    <r>
      <rPr>
        <b/>
        <sz val="11"/>
        <color rgb="FFFF0000"/>
        <rFont val="Calibri"/>
        <family val="2"/>
        <scheme val="minor"/>
      </rPr>
      <t>une partie</t>
    </r>
    <r>
      <rPr>
        <sz val="11"/>
        <color theme="1"/>
        <rFont val="Calibri"/>
        <family val="2"/>
        <scheme val="minor"/>
      </rPr>
      <t xml:space="preserve"> des soldes comparatifs de la  société X au 31 décembre. Les comptes sont classés par ordre alphabétique et les montants sont en dollar canadien.</t>
    </r>
  </si>
  <si>
    <t>On vous présente les soldes comparatifs des comptes de la société YEP inc. au 31 décembre. Les comptes sont classés par ordre alphabétique et les montants sont en dollar canadien.</t>
  </si>
  <si>
    <t>Amortissement cumulé - Bâtiment</t>
  </si>
  <si>
    <t>Amortissement cumulé - Matériel roulant</t>
  </si>
  <si>
    <t>Bâtiment</t>
  </si>
  <si>
    <t xml:space="preserve">Amortissement cumulé- Machine </t>
  </si>
  <si>
    <t>Capital- social (ou capital-actions)</t>
  </si>
  <si>
    <t>Capital social</t>
  </si>
  <si>
    <t>Comptes-clients (nets)</t>
  </si>
  <si>
    <t>Charges commerciales et administratives</t>
  </si>
  <si>
    <t>Comptes-fournisseurs</t>
  </si>
  <si>
    <t>Comptes clients (nets)</t>
  </si>
  <si>
    <t>Dividendes</t>
  </si>
  <si>
    <t>-</t>
  </si>
  <si>
    <t>Comptes fournisseurs</t>
  </si>
  <si>
    <t>Emprunt bancaire (court terme)</t>
  </si>
  <si>
    <t>Coût des ventes</t>
  </si>
  <si>
    <t>Encaisse</t>
  </si>
  <si>
    <t>Fournitures de bureau</t>
  </si>
  <si>
    <t>Emprunt-échéance 2022</t>
  </si>
  <si>
    <t>Intérêts à payer</t>
  </si>
  <si>
    <t>Intérêts à recevoir</t>
  </si>
  <si>
    <t>Machine</t>
  </si>
  <si>
    <t>Loyers payés d'avance</t>
  </si>
  <si>
    <t>Intérêts sur emprunt</t>
  </si>
  <si>
    <t>Matériel roulant</t>
  </si>
  <si>
    <t xml:space="preserve">Intérêts sur placement </t>
  </si>
  <si>
    <t>Obligations à payer (long terme)</t>
  </si>
  <si>
    <t>Intérêts sur placement à recevoir</t>
  </si>
  <si>
    <t>Placements temporaires</t>
  </si>
  <si>
    <t>Loyer payé d'avance</t>
  </si>
  <si>
    <t>Résultats non distribués (RND)</t>
  </si>
  <si>
    <t>Perte sur disposition de l'ancienne machine</t>
  </si>
  <si>
    <t>Stocks (inventaires) de marchandises</t>
  </si>
  <si>
    <t>Terrain</t>
  </si>
  <si>
    <t>Placement à terme (2021)</t>
  </si>
  <si>
    <t>Produit des ventes</t>
  </si>
  <si>
    <t xml:space="preserve">Partie 1 : (Pour l'année 2020) </t>
  </si>
  <si>
    <t xml:space="preserve">Réparation de la machine  </t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</si>
  <si>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Calculer le ratio de liquidité générale </t>
    </r>
  </si>
  <si>
    <t>Résultat non distribué (début d'exercice)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</si>
  <si>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Calculer le ratio de liquidité immédiate </t>
    </r>
  </si>
  <si>
    <t>Salaires à payer</t>
  </si>
  <si>
    <r>
      <rPr>
        <b/>
        <sz val="11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Calculer le ratio d'endettement</t>
    </r>
  </si>
  <si>
    <t>Stocks (inventaires) de matières premières</t>
  </si>
  <si>
    <t>Partie 2: (pour l’exercice terminé le 31 décembre 2020)</t>
  </si>
  <si>
    <r>
      <t>A)</t>
    </r>
    <r>
      <rPr>
        <b/>
        <sz val="7"/>
        <color rgb="FF000000"/>
        <rFont val="Calibri"/>
        <family val="2"/>
        <scheme val="minor"/>
      </rPr>
      <t xml:space="preserve">     </t>
    </r>
    <r>
      <rPr>
        <sz val="12"/>
        <color rgb="FF000000"/>
        <rFont val="Calibri"/>
        <family val="2"/>
        <scheme val="minor"/>
      </rPr>
      <t xml:space="preserve">Dressez, </t>
    </r>
    <r>
      <rPr>
        <b/>
        <sz val="12"/>
        <color rgb="FF000000"/>
        <rFont val="Calibri"/>
        <family val="2"/>
        <scheme val="minor"/>
      </rPr>
      <t>en bonne et due forme</t>
    </r>
    <r>
      <rPr>
        <sz val="12"/>
        <color rgb="FF000000"/>
        <rFont val="Calibri"/>
        <family val="2"/>
        <scheme val="minor"/>
      </rPr>
      <t>, l’état de variation des capitaux propres</t>
    </r>
    <r>
      <rPr>
        <b/>
        <sz val="12"/>
        <color rgb="FF000000"/>
        <rFont val="Calibri"/>
        <family val="2"/>
        <scheme val="minor"/>
      </rPr>
      <t>.</t>
    </r>
  </si>
  <si>
    <t>Informations supplémentaires :</t>
  </si>
  <si>
    <r>
      <rPr>
        <b/>
        <sz val="12"/>
        <color theme="1"/>
        <rFont val="Times New Roman"/>
        <family val="1"/>
      </rPr>
      <t>1)</t>
    </r>
    <r>
      <rPr>
        <sz val="12"/>
        <color theme="1"/>
        <rFont val="Times New Roman"/>
        <family val="1"/>
      </rPr>
      <t xml:space="preserve"> Le 1</t>
    </r>
    <r>
      <rPr>
        <vertAlign val="superscript"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</si>
  <si>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r>
      <rPr>
        <b/>
        <sz val="11"/>
        <color theme="1"/>
        <rFont val="Calibri"/>
        <family val="2"/>
        <scheme val="minor"/>
      </rPr>
      <t>2)</t>
    </r>
    <r>
      <rPr>
        <sz val="11"/>
        <color theme="1"/>
        <rFont val="Calibri"/>
        <family val="2"/>
        <scheme val="minor"/>
      </rPr>
      <t xml:space="preserve"> Les placements à terme sont constitués d’obligations de compagnies.</t>
    </r>
  </si>
  <si>
    <r>
      <rPr>
        <b/>
        <sz val="11"/>
        <color theme="1"/>
        <rFont val="Calibri"/>
        <family val="2"/>
        <scheme val="minor"/>
      </rPr>
      <t>3)</t>
    </r>
    <r>
      <rPr>
        <sz val="11"/>
        <color theme="1"/>
        <rFont val="Calibri"/>
        <family val="2"/>
        <scheme val="minor"/>
      </rPr>
      <t xml:space="preserve"> Des dividendes ont été déclarés et payés.</t>
    </r>
  </si>
  <si>
    <r>
      <rPr>
        <b/>
        <sz val="11"/>
        <color theme="1"/>
        <rFont val="Calibri"/>
        <family val="2"/>
        <scheme val="minor"/>
      </rPr>
      <t>4)</t>
    </r>
    <r>
      <rPr>
        <sz val="11"/>
        <color theme="1"/>
        <rFont val="Calibri"/>
        <family val="2"/>
        <scheme val="minor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</si>
  <si>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r>
      <rPr>
        <b/>
        <sz val="11"/>
        <color theme="1"/>
        <rFont val="Calibri"/>
        <family val="2"/>
        <scheme val="minor"/>
      </rPr>
      <t>5)</t>
    </r>
    <r>
      <rPr>
        <sz val="11"/>
        <color theme="1"/>
        <rFont val="Calibri"/>
        <family val="2"/>
        <scheme val="minor"/>
      </rPr>
      <t xml:space="preserve"> La compagnie ne paye pas d’impôt</t>
    </r>
  </si>
  <si>
    <t>Arrondir au dollar près.</t>
  </si>
  <si>
    <r>
      <t>TRAVAIL À FAIRE</t>
    </r>
    <r>
      <rPr>
        <b/>
        <sz val="12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: (pour l’exercice terminé le 31 décembre 2020)</t>
    </r>
  </si>
  <si>
    <r>
      <t>A)</t>
    </r>
    <r>
      <rPr>
        <b/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 xml:space="preserve">Dressez, </t>
    </r>
    <r>
      <rPr>
        <b/>
        <sz val="12"/>
        <color theme="1"/>
        <rFont val="Calibri"/>
        <family val="2"/>
        <scheme val="minor"/>
      </rPr>
      <t>en bonne et due forme</t>
    </r>
    <r>
      <rPr>
        <sz val="11"/>
        <color theme="1"/>
        <rFont val="Calibri"/>
        <family val="2"/>
        <scheme val="minor"/>
      </rPr>
      <t>, l’état de la situation financière.</t>
    </r>
  </si>
  <si>
    <r>
      <t>B)</t>
    </r>
    <r>
      <rPr>
        <b/>
        <sz val="7"/>
        <color theme="1"/>
        <rFont val="Calibri"/>
        <family val="2"/>
        <scheme val="minor"/>
      </rPr>
      <t xml:space="preserve">     </t>
    </r>
    <r>
      <rPr>
        <sz val="11"/>
        <color theme="1"/>
        <rFont val="Calibri"/>
        <family val="2"/>
        <scheme val="minor"/>
      </rPr>
      <t xml:space="preserve">Dressez, </t>
    </r>
    <r>
      <rPr>
        <b/>
        <sz val="12"/>
        <color theme="1"/>
        <rFont val="Calibri"/>
        <family val="2"/>
        <scheme val="minor"/>
      </rPr>
      <t>en bonne et due forme</t>
    </r>
    <r>
      <rPr>
        <sz val="11"/>
        <color theme="1"/>
        <rFont val="Calibri"/>
        <family val="2"/>
        <scheme val="minor"/>
      </rPr>
      <t>, l’état des flux de trésorerie selon la méthode indirecte.</t>
    </r>
  </si>
  <si>
    <t>Réponses Exo 2</t>
  </si>
  <si>
    <t>Partie 1</t>
  </si>
  <si>
    <r>
      <rPr>
        <b/>
        <sz val="12"/>
        <color theme="1"/>
        <rFont val="Times New Roman"/>
        <family val="1"/>
      </rPr>
      <t>A)</t>
    </r>
    <r>
      <rPr>
        <sz val="12"/>
        <color theme="1"/>
        <rFont val="Times New Roman"/>
        <family val="1"/>
      </rPr>
      <t xml:space="preserve"> Calculer le ratio de liquidité générale </t>
    </r>
  </si>
  <si>
    <r>
      <rPr>
        <b/>
        <sz val="12"/>
        <color theme="1"/>
        <rFont val="Times New Roman"/>
        <family val="1"/>
      </rPr>
      <t>B)</t>
    </r>
    <r>
      <rPr>
        <sz val="12"/>
        <color theme="1"/>
        <rFont val="Times New Roman"/>
        <family val="1"/>
      </rPr>
      <t xml:space="preserve"> Calculer le ratio de liquidité immédiate </t>
    </r>
  </si>
  <si>
    <r>
      <rPr>
        <b/>
        <sz val="12"/>
        <color theme="1"/>
        <rFont val="Times New Roman"/>
        <family val="1"/>
      </rPr>
      <t>C)</t>
    </r>
    <r>
      <rPr>
        <sz val="12"/>
        <color theme="1"/>
        <rFont val="Times New Roman"/>
        <family val="1"/>
      </rPr>
      <t xml:space="preserve"> Calculer le ratio d'endettement</t>
    </r>
  </si>
  <si>
    <t>Partie 2</t>
  </si>
  <si>
    <t xml:space="preserve">Capital social </t>
  </si>
  <si>
    <t>RND</t>
  </si>
  <si>
    <t xml:space="preserve">Total </t>
  </si>
  <si>
    <t>($ CAN)</t>
  </si>
  <si>
    <t>Activités opérationnelles</t>
  </si>
  <si>
    <t>ACTIFS</t>
  </si>
  <si>
    <t>Actifs courants</t>
  </si>
  <si>
    <t>Total actifs courants</t>
  </si>
  <si>
    <t>Actifs non courants</t>
  </si>
  <si>
    <t>Total des activités opérationnelles</t>
  </si>
  <si>
    <t>Activités d'investissement</t>
  </si>
  <si>
    <t>Total actifs non courants</t>
  </si>
  <si>
    <t>Total des actifs</t>
  </si>
  <si>
    <t>Total des activités d'investissement</t>
  </si>
  <si>
    <t>PASSIFS ET CAPITAUX PROPRES</t>
  </si>
  <si>
    <t>Passifs courants</t>
  </si>
  <si>
    <t>Activités de financement</t>
  </si>
  <si>
    <t>Total des activités de financement</t>
  </si>
  <si>
    <t>Variation de la trésorerie</t>
  </si>
  <si>
    <t>Total Passifs Courants</t>
  </si>
  <si>
    <t>Trésorerie au début</t>
  </si>
  <si>
    <t>Passifs non courants</t>
  </si>
  <si>
    <t>Trésorerie à la fin</t>
  </si>
  <si>
    <t>Total Passifs non courants</t>
  </si>
  <si>
    <t>Capitaux propres</t>
  </si>
  <si>
    <t>Total Capitaux Propres</t>
  </si>
  <si>
    <t>Total passifs et des capitaux</t>
  </si>
  <si>
    <t>Nom</t>
  </si>
  <si>
    <t xml:space="preserve">Prénom </t>
  </si>
  <si>
    <t>Matricule</t>
  </si>
  <si>
    <t xml:space="preserve">Groupe </t>
  </si>
  <si>
    <t>Étudiant 1</t>
  </si>
  <si>
    <t>Étudiant 2</t>
  </si>
  <si>
    <t>Exercice 1</t>
  </si>
  <si>
    <t>Réponses Exo 1</t>
  </si>
  <si>
    <t>Étudiant 3</t>
  </si>
  <si>
    <t>Nom: Hamdani</t>
  </si>
  <si>
    <t>Groupe :04</t>
  </si>
  <si>
    <t>Nom:Bissonnette</t>
  </si>
  <si>
    <t>Prénom :William</t>
  </si>
  <si>
    <t>Matricule:2025527</t>
  </si>
  <si>
    <t>Prénom :Yacine</t>
  </si>
  <si>
    <t>Amortissement cumulé- Machine</t>
  </si>
  <si>
    <t>Comptes clients(nets)</t>
  </si>
  <si>
    <t>intérêts sur emprunt</t>
  </si>
  <si>
    <t>intérêts sur placement</t>
  </si>
  <si>
    <t>Résultat non distribué(début d'exercice)</t>
  </si>
  <si>
    <t>Placement  à terme (2021)</t>
  </si>
  <si>
    <t>Solde au 1er janvier 2020</t>
  </si>
  <si>
    <t>Réévaluation des biens immobiliers</t>
  </si>
  <si>
    <t>Surplus d'apports de la période</t>
  </si>
  <si>
    <t>Émission d'actions</t>
  </si>
  <si>
    <t>Résultats net de la période</t>
  </si>
  <si>
    <t>Dividendes déclarées</t>
  </si>
  <si>
    <t>Solde au 31 décembre 2020</t>
  </si>
  <si>
    <t xml:space="preserve">Société X </t>
  </si>
  <si>
    <t>État de variation des capitaux propres (01/01/2020-31/12/2020)</t>
  </si>
  <si>
    <t>Société YEP inc.</t>
  </si>
  <si>
    <t>État de la situation financière</t>
  </si>
  <si>
    <t>31/12/2020</t>
  </si>
  <si>
    <t>Matricule: 1994016</t>
  </si>
  <si>
    <t>Jaurais peut etre ajouter la case B19 dans les passif?</t>
  </si>
  <si>
    <t>Pour lexercice terminé le 31/12/2020</t>
  </si>
  <si>
    <t>Placement à terme (2020)</t>
  </si>
  <si>
    <t>Etat des resultats</t>
  </si>
  <si>
    <t>produit des activites ordinaires</t>
  </si>
  <si>
    <t>Societe X</t>
  </si>
  <si>
    <t>Cout des ventes</t>
  </si>
  <si>
    <t>Marge brute</t>
  </si>
  <si>
    <t>Placement à terme(2020)</t>
  </si>
  <si>
    <t>Comptes Fournisseurs</t>
  </si>
  <si>
    <t>Variation des comptes clients</t>
  </si>
  <si>
    <t>Variation des Stocks</t>
  </si>
  <si>
    <t>Variation des comptes fournisseurs</t>
  </si>
  <si>
    <t>Variation des salaires a payer</t>
  </si>
  <si>
    <t>Éléments sans effets sur la trésorerie</t>
  </si>
  <si>
    <t>Amortissement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</si>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</sst>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_ * #,##0_)\ &quot;$&quot;_ ;_ * \(#,##0\)\ &quot;$&quot;_ ;_ * &quot;-&quot;??_)\ &quot;$&quot;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17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165" fontId="0" fillId="0" borderId="3" xfId="1" applyNumberFormat="1" applyFont="1" applyBorder="1" applyAlignment="1">
      <alignment wrapText="1"/>
    </xf>
    <xf numFmtId="165" fontId="0" fillId="0" borderId="0" xfId="0" applyNumberFormat="1"/>
    <xf numFmtId="0" fontId="10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7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0" fillId="0" borderId="3" xfId="0" applyBorder="1" applyAlignment="1">
      <alignment vertical="center"/>
    </xf>
    <xf numFmtId="165" fontId="0" fillId="0" borderId="3" xfId="1" applyNumberFormat="1" applyFont="1" applyBorder="1" applyAlignment="1">
      <alignment vertical="center"/>
    </xf>
    <xf numFmtId="165" fontId="0" fillId="0" borderId="3" xfId="1" applyNumberFormat="1" applyFont="1" applyBorder="1" applyAlignment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14" fillId="0" borderId="6" xfId="0" applyFont="1" applyBorder="1"/>
    <xf numFmtId="0" fontId="14" fillId="0" borderId="9" xfId="0" applyFont="1" applyBorder="1"/>
    <xf numFmtId="0" fontId="21" fillId="0" borderId="4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/>
    </xf>
    <xf numFmtId="0" fontId="24" fillId="0" borderId="4" xfId="2" applyFont="1" applyBorder="1"/>
    <xf numFmtId="0" fontId="22" fillId="0" borderId="5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4" fillId="0" borderId="6" xfId="2" applyFont="1" applyBorder="1"/>
    <xf numFmtId="0" fontId="22" fillId="0" borderId="8" xfId="2" applyFont="1" applyBorder="1" applyAlignment="1">
      <alignment horizontal="center" vertical="center" wrapText="1"/>
    </xf>
    <xf numFmtId="165" fontId="24" fillId="0" borderId="0" xfId="1" applyNumberFormat="1" applyFont="1" applyBorder="1"/>
    <xf numFmtId="165" fontId="24" fillId="0" borderId="8" xfId="1" applyNumberFormat="1" applyFont="1" applyBorder="1"/>
    <xf numFmtId="0" fontId="24" fillId="0" borderId="6" xfId="2" applyFont="1" applyFill="1" applyBorder="1"/>
    <xf numFmtId="165" fontId="24" fillId="0" borderId="0" xfId="1" applyNumberFormat="1" applyFont="1" applyFill="1" applyBorder="1"/>
    <xf numFmtId="165" fontId="24" fillId="0" borderId="8" xfId="1" applyNumberFormat="1" applyFont="1" applyFill="1" applyBorder="1"/>
    <xf numFmtId="165" fontId="23" fillId="0" borderId="0" xfId="1" applyNumberFormat="1" applyFont="1" applyFill="1" applyBorder="1"/>
    <xf numFmtId="0" fontId="14" fillId="0" borderId="6" xfId="0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Fill="1" applyBorder="1"/>
    <xf numFmtId="0" fontId="22" fillId="0" borderId="9" xfId="2" applyFont="1" applyFill="1" applyBorder="1"/>
    <xf numFmtId="165" fontId="22" fillId="0" borderId="11" xfId="1" applyNumberFormat="1" applyFont="1" applyFill="1" applyBorder="1"/>
    <xf numFmtId="165" fontId="22" fillId="0" borderId="10" xfId="1" applyNumberFormat="1" applyFont="1" applyFill="1" applyBorder="1"/>
    <xf numFmtId="0" fontId="22" fillId="0" borderId="0" xfId="2" applyFont="1" applyBorder="1" applyAlignment="1">
      <alignment horizontal="center" vertical="center" wrapText="1"/>
    </xf>
    <xf numFmtId="0" fontId="22" fillId="0" borderId="0" xfId="2" applyFont="1" applyBorder="1" applyAlignment="1">
      <alignment horizontal="center" vertical="center"/>
    </xf>
    <xf numFmtId="0" fontId="25" fillId="0" borderId="21" xfId="2" applyFont="1" applyBorder="1" applyAlignment="1">
      <alignment horizontal="center"/>
    </xf>
    <xf numFmtId="0" fontId="25" fillId="0" borderId="15" xfId="2" applyFont="1" applyBorder="1"/>
    <xf numFmtId="1" fontId="20" fillId="0" borderId="1" xfId="2" applyNumberFormat="1" applyFont="1" applyBorder="1" applyAlignment="1">
      <alignment horizontal="center" vertical="center"/>
    </xf>
    <xf numFmtId="0" fontId="20" fillId="0" borderId="16" xfId="2" applyFont="1" applyBorder="1" applyAlignment="1">
      <alignment horizontal="center" vertical="center"/>
    </xf>
    <xf numFmtId="0" fontId="13" fillId="0" borderId="4" xfId="0" applyFont="1" applyBorder="1"/>
    <xf numFmtId="0" fontId="0" fillId="0" borderId="5" xfId="0" applyBorder="1"/>
    <xf numFmtId="0" fontId="0" fillId="0" borderId="7" xfId="0" applyBorder="1"/>
    <xf numFmtId="0" fontId="20" fillId="0" borderId="6" xfId="2" applyFont="1" applyBorder="1"/>
    <xf numFmtId="165" fontId="25" fillId="0" borderId="0" xfId="1" applyNumberFormat="1" applyFont="1" applyBorder="1"/>
    <xf numFmtId="165" fontId="25" fillId="0" borderId="8" xfId="1" applyNumberFormat="1" applyFont="1" applyBorder="1"/>
    <xf numFmtId="0" fontId="0" fillId="0" borderId="6" xfId="0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25" fillId="0" borderId="6" xfId="2" applyFont="1" applyBorder="1"/>
    <xf numFmtId="0" fontId="2" fillId="0" borderId="6" xfId="0" applyFont="1" applyBorder="1"/>
    <xf numFmtId="165" fontId="20" fillId="0" borderId="0" xfId="1" applyNumberFormat="1" applyFont="1" applyBorder="1"/>
    <xf numFmtId="0" fontId="26" fillId="0" borderId="6" xfId="2" applyFont="1" applyBorder="1"/>
    <xf numFmtId="0" fontId="13" fillId="0" borderId="6" xfId="0" applyFont="1" applyBorder="1"/>
    <xf numFmtId="165" fontId="13" fillId="0" borderId="8" xfId="1" applyNumberFormat="1" applyFont="1" applyBorder="1"/>
    <xf numFmtId="0" fontId="25" fillId="0" borderId="6" xfId="2" applyFont="1" applyBorder="1" applyAlignment="1">
      <alignment horizontal="left"/>
    </xf>
    <xf numFmtId="0" fontId="20" fillId="0" borderId="20" xfId="2" applyFont="1" applyBorder="1"/>
    <xf numFmtId="165" fontId="20" fillId="0" borderId="2" xfId="1" applyNumberFormat="1" applyFont="1" applyBorder="1"/>
    <xf numFmtId="165" fontId="20" fillId="0" borderId="21" xfId="1" applyNumberFormat="1" applyFont="1" applyBorder="1"/>
    <xf numFmtId="0" fontId="20" fillId="0" borderId="15" xfId="2" applyFont="1" applyBorder="1"/>
    <xf numFmtId="165" fontId="25" fillId="0" borderId="1" xfId="1" applyNumberFormat="1" applyFont="1" applyBorder="1"/>
    <xf numFmtId="165" fontId="25" fillId="0" borderId="16" xfId="1" applyNumberFormat="1" applyFont="1" applyBorder="1"/>
    <xf numFmtId="165" fontId="13" fillId="0" borderId="0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49" fontId="0" fillId="0" borderId="0" xfId="0" applyNumberFormat="1"/>
    <xf numFmtId="0" fontId="0" fillId="0" borderId="9" xfId="0" applyBorder="1"/>
    <xf numFmtId="165" fontId="0" fillId="0" borderId="11" xfId="1" applyNumberFormat="1" applyFont="1" applyBorder="1"/>
    <xf numFmtId="165" fontId="0" fillId="0" borderId="10" xfId="1" applyNumberFormat="1" applyFont="1" applyBorder="1"/>
    <xf numFmtId="0" fontId="0" fillId="0" borderId="8" xfId="0" applyBorder="1"/>
    <xf numFmtId="165" fontId="20" fillId="0" borderId="8" xfId="1" applyNumberFormat="1" applyFont="1" applyBorder="1"/>
    <xf numFmtId="0" fontId="20" fillId="0" borderId="9" xfId="2" applyFont="1" applyBorder="1"/>
    <xf numFmtId="165" fontId="20" fillId="0" borderId="11" xfId="1" applyNumberFormat="1" applyFont="1" applyBorder="1"/>
    <xf numFmtId="165" fontId="20" fillId="0" borderId="10" xfId="1" applyNumberFormat="1" applyFont="1" applyBorder="1"/>
    <xf numFmtId="165" fontId="25" fillId="0" borderId="7" xfId="1" applyNumberFormat="1" applyFont="1" applyFill="1" applyBorder="1"/>
    <xf numFmtId="0" fontId="0" fillId="0" borderId="8" xfId="0" applyBorder="1" applyAlignment="1">
      <alignment horizontal="center"/>
    </xf>
    <xf numFmtId="165" fontId="25" fillId="0" borderId="0" xfId="1" applyNumberFormat="1" applyFont="1" applyFill="1" applyBorder="1"/>
    <xf numFmtId="165" fontId="0" fillId="0" borderId="0" xfId="1" applyNumberFormat="1" applyFont="1" applyFill="1" applyBorder="1"/>
    <xf numFmtId="165" fontId="20" fillId="0" borderId="0" xfId="1" applyNumberFormat="1" applyFont="1" applyFill="1" applyBorder="1"/>
    <xf numFmtId="0" fontId="0" fillId="0" borderId="0" xfId="0" applyFill="1" applyBorder="1"/>
    <xf numFmtId="0" fontId="25" fillId="0" borderId="0" xfId="2" applyFont="1" applyFill="1" applyBorder="1" applyAlignment="1">
      <alignment horizontal="center"/>
    </xf>
    <xf numFmtId="0" fontId="25" fillId="0" borderId="0" xfId="2" applyFont="1" applyFill="1" applyBorder="1"/>
    <xf numFmtId="1" fontId="20" fillId="0" borderId="0" xfId="2" applyNumberFormat="1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0" fontId="26" fillId="0" borderId="0" xfId="2" applyFont="1" applyFill="1" applyBorder="1"/>
    <xf numFmtId="0" fontId="25" fillId="0" borderId="0" xfId="2" applyFont="1" applyFill="1" applyBorder="1" applyAlignment="1">
      <alignment horizontal="left"/>
    </xf>
    <xf numFmtId="0" fontId="25" fillId="0" borderId="0" xfId="2" applyFont="1" applyFill="1" applyBorder="1" applyAlignment="1">
      <alignment horizontal="right"/>
    </xf>
    <xf numFmtId="0" fontId="20" fillId="0" borderId="0" xfId="2" applyFont="1" applyFill="1" applyBorder="1" applyAlignment="1">
      <alignment vertical="center"/>
    </xf>
    <xf numFmtId="0" fontId="25" fillId="0" borderId="0" xfId="2" applyFont="1" applyFill="1" applyBorder="1" applyAlignment="1"/>
    <xf numFmtId="49" fontId="1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0" fillId="0" borderId="0" xfId="2" applyFont="1" applyBorder="1" applyAlignment="1">
      <alignment horizontal="center" vertical="center"/>
    </xf>
    <xf numFmtId="0" fontId="25" fillId="0" borderId="8" xfId="2" applyFont="1" applyBorder="1" applyAlignment="1">
      <alignment horizontal="center"/>
    </xf>
    <xf numFmtId="0" fontId="25" fillId="0" borderId="20" xfId="2" applyFont="1" applyBorder="1" applyAlignment="1">
      <alignment horizontal="center"/>
    </xf>
    <xf numFmtId="0" fontId="25" fillId="0" borderId="2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165" fontId="0" fillId="2" borderId="3" xfId="1" applyNumberFormat="1" applyFont="1" applyFill="1" applyBorder="1" applyAlignment="1">
      <alignment wrapText="1"/>
    </xf>
    <xf numFmtId="0" fontId="0" fillId="2" borderId="3" xfId="0" applyFill="1" applyBorder="1" applyAlignment="1">
      <alignment vertical="center"/>
    </xf>
    <xf numFmtId="165" fontId="0" fillId="2" borderId="3" xfId="1" applyNumberFormat="1" applyFont="1" applyFill="1" applyBorder="1" applyAlignment="1">
      <alignment vertical="center"/>
    </xf>
    <xf numFmtId="165" fontId="0" fillId="2" borderId="3" xfId="1" applyNumberFormat="1" applyFont="1" applyFill="1" applyBorder="1" applyAlignment="1"/>
    <xf numFmtId="0" fontId="0" fillId="2" borderId="3" xfId="0" applyFill="1" applyBorder="1" applyAlignment="1">
      <alignment vertical="center" wrapText="1"/>
    </xf>
    <xf numFmtId="165" fontId="0" fillId="2" borderId="3" xfId="1" applyNumberFormat="1" applyFont="1" applyFill="1" applyBorder="1" applyAlignment="1">
      <alignment vertical="center" wrapText="1"/>
    </xf>
    <xf numFmtId="0" fontId="0" fillId="3" borderId="0" xfId="0" applyFill="1"/>
    <xf numFmtId="0" fontId="9" fillId="2" borderId="3" xfId="0" applyFont="1" applyFill="1" applyBorder="1" applyAlignment="1">
      <alignment vertical="center"/>
    </xf>
    <xf numFmtId="0" fontId="14" fillId="4" borderId="3" xfId="0" applyFont="1" applyFill="1" applyBorder="1" applyAlignment="1">
      <alignment vertical="center"/>
    </xf>
    <xf numFmtId="165" fontId="14" fillId="4" borderId="3" xfId="1" applyNumberFormat="1" applyFont="1" applyFill="1" applyBorder="1" applyAlignment="1">
      <alignment horizontal="right" vertical="center"/>
    </xf>
    <xf numFmtId="0" fontId="7" fillId="5" borderId="3" xfId="0" applyFont="1" applyFill="1" applyBorder="1" applyAlignment="1">
      <alignment vertical="center"/>
    </xf>
    <xf numFmtId="165" fontId="7" fillId="5" borderId="3" xfId="1" applyNumberFormat="1" applyFont="1" applyFill="1" applyBorder="1" applyAlignment="1">
      <alignment horizontal="right" vertical="center"/>
    </xf>
    <xf numFmtId="0" fontId="7" fillId="6" borderId="3" xfId="0" applyFont="1" applyFill="1" applyBorder="1" applyAlignment="1">
      <alignment vertical="center"/>
    </xf>
    <xf numFmtId="165" fontId="7" fillId="6" borderId="3" xfId="1" applyNumberFormat="1" applyFont="1" applyFill="1" applyBorder="1" applyAlignment="1">
      <alignment horizontal="right" vertical="center"/>
    </xf>
    <xf numFmtId="0" fontId="7" fillId="4" borderId="3" xfId="0" applyFont="1" applyFill="1" applyBorder="1" applyAlignment="1">
      <alignment vertical="center"/>
    </xf>
    <xf numFmtId="165" fontId="7" fillId="4" borderId="3" xfId="1" applyNumberFormat="1" applyFont="1" applyFill="1" applyBorder="1" applyAlignment="1">
      <alignment horizontal="right" vertical="center"/>
    </xf>
    <xf numFmtId="0" fontId="7" fillId="7" borderId="3" xfId="0" applyFont="1" applyFill="1" applyBorder="1" applyAlignment="1">
      <alignment vertical="center"/>
    </xf>
    <xf numFmtId="165" fontId="7" fillId="7" borderId="3" xfId="1" applyNumberFormat="1" applyFont="1" applyFill="1" applyBorder="1" applyAlignment="1">
      <alignment horizontal="right" vertical="center"/>
    </xf>
    <xf numFmtId="165" fontId="8" fillId="5" borderId="3" xfId="1" applyNumberFormat="1" applyFont="1" applyFill="1" applyBorder="1"/>
    <xf numFmtId="0" fontId="0" fillId="5" borderId="3" xfId="0" applyFill="1" applyBorder="1" applyAlignment="1">
      <alignment horizontal="center"/>
    </xf>
    <xf numFmtId="0" fontId="7" fillId="8" borderId="3" xfId="0" applyFont="1" applyFill="1" applyBorder="1" applyAlignment="1">
      <alignment vertical="center"/>
    </xf>
    <xf numFmtId="165" fontId="7" fillId="8" borderId="3" xfId="1" applyNumberFormat="1" applyFont="1" applyFill="1" applyBorder="1" applyAlignment="1">
      <alignment horizontal="right" vertical="center"/>
    </xf>
    <xf numFmtId="0" fontId="14" fillId="2" borderId="8" xfId="0" applyFont="1" applyFill="1" applyBorder="1"/>
    <xf numFmtId="0" fontId="24" fillId="2" borderId="8" xfId="0" applyFont="1" applyFill="1" applyBorder="1"/>
    <xf numFmtId="0" fontId="24" fillId="2" borderId="10" xfId="0" applyFont="1" applyFill="1" applyBorder="1"/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20" fillId="2" borderId="4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0" borderId="11" xfId="2" applyFont="1" applyBorder="1" applyAlignment="1">
      <alignment horizontal="center" vertical="center"/>
    </xf>
    <xf numFmtId="0" fontId="22" fillId="2" borderId="12" xfId="2" applyFont="1" applyFill="1" applyBorder="1" applyAlignment="1">
      <alignment horizontal="center"/>
    </xf>
    <xf numFmtId="0" fontId="22" fillId="2" borderId="13" xfId="2" applyFont="1" applyFill="1" applyBorder="1" applyAlignment="1">
      <alignment horizontal="center"/>
    </xf>
    <xf numFmtId="0" fontId="22" fillId="2" borderId="14" xfId="2" applyFont="1" applyFill="1" applyBorder="1" applyAlignment="1">
      <alignment horizontal="center"/>
    </xf>
    <xf numFmtId="0" fontId="24" fillId="0" borderId="15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5" fillId="0" borderId="6" xfId="2" applyFont="1" applyBorder="1" applyAlignment="1">
      <alignment horizontal="center"/>
    </xf>
    <xf numFmtId="0" fontId="25" fillId="0" borderId="0" xfId="2" applyFont="1" applyBorder="1" applyAlignment="1">
      <alignment horizontal="center"/>
    </xf>
    <xf numFmtId="0" fontId="24" fillId="9" borderId="6" xfId="2" applyFont="1" applyFill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9" borderId="3" xfId="0" applyFill="1" applyBorder="1" applyAlignment="1">
      <alignment vertical="center" wrapText="1"/>
    </xf>
    <xf numFmtId="165" fontId="0" fillId="9" borderId="3" xfId="1" applyNumberFormat="1" applyFont="1" applyFill="1" applyBorder="1" applyAlignment="1">
      <alignment vertical="center" wrapText="1"/>
    </xf>
    <xf numFmtId="165" fontId="0" fillId="9" borderId="3" xfId="1" applyNumberFormat="1" applyFont="1" applyFill="1" applyBorder="1" applyAlignment="1">
      <alignment wrapText="1"/>
    </xf>
    <xf numFmtId="0" fontId="9" fillId="9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165" fontId="0" fillId="9" borderId="3" xfId="1" applyNumberFormat="1" applyFont="1" applyFill="1" applyBorder="1" applyAlignment="1">
      <alignment vertical="center"/>
    </xf>
    <xf numFmtId="165" fontId="0" fillId="9" borderId="3" xfId="1" applyNumberFormat="1" applyFont="1" applyFill="1" applyBorder="1" applyAlignment="1"/>
    <xf numFmtId="0" fontId="9" fillId="9" borderId="3" xfId="0" applyFont="1" applyFill="1" applyBorder="1" applyAlignment="1">
      <alignment vertical="center"/>
    </xf>
    <xf numFmtId="0" fontId="27" fillId="0" borderId="6" xfId="0" applyFont="1" applyFill="1" applyBorder="1"/>
  </cellXfs>
  <cellStyles count="3">
    <cellStyle name="Currency" xfId="1" builtinId="4"/>
    <cellStyle name="Normal" xfId="0" builtinId="0"/>
    <cellStyle name="Normal 2" xfId="2" xr:uid="{0C14A8E8-D8EF-40D0-8684-2DFC1B136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F948-5C12-49E2-999E-CE7B3B556EBC}">
  <sheetPr codeName="Sheet1"/>
  <dimension ref="A1:N45"/>
  <sheetViews>
    <sheetView tabSelected="1" topLeftCell="D1" zoomScale="207" zoomScaleNormal="247" zoomScalePageLayoutView="96" workbookViewId="0">
      <selection activeCell="F28" sqref="F28"/>
    </sheetView>
  </sheetViews>
  <sheetFormatPr baseColWidth="10" defaultRowHeight="15" x14ac:dyDescent="0.2"/>
  <cols>
    <col min="1" max="1" width="44.1640625" customWidth="1"/>
    <col min="2" max="3" width="11.83203125" bestFit="1" customWidth="1"/>
    <col min="6" max="6" width="81" customWidth="1"/>
    <col min="7" max="7" width="11.6640625" bestFit="1" customWidth="1"/>
    <col min="8" max="8" width="16.1640625" customWidth="1"/>
    <col min="12" max="12" width="18" customWidth="1"/>
    <col min="13" max="13" width="15.1640625" customWidth="1"/>
  </cols>
  <sheetData>
    <row r="1" spans="1:14" x14ac:dyDescent="0.2">
      <c r="A1" s="2" t="s">
        <v>98</v>
      </c>
      <c r="F1" s="3" t="s">
        <v>1</v>
      </c>
    </row>
    <row r="2" spans="1:14" x14ac:dyDescent="0.2">
      <c r="A2" s="139" t="s">
        <v>2</v>
      </c>
      <c r="B2" s="139"/>
      <c r="C2" s="139"/>
      <c r="D2" s="139"/>
      <c r="E2" s="139"/>
    </row>
    <row r="3" spans="1:14" x14ac:dyDescent="0.2">
      <c r="A3" s="139"/>
      <c r="B3" s="139"/>
      <c r="C3" s="139"/>
      <c r="D3" s="139"/>
      <c r="E3" s="139"/>
      <c r="F3" s="139" t="s">
        <v>3</v>
      </c>
      <c r="G3" s="139"/>
      <c r="H3" s="139"/>
      <c r="I3" s="13"/>
    </row>
    <row r="4" spans="1:14" ht="16" thickBot="1" x14ac:dyDescent="0.25">
      <c r="B4" s="4">
        <v>2020</v>
      </c>
      <c r="C4" s="4">
        <v>2019</v>
      </c>
      <c r="F4" s="139"/>
      <c r="G4" s="139"/>
      <c r="H4" s="139"/>
      <c r="I4" s="13"/>
    </row>
    <row r="5" spans="1:14" ht="16" x14ac:dyDescent="0.2">
      <c r="A5" s="130" t="s">
        <v>4</v>
      </c>
      <c r="B5" s="131">
        <v>45000</v>
      </c>
      <c r="C5" s="131">
        <v>30000</v>
      </c>
      <c r="G5" s="5">
        <v>2020</v>
      </c>
      <c r="H5" s="5">
        <v>2019</v>
      </c>
      <c r="K5" s="141" t="s">
        <v>122</v>
      </c>
      <c r="L5" s="142"/>
      <c r="M5" s="143"/>
    </row>
    <row r="6" spans="1:14" ht="16" x14ac:dyDescent="0.2">
      <c r="A6" s="130" t="s">
        <v>5</v>
      </c>
      <c r="B6" s="131">
        <v>4200</v>
      </c>
      <c r="C6" s="131">
        <v>5000</v>
      </c>
      <c r="F6" s="115" t="s">
        <v>7</v>
      </c>
      <c r="G6" s="116">
        <v>4567</v>
      </c>
      <c r="H6" s="117">
        <v>90000</v>
      </c>
      <c r="K6" s="144"/>
      <c r="L6" s="145"/>
      <c r="M6" s="88"/>
    </row>
    <row r="7" spans="1:14" ht="17" thickBot="1" x14ac:dyDescent="0.25">
      <c r="A7" s="130" t="s">
        <v>6</v>
      </c>
      <c r="B7" s="131">
        <v>450000</v>
      </c>
      <c r="C7" s="131">
        <v>300000</v>
      </c>
      <c r="F7" s="115" t="s">
        <v>9</v>
      </c>
      <c r="G7" s="116">
        <v>40000</v>
      </c>
      <c r="H7" s="116">
        <v>45000</v>
      </c>
      <c r="K7" s="146" t="s">
        <v>127</v>
      </c>
      <c r="L7" s="147"/>
      <c r="M7" s="49" t="s">
        <v>68</v>
      </c>
    </row>
    <row r="8" spans="1:14" ht="16" x14ac:dyDescent="0.2">
      <c r="A8" s="124" t="s">
        <v>8</v>
      </c>
      <c r="B8" s="125">
        <v>120000</v>
      </c>
      <c r="C8" s="125">
        <v>75000</v>
      </c>
      <c r="F8" s="19" t="s">
        <v>11</v>
      </c>
      <c r="G8" s="20">
        <v>337000</v>
      </c>
      <c r="H8" s="21">
        <v>325000</v>
      </c>
      <c r="K8" s="53" t="s">
        <v>69</v>
      </c>
      <c r="L8" s="54"/>
      <c r="M8" s="55"/>
    </row>
    <row r="9" spans="1:14" ht="16" x14ac:dyDescent="0.2">
      <c r="A9" s="128" t="s">
        <v>10</v>
      </c>
      <c r="B9" s="129">
        <v>875</v>
      </c>
      <c r="C9" s="129">
        <v>947</v>
      </c>
      <c r="E9" s="120"/>
      <c r="F9" s="115" t="s">
        <v>13</v>
      </c>
      <c r="G9" s="116">
        <v>14220</v>
      </c>
      <c r="H9" s="117">
        <v>12870</v>
      </c>
      <c r="K9" s="59" t="s">
        <v>136</v>
      </c>
      <c r="L9" s="60"/>
      <c r="M9" s="61">
        <f xml:space="preserve"> 14220-12870</f>
        <v>1350</v>
      </c>
    </row>
    <row r="10" spans="1:14" ht="16" x14ac:dyDescent="0.2">
      <c r="A10" s="126" t="s">
        <v>12</v>
      </c>
      <c r="B10" s="127">
        <v>7412</v>
      </c>
      <c r="C10" s="127">
        <v>8743</v>
      </c>
      <c r="F10" s="171" t="s">
        <v>16</v>
      </c>
      <c r="G10" s="172">
        <f>8600+1000</f>
        <v>9600</v>
      </c>
      <c r="H10" s="172">
        <f>7500+1000</f>
        <v>8500</v>
      </c>
      <c r="K10" s="59" t="s">
        <v>137</v>
      </c>
      <c r="L10" s="60"/>
      <c r="M10" s="61">
        <f>55600-61200</f>
        <v>-5600</v>
      </c>
    </row>
    <row r="11" spans="1:14" ht="16" x14ac:dyDescent="0.2">
      <c r="A11" s="124" t="s">
        <v>14</v>
      </c>
      <c r="B11" s="132">
        <v>1000</v>
      </c>
      <c r="C11" s="133" t="s">
        <v>15</v>
      </c>
      <c r="F11" s="19" t="s">
        <v>18</v>
      </c>
      <c r="G11" s="20">
        <v>297000</v>
      </c>
      <c r="H11" s="20">
        <v>246000</v>
      </c>
      <c r="K11" s="59" t="s">
        <v>138</v>
      </c>
      <c r="L11" s="60"/>
      <c r="M11" s="61">
        <f>9600-8500</f>
        <v>1100</v>
      </c>
    </row>
    <row r="12" spans="1:14" ht="16" x14ac:dyDescent="0.2">
      <c r="A12" s="126" t="s">
        <v>17</v>
      </c>
      <c r="B12" s="127">
        <v>15000</v>
      </c>
      <c r="C12" s="127">
        <v>12489</v>
      </c>
      <c r="F12" s="174" t="s">
        <v>14</v>
      </c>
      <c r="G12" s="172">
        <v>12600</v>
      </c>
      <c r="H12" s="172">
        <v>13500</v>
      </c>
      <c r="K12" s="59" t="s">
        <v>139</v>
      </c>
      <c r="L12" s="60"/>
      <c r="M12" s="61">
        <f>17300-15450</f>
        <v>1850</v>
      </c>
    </row>
    <row r="13" spans="1:14" ht="16" x14ac:dyDescent="0.2">
      <c r="A13" s="122" t="s">
        <v>19</v>
      </c>
      <c r="B13" s="123">
        <v>6000</v>
      </c>
      <c r="C13" s="123">
        <v>5700</v>
      </c>
      <c r="F13" s="171" t="s">
        <v>21</v>
      </c>
      <c r="G13" s="172">
        <v>75000</v>
      </c>
      <c r="H13" s="173">
        <v>75000</v>
      </c>
      <c r="K13" s="59"/>
      <c r="L13" s="60"/>
      <c r="M13" s="61"/>
    </row>
    <row r="14" spans="1:14" ht="16" x14ac:dyDescent="0.2">
      <c r="A14" s="134" t="s">
        <v>20</v>
      </c>
      <c r="B14" s="135">
        <v>54</v>
      </c>
      <c r="C14" s="135">
        <v>75</v>
      </c>
      <c r="F14" s="118" t="s">
        <v>19</v>
      </c>
      <c r="G14" s="119">
        <f>36664+2000</f>
        <v>38664</v>
      </c>
      <c r="H14" s="114">
        <f>67852+2000</f>
        <v>69852</v>
      </c>
      <c r="K14" s="175" t="s">
        <v>140</v>
      </c>
      <c r="L14" s="60"/>
      <c r="M14" s="61"/>
    </row>
    <row r="15" spans="1:14" ht="16" x14ac:dyDescent="0.2">
      <c r="A15" s="126" t="s">
        <v>22</v>
      </c>
      <c r="B15" s="127">
        <v>475</v>
      </c>
      <c r="C15" s="127">
        <v>456</v>
      </c>
      <c r="F15" s="118" t="s">
        <v>24</v>
      </c>
      <c r="G15" s="119">
        <v>157000</v>
      </c>
      <c r="H15" s="119">
        <v>165000</v>
      </c>
      <c r="K15" s="59" t="s">
        <v>141</v>
      </c>
      <c r="L15" s="60"/>
      <c r="M15" s="61"/>
      <c r="N15" t="s">
        <v>142</v>
      </c>
    </row>
    <row r="16" spans="1:14" ht="16" x14ac:dyDescent="0.2">
      <c r="A16" s="128" t="s">
        <v>23</v>
      </c>
      <c r="B16" s="129">
        <v>45</v>
      </c>
      <c r="C16" s="129">
        <v>87</v>
      </c>
      <c r="F16" s="167" t="s">
        <v>26</v>
      </c>
      <c r="G16" s="168">
        <v>1875</v>
      </c>
      <c r="H16" s="168">
        <v>1875</v>
      </c>
      <c r="K16" s="59"/>
      <c r="L16" s="60"/>
      <c r="M16" s="61"/>
    </row>
    <row r="17" spans="1:13" ht="16" x14ac:dyDescent="0.2">
      <c r="A17" s="128" t="s">
        <v>25</v>
      </c>
      <c r="B17" s="129">
        <v>125</v>
      </c>
      <c r="C17" s="129">
        <v>874</v>
      </c>
      <c r="E17" s="9"/>
      <c r="F17" s="167" t="s">
        <v>28</v>
      </c>
      <c r="G17" s="168">
        <v>1960</v>
      </c>
      <c r="H17" s="169">
        <v>2800</v>
      </c>
      <c r="K17" s="63"/>
      <c r="L17" s="60"/>
      <c r="M17" s="61"/>
    </row>
    <row r="18" spans="1:13" ht="16" x14ac:dyDescent="0.2">
      <c r="A18" s="134" t="s">
        <v>27</v>
      </c>
      <c r="B18" s="135">
        <v>25000</v>
      </c>
      <c r="C18" s="135">
        <v>30000</v>
      </c>
      <c r="F18" s="118" t="s">
        <v>30</v>
      </c>
      <c r="G18" s="119">
        <v>163</v>
      </c>
      <c r="H18" s="114">
        <v>233</v>
      </c>
      <c r="K18" s="59"/>
      <c r="L18" s="60"/>
      <c r="M18" s="61"/>
    </row>
    <row r="19" spans="1:13" ht="16" x14ac:dyDescent="0.2">
      <c r="A19" s="130" t="s">
        <v>29</v>
      </c>
      <c r="B19" s="131">
        <v>224000</v>
      </c>
      <c r="C19" s="131">
        <v>200000</v>
      </c>
      <c r="F19" s="118" t="s">
        <v>32</v>
      </c>
      <c r="G19" s="119">
        <f>5280-2000</f>
        <v>3280</v>
      </c>
      <c r="H19" s="114">
        <f>4800-2000</f>
        <v>2800</v>
      </c>
      <c r="K19" s="59"/>
      <c r="L19" s="60"/>
      <c r="M19" s="61"/>
    </row>
    <row r="20" spans="1:13" ht="16" x14ac:dyDescent="0.2">
      <c r="A20" s="128" t="s">
        <v>31</v>
      </c>
      <c r="B20" s="129">
        <v>150</v>
      </c>
      <c r="C20" s="129">
        <v>3645</v>
      </c>
      <c r="E20" s="9"/>
      <c r="F20" s="6" t="s">
        <v>34</v>
      </c>
      <c r="G20" s="7">
        <v>5000</v>
      </c>
      <c r="H20" s="8">
        <v>0</v>
      </c>
      <c r="K20" s="59"/>
      <c r="L20" s="60"/>
      <c r="M20" s="61"/>
    </row>
    <row r="21" spans="1:13" ht="16" x14ac:dyDescent="0.2">
      <c r="A21" s="124" t="s">
        <v>33</v>
      </c>
      <c r="B21" s="125">
        <v>136162</v>
      </c>
      <c r="C21" s="125">
        <v>76096</v>
      </c>
      <c r="F21" s="118" t="s">
        <v>128</v>
      </c>
      <c r="G21" s="119">
        <v>0</v>
      </c>
      <c r="H21" s="114">
        <v>12000</v>
      </c>
      <c r="K21" s="59"/>
      <c r="L21" s="57"/>
      <c r="M21" s="61"/>
    </row>
    <row r="22" spans="1:13" ht="17" x14ac:dyDescent="0.2">
      <c r="A22" s="128" t="s">
        <v>35</v>
      </c>
      <c r="B22" s="129">
        <v>5000</v>
      </c>
      <c r="C22" s="129">
        <v>1456</v>
      </c>
      <c r="E22" s="9"/>
      <c r="F22" s="113" t="s">
        <v>37</v>
      </c>
      <c r="G22" s="114">
        <v>28000</v>
      </c>
      <c r="H22" s="114">
        <v>28000</v>
      </c>
      <c r="K22" s="62"/>
      <c r="L22" s="60"/>
      <c r="M22" s="61"/>
    </row>
    <row r="23" spans="1:13" ht="16" x14ac:dyDescent="0.2">
      <c r="A23" s="130" t="s">
        <v>36</v>
      </c>
      <c r="B23" s="131">
        <v>65000</v>
      </c>
      <c r="C23" s="131">
        <v>65000</v>
      </c>
      <c r="F23" s="6" t="s">
        <v>38</v>
      </c>
      <c r="G23" s="8">
        <v>687200</v>
      </c>
      <c r="H23" s="8">
        <v>643000</v>
      </c>
      <c r="K23" s="59"/>
      <c r="L23" s="60"/>
      <c r="M23" s="61"/>
    </row>
    <row r="24" spans="1:13" ht="16" x14ac:dyDescent="0.2">
      <c r="A24" s="1" t="s">
        <v>0</v>
      </c>
      <c r="E24" s="9"/>
      <c r="F24" s="6" t="s">
        <v>40</v>
      </c>
      <c r="G24" s="8">
        <v>3230</v>
      </c>
      <c r="H24" s="8">
        <v>0</v>
      </c>
      <c r="K24" s="59"/>
      <c r="L24" s="60"/>
      <c r="M24" s="61"/>
    </row>
    <row r="25" spans="1:13" ht="17" x14ac:dyDescent="0.2">
      <c r="A25" s="1" t="s">
        <v>39</v>
      </c>
      <c r="F25" s="113" t="s">
        <v>42</v>
      </c>
      <c r="G25" s="114">
        <v>198005</v>
      </c>
      <c r="H25" s="114">
        <v>138580</v>
      </c>
      <c r="K25" s="59"/>
      <c r="L25" s="60"/>
      <c r="M25" s="61"/>
    </row>
    <row r="26" spans="1:13" ht="17" x14ac:dyDescent="0.2">
      <c r="A26" t="s">
        <v>41</v>
      </c>
      <c r="B26">
        <f>(B9+B13+B16+B17+B20+B22)/(B10+B12+B15)</f>
        <v>0.53283523397561938</v>
      </c>
      <c r="C26" t="s">
        <v>126</v>
      </c>
      <c r="F26" s="170" t="s">
        <v>44</v>
      </c>
      <c r="G26" s="169">
        <f>18300-1000</f>
        <v>17300</v>
      </c>
      <c r="H26" s="169">
        <f>16450-1000</f>
        <v>15450</v>
      </c>
      <c r="K26" s="66" t="s">
        <v>74</v>
      </c>
      <c r="L26" s="60"/>
      <c r="M26" s="67">
        <f>SUM(M9:M25)</f>
        <v>-1300</v>
      </c>
    </row>
    <row r="27" spans="1:13" ht="16" x14ac:dyDescent="0.2">
      <c r="A27" t="s">
        <v>43</v>
      </c>
      <c r="B27">
        <f>(B9+B13+B16+B20)/(B10+B12+B15)</f>
        <v>0.30890898763490193</v>
      </c>
      <c r="C27" t="s">
        <v>126</v>
      </c>
      <c r="F27" s="121" t="s">
        <v>46</v>
      </c>
      <c r="G27" s="114">
        <f>57600-2000</f>
        <v>55600</v>
      </c>
      <c r="H27" s="114">
        <f>63200-2000</f>
        <v>61200</v>
      </c>
      <c r="K27" s="59"/>
      <c r="L27" s="60"/>
      <c r="M27" s="61"/>
    </row>
    <row r="28" spans="1:13" ht="17" x14ac:dyDescent="0.2">
      <c r="A28" t="s">
        <v>45</v>
      </c>
      <c r="B28">
        <f>((B10+B12+B15+B19)/(B5+B6+B7+B9+B13+B14+B16+B17+B18+B20+B22+B23))</f>
        <v>0.41048700721091896</v>
      </c>
      <c r="F28" s="113" t="s">
        <v>36</v>
      </c>
      <c r="G28" s="114">
        <v>80000</v>
      </c>
      <c r="H28" s="114">
        <v>80000</v>
      </c>
      <c r="K28" s="66" t="s">
        <v>75</v>
      </c>
      <c r="L28" s="60"/>
      <c r="M28" s="61"/>
    </row>
    <row r="29" spans="1:13" ht="16" x14ac:dyDescent="0.2">
      <c r="A29" s="10" t="s">
        <v>47</v>
      </c>
      <c r="F29" s="12" t="s">
        <v>49</v>
      </c>
      <c r="I29" s="14"/>
      <c r="K29" s="59" t="s">
        <v>24</v>
      </c>
      <c r="L29" s="60"/>
      <c r="M29" s="61">
        <f>-165000</f>
        <v>-165000</v>
      </c>
    </row>
    <row r="30" spans="1:13" ht="74.5" customHeight="1" x14ac:dyDescent="0.2">
      <c r="A30" s="11" t="s">
        <v>48</v>
      </c>
      <c r="C30" s="9"/>
      <c r="F30" s="140" t="s">
        <v>50</v>
      </c>
      <c r="G30" s="140"/>
      <c r="H30" s="140"/>
      <c r="I30" s="140"/>
      <c r="K30" s="59" t="s">
        <v>36</v>
      </c>
      <c r="L30" s="60"/>
      <c r="M30" s="61">
        <v>-80000</v>
      </c>
    </row>
    <row r="31" spans="1:13" x14ac:dyDescent="0.2">
      <c r="F31" s="24" t="s">
        <v>51</v>
      </c>
      <c r="G31" s="15"/>
      <c r="H31" s="15"/>
      <c r="I31" s="15"/>
      <c r="K31" s="59"/>
      <c r="L31" s="60"/>
      <c r="M31" s="61"/>
    </row>
    <row r="32" spans="1:13" ht="18.5" customHeight="1" x14ac:dyDescent="0.2">
      <c r="F32" s="14" t="s">
        <v>52</v>
      </c>
      <c r="G32" s="15"/>
      <c r="H32" s="16"/>
      <c r="I32" s="16"/>
      <c r="K32" s="59"/>
      <c r="L32" s="60"/>
      <c r="M32" s="61"/>
    </row>
    <row r="33" spans="6:13" ht="14.5" customHeight="1" x14ac:dyDescent="0.2">
      <c r="F33" s="23" t="s">
        <v>53</v>
      </c>
      <c r="G33" s="23"/>
      <c r="H33" s="23"/>
      <c r="I33" s="23"/>
      <c r="K33" s="66" t="s">
        <v>78</v>
      </c>
      <c r="L33" s="60"/>
      <c r="M33" s="67"/>
    </row>
    <row r="34" spans="6:13" x14ac:dyDescent="0.2">
      <c r="F34" s="22" t="s">
        <v>54</v>
      </c>
      <c r="G34" s="16"/>
      <c r="H34" s="16"/>
      <c r="I34" s="16"/>
      <c r="K34" s="59"/>
      <c r="L34" s="60"/>
      <c r="M34" s="61">
        <f>M29+M30</f>
        <v>-245000</v>
      </c>
    </row>
    <row r="35" spans="6:13" ht="16" x14ac:dyDescent="0.2">
      <c r="F35" t="s">
        <v>55</v>
      </c>
      <c r="K35" s="66" t="s">
        <v>81</v>
      </c>
      <c r="L35" s="60"/>
      <c r="M35" s="61"/>
    </row>
    <row r="36" spans="6:13" ht="16" x14ac:dyDescent="0.2">
      <c r="F36" s="17" t="s">
        <v>56</v>
      </c>
      <c r="G36" s="18"/>
      <c r="K36" s="19" t="s">
        <v>21</v>
      </c>
      <c r="L36" s="60"/>
      <c r="M36" s="61">
        <v>75000</v>
      </c>
    </row>
    <row r="37" spans="6:13" ht="16" x14ac:dyDescent="0.2">
      <c r="F37" s="12" t="s">
        <v>57</v>
      </c>
      <c r="G37" s="11"/>
      <c r="H37" s="11"/>
      <c r="K37" s="59"/>
      <c r="L37" s="60"/>
      <c r="M37" s="61"/>
    </row>
    <row r="38" spans="6:13" ht="16" x14ac:dyDescent="0.2">
      <c r="F38" s="12" t="s">
        <v>58</v>
      </c>
      <c r="G38" s="12"/>
      <c r="H38" s="12"/>
      <c r="K38" s="59"/>
      <c r="L38" s="60"/>
      <c r="M38" s="61"/>
    </row>
    <row r="39" spans="6:13" x14ac:dyDescent="0.2">
      <c r="K39" s="59"/>
      <c r="L39" s="60"/>
      <c r="M39" s="61"/>
    </row>
    <row r="40" spans="6:13" ht="16" x14ac:dyDescent="0.2">
      <c r="K40" s="66" t="s">
        <v>82</v>
      </c>
      <c r="L40" s="75"/>
      <c r="M40" s="67"/>
    </row>
    <row r="41" spans="6:13" ht="16" thickBot="1" x14ac:dyDescent="0.25">
      <c r="K41" s="59"/>
      <c r="L41" s="60"/>
      <c r="M41" s="61">
        <f>M36</f>
        <v>75000</v>
      </c>
    </row>
    <row r="42" spans="6:13" ht="16" x14ac:dyDescent="0.2">
      <c r="K42" s="76" t="s">
        <v>83</v>
      </c>
      <c r="L42" s="77"/>
      <c r="M42" s="87"/>
    </row>
    <row r="43" spans="6:13" ht="16" x14ac:dyDescent="0.2">
      <c r="K43" s="59"/>
      <c r="L43" s="60"/>
      <c r="M43" s="67"/>
    </row>
    <row r="44" spans="6:13" x14ac:dyDescent="0.2">
      <c r="K44" s="59" t="s">
        <v>85</v>
      </c>
      <c r="L44" s="60"/>
      <c r="M44" s="61"/>
    </row>
    <row r="45" spans="6:13" ht="16" thickBot="1" x14ac:dyDescent="0.25">
      <c r="K45" s="79" t="s">
        <v>87</v>
      </c>
      <c r="L45" s="80"/>
      <c r="M45" s="81"/>
    </row>
  </sheetData>
  <mergeCells count="6">
    <mergeCell ref="A2:E3"/>
    <mergeCell ref="F3:H4"/>
    <mergeCell ref="F30:I30"/>
    <mergeCell ref="K5:M5"/>
    <mergeCell ref="K6:L6"/>
    <mergeCell ref="K7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CB87-B8C9-402F-9550-BEF0FA843E7E}">
  <sheetPr codeName="Sheet2"/>
  <dimension ref="A1:M94"/>
  <sheetViews>
    <sheetView topLeftCell="D1" zoomScale="113" zoomScaleNormal="100" workbookViewId="0">
      <selection activeCell="I37" sqref="I37"/>
    </sheetView>
  </sheetViews>
  <sheetFormatPr baseColWidth="10" defaultRowHeight="15" x14ac:dyDescent="0.2"/>
  <cols>
    <col min="1" max="1" width="37.5" bestFit="1" customWidth="1"/>
    <col min="2" max="2" width="13.5" bestFit="1" customWidth="1"/>
    <col min="3" max="3" width="14.5" bestFit="1" customWidth="1"/>
    <col min="4" max="4" width="11.83203125" bestFit="1" customWidth="1"/>
    <col min="6" max="6" width="39.1640625" bestFit="1" customWidth="1"/>
    <col min="11" max="11" width="33.33203125" bestFit="1" customWidth="1"/>
  </cols>
  <sheetData>
    <row r="1" spans="1:13" ht="16" x14ac:dyDescent="0.2">
      <c r="A1" s="105"/>
      <c r="C1" s="105"/>
      <c r="F1" s="112" t="s">
        <v>59</v>
      </c>
      <c r="K1" s="141" t="s">
        <v>122</v>
      </c>
      <c r="L1" s="142"/>
      <c r="M1" s="143"/>
    </row>
    <row r="2" spans="1:13" ht="16" x14ac:dyDescent="0.2">
      <c r="A2" s="103"/>
      <c r="B2" s="22"/>
      <c r="C2" s="106"/>
      <c r="F2" s="108"/>
      <c r="G2" s="108"/>
      <c r="K2" s="144"/>
      <c r="L2" s="145"/>
      <c r="M2" s="88"/>
    </row>
    <row r="3" spans="1:13" ht="17" thickBot="1" x14ac:dyDescent="0.25">
      <c r="A3" s="104"/>
      <c r="B3" s="22"/>
      <c r="C3" s="107"/>
      <c r="K3" s="146" t="s">
        <v>127</v>
      </c>
      <c r="L3" s="147"/>
      <c r="M3" s="49" t="s">
        <v>68</v>
      </c>
    </row>
    <row r="4" spans="1:13" ht="16" x14ac:dyDescent="0.2">
      <c r="A4" s="104"/>
      <c r="B4" s="22"/>
      <c r="C4" s="107"/>
      <c r="F4" s="141" t="s">
        <v>122</v>
      </c>
      <c r="G4" s="142"/>
      <c r="H4" s="143"/>
      <c r="K4" s="53" t="s">
        <v>69</v>
      </c>
      <c r="L4" s="54"/>
      <c r="M4" s="55"/>
    </row>
    <row r="5" spans="1:13" ht="16" x14ac:dyDescent="0.2">
      <c r="A5" s="104"/>
      <c r="B5" s="22"/>
      <c r="C5" s="107"/>
      <c r="F5" s="161" t="s">
        <v>123</v>
      </c>
      <c r="G5" s="162"/>
      <c r="H5" s="109"/>
      <c r="K5" s="59"/>
      <c r="L5" s="60"/>
      <c r="M5" s="61"/>
    </row>
    <row r="6" spans="1:13" ht="17" thickBot="1" x14ac:dyDescent="0.25">
      <c r="A6" s="148" t="s">
        <v>99</v>
      </c>
      <c r="B6" s="148"/>
      <c r="F6" s="110" t="s">
        <v>124</v>
      </c>
      <c r="G6" s="111"/>
      <c r="H6" s="49" t="s">
        <v>68</v>
      </c>
      <c r="K6" s="59"/>
      <c r="L6" s="60"/>
      <c r="M6" s="61"/>
    </row>
    <row r="7" spans="1:13" ht="16" x14ac:dyDescent="0.2">
      <c r="A7" s="27" t="s">
        <v>60</v>
      </c>
      <c r="B7" s="28"/>
      <c r="F7" s="50"/>
      <c r="G7" s="51">
        <v>2020</v>
      </c>
      <c r="H7" s="52">
        <v>2019</v>
      </c>
      <c r="K7" s="59"/>
      <c r="L7" s="60"/>
      <c r="M7" s="61"/>
    </row>
    <row r="8" spans="1:13" ht="16" x14ac:dyDescent="0.2">
      <c r="A8" s="25" t="s">
        <v>61</v>
      </c>
      <c r="B8" s="136">
        <f>0.532835234</f>
        <v>0.53283523399999999</v>
      </c>
      <c r="F8" s="56" t="s">
        <v>70</v>
      </c>
      <c r="G8" s="57"/>
      <c r="H8" s="58"/>
      <c r="K8" s="59"/>
      <c r="L8" s="60"/>
      <c r="M8" s="61"/>
    </row>
    <row r="9" spans="1:13" ht="16" x14ac:dyDescent="0.2">
      <c r="A9" s="25" t="s">
        <v>62</v>
      </c>
      <c r="B9" s="137">
        <v>0.308908988</v>
      </c>
      <c r="F9" s="56" t="s">
        <v>71</v>
      </c>
      <c r="G9" s="57"/>
      <c r="H9" s="58"/>
      <c r="K9" s="59"/>
      <c r="L9" s="60"/>
      <c r="M9" s="61"/>
    </row>
    <row r="10" spans="1:13" ht="17" thickBot="1" x14ac:dyDescent="0.25">
      <c r="A10" s="26" t="s">
        <v>63</v>
      </c>
      <c r="B10" s="138">
        <f>0.410487007</f>
        <v>0.41048700700000001</v>
      </c>
      <c r="F10" s="62" t="s">
        <v>108</v>
      </c>
      <c r="G10" s="57">
        <v>14220</v>
      </c>
      <c r="H10" s="58">
        <v>12870</v>
      </c>
      <c r="K10" s="59"/>
      <c r="L10" s="60"/>
      <c r="M10" s="61"/>
    </row>
    <row r="11" spans="1:13" ht="16" thickBot="1" x14ac:dyDescent="0.25">
      <c r="F11" s="59" t="s">
        <v>46</v>
      </c>
      <c r="G11" s="60">
        <v>55600</v>
      </c>
      <c r="H11" s="61">
        <v>61200</v>
      </c>
      <c r="K11" s="59"/>
      <c r="L11" s="60"/>
      <c r="M11" s="61"/>
    </row>
    <row r="12" spans="1:13" ht="16" x14ac:dyDescent="0.2">
      <c r="A12" s="158" t="s">
        <v>64</v>
      </c>
      <c r="B12" s="159"/>
      <c r="C12" s="159"/>
      <c r="D12" s="160"/>
      <c r="F12" s="62" t="s">
        <v>30</v>
      </c>
      <c r="G12" s="57">
        <v>163</v>
      </c>
      <c r="H12" s="58">
        <v>233</v>
      </c>
      <c r="K12" s="59"/>
      <c r="L12" s="60"/>
      <c r="M12" s="61"/>
    </row>
    <row r="13" spans="1:13" ht="16" x14ac:dyDescent="0.2">
      <c r="A13" s="149" t="s">
        <v>120</v>
      </c>
      <c r="B13" s="150"/>
      <c r="C13" s="150"/>
      <c r="D13" s="151"/>
      <c r="F13" s="62" t="s">
        <v>32</v>
      </c>
      <c r="G13" s="57">
        <v>3280</v>
      </c>
      <c r="H13" s="58">
        <v>2800</v>
      </c>
      <c r="K13" s="63"/>
      <c r="L13" s="60"/>
      <c r="M13" s="61"/>
    </row>
    <row r="14" spans="1:13" ht="16" x14ac:dyDescent="0.2">
      <c r="A14" s="152" t="s">
        <v>121</v>
      </c>
      <c r="B14" s="153"/>
      <c r="C14" s="153"/>
      <c r="D14" s="154"/>
      <c r="F14" s="62" t="s">
        <v>19</v>
      </c>
      <c r="G14" s="57">
        <v>38664</v>
      </c>
      <c r="H14" s="58">
        <v>69852</v>
      </c>
      <c r="K14" s="59"/>
      <c r="L14" s="60"/>
      <c r="M14" s="61"/>
    </row>
    <row r="15" spans="1:13" ht="17" thickBot="1" x14ac:dyDescent="0.25">
      <c r="A15" s="155"/>
      <c r="B15" s="156"/>
      <c r="C15" s="156"/>
      <c r="D15" s="157"/>
      <c r="F15" s="62" t="s">
        <v>134</v>
      </c>
      <c r="G15" s="61">
        <v>12000</v>
      </c>
      <c r="H15" s="166" t="s">
        <v>15</v>
      </c>
      <c r="K15" s="59"/>
      <c r="L15" s="60"/>
      <c r="M15" s="61"/>
    </row>
    <row r="16" spans="1:13" ht="17" x14ac:dyDescent="0.2">
      <c r="A16" s="29"/>
      <c r="B16" s="30" t="s">
        <v>65</v>
      </c>
      <c r="C16" s="31" t="s">
        <v>66</v>
      </c>
      <c r="D16" s="32" t="s">
        <v>67</v>
      </c>
      <c r="F16" s="56" t="s">
        <v>72</v>
      </c>
      <c r="G16" s="64">
        <f>G10+G11+G12+G13+G14</f>
        <v>111927</v>
      </c>
      <c r="H16" s="83">
        <f>H10+H11+H12+H13+H14+G15</f>
        <v>158955</v>
      </c>
      <c r="K16" s="59"/>
      <c r="L16" s="60"/>
      <c r="M16" s="61"/>
    </row>
    <row r="17" spans="1:13" ht="16" x14ac:dyDescent="0.2">
      <c r="A17" s="33" t="s">
        <v>113</v>
      </c>
      <c r="B17" s="47">
        <v>75000</v>
      </c>
      <c r="C17" s="48">
        <v>76096</v>
      </c>
      <c r="D17" s="34">
        <f>B17+C17</f>
        <v>151096</v>
      </c>
      <c r="F17" s="56" t="s">
        <v>73</v>
      </c>
      <c r="G17" s="57"/>
      <c r="H17" s="58"/>
      <c r="K17" s="59"/>
      <c r="L17" s="57"/>
      <c r="M17" s="61"/>
    </row>
    <row r="18" spans="1:13" ht="16" x14ac:dyDescent="0.2">
      <c r="A18" s="163" t="s">
        <v>114</v>
      </c>
      <c r="B18" s="35"/>
      <c r="C18" s="35"/>
      <c r="D18" s="36"/>
      <c r="F18" s="62" t="s">
        <v>36</v>
      </c>
      <c r="G18" s="60">
        <v>80000</v>
      </c>
      <c r="H18" s="61">
        <v>80000</v>
      </c>
      <c r="K18" s="62"/>
      <c r="L18" s="60"/>
      <c r="M18" s="61"/>
    </row>
    <row r="19" spans="1:13" ht="16" x14ac:dyDescent="0.2">
      <c r="A19" s="163" t="s">
        <v>115</v>
      </c>
      <c r="B19" s="38"/>
      <c r="C19" s="38"/>
      <c r="D19" s="39"/>
      <c r="F19" s="65"/>
      <c r="G19" s="60"/>
      <c r="H19" s="61"/>
      <c r="K19" s="59"/>
      <c r="L19" s="60"/>
      <c r="M19" s="61"/>
    </row>
    <row r="20" spans="1:13" ht="16" x14ac:dyDescent="0.2">
      <c r="A20" s="163" t="s">
        <v>116</v>
      </c>
      <c r="B20" s="40"/>
      <c r="C20" s="38"/>
      <c r="D20" s="39"/>
      <c r="F20" s="68" t="s">
        <v>107</v>
      </c>
      <c r="G20" s="60">
        <v>4567</v>
      </c>
      <c r="H20" s="61">
        <v>90000</v>
      </c>
      <c r="K20" s="59"/>
      <c r="L20" s="60"/>
      <c r="M20" s="61"/>
    </row>
    <row r="21" spans="1:13" ht="16" x14ac:dyDescent="0.2">
      <c r="A21" s="37" t="s">
        <v>117</v>
      </c>
      <c r="B21" s="38"/>
      <c r="C21" s="38"/>
      <c r="D21" s="39"/>
      <c r="F21" s="62" t="s">
        <v>24</v>
      </c>
      <c r="G21" s="60">
        <v>157000</v>
      </c>
      <c r="H21" s="61">
        <v>165000</v>
      </c>
      <c r="K21" s="59"/>
      <c r="L21" s="60"/>
      <c r="M21" s="61"/>
    </row>
    <row r="22" spans="1:13" ht="16" x14ac:dyDescent="0.2">
      <c r="A22" s="41" t="s">
        <v>118</v>
      </c>
      <c r="B22" s="42"/>
      <c r="C22" s="40">
        <v>1000</v>
      </c>
      <c r="D22" s="43">
        <v>1000</v>
      </c>
      <c r="F22" s="68" t="s">
        <v>112</v>
      </c>
      <c r="G22" s="57">
        <v>28000</v>
      </c>
      <c r="H22" s="58">
        <v>28000</v>
      </c>
      <c r="K22" s="66" t="s">
        <v>74</v>
      </c>
      <c r="L22" s="60"/>
      <c r="M22" s="67"/>
    </row>
    <row r="23" spans="1:13" ht="16" x14ac:dyDescent="0.2">
      <c r="A23" s="41" t="s">
        <v>119</v>
      </c>
      <c r="B23" s="42">
        <v>120000</v>
      </c>
      <c r="C23" s="42">
        <v>136162</v>
      </c>
      <c r="D23" s="43">
        <f>B23+C23</f>
        <v>256162</v>
      </c>
      <c r="F23" s="59"/>
      <c r="G23" s="60"/>
      <c r="H23" s="61"/>
      <c r="K23" s="59"/>
      <c r="L23" s="60"/>
      <c r="M23" s="61"/>
    </row>
    <row r="24" spans="1:13" ht="17" thickBot="1" x14ac:dyDescent="0.25">
      <c r="A24" s="44"/>
      <c r="B24" s="45"/>
      <c r="C24" s="45"/>
      <c r="D24" s="46"/>
      <c r="F24" s="59"/>
      <c r="G24" s="60"/>
      <c r="H24" s="61"/>
      <c r="K24" s="66" t="s">
        <v>75</v>
      </c>
      <c r="L24" s="60"/>
      <c r="M24" s="61"/>
    </row>
    <row r="25" spans="1:13" ht="16" x14ac:dyDescent="0.2">
      <c r="F25" s="56" t="s">
        <v>76</v>
      </c>
      <c r="G25" s="64"/>
      <c r="H25" s="83"/>
      <c r="K25" s="59"/>
      <c r="L25" s="60"/>
      <c r="M25" s="61"/>
    </row>
    <row r="26" spans="1:13" ht="16" x14ac:dyDescent="0.2">
      <c r="F26" s="69" t="s">
        <v>77</v>
      </c>
      <c r="G26" s="70"/>
      <c r="H26" s="71"/>
      <c r="K26" s="59"/>
      <c r="L26" s="60"/>
      <c r="M26" s="61"/>
    </row>
    <row r="27" spans="1:13" ht="16" x14ac:dyDescent="0.2">
      <c r="A27" s="105" t="s">
        <v>96</v>
      </c>
      <c r="C27" s="105" t="s">
        <v>97</v>
      </c>
      <c r="F27" s="72" t="s">
        <v>79</v>
      </c>
      <c r="G27" s="73"/>
      <c r="H27" s="74"/>
      <c r="K27" s="59"/>
      <c r="L27" s="60"/>
      <c r="M27" s="61"/>
    </row>
    <row r="28" spans="1:13" ht="16" x14ac:dyDescent="0.2">
      <c r="A28" s="103" t="s">
        <v>101</v>
      </c>
      <c r="B28" s="22"/>
      <c r="C28" s="106" t="s">
        <v>103</v>
      </c>
      <c r="F28" s="56" t="s">
        <v>80</v>
      </c>
      <c r="G28" s="57"/>
      <c r="H28" s="58"/>
      <c r="K28" s="59"/>
      <c r="L28" s="60"/>
      <c r="M28" s="61"/>
    </row>
    <row r="29" spans="1:13" ht="16" x14ac:dyDescent="0.2">
      <c r="A29" s="104" t="s">
        <v>106</v>
      </c>
      <c r="B29" s="22"/>
      <c r="C29" s="107" t="s">
        <v>104</v>
      </c>
      <c r="F29" s="59" t="s">
        <v>44</v>
      </c>
      <c r="G29" s="57">
        <v>17300</v>
      </c>
      <c r="H29" s="58">
        <v>15450</v>
      </c>
      <c r="K29" s="66" t="s">
        <v>78</v>
      </c>
      <c r="L29" s="60"/>
      <c r="M29" s="67"/>
    </row>
    <row r="30" spans="1:13" ht="16" x14ac:dyDescent="0.2">
      <c r="A30" s="104" t="s">
        <v>125</v>
      </c>
      <c r="B30" s="22"/>
      <c r="C30" s="107" t="s">
        <v>105</v>
      </c>
      <c r="F30" s="59" t="s">
        <v>109</v>
      </c>
      <c r="G30" s="57">
        <v>1875</v>
      </c>
      <c r="H30" s="58">
        <v>1875</v>
      </c>
      <c r="K30" s="59"/>
      <c r="L30" s="60"/>
      <c r="M30" s="61"/>
    </row>
    <row r="31" spans="1:13" ht="16" x14ac:dyDescent="0.2">
      <c r="A31" s="104" t="s">
        <v>102</v>
      </c>
      <c r="B31" s="22"/>
      <c r="C31" s="107" t="s">
        <v>102</v>
      </c>
      <c r="F31" s="59" t="s">
        <v>14</v>
      </c>
      <c r="G31" s="57">
        <v>12600</v>
      </c>
      <c r="H31" s="58">
        <v>13500</v>
      </c>
      <c r="K31" s="59"/>
      <c r="L31" s="60"/>
      <c r="M31" s="61"/>
    </row>
    <row r="32" spans="1:13" ht="16" x14ac:dyDescent="0.2">
      <c r="B32" s="22"/>
      <c r="F32" s="59" t="s">
        <v>110</v>
      </c>
      <c r="G32" s="60">
        <v>1960</v>
      </c>
      <c r="H32" s="61">
        <v>2800</v>
      </c>
      <c r="K32" s="66" t="s">
        <v>81</v>
      </c>
      <c r="L32" s="60"/>
      <c r="M32" s="61"/>
    </row>
    <row r="33" spans="1:13" ht="16" x14ac:dyDescent="0.2">
      <c r="B33" s="22"/>
      <c r="F33" s="59" t="s">
        <v>135</v>
      </c>
      <c r="G33" s="60">
        <v>9600</v>
      </c>
      <c r="H33" s="61">
        <v>8500</v>
      </c>
      <c r="K33" s="66"/>
      <c r="L33" s="60"/>
      <c r="M33" s="61"/>
    </row>
    <row r="34" spans="1:13" ht="16" x14ac:dyDescent="0.2">
      <c r="F34" s="56" t="s">
        <v>84</v>
      </c>
      <c r="G34" s="64">
        <f>G29+G30+G32</f>
        <v>21135</v>
      </c>
      <c r="H34" s="83">
        <f>H29+H30+H32</f>
        <v>20125</v>
      </c>
      <c r="K34" s="59"/>
      <c r="L34" s="60"/>
      <c r="M34" s="61"/>
    </row>
    <row r="35" spans="1:13" ht="16" x14ac:dyDescent="0.2">
      <c r="F35" s="56" t="s">
        <v>86</v>
      </c>
      <c r="G35" s="64"/>
      <c r="H35" s="58"/>
      <c r="K35" s="59"/>
      <c r="L35" s="60"/>
      <c r="M35" s="61"/>
    </row>
    <row r="36" spans="1:13" ht="16" x14ac:dyDescent="0.2">
      <c r="F36" s="19" t="s">
        <v>21</v>
      </c>
      <c r="G36" s="57">
        <v>75000</v>
      </c>
      <c r="H36" s="57">
        <v>75000</v>
      </c>
      <c r="K36" s="59"/>
      <c r="L36" s="60"/>
      <c r="M36" s="61"/>
    </row>
    <row r="37" spans="1:13" x14ac:dyDescent="0.2">
      <c r="A37" s="105" t="s">
        <v>100</v>
      </c>
      <c r="F37" s="59"/>
      <c r="G37" s="60"/>
      <c r="H37" s="61"/>
      <c r="K37" s="59"/>
      <c r="L37" s="60"/>
      <c r="M37" s="61"/>
    </row>
    <row r="38" spans="1:13" ht="16" x14ac:dyDescent="0.2">
      <c r="A38" s="103" t="s">
        <v>92</v>
      </c>
      <c r="F38" s="59"/>
      <c r="G38" s="60"/>
      <c r="H38" s="61"/>
      <c r="K38" s="66" t="s">
        <v>82</v>
      </c>
      <c r="L38" s="75"/>
      <c r="M38" s="67"/>
    </row>
    <row r="39" spans="1:13" ht="17" thickBot="1" x14ac:dyDescent="0.25">
      <c r="A39" s="104" t="s">
        <v>93</v>
      </c>
      <c r="F39" s="56" t="s">
        <v>88</v>
      </c>
      <c r="G39" s="64">
        <f>G36</f>
        <v>75000</v>
      </c>
      <c r="H39" s="83">
        <f>H36</f>
        <v>75000</v>
      </c>
      <c r="K39" s="59"/>
      <c r="L39" s="60"/>
      <c r="M39" s="61"/>
    </row>
    <row r="40" spans="1:13" ht="16" x14ac:dyDescent="0.2">
      <c r="A40" s="104" t="s">
        <v>94</v>
      </c>
      <c r="F40" s="56" t="s">
        <v>89</v>
      </c>
      <c r="G40" s="57"/>
      <c r="H40" s="58"/>
      <c r="K40" s="76" t="s">
        <v>83</v>
      </c>
      <c r="L40" s="77"/>
      <c r="M40" s="87"/>
    </row>
    <row r="41" spans="1:13" ht="16" x14ac:dyDescent="0.2">
      <c r="A41" s="104" t="s">
        <v>95</v>
      </c>
      <c r="F41" s="62" t="s">
        <v>9</v>
      </c>
      <c r="G41" s="57">
        <v>40000</v>
      </c>
      <c r="H41" s="58">
        <v>45000</v>
      </c>
      <c r="K41" s="59"/>
      <c r="L41" s="60"/>
      <c r="M41" s="67"/>
    </row>
    <row r="42" spans="1:13" ht="16" x14ac:dyDescent="0.2">
      <c r="F42" s="62" t="s">
        <v>111</v>
      </c>
      <c r="G42" s="57">
        <v>198005</v>
      </c>
      <c r="H42" s="58">
        <v>138580</v>
      </c>
      <c r="K42" s="59" t="s">
        <v>85</v>
      </c>
      <c r="L42" s="60"/>
      <c r="M42" s="61"/>
    </row>
    <row r="43" spans="1:13" ht="16" thickBot="1" x14ac:dyDescent="0.25">
      <c r="F43" s="59"/>
      <c r="G43" s="60"/>
      <c r="H43" s="61"/>
      <c r="K43" s="79" t="s">
        <v>87</v>
      </c>
      <c r="L43" s="80"/>
      <c r="M43" s="81"/>
    </row>
    <row r="44" spans="1:13" ht="16" x14ac:dyDescent="0.2">
      <c r="F44" s="56" t="s">
        <v>90</v>
      </c>
      <c r="G44" s="64">
        <f>G41+G42</f>
        <v>238005</v>
      </c>
      <c r="H44" s="83">
        <f>H41+H42</f>
        <v>183580</v>
      </c>
      <c r="I44" s="9"/>
    </row>
    <row r="45" spans="1:13" ht="17" thickBot="1" x14ac:dyDescent="0.25">
      <c r="F45" s="84" t="s">
        <v>91</v>
      </c>
      <c r="G45" s="85">
        <f>G34+G39+G44</f>
        <v>334140</v>
      </c>
      <c r="H45" s="86">
        <f>H34+H39+H44</f>
        <v>278705</v>
      </c>
    </row>
    <row r="48" spans="1:13" x14ac:dyDescent="0.2">
      <c r="I48" s="78"/>
    </row>
    <row r="51" spans="1:12" x14ac:dyDescent="0.2">
      <c r="A51" s="92"/>
      <c r="B51" s="92"/>
      <c r="C51" s="92"/>
      <c r="D51" s="92"/>
      <c r="L51" s="82"/>
    </row>
    <row r="52" spans="1:12" x14ac:dyDescent="0.2">
      <c r="C52" s="92"/>
      <c r="D52" s="92"/>
      <c r="L52" s="82"/>
    </row>
    <row r="53" spans="1:12" ht="16" x14ac:dyDescent="0.2">
      <c r="A53" s="101"/>
      <c r="B53" s="101"/>
      <c r="C53" s="92"/>
      <c r="D53" s="92"/>
      <c r="L53" s="82"/>
    </row>
    <row r="54" spans="1:12" ht="16" x14ac:dyDescent="0.2">
      <c r="A54" s="101"/>
      <c r="B54" s="101"/>
      <c r="C54" s="101"/>
      <c r="D54" s="92"/>
      <c r="L54" s="82"/>
    </row>
    <row r="55" spans="1:12" ht="16" x14ac:dyDescent="0.2">
      <c r="A55" s="102"/>
      <c r="B55" s="102"/>
      <c r="C55" s="102"/>
      <c r="D55" s="92"/>
      <c r="L55" s="82"/>
    </row>
    <row r="56" spans="1:12" ht="16" x14ac:dyDescent="0.2">
      <c r="A56" s="102"/>
      <c r="B56" s="102"/>
      <c r="C56" s="93"/>
      <c r="D56" s="92"/>
      <c r="L56" s="82"/>
    </row>
    <row r="57" spans="1:12" ht="16" x14ac:dyDescent="0.2">
      <c r="A57" s="94"/>
      <c r="B57" s="95"/>
      <c r="C57" s="96"/>
      <c r="D57" s="92"/>
      <c r="L57" s="82"/>
    </row>
    <row r="58" spans="1:12" ht="16" x14ac:dyDescent="0.2">
      <c r="A58" s="97"/>
      <c r="B58" s="89"/>
      <c r="C58" s="89"/>
      <c r="D58" s="92"/>
      <c r="L58" s="82"/>
    </row>
    <row r="59" spans="1:12" ht="16" x14ac:dyDescent="0.2">
      <c r="A59" s="97"/>
      <c r="B59" s="89"/>
      <c r="C59" s="89"/>
      <c r="D59" s="92"/>
      <c r="L59" s="82"/>
    </row>
    <row r="60" spans="1:12" ht="16" x14ac:dyDescent="0.2">
      <c r="A60" s="94"/>
      <c r="B60" s="89"/>
      <c r="C60" s="89"/>
      <c r="D60" s="92"/>
      <c r="L60" s="82"/>
    </row>
    <row r="61" spans="1:12" x14ac:dyDescent="0.2">
      <c r="A61" s="92"/>
      <c r="B61" s="90"/>
      <c r="C61" s="90"/>
      <c r="D61" s="92"/>
    </row>
    <row r="62" spans="1:12" ht="16" x14ac:dyDescent="0.2">
      <c r="A62" s="94"/>
      <c r="B62" s="89"/>
      <c r="C62" s="89"/>
      <c r="D62" s="92"/>
    </row>
    <row r="63" spans="1:12" ht="16" x14ac:dyDescent="0.2">
      <c r="A63" s="94"/>
      <c r="B63" s="89"/>
      <c r="C63" s="89"/>
      <c r="D63" s="92"/>
    </row>
    <row r="64" spans="1:12" ht="16" x14ac:dyDescent="0.2">
      <c r="A64" s="94"/>
      <c r="B64" s="89"/>
      <c r="C64" s="89"/>
      <c r="D64" s="92"/>
    </row>
    <row r="65" spans="1:4" ht="16" x14ac:dyDescent="0.2">
      <c r="A65" s="94"/>
      <c r="B65" s="90"/>
      <c r="C65" s="90"/>
      <c r="D65" s="92"/>
    </row>
    <row r="66" spans="1:4" ht="16" x14ac:dyDescent="0.2">
      <c r="A66" s="97"/>
      <c r="B66" s="91"/>
      <c r="C66" s="91"/>
      <c r="D66" s="92"/>
    </row>
    <row r="67" spans="1:4" ht="16" x14ac:dyDescent="0.2">
      <c r="A67" s="97"/>
      <c r="B67" s="89"/>
      <c r="C67" s="89"/>
      <c r="D67" s="92"/>
    </row>
    <row r="68" spans="1:4" ht="16" x14ac:dyDescent="0.2">
      <c r="A68" s="94"/>
      <c r="B68" s="90"/>
      <c r="C68" s="90"/>
      <c r="D68" s="92"/>
    </row>
    <row r="69" spans="1:4" ht="16" x14ac:dyDescent="0.2">
      <c r="A69" s="98"/>
      <c r="B69" s="90"/>
      <c r="C69" s="90"/>
      <c r="D69" s="92"/>
    </row>
    <row r="70" spans="1:4" ht="16" x14ac:dyDescent="0.2">
      <c r="A70" s="99"/>
      <c r="B70" s="90"/>
      <c r="C70" s="90"/>
      <c r="D70" s="92"/>
    </row>
    <row r="71" spans="1:4" ht="16" x14ac:dyDescent="0.2">
      <c r="A71" s="94"/>
      <c r="B71" s="90"/>
      <c r="C71" s="90"/>
      <c r="D71" s="92"/>
    </row>
    <row r="72" spans="1:4" ht="16" x14ac:dyDescent="0.2">
      <c r="A72" s="100"/>
      <c r="B72" s="89"/>
      <c r="C72" s="89"/>
      <c r="D72" s="92"/>
    </row>
    <row r="73" spans="1:4" x14ac:dyDescent="0.2">
      <c r="A73" s="92"/>
      <c r="B73" s="90"/>
      <c r="C73" s="90"/>
      <c r="D73" s="92"/>
    </row>
    <row r="74" spans="1:4" x14ac:dyDescent="0.2">
      <c r="A74" s="92"/>
      <c r="B74" s="90"/>
      <c r="C74" s="90"/>
      <c r="D74" s="92"/>
    </row>
    <row r="75" spans="1:4" ht="16" x14ac:dyDescent="0.2">
      <c r="A75" s="97"/>
      <c r="B75" s="91"/>
      <c r="C75" s="91"/>
      <c r="D75" s="92"/>
    </row>
    <row r="76" spans="1:4" ht="16" x14ac:dyDescent="0.2">
      <c r="A76" s="97"/>
      <c r="B76" s="91"/>
      <c r="C76" s="91"/>
      <c r="D76" s="92"/>
    </row>
    <row r="77" spans="1:4" ht="16" x14ac:dyDescent="0.2">
      <c r="A77" s="97"/>
      <c r="B77" s="89"/>
      <c r="C77" s="89"/>
      <c r="D77" s="92"/>
    </row>
    <row r="78" spans="1:4" ht="16" x14ac:dyDescent="0.2">
      <c r="A78" s="97"/>
      <c r="B78" s="89"/>
      <c r="C78" s="89"/>
      <c r="D78" s="92"/>
    </row>
    <row r="79" spans="1:4" ht="16" x14ac:dyDescent="0.2">
      <c r="A79" s="92"/>
      <c r="B79" s="89"/>
      <c r="C79" s="89"/>
      <c r="D79" s="92"/>
    </row>
    <row r="80" spans="1:4" ht="16" x14ac:dyDescent="0.2">
      <c r="A80" s="92"/>
      <c r="B80" s="89"/>
      <c r="C80" s="89"/>
      <c r="D80" s="92"/>
    </row>
    <row r="81" spans="1:4" x14ac:dyDescent="0.2">
      <c r="A81" s="92"/>
      <c r="B81" s="90"/>
      <c r="C81" s="90"/>
      <c r="D81" s="92"/>
    </row>
    <row r="82" spans="1:4" ht="16" x14ac:dyDescent="0.2">
      <c r="A82" s="97"/>
      <c r="B82" s="91"/>
      <c r="C82" s="91"/>
      <c r="D82" s="92"/>
    </row>
    <row r="83" spans="1:4" ht="16" x14ac:dyDescent="0.2">
      <c r="A83" s="97"/>
      <c r="B83" s="91"/>
      <c r="C83" s="89"/>
      <c r="D83" s="92"/>
    </row>
    <row r="84" spans="1:4" ht="16" x14ac:dyDescent="0.2">
      <c r="A84" s="92"/>
      <c r="B84" s="89"/>
      <c r="C84" s="89"/>
      <c r="D84" s="92"/>
    </row>
    <row r="85" spans="1:4" x14ac:dyDescent="0.2">
      <c r="A85" s="92"/>
      <c r="B85" s="90"/>
      <c r="C85" s="90"/>
      <c r="D85" s="92"/>
    </row>
    <row r="86" spans="1:4" x14ac:dyDescent="0.2">
      <c r="A86" s="92"/>
      <c r="B86" s="90"/>
      <c r="C86" s="90"/>
      <c r="D86" s="92"/>
    </row>
    <row r="87" spans="1:4" ht="16" x14ac:dyDescent="0.2">
      <c r="A87" s="97"/>
      <c r="B87" s="91"/>
      <c r="C87" s="91"/>
      <c r="D87" s="92"/>
    </row>
    <row r="88" spans="1:4" ht="16" x14ac:dyDescent="0.2">
      <c r="A88" s="97"/>
      <c r="B88" s="89"/>
      <c r="C88" s="89"/>
      <c r="D88" s="92"/>
    </row>
    <row r="89" spans="1:4" ht="16" x14ac:dyDescent="0.2">
      <c r="A89" s="94"/>
      <c r="B89" s="89"/>
      <c r="C89" s="89"/>
      <c r="D89" s="92"/>
    </row>
    <row r="90" spans="1:4" ht="16" x14ac:dyDescent="0.2">
      <c r="A90" s="94"/>
      <c r="B90" s="89"/>
      <c r="C90" s="89"/>
      <c r="D90" s="92"/>
    </row>
    <row r="91" spans="1:4" x14ac:dyDescent="0.2">
      <c r="A91" s="92"/>
      <c r="B91" s="90"/>
      <c r="C91" s="90"/>
      <c r="D91" s="92"/>
    </row>
    <row r="92" spans="1:4" ht="16" x14ac:dyDescent="0.2">
      <c r="A92" s="97"/>
      <c r="B92" s="91"/>
      <c r="C92" s="91"/>
      <c r="D92" s="92"/>
    </row>
    <row r="93" spans="1:4" ht="16" x14ac:dyDescent="0.2">
      <c r="A93" s="97"/>
      <c r="B93" s="91"/>
      <c r="C93" s="91"/>
      <c r="D93" s="92"/>
    </row>
    <row r="94" spans="1:4" x14ac:dyDescent="0.2">
      <c r="A94" s="92"/>
      <c r="B94" s="92"/>
      <c r="C94" s="92"/>
      <c r="D94" s="92"/>
    </row>
  </sheetData>
  <mergeCells count="9">
    <mergeCell ref="A6:B6"/>
    <mergeCell ref="A13:D13"/>
    <mergeCell ref="A14:D15"/>
    <mergeCell ref="A12:D12"/>
    <mergeCell ref="K1:M1"/>
    <mergeCell ref="K2:L2"/>
    <mergeCell ref="K3:L3"/>
    <mergeCell ref="F4:H4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09D0-9CC1-41B6-B5FF-AC480D617856}">
  <sheetPr codeName="Sheet3"/>
  <dimension ref="A1:B5"/>
  <sheetViews>
    <sheetView zoomScale="308" zoomScaleNormal="308" workbookViewId="0">
      <selection activeCell="A5" sqref="A5"/>
    </sheetView>
  </sheetViews>
  <sheetFormatPr baseColWidth="10" defaultRowHeight="15" x14ac:dyDescent="0.2"/>
  <cols>
    <col min="1" max="1" width="32.6640625" customWidth="1"/>
  </cols>
  <sheetData>
    <row r="1" spans="1:2" x14ac:dyDescent="0.2">
      <c r="A1" s="164" t="s">
        <v>131</v>
      </c>
      <c r="B1" s="164"/>
    </row>
    <row r="2" spans="1:2" x14ac:dyDescent="0.2">
      <c r="A2" s="165" t="s">
        <v>129</v>
      </c>
      <c r="B2" s="165"/>
    </row>
    <row r="3" spans="1:2" x14ac:dyDescent="0.2">
      <c r="A3" t="s">
        <v>130</v>
      </c>
      <c r="B3">
        <v>875</v>
      </c>
    </row>
    <row r="4" spans="1:2" x14ac:dyDescent="0.2">
      <c r="A4" t="s">
        <v>132</v>
      </c>
    </row>
    <row r="5" spans="1:2" x14ac:dyDescent="0.2">
      <c r="A5" s="4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 1 et 2</vt:lpstr>
      <vt:lpstr>Réponse</vt:lpstr>
      <vt:lpstr>Perso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Microsoft Office User</cp:lastModifiedBy>
  <dcterms:created xsi:type="dcterms:W3CDTF">2021-01-09T16:24:30Z</dcterms:created>
  <dcterms:modified xsi:type="dcterms:W3CDTF">2021-02-11T22:32:49Z</dcterms:modified>
</cp:coreProperties>
</file>