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hya\Downloads\"/>
    </mc:Choice>
  </mc:AlternateContent>
  <bookViews>
    <workbookView xWindow="0" yWindow="0" windowWidth="23040" windowHeight="9072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E25" i="1" l="1"/>
  <c r="D24" i="1"/>
  <c r="H25" i="1" s="1"/>
  <c r="E21" i="1"/>
  <c r="D20" i="1"/>
  <c r="D19" i="1"/>
  <c r="D18" i="1"/>
  <c r="I15" i="1"/>
  <c r="E15" i="1"/>
  <c r="I14" i="1"/>
  <c r="D14" i="1"/>
  <c r="I13" i="1"/>
  <c r="D13" i="1"/>
  <c r="I12" i="1"/>
  <c r="I11" i="1"/>
  <c r="I10" i="1"/>
  <c r="E10" i="1"/>
  <c r="D9" i="1"/>
  <c r="D8" i="1"/>
  <c r="J7" i="1"/>
  <c r="D7" i="1"/>
  <c r="I6" i="1"/>
  <c r="D6" i="1"/>
  <c r="I5" i="1"/>
  <c r="D5" i="1"/>
  <c r="I4" i="1"/>
  <c r="D4" i="1"/>
  <c r="I3" i="1"/>
  <c r="D3" i="1"/>
  <c r="G20" i="1" l="1"/>
  <c r="J19" i="1" s="1"/>
  <c r="D10" i="1"/>
  <c r="I7" i="1"/>
  <c r="I16" i="1"/>
  <c r="G19" i="1" s="1"/>
  <c r="G21" i="1" s="1"/>
  <c r="H22" i="1" s="1"/>
  <c r="D21" i="1"/>
  <c r="D25" i="1"/>
  <c r="D15" i="1"/>
  <c r="J21" i="1" l="1"/>
  <c r="J20" i="1"/>
</calcChain>
</file>

<file path=xl/sharedStrings.xml><?xml version="1.0" encoding="utf-8"?>
<sst xmlns="http://schemas.openxmlformats.org/spreadsheetml/2006/main" count="70" uniqueCount="44">
  <si>
    <t>Paniers  3ème année</t>
  </si>
  <si>
    <t>Mathématiques et Statistique</t>
  </si>
  <si>
    <t>CC</t>
  </si>
  <si>
    <t>Examen</t>
  </si>
  <si>
    <t>Moyenne</t>
  </si>
  <si>
    <t>coeff</t>
  </si>
  <si>
    <t>Économie et Sciences Sociales</t>
  </si>
  <si>
    <t>Statistique Bayésienne</t>
  </si>
  <si>
    <t>Economie monétaire</t>
  </si>
  <si>
    <t>Econometrie Avancée</t>
  </si>
  <si>
    <t>Économie Internationale</t>
  </si>
  <si>
    <t>Machine Learning</t>
  </si>
  <si>
    <t>Entrepreneuriat 2</t>
  </si>
  <si>
    <t>Micro économétrie</t>
  </si>
  <si>
    <t>Compta. Nationale</t>
  </si>
  <si>
    <t>Intelligence artificielle</t>
  </si>
  <si>
    <t>Moyenne panier</t>
  </si>
  <si>
    <t>Methodologies d'enquetes</t>
  </si>
  <si>
    <t>Big Data</t>
  </si>
  <si>
    <t>Modules Optionnels</t>
  </si>
  <si>
    <t>Actuariat 1</t>
  </si>
  <si>
    <t>Instruments de couverture contre le risque</t>
  </si>
  <si>
    <t>Informatique et Systèmes d’Information</t>
  </si>
  <si>
    <t>Statistique pour la qualité</t>
  </si>
  <si>
    <t>Java2</t>
  </si>
  <si>
    <t>Actuariat 2</t>
  </si>
  <si>
    <t>Buisness Intelligence</t>
  </si>
  <si>
    <t>Biostatistique</t>
  </si>
  <si>
    <t>Web Mobile</t>
  </si>
  <si>
    <t>Communication et Langues</t>
  </si>
  <si>
    <t>L'étudiant doit choisir 3 modules optionnels parmi un ensemble</t>
  </si>
  <si>
    <t>Techniques de Communication 4</t>
  </si>
  <si>
    <t>Anglais</t>
  </si>
  <si>
    <t>somme des points</t>
  </si>
  <si>
    <t>pour 9,96     =</t>
  </si>
  <si>
    <t>Contrôle des stages d’ingénieurs</t>
  </si>
  <si>
    <t>coefficients</t>
  </si>
  <si>
    <t>zone rachat</t>
  </si>
  <si>
    <t>moyenne</t>
  </si>
  <si>
    <t>points manquants</t>
  </si>
  <si>
    <t>Moyenne sans  PFE      =</t>
  </si>
  <si>
    <t>Projet de Fin d'Etude</t>
  </si>
  <si>
    <t>Moyenne avec  PFE      =</t>
  </si>
  <si>
    <t>Rectified By : Youssef Ben Amar
Credits : Yahyaa Chammami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</si>
</sst>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scheme val="minor"/>
    </font>
    <font>
      <b/>
      <i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rgb="FF002060"/>
      <name val="Lithos pro regular"/>
    </font>
    <font>
      <sz val="8"/>
      <color theme="1"/>
      <name val="Lucida Bright"/>
      <family val="1"/>
    </font>
    <font>
      <sz val="12"/>
      <color theme="1"/>
      <name val="Calibri"/>
      <family val="2"/>
    </font>
    <font>
      <b/>
      <sz val="8"/>
      <color rgb="FFFF0000"/>
      <name val="Lithos pro regular"/>
    </font>
    <font>
      <b/>
      <sz val="11"/>
      <color theme="1"/>
      <name val="Lucida Bright"/>
      <family val="1"/>
    </font>
    <font>
      <b/>
      <sz val="18"/>
      <color rgb="FF002060"/>
      <name val="Cambria"/>
      <family val="1"/>
    </font>
    <font>
      <b/>
      <sz val="28"/>
      <color rgb="FF002060"/>
      <name val="Lithos pro regular"/>
    </font>
    <font>
      <b/>
      <sz val="16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2CDDC"/>
        <bgColor rgb="FF92CDDC"/>
      </patternFill>
    </fill>
    <fill>
      <patternFill patternType="solid">
        <fgColor rgb="FFE36C09"/>
        <bgColor rgb="FFE36C09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4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3" borderId="5" xfId="0" applyFont="1" applyFill="1" applyBorder="1"/>
    <xf numFmtId="0" fontId="3" fillId="5" borderId="4" xfId="0" applyFont="1" applyFill="1" applyBorder="1"/>
    <xf numFmtId="2" fontId="3" fillId="6" borderId="5" xfId="0" applyNumberFormat="1" applyFont="1" applyFill="1" applyBorder="1"/>
    <xf numFmtId="0" fontId="3" fillId="6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6" borderId="8" xfId="0" applyFont="1" applyFill="1" applyBorder="1" applyAlignment="1">
      <alignment horizontal="center"/>
    </xf>
    <xf numFmtId="0" fontId="4" fillId="6" borderId="0" xfId="0" applyFont="1" applyFill="1"/>
    <xf numFmtId="0" fontId="5" fillId="0" borderId="0" xfId="0" applyFont="1"/>
    <xf numFmtId="0" fontId="4" fillId="0" borderId="0" xfId="0" applyFont="1"/>
    <xf numFmtId="2" fontId="3" fillId="6" borderId="8" xfId="0" applyNumberFormat="1" applyFont="1" applyFill="1" applyBorder="1"/>
    <xf numFmtId="0" fontId="7" fillId="0" borderId="5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" fontId="7" fillId="0" borderId="5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2" fillId="0" borderId="7" xfId="0" applyFont="1" applyBorder="1"/>
    <xf numFmtId="2" fontId="3" fillId="6" borderId="6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6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2" fillId="7" borderId="11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4" xfId="0" applyFont="1" applyBorder="1"/>
    <xf numFmtId="2" fontId="13" fillId="7" borderId="19" xfId="0" applyNumberFormat="1" applyFont="1" applyFill="1" applyBorder="1" applyAlignment="1">
      <alignment horizontal="center" vertical="center"/>
    </xf>
    <xf numFmtId="0" fontId="2" fillId="0" borderId="22" xfId="0" applyFont="1" applyBorder="1"/>
    <xf numFmtId="0" fontId="0" fillId="0" borderId="0" xfId="0"/>
    <xf numFmtId="0" fontId="2" fillId="0" borderId="23" xfId="0" applyFont="1" applyBorder="1"/>
    <xf numFmtId="0" fontId="2" fillId="0" borderId="25" xfId="0" applyFont="1" applyBorder="1"/>
    <xf numFmtId="2" fontId="10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zoomScale="80" workbookViewId="0">
      <selection activeCell="S18" sqref="S18"/>
    </sheetView>
  </sheetViews>
  <sheetFormatPr defaultColWidth="14.44140625" defaultRowHeight="15" customHeight="1"/>
  <cols>
    <col min="1" max="1" width="36.77734375" customWidth="1"/>
    <col min="2" max="2" width="8.77734375" customWidth="1"/>
    <col min="3" max="3" width="9.44140625" customWidth="1"/>
    <col min="4" max="4" width="10.44140625" customWidth="1"/>
    <col min="5" max="5" width="10.77734375" customWidth="1"/>
    <col min="6" max="6" width="41.44140625" customWidth="1"/>
    <col min="7" max="7" width="12.109375" customWidth="1"/>
    <col min="8" max="8" width="11.21875" customWidth="1"/>
    <col min="9" max="9" width="13.109375" customWidth="1"/>
    <col min="10" max="10" width="8.77734375" customWidth="1"/>
    <col min="11" max="26" width="10.77734375" customWidth="1"/>
  </cols>
  <sheetData>
    <row r="1" spans="1:13" ht="14.4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1"/>
    </row>
    <row r="2" spans="1:13" ht="14.4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2" t="s">
        <v>2</v>
      </c>
      <c r="H2" s="2" t="s">
        <v>3</v>
      </c>
      <c r="I2" s="2" t="s">
        <v>4</v>
      </c>
      <c r="J2" s="3" t="s">
        <v>5</v>
      </c>
    </row>
    <row r="3" spans="1:13" ht="14.4">
      <c r="A3" s="5" t="s">
        <v>7</v>
      </c>
      <c r="B3" s="6"/>
      <c r="C3" s="6">
        <v>0</v>
      </c>
      <c r="D3" s="6">
        <f t="shared" ref="D3:D9" si="0">IF(B3&gt;0,B3*0.35+C3*0.65,C3)</f>
        <v>0</v>
      </c>
      <c r="E3" s="7">
        <v>1.5</v>
      </c>
      <c r="F3" s="8" t="s">
        <v>8</v>
      </c>
      <c r="G3" s="6"/>
      <c r="H3" s="6"/>
      <c r="I3" s="6">
        <f t="shared" ref="I3:I6" si="1">IF(G3&gt;0,G3*0.35+ H3*0.65,H3)</f>
        <v>0</v>
      </c>
      <c r="J3" s="7">
        <v>1</v>
      </c>
    </row>
    <row r="4" spans="1:13" ht="14.4">
      <c r="A4" s="5" t="s">
        <v>9</v>
      </c>
      <c r="B4" s="6"/>
      <c r="C4" s="6">
        <v>0</v>
      </c>
      <c r="D4" s="6">
        <f t="shared" si="0"/>
        <v>0</v>
      </c>
      <c r="E4" s="7">
        <v>2</v>
      </c>
      <c r="F4" s="8" t="s">
        <v>10</v>
      </c>
      <c r="G4" s="6"/>
      <c r="H4" s="6"/>
      <c r="I4" s="6">
        <f t="shared" si="1"/>
        <v>0</v>
      </c>
      <c r="J4" s="7">
        <v>1.5</v>
      </c>
    </row>
    <row r="5" spans="1:13" ht="14.4">
      <c r="A5" s="5" t="s">
        <v>11</v>
      </c>
      <c r="B5" s="6"/>
      <c r="C5" s="6">
        <v>0</v>
      </c>
      <c r="D5" s="6">
        <f t="shared" si="0"/>
        <v>0</v>
      </c>
      <c r="E5" s="7">
        <v>2.5</v>
      </c>
      <c r="F5" s="8" t="s">
        <v>12</v>
      </c>
      <c r="G5" s="6"/>
      <c r="H5" s="6"/>
      <c r="I5" s="6">
        <f t="shared" si="1"/>
        <v>0</v>
      </c>
      <c r="J5" s="7">
        <v>1</v>
      </c>
    </row>
    <row r="6" spans="1:13" ht="14.4">
      <c r="A6" s="5" t="s">
        <v>13</v>
      </c>
      <c r="B6" s="6"/>
      <c r="C6" s="6">
        <v>0</v>
      </c>
      <c r="D6" s="6">
        <f t="shared" si="0"/>
        <v>0</v>
      </c>
      <c r="E6" s="7">
        <v>1</v>
      </c>
      <c r="F6" s="8" t="s">
        <v>14</v>
      </c>
      <c r="G6" s="6"/>
      <c r="H6" s="6"/>
      <c r="I6" s="6">
        <f t="shared" si="1"/>
        <v>0</v>
      </c>
      <c r="J6" s="7">
        <v>1</v>
      </c>
    </row>
    <row r="7" spans="1:13" ht="14.4">
      <c r="A7" s="5" t="s">
        <v>15</v>
      </c>
      <c r="B7" s="6"/>
      <c r="C7" s="6">
        <v>0</v>
      </c>
      <c r="D7" s="6">
        <f t="shared" si="0"/>
        <v>0</v>
      </c>
      <c r="E7" s="7">
        <v>1</v>
      </c>
      <c r="F7" s="4" t="s">
        <v>16</v>
      </c>
      <c r="G7" s="25"/>
      <c r="H7" s="23"/>
      <c r="I7" s="6">
        <f>(I3*J3+I4*J4+I5*J5+I6*J6)/J7</f>
        <v>0</v>
      </c>
      <c r="J7" s="7">
        <f>SUM(J3:J6)</f>
        <v>4.5</v>
      </c>
    </row>
    <row r="8" spans="1:13" ht="14.4">
      <c r="A8" s="5" t="s">
        <v>17</v>
      </c>
      <c r="B8" s="6"/>
      <c r="C8" s="6">
        <v>0</v>
      </c>
      <c r="D8" s="6">
        <f t="shared" si="0"/>
        <v>0</v>
      </c>
      <c r="E8" s="7">
        <v>2</v>
      </c>
      <c r="F8" s="9"/>
      <c r="G8" s="9"/>
      <c r="H8" s="9"/>
      <c r="I8" s="9"/>
      <c r="J8" s="9"/>
    </row>
    <row r="9" spans="1:13" ht="14.4">
      <c r="A9" s="5" t="s">
        <v>18</v>
      </c>
      <c r="B9" s="6"/>
      <c r="C9" s="6">
        <v>0</v>
      </c>
      <c r="D9" s="6">
        <f t="shared" si="0"/>
        <v>0</v>
      </c>
      <c r="E9" s="7">
        <v>1</v>
      </c>
      <c r="F9" s="4" t="s">
        <v>19</v>
      </c>
      <c r="G9" s="2" t="s">
        <v>2</v>
      </c>
      <c r="H9" s="2" t="s">
        <v>3</v>
      </c>
      <c r="I9" s="2" t="s">
        <v>4</v>
      </c>
      <c r="J9" s="3" t="s">
        <v>5</v>
      </c>
    </row>
    <row r="10" spans="1:13" ht="14.4">
      <c r="A10" s="4" t="s">
        <v>16</v>
      </c>
      <c r="B10" s="24"/>
      <c r="C10" s="23"/>
      <c r="D10" s="6">
        <f>(D3*E3+D4*E4+D5*E5+D6*E6+D7*E7+D8*E8+D9*E9)/E10</f>
        <v>0</v>
      </c>
      <c r="E10" s="7">
        <f>SUM(E3:E9)</f>
        <v>11</v>
      </c>
      <c r="F10" s="8" t="s">
        <v>20</v>
      </c>
      <c r="G10" s="6"/>
      <c r="H10" s="6"/>
      <c r="I10" s="6">
        <f t="shared" ref="I10:I15" si="2">IF(G10&gt;0,G10*0.35+ H10*0.65,H10)</f>
        <v>0</v>
      </c>
      <c r="J10" s="7">
        <v>1</v>
      </c>
    </row>
    <row r="11" spans="1:13" ht="14.4">
      <c r="A11" s="10"/>
      <c r="B11" s="10"/>
      <c r="C11" s="10"/>
      <c r="D11" s="10"/>
      <c r="E11" s="10"/>
      <c r="F11" s="8" t="s">
        <v>21</v>
      </c>
      <c r="G11" s="6"/>
      <c r="H11" s="6"/>
      <c r="I11" s="6">
        <f t="shared" si="2"/>
        <v>0</v>
      </c>
      <c r="J11" s="7">
        <v>1</v>
      </c>
    </row>
    <row r="12" spans="1:13" ht="14.4">
      <c r="A12" s="4" t="s">
        <v>22</v>
      </c>
      <c r="B12" s="2" t="s">
        <v>2</v>
      </c>
      <c r="C12" s="2" t="s">
        <v>3</v>
      </c>
      <c r="D12" s="2" t="s">
        <v>4</v>
      </c>
      <c r="E12" s="3" t="s">
        <v>5</v>
      </c>
      <c r="F12" s="8" t="s">
        <v>23</v>
      </c>
      <c r="G12" s="6"/>
      <c r="H12" s="6"/>
      <c r="I12" s="6">
        <f t="shared" si="2"/>
        <v>0</v>
      </c>
      <c r="J12" s="7">
        <v>1</v>
      </c>
      <c r="K12" s="11"/>
      <c r="L12" s="11"/>
      <c r="M12" s="11"/>
    </row>
    <row r="13" spans="1:13" ht="14.4">
      <c r="A13" s="8" t="s">
        <v>24</v>
      </c>
      <c r="B13" s="6"/>
      <c r="C13" s="6"/>
      <c r="D13" s="6">
        <f t="shared" ref="D13:D14" si="3">IF(B13&gt;0,B13*0.35+C13*0.65,C13)</f>
        <v>0</v>
      </c>
      <c r="E13" s="7">
        <v>1.5</v>
      </c>
      <c r="F13" s="8" t="s">
        <v>25</v>
      </c>
      <c r="G13" s="6"/>
      <c r="H13" s="6"/>
      <c r="I13" s="6">
        <f t="shared" si="2"/>
        <v>0</v>
      </c>
      <c r="J13" s="7">
        <v>1</v>
      </c>
      <c r="K13" s="11"/>
      <c r="L13" s="11"/>
      <c r="M13" s="11"/>
    </row>
    <row r="14" spans="1:13" ht="14.4">
      <c r="A14" s="8" t="s">
        <v>26</v>
      </c>
      <c r="B14" s="6"/>
      <c r="C14" s="6"/>
      <c r="D14" s="6">
        <f t="shared" si="3"/>
        <v>0</v>
      </c>
      <c r="E14" s="7">
        <v>1.5</v>
      </c>
      <c r="F14" s="8" t="s">
        <v>27</v>
      </c>
      <c r="G14" s="6"/>
      <c r="H14" s="6"/>
      <c r="I14" s="6">
        <f t="shared" si="2"/>
        <v>0</v>
      </c>
      <c r="J14" s="7">
        <v>1</v>
      </c>
      <c r="K14" s="12"/>
      <c r="L14" s="12"/>
      <c r="M14" s="12"/>
    </row>
    <row r="15" spans="1:13" ht="14.4">
      <c r="A15" s="4" t="s">
        <v>16</v>
      </c>
      <c r="B15" s="13"/>
      <c r="C15" s="13"/>
      <c r="D15" s="6">
        <f>(D13*E13+D14*E14)/E15</f>
        <v>0</v>
      </c>
      <c r="E15" s="7">
        <f>SUM(E13:E14)</f>
        <v>3</v>
      </c>
      <c r="F15" s="8" t="s">
        <v>28</v>
      </c>
      <c r="G15" s="6"/>
      <c r="H15" s="6"/>
      <c r="I15" s="6">
        <f t="shared" si="2"/>
        <v>0</v>
      </c>
      <c r="J15" s="7">
        <v>1</v>
      </c>
      <c r="K15" s="12"/>
      <c r="L15" s="12"/>
      <c r="M15" s="12"/>
    </row>
    <row r="16" spans="1:13" ht="14.4">
      <c r="A16" s="26"/>
      <c r="B16" s="27"/>
      <c r="C16" s="27"/>
      <c r="D16" s="27"/>
      <c r="E16" s="23"/>
      <c r="F16" s="4" t="s">
        <v>16</v>
      </c>
      <c r="G16" s="25"/>
      <c r="H16" s="23"/>
      <c r="I16" s="6">
        <f>(I10*J10+I11*J11+I12*J12+I13*J13+I14*J14+I15*J15)/J16</f>
        <v>0</v>
      </c>
      <c r="J16" s="7">
        <v>3</v>
      </c>
      <c r="K16" s="12"/>
      <c r="L16" s="12"/>
      <c r="M16" s="12"/>
    </row>
    <row r="17" spans="1:15" ht="14.4">
      <c r="A17" s="4" t="s">
        <v>29</v>
      </c>
      <c r="B17" s="2" t="s">
        <v>2</v>
      </c>
      <c r="C17" s="2" t="s">
        <v>3</v>
      </c>
      <c r="D17" s="2" t="s">
        <v>4</v>
      </c>
      <c r="E17" s="3" t="s">
        <v>5</v>
      </c>
      <c r="F17" s="32" t="s">
        <v>30</v>
      </c>
      <c r="G17" s="33"/>
      <c r="H17" s="33"/>
      <c r="I17" s="33"/>
      <c r="J17" s="34"/>
    </row>
    <row r="18" spans="1:15" ht="14.4">
      <c r="A18" s="8" t="s">
        <v>31</v>
      </c>
      <c r="B18" s="6"/>
      <c r="C18" s="6"/>
      <c r="D18" s="6">
        <f t="shared" ref="D18:D20" si="4">IF(B18&gt;0,B18*0.35+C18*0.65,C18)</f>
        <v>0</v>
      </c>
      <c r="E18" s="7">
        <v>0.5</v>
      </c>
      <c r="F18" s="35"/>
      <c r="G18" s="36"/>
      <c r="H18" s="36"/>
      <c r="I18" s="36"/>
      <c r="J18" s="37"/>
    </row>
    <row r="19" spans="1:15" ht="14.4">
      <c r="A19" s="8" t="s">
        <v>32</v>
      </c>
      <c r="B19" s="6"/>
      <c r="C19" s="6"/>
      <c r="D19" s="6">
        <f t="shared" si="4"/>
        <v>0</v>
      </c>
      <c r="E19" s="7">
        <v>1</v>
      </c>
      <c r="F19" s="14" t="s">
        <v>33</v>
      </c>
      <c r="G19" s="15">
        <f>D10*E10+D15*E15+D21*E21+I7*J7+I16*J16</f>
        <v>0</v>
      </c>
      <c r="H19" s="22" t="s">
        <v>34</v>
      </c>
      <c r="I19" s="23"/>
      <c r="J19" s="16">
        <f>G20*9.96</f>
        <v>239.04000000000002</v>
      </c>
    </row>
    <row r="20" spans="1:15" ht="15.6">
      <c r="A20" s="8" t="s">
        <v>35</v>
      </c>
      <c r="B20" s="6"/>
      <c r="C20" s="6"/>
      <c r="D20" s="6">
        <f t="shared" si="4"/>
        <v>0</v>
      </c>
      <c r="E20" s="7">
        <v>1</v>
      </c>
      <c r="F20" s="14" t="s">
        <v>36</v>
      </c>
      <c r="G20" s="14">
        <f>E10+J7+J16+E15+E21</f>
        <v>24</v>
      </c>
      <c r="H20" s="22" t="s">
        <v>37</v>
      </c>
      <c r="I20" s="23"/>
      <c r="J20" s="17">
        <f>J19-G19</f>
        <v>239.04000000000002</v>
      </c>
    </row>
    <row r="21" spans="1:15" ht="15.75" customHeight="1">
      <c r="A21" s="4" t="s">
        <v>16</v>
      </c>
      <c r="B21" s="25"/>
      <c r="C21" s="23"/>
      <c r="D21" s="6">
        <f>(D18*E18+D19*E19+D20*E20)/E21</f>
        <v>0</v>
      </c>
      <c r="E21" s="7">
        <f>SUM(E18:E20)</f>
        <v>2.5</v>
      </c>
      <c r="F21" s="18" t="s">
        <v>38</v>
      </c>
      <c r="G21" s="19">
        <f>G19/G20</f>
        <v>0</v>
      </c>
      <c r="H21" s="48" t="s">
        <v>39</v>
      </c>
      <c r="I21" s="23"/>
      <c r="J21" s="20">
        <f>G20*10-G19</f>
        <v>240</v>
      </c>
      <c r="L21" s="50" t="s">
        <v>43</v>
      </c>
      <c r="M21" s="49"/>
      <c r="N21" s="49"/>
      <c r="O21" s="49"/>
    </row>
    <row r="22" spans="1:15" ht="15.75" customHeight="1">
      <c r="A22" s="26"/>
      <c r="B22" s="27"/>
      <c r="C22" s="27"/>
      <c r="D22" s="27"/>
      <c r="E22" s="28"/>
      <c r="F22" s="38" t="s">
        <v>40</v>
      </c>
      <c r="G22" s="39"/>
      <c r="H22" s="43">
        <f>G21</f>
        <v>0</v>
      </c>
      <c r="I22" s="33"/>
      <c r="J22" s="34"/>
      <c r="L22" s="49"/>
      <c r="M22" s="49"/>
      <c r="N22" s="49"/>
      <c r="O22" s="49"/>
    </row>
    <row r="23" spans="1:15" ht="15" customHeight="1">
      <c r="A23" s="4" t="s">
        <v>41</v>
      </c>
      <c r="B23" s="2" t="s">
        <v>2</v>
      </c>
      <c r="C23" s="2" t="s">
        <v>3</v>
      </c>
      <c r="D23" s="2" t="s">
        <v>4</v>
      </c>
      <c r="E23" s="21" t="s">
        <v>5</v>
      </c>
      <c r="F23" s="40"/>
      <c r="G23" s="41"/>
      <c r="H23" s="44"/>
      <c r="I23" s="45"/>
      <c r="J23" s="46"/>
      <c r="L23" s="49"/>
      <c r="M23" s="49"/>
      <c r="N23" s="49"/>
      <c r="O23" s="49"/>
    </row>
    <row r="24" spans="1:15" ht="15.75" customHeight="1">
      <c r="A24" s="8" t="s">
        <v>41</v>
      </c>
      <c r="B24" s="6"/>
      <c r="C24" s="6"/>
      <c r="D24" s="6">
        <f>IF(B24&gt;0,B24*0.35+C24*0.65,C24)</f>
        <v>0</v>
      </c>
      <c r="E24" s="7">
        <v>8</v>
      </c>
      <c r="F24" s="35"/>
      <c r="G24" s="42"/>
      <c r="H24" s="47"/>
      <c r="I24" s="36"/>
      <c r="J24" s="37"/>
    </row>
    <row r="25" spans="1:15" ht="15" customHeight="1">
      <c r="A25" s="4" t="s">
        <v>16</v>
      </c>
      <c r="B25" s="24"/>
      <c r="C25" s="23"/>
      <c r="D25" s="6">
        <f>D24*E24/E25</f>
        <v>0</v>
      </c>
      <c r="E25" s="7">
        <f>SUM(E24)</f>
        <v>8</v>
      </c>
      <c r="F25" s="38" t="s">
        <v>42</v>
      </c>
      <c r="G25" s="39"/>
      <c r="H25" s="43">
        <f>IF(D24&gt;0,(D24*E24+G19)/(G20+E24),)</f>
        <v>0</v>
      </c>
      <c r="I25" s="33"/>
      <c r="J25" s="34"/>
    </row>
    <row r="26" spans="1:15" ht="15" customHeight="1">
      <c r="F26" s="40"/>
      <c r="G26" s="41"/>
      <c r="H26" s="44"/>
      <c r="I26" s="45"/>
      <c r="J26" s="46"/>
    </row>
    <row r="27" spans="1:15" ht="15" customHeight="1">
      <c r="F27" s="35"/>
      <c r="G27" s="42"/>
      <c r="H27" s="47"/>
      <c r="I27" s="36"/>
      <c r="J27" s="37"/>
    </row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L21:O23"/>
    <mergeCell ref="H19:I19"/>
    <mergeCell ref="B25:C25"/>
    <mergeCell ref="B21:C21"/>
    <mergeCell ref="A22:E22"/>
    <mergeCell ref="A1:J1"/>
    <mergeCell ref="G7:H7"/>
    <mergeCell ref="B10:C10"/>
    <mergeCell ref="G16:H16"/>
    <mergeCell ref="F17:J18"/>
    <mergeCell ref="A16:E16"/>
    <mergeCell ref="F22:G24"/>
    <mergeCell ref="F25:G27"/>
    <mergeCell ref="H25:J27"/>
    <mergeCell ref="H22:J24"/>
    <mergeCell ref="H20:I20"/>
    <mergeCell ref="H21:I21"/>
  </mergeCells>
  <conditionalFormatting sqref="I3:I7 D3:D15 I10:I16 D17:D21 D23:D27">
    <cfRule type="cellIs" dxfId="0" priority="1" operator="greaterThan">
      <formula>8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chammemi yahia</cp:lastModifiedBy>
  <dcterms:modified xsi:type="dcterms:W3CDTF">2024-10-26T11:14:14Z</dcterms:modified>
</cp:coreProperties>
</file>