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yporcayo_bryant_edu/Documents/"/>
    </mc:Choice>
  </mc:AlternateContent>
  <xr:revisionPtr revIDLastSave="0" documentId="8_{9A28994A-EE2B-486E-99BD-41CED38793D4}" xr6:coauthVersionLast="47" xr6:coauthVersionMax="47" xr10:uidLastSave="{00000000-0000-0000-0000-000000000000}"/>
  <bookViews>
    <workbookView xWindow="-110" yWindow="-110" windowWidth="19420" windowHeight="10300" activeTab="1" xr2:uid="{C8930BE4-8DD8-49EB-BEB2-BA347B9574E1}"/>
  </bookViews>
  <sheets>
    <sheet name="Model " sheetId="5" r:id="rId1"/>
    <sheet name="Model .. " sheetId="6" r:id="rId2"/>
    <sheet name="Model  #2 " sheetId="7" r:id="rId3"/>
    <sheet name="Model  #3 " sheetId="8" r:id="rId4"/>
    <sheet name="{Emilystiendita}_Module08_Tempo" sheetId="1" r:id="rId5"/>
    <sheet name="Sheet3" sheetId="4" r:id="rId6"/>
    <sheet name="Month and Foot Traffic " sheetId="2" r:id="rId7"/>
    <sheet name="Employee and Monthly Salary" sheetId="3" r:id="rId8"/>
  </sheets>
  <definedNames>
    <definedName name="_xlnm._FilterDatabase" localSheetId="7" hidden="1">'Employee and Monthly Salary'!$A$1:$B$31</definedName>
    <definedName name="solver_adj" localSheetId="0" hidden="1">'Model '!$O$6:$O$11</definedName>
    <definedName name="solver_adj" localSheetId="2" hidden="1">'Model  #2 '!$O$6:$O$11</definedName>
    <definedName name="solver_adj" localSheetId="3" hidden="1">'Model  #3 '!$O$6:$O$11</definedName>
    <definedName name="solver_adj" localSheetId="1" hidden="1">'Model .. '!$O$6:$O$11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drv" localSheetId="1" hidden="1">1</definedName>
    <definedName name="solver_eng" localSheetId="0" hidden="1">2</definedName>
    <definedName name="solver_eng" localSheetId="2" hidden="1">2</definedName>
    <definedName name="solver_eng" localSheetId="3" hidden="1">2</definedName>
    <definedName name="solver_eng" localSheetId="1" hidden="1">2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itr" localSheetId="1" hidden="1">2147483647</definedName>
    <definedName name="solver_lhs1" localSheetId="0" hidden="1">'Model '!$C$13:$N$13</definedName>
    <definedName name="solver_lhs1" localSheetId="2" hidden="1">'Model  #2 '!$C$13:$N$13</definedName>
    <definedName name="solver_lhs1" localSheetId="3" hidden="1">'Model  #3 '!$C$13:$N$13</definedName>
    <definedName name="solver_lhs1" localSheetId="1" hidden="1">'Model .. '!$C$13:$N$13</definedName>
    <definedName name="solver_lhs2" localSheetId="0" hidden="1">'Model '!$O$6:$O$11</definedName>
    <definedName name="solver_lhs2" localSheetId="2" hidden="1">'Model  #2 '!$O$11</definedName>
    <definedName name="solver_lhs2" localSheetId="3" hidden="1">'Model  #3 '!$O$11</definedName>
    <definedName name="solver_lhs2" localSheetId="1" hidden="1">'Model .. '!$O$6:$O$11</definedName>
    <definedName name="solver_lhs3" localSheetId="0" hidden="1">'Model '!$O$6:$O$11</definedName>
    <definedName name="solver_lhs3" localSheetId="2" hidden="1">'Model  #2 '!$O$6:$O$11</definedName>
    <definedName name="solver_lhs3" localSheetId="3" hidden="1">'Model  #3 '!$O$6:$O$11</definedName>
    <definedName name="solver_lhs3" localSheetId="1" hidden="1">'Model .. '!$O$6:$O$11</definedName>
    <definedName name="solver_lhs4" localSheetId="2" hidden="1">'Model  #2 '!$O$6:$O$11</definedName>
    <definedName name="solver_lhs4" localSheetId="3" hidden="1">'Model  #3 '!$O$6:$O$11</definedName>
    <definedName name="solver_lhs4" localSheetId="1" hidden="1">'Model .. '!$O$6:$O$11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1" hidden="1">2147483647</definedName>
    <definedName name="solver_num" localSheetId="0" hidden="1">3</definedName>
    <definedName name="solver_num" localSheetId="2" hidden="1">4</definedName>
    <definedName name="solver_num" localSheetId="3" hidden="1">4</definedName>
    <definedName name="solver_num" localSheetId="1" hidden="1">3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nwt" localSheetId="1" hidden="1">1</definedName>
    <definedName name="solver_opt" localSheetId="0" hidden="1">'Model '!$P$14</definedName>
    <definedName name="solver_opt" localSheetId="2" hidden="1">'Model  #2 '!$P$14</definedName>
    <definedName name="solver_opt" localSheetId="3" hidden="1">'Model  #3 '!$P$14</definedName>
    <definedName name="solver_opt" localSheetId="1" hidden="1">'Model .. '!$P$14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bv" localSheetId="1" hidden="1">1</definedName>
    <definedName name="solver_rel1" localSheetId="0" hidden="1">3</definedName>
    <definedName name="solver_rel1" localSheetId="2" hidden="1">3</definedName>
    <definedName name="solver_rel1" localSheetId="3" hidden="1">3</definedName>
    <definedName name="solver_rel1" localSheetId="1" hidden="1">3</definedName>
    <definedName name="solver_rel2" localSheetId="0" hidden="1">4</definedName>
    <definedName name="solver_rel2" localSheetId="2" hidden="1">1</definedName>
    <definedName name="solver_rel2" localSheetId="3" hidden="1">1</definedName>
    <definedName name="solver_rel2" localSheetId="1" hidden="1">4</definedName>
    <definedName name="solver_rel3" localSheetId="0" hidden="1">3</definedName>
    <definedName name="solver_rel3" localSheetId="2" hidden="1">4</definedName>
    <definedName name="solver_rel3" localSheetId="3" hidden="1">4</definedName>
    <definedName name="solver_rel3" localSheetId="1" hidden="1">3</definedName>
    <definedName name="solver_rel4" localSheetId="2" hidden="1">3</definedName>
    <definedName name="solver_rel4" localSheetId="3" hidden="1">3</definedName>
    <definedName name="solver_rel4" localSheetId="1" hidden="1">3</definedName>
    <definedName name="solver_rhs1" localSheetId="0" hidden="1">'Model '!$C$14:$N$14</definedName>
    <definedName name="solver_rhs1" localSheetId="2" hidden="1">'Model  #2 '!$C$14:$N$14</definedName>
    <definedName name="solver_rhs1" localSheetId="3" hidden="1">'Model  #3 '!$C$14:$N$14</definedName>
    <definedName name="solver_rhs1" localSheetId="1" hidden="1">'Model .. '!$C$14:$N$14</definedName>
    <definedName name="solver_rhs2" localSheetId="0" hidden="1">"integer"</definedName>
    <definedName name="solver_rhs2" localSheetId="2" hidden="1">'Model  #2 '!$Q$11</definedName>
    <definedName name="solver_rhs2" localSheetId="3" hidden="1">'Model  #3 '!$Q$11</definedName>
    <definedName name="solver_rhs2" localSheetId="1" hidden="1">"integer"</definedName>
    <definedName name="solver_rhs3" localSheetId="0" hidden="1">0</definedName>
    <definedName name="solver_rhs3" localSheetId="2" hidden="1">"integer"</definedName>
    <definedName name="solver_rhs3" localSheetId="3" hidden="1">"integer"</definedName>
    <definedName name="solver_rhs3" localSheetId="1" hidden="1">0</definedName>
    <definedName name="solver_rhs4" localSheetId="2" hidden="1">0</definedName>
    <definedName name="solver_rhs4" localSheetId="3" hidden="1">0</definedName>
    <definedName name="solver_rhs4" localSheetId="1" hidden="1">0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1" hidden="1">0</definedName>
    <definedName name="solver_scl" localSheetId="0" hidden="1">1</definedName>
    <definedName name="solver_scl" localSheetId="2" hidden="1">1</definedName>
    <definedName name="solver_scl" localSheetId="3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3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6" l="1"/>
  <c r="O17" i="8" l="1"/>
  <c r="AE12" i="6"/>
  <c r="Q5" i="6"/>
  <c r="U8" i="7"/>
  <c r="U9" i="7"/>
  <c r="U10" i="7"/>
  <c r="U11" i="7"/>
  <c r="U12" i="7"/>
  <c r="U7" i="7"/>
  <c r="Q5" i="7"/>
  <c r="P7" i="5"/>
  <c r="P8" i="5"/>
  <c r="P9" i="5"/>
  <c r="P10" i="5"/>
  <c r="P6" i="5"/>
  <c r="V12" i="5"/>
  <c r="P11" i="5" s="1"/>
  <c r="P14" i="5" s="1"/>
  <c r="U12" i="5"/>
  <c r="U11" i="5"/>
  <c r="U10" i="5"/>
  <c r="U9" i="5"/>
  <c r="U8" i="5"/>
  <c r="U7" i="5"/>
  <c r="U12" i="8"/>
  <c r="U11" i="8"/>
  <c r="U10" i="8"/>
  <c r="U9" i="8"/>
  <c r="U8" i="8"/>
  <c r="U7" i="8"/>
  <c r="N13" i="8"/>
  <c r="M13" i="8"/>
  <c r="L13" i="8"/>
  <c r="K13" i="8"/>
  <c r="J13" i="8"/>
  <c r="I13" i="8"/>
  <c r="H13" i="8"/>
  <c r="G13" i="8"/>
  <c r="F13" i="8"/>
  <c r="E13" i="8"/>
  <c r="D13" i="8"/>
  <c r="C13" i="8"/>
  <c r="V12" i="8"/>
  <c r="P11" i="8" s="1"/>
  <c r="Q11" i="8"/>
  <c r="Q10" i="8"/>
  <c r="P10" i="8"/>
  <c r="Q9" i="8"/>
  <c r="P9" i="8"/>
  <c r="Q8" i="8"/>
  <c r="P8" i="8"/>
  <c r="Q7" i="8"/>
  <c r="P7" i="8"/>
  <c r="Q6" i="8"/>
  <c r="P6" i="8"/>
  <c r="D5" i="3"/>
  <c r="D10" i="3"/>
  <c r="D13" i="3"/>
  <c r="D18" i="3"/>
  <c r="D21" i="3"/>
  <c r="D26" i="3"/>
  <c r="D29" i="3"/>
  <c r="C3" i="3"/>
  <c r="D3" i="3" s="1"/>
  <c r="C4" i="3"/>
  <c r="D4" i="3" s="1"/>
  <c r="C5" i="3"/>
  <c r="C6" i="3"/>
  <c r="D6" i="3" s="1"/>
  <c r="C7" i="3"/>
  <c r="D7" i="3" s="1"/>
  <c r="C8" i="3"/>
  <c r="D8" i="3" s="1"/>
  <c r="C9" i="3"/>
  <c r="D9" i="3" s="1"/>
  <c r="C10" i="3"/>
  <c r="C11" i="3"/>
  <c r="D11" i="3" s="1"/>
  <c r="C12" i="3"/>
  <c r="D12" i="3" s="1"/>
  <c r="C13" i="3"/>
  <c r="C14" i="3"/>
  <c r="D14" i="3" s="1"/>
  <c r="C15" i="3"/>
  <c r="D15" i="3" s="1"/>
  <c r="C16" i="3"/>
  <c r="D16" i="3" s="1"/>
  <c r="C17" i="3"/>
  <c r="D17" i="3" s="1"/>
  <c r="C18" i="3"/>
  <c r="C19" i="3"/>
  <c r="D19" i="3" s="1"/>
  <c r="C20" i="3"/>
  <c r="D20" i="3" s="1"/>
  <c r="C21" i="3"/>
  <c r="C22" i="3"/>
  <c r="D22" i="3" s="1"/>
  <c r="C23" i="3"/>
  <c r="D23" i="3" s="1"/>
  <c r="C24" i="3"/>
  <c r="D24" i="3" s="1"/>
  <c r="C25" i="3"/>
  <c r="D25" i="3" s="1"/>
  <c r="C26" i="3"/>
  <c r="C27" i="3"/>
  <c r="D27" i="3" s="1"/>
  <c r="C28" i="3"/>
  <c r="D28" i="3" s="1"/>
  <c r="C29" i="3"/>
  <c r="C30" i="3"/>
  <c r="D30" i="3" s="1"/>
  <c r="C31" i="3"/>
  <c r="D31" i="3" s="1"/>
  <c r="C2" i="3"/>
  <c r="D2" i="3" s="1"/>
  <c r="N13" i="7"/>
  <c r="M13" i="7"/>
  <c r="L13" i="7"/>
  <c r="K13" i="7"/>
  <c r="J13" i="7"/>
  <c r="I13" i="7"/>
  <c r="H13" i="7"/>
  <c r="G13" i="7"/>
  <c r="F13" i="7"/>
  <c r="E13" i="7"/>
  <c r="D13" i="7"/>
  <c r="C13" i="7"/>
  <c r="V12" i="7"/>
  <c r="P11" i="7" s="1"/>
  <c r="O17" i="7" s="1"/>
  <c r="Q11" i="7"/>
  <c r="Q10" i="7"/>
  <c r="P10" i="7"/>
  <c r="Q9" i="7"/>
  <c r="P9" i="7"/>
  <c r="Q8" i="7"/>
  <c r="P8" i="7"/>
  <c r="AD7" i="7"/>
  <c r="Q7" i="7"/>
  <c r="P7" i="7"/>
  <c r="Q6" i="7"/>
  <c r="P6" i="7"/>
  <c r="C13" i="5"/>
  <c r="Q11" i="6"/>
  <c r="L13" i="5"/>
  <c r="Q9" i="6"/>
  <c r="K13" i="6"/>
  <c r="Q7" i="6"/>
  <c r="Q8" i="6"/>
  <c r="Q10" i="6"/>
  <c r="AD7" i="6"/>
  <c r="N13" i="6"/>
  <c r="M13" i="6"/>
  <c r="L13" i="6"/>
  <c r="F13" i="6"/>
  <c r="E13" i="6"/>
  <c r="D13" i="6"/>
  <c r="U12" i="6"/>
  <c r="P11" i="6" s="1"/>
  <c r="P10" i="6"/>
  <c r="P9" i="6"/>
  <c r="P8" i="6"/>
  <c r="P7" i="6"/>
  <c r="P6" i="6"/>
  <c r="N13" i="5"/>
  <c r="M13" i="5"/>
  <c r="K13" i="5"/>
  <c r="J13" i="5"/>
  <c r="I13" i="5"/>
  <c r="H13" i="5"/>
  <c r="G13" i="5"/>
  <c r="F13" i="5"/>
  <c r="E13" i="5"/>
  <c r="D13" i="5"/>
  <c r="P14" i="6" l="1"/>
  <c r="P14" i="7"/>
  <c r="P17" i="7" s="1"/>
  <c r="P14" i="8"/>
  <c r="P17" i="8" s="1"/>
  <c r="J13" i="6"/>
  <c r="G13" i="6"/>
  <c r="H13" i="6"/>
  <c r="I13" i="6"/>
  <c r="C13" i="6"/>
</calcChain>
</file>

<file path=xl/sharedStrings.xml><?xml version="1.0" encoding="utf-8"?>
<sst xmlns="http://schemas.openxmlformats.org/spreadsheetml/2006/main" count="325" uniqueCount="71">
  <si>
    <t>agency</t>
  </si>
  <si>
    <t>beginning_month_of_service</t>
  </si>
  <si>
    <t>duration_of_service</t>
  </si>
  <si>
    <t>monthly_salary</t>
  </si>
  <si>
    <t>Candy Cloud Co.</t>
  </si>
  <si>
    <t>Crackleberry Confections</t>
  </si>
  <si>
    <t>The Gooey Guild</t>
  </si>
  <si>
    <t>Whisker Licks</t>
  </si>
  <si>
    <t>The Jellybean Treasury</t>
  </si>
  <si>
    <t>month</t>
  </si>
  <si>
    <t>foot_traffic</t>
  </si>
  <si>
    <t>employee</t>
  </si>
  <si>
    <t>Merry Marzipan</t>
  </si>
  <si>
    <t>Whirly Winnie</t>
  </si>
  <si>
    <t>Maple Marshmallow</t>
  </si>
  <si>
    <t>Marshmallow Molly</t>
  </si>
  <si>
    <t>Tootsie McGiggly</t>
  </si>
  <si>
    <t>Whimsy Whiskers</t>
  </si>
  <si>
    <t>Lulu Licorice</t>
  </si>
  <si>
    <t>Dottie Dotsworth</t>
  </si>
  <si>
    <t>Nibbles Nectarine</t>
  </si>
  <si>
    <t>Cocoa Clement</t>
  </si>
  <si>
    <t>Taffy Twinkleton</t>
  </si>
  <si>
    <t>Jiggly Juliebean</t>
  </si>
  <si>
    <t>Twinkle Taffybell</t>
  </si>
  <si>
    <t>Benny Bonbon</t>
  </si>
  <si>
    <t>Caramel Clementine</t>
  </si>
  <si>
    <t>Crispy Crumbcatcher</t>
  </si>
  <si>
    <t>Chuckles Choco</t>
  </si>
  <si>
    <t>Truffle Tilda</t>
  </si>
  <si>
    <t>Lolly McSprinkle</t>
  </si>
  <si>
    <t>Candy Carmichael</t>
  </si>
  <si>
    <t>Cherry Chewella</t>
  </si>
  <si>
    <t>Ginger Gumdrop</t>
  </si>
  <si>
    <t>Twizzle Taffeta</t>
  </si>
  <si>
    <t>Sprinkle Bea</t>
  </si>
  <si>
    <t>Gummy Gus</t>
  </si>
  <si>
    <t>Fizzwick Frost</t>
  </si>
  <si>
    <t>Gingersnap Gwen</t>
  </si>
  <si>
    <t>Muffin McMint</t>
  </si>
  <si>
    <t>Misty Mallow</t>
  </si>
  <si>
    <t>Sunny Sassafras</t>
  </si>
  <si>
    <t>Shift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</si>
  <si>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</si>
  <si>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</si>
  <si>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</si>
  <si>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</si>
  <si>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</si>
  <si>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</si>
  <si>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</si>
  <si>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</si>
  <si>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</si>
  <si>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</si>
  <si>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</si>
  <si>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</si>
  <si>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Available</t>
  </si>
  <si>
    <t>Required</t>
  </si>
  <si>
    <t>Workers Schedule</t>
  </si>
  <si>
    <t>Wages per workers</t>
  </si>
  <si>
    <t>full time</t>
  </si>
  <si>
    <t>Total</t>
  </si>
  <si>
    <t xml:space="preserve">Shift </t>
  </si>
  <si>
    <t>Wage</t>
  </si>
  <si>
    <t>Months  off</t>
  </si>
  <si>
    <t>Initial Work Date</t>
  </si>
  <si>
    <t>Monthly salary amount</t>
  </si>
  <si>
    <t># of Months worked</t>
  </si>
  <si>
    <t xml:space="preserve">Months Off </t>
  </si>
  <si>
    <t>Agency</t>
  </si>
  <si>
    <t>foot traffic</t>
  </si>
  <si>
    <t>%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</si>
</sst>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6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44" fontId="0" fillId="0" borderId="0" xfId="0" applyNumberFormat="1"/>
    <xf numFmtId="0" fontId="16" fillId="33" borderId="12" xfId="0" applyFont="1" applyFill="1" applyBorder="1" applyAlignment="1">
      <alignment horizontal="center"/>
    </xf>
    <xf numFmtId="0" fontId="0" fillId="0" borderId="13" xfId="0" applyBorder="1"/>
    <xf numFmtId="0" fontId="16" fillId="33" borderId="10" xfId="0" applyFont="1" applyFill="1" applyBorder="1" applyAlignment="1">
      <alignment horizontal="center"/>
    </xf>
    <xf numFmtId="0" fontId="0" fillId="0" borderId="14" xfId="0" applyBorder="1"/>
    <xf numFmtId="0" fontId="16" fillId="33" borderId="16" xfId="0" applyFont="1" applyFill="1" applyBorder="1" applyAlignment="1">
      <alignment horizontal="center"/>
    </xf>
    <xf numFmtId="44" fontId="0" fillId="33" borderId="10" xfId="1" applyFont="1" applyFill="1" applyBorder="1"/>
    <xf numFmtId="0" fontId="16" fillId="0" borderId="13" xfId="0" applyFont="1" applyBorder="1"/>
    <xf numFmtId="0" fontId="0" fillId="0" borderId="18" xfId="0" applyBorder="1"/>
    <xf numFmtId="0" fontId="16" fillId="0" borderId="10" xfId="0" applyFont="1" applyBorder="1"/>
    <xf numFmtId="0" fontId="19" fillId="0" borderId="13" xfId="0" applyFont="1" applyBorder="1"/>
    <xf numFmtId="0" fontId="16" fillId="0" borderId="13" xfId="0" applyFont="1" applyBorder="1" applyAlignment="1">
      <alignment wrapText="1"/>
    </xf>
    <xf numFmtId="0" fontId="16" fillId="33" borderId="13" xfId="0" applyFont="1" applyFill="1" applyBorder="1"/>
    <xf numFmtId="0" fontId="16" fillId="33" borderId="18" xfId="0" applyFont="1" applyFill="1" applyBorder="1"/>
    <xf numFmtId="0" fontId="16" fillId="34" borderId="11" xfId="0" applyFont="1" applyFill="1" applyBorder="1"/>
    <xf numFmtId="0" fontId="0" fillId="0" borderId="19" xfId="0" applyBorder="1"/>
    <xf numFmtId="0" fontId="0" fillId="0" borderId="20" xfId="0" applyBorder="1"/>
    <xf numFmtId="0" fontId="16" fillId="0" borderId="21" xfId="0" applyFont="1" applyBorder="1"/>
    <xf numFmtId="0" fontId="16" fillId="0" borderId="15" xfId="0" applyFont="1" applyBorder="1"/>
    <xf numFmtId="44" fontId="0" fillId="0" borderId="22" xfId="1" applyFont="1" applyBorder="1"/>
    <xf numFmtId="44" fontId="0" fillId="0" borderId="18" xfId="1" applyFont="1" applyBorder="1"/>
    <xf numFmtId="0" fontId="0" fillId="0" borderId="22" xfId="0" applyBorder="1"/>
    <xf numFmtId="0" fontId="16" fillId="0" borderId="23" xfId="0" applyFont="1" applyBorder="1"/>
    <xf numFmtId="0" fontId="16" fillId="0" borderId="24" xfId="0" applyFont="1" applyBorder="1"/>
    <xf numFmtId="0" fontId="16" fillId="0" borderId="17" xfId="0" applyFont="1" applyBorder="1"/>
    <xf numFmtId="44" fontId="0" fillId="33" borderId="13" xfId="1" applyFont="1" applyFill="1" applyBorder="1"/>
    <xf numFmtId="0" fontId="16" fillId="0" borderId="18" xfId="0" applyFont="1" applyBorder="1" applyAlignment="1">
      <alignment wrapText="1"/>
    </xf>
    <xf numFmtId="0" fontId="16" fillId="0" borderId="20" xfId="0" applyFont="1" applyBorder="1" applyAlignment="1">
      <alignment wrapText="1"/>
    </xf>
    <xf numFmtId="44" fontId="16" fillId="0" borderId="13" xfId="0" applyNumberFormat="1" applyFont="1" applyBorder="1"/>
    <xf numFmtId="0" fontId="0" fillId="35" borderId="13" xfId="0" applyFill="1" applyBorder="1"/>
    <xf numFmtId="0" fontId="0" fillId="34" borderId="13" xfId="0" applyFill="1" applyBorder="1"/>
    <xf numFmtId="0" fontId="0" fillId="33" borderId="13" xfId="0" applyFill="1" applyBorder="1"/>
    <xf numFmtId="0" fontId="0" fillId="33" borderId="25" xfId="0" applyFill="1" applyBorder="1"/>
    <xf numFmtId="0" fontId="0" fillId="0" borderId="0" xfId="0" applyBorder="1"/>
    <xf numFmtId="0" fontId="0" fillId="33" borderId="26" xfId="0" applyFill="1" applyBorder="1"/>
    <xf numFmtId="0" fontId="0" fillId="0" borderId="13" xfId="0" applyBorder="1" applyAlignment="1">
      <alignment wrapText="1"/>
    </xf>
    <xf numFmtId="44" fontId="16" fillId="33" borderId="16" xfId="1" applyFont="1" applyFill="1" applyBorder="1"/>
    <xf numFmtId="0" fontId="16" fillId="33" borderId="27" xfId="0" applyFont="1" applyFill="1" applyBorder="1" applyAlignment="1">
      <alignment horizontal="center"/>
    </xf>
    <xf numFmtId="0" fontId="0" fillId="0" borderId="11" xfId="0" applyBorder="1"/>
    <xf numFmtId="0" fontId="0" fillId="0" borderId="28" xfId="0" applyBorder="1"/>
    <xf numFmtId="0" fontId="0" fillId="0" borderId="24" xfId="0" applyBorder="1"/>
    <xf numFmtId="0" fontId="0" fillId="0" borderId="17" xfId="0" applyBorder="1"/>
    <xf numFmtId="0" fontId="16" fillId="33" borderId="24" xfId="0" applyFont="1" applyFill="1" applyBorder="1"/>
    <xf numFmtId="0" fontId="16" fillId="33" borderId="17" xfId="0" applyFont="1" applyFill="1" applyBorder="1"/>
    <xf numFmtId="0" fontId="0" fillId="0" borderId="15" xfId="0" applyBorder="1"/>
    <xf numFmtId="0" fontId="16" fillId="0" borderId="11" xfId="0" applyFont="1" applyBorder="1"/>
    <xf numFmtId="0" fontId="16" fillId="0" borderId="28" xfId="0" applyFont="1" applyBorder="1"/>
    <xf numFmtId="0" fontId="16" fillId="33" borderId="29" xfId="0" applyFont="1" applyFill="1" applyBorder="1" applyAlignment="1">
      <alignment horizontal="center"/>
    </xf>
    <xf numFmtId="44" fontId="0" fillId="33" borderId="16" xfId="1" applyFont="1" applyFill="1" applyBorder="1"/>
    <xf numFmtId="0" fontId="0" fillId="0" borderId="30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4"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 #2 '!$X$6</c:f>
              <c:strCache>
                <c:ptCount val="1"/>
                <c:pt idx="0">
                  <c:v>foot traffic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 #2 '!$W$7:$W$18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'Model  #2 '!$X$7:$X$18</c:f>
              <c:numCache>
                <c:formatCode>General</c:formatCode>
                <c:ptCount val="12"/>
                <c:pt idx="0">
                  <c:v>206</c:v>
                </c:pt>
                <c:pt idx="1">
                  <c:v>282</c:v>
                </c:pt>
                <c:pt idx="2">
                  <c:v>389</c:v>
                </c:pt>
                <c:pt idx="3">
                  <c:v>435</c:v>
                </c:pt>
                <c:pt idx="4">
                  <c:v>382</c:v>
                </c:pt>
                <c:pt idx="5">
                  <c:v>281</c:v>
                </c:pt>
                <c:pt idx="6">
                  <c:v>235</c:v>
                </c:pt>
                <c:pt idx="7">
                  <c:v>296</c:v>
                </c:pt>
                <c:pt idx="8">
                  <c:v>420</c:v>
                </c:pt>
                <c:pt idx="9">
                  <c:v>501</c:v>
                </c:pt>
                <c:pt idx="10">
                  <c:v>469</c:v>
                </c:pt>
                <c:pt idx="11">
                  <c:v>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5-4724-8E23-57D5FB329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97232"/>
        <c:axId val="1269191472"/>
      </c:scatterChart>
      <c:valAx>
        <c:axId val="12691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191472"/>
        <c:crosses val="autoZero"/>
        <c:crossBetween val="midCat"/>
      </c:valAx>
      <c:valAx>
        <c:axId val="12691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1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 #3 '!$X$6</c:f>
              <c:strCache>
                <c:ptCount val="1"/>
                <c:pt idx="0">
                  <c:v>foot traffic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 #3 '!$W$7:$W$18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'Model  #3 '!$X$7:$X$18</c:f>
              <c:numCache>
                <c:formatCode>General</c:formatCode>
                <c:ptCount val="12"/>
                <c:pt idx="0">
                  <c:v>206</c:v>
                </c:pt>
                <c:pt idx="1">
                  <c:v>282</c:v>
                </c:pt>
                <c:pt idx="2">
                  <c:v>389</c:v>
                </c:pt>
                <c:pt idx="3">
                  <c:v>435</c:v>
                </c:pt>
                <c:pt idx="4">
                  <c:v>382</c:v>
                </c:pt>
                <c:pt idx="5">
                  <c:v>281</c:v>
                </c:pt>
                <c:pt idx="6">
                  <c:v>235</c:v>
                </c:pt>
                <c:pt idx="7">
                  <c:v>296</c:v>
                </c:pt>
                <c:pt idx="8">
                  <c:v>420</c:v>
                </c:pt>
                <c:pt idx="9">
                  <c:v>501</c:v>
                </c:pt>
                <c:pt idx="10">
                  <c:v>469</c:v>
                </c:pt>
                <c:pt idx="11">
                  <c:v>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3-4948-8304-D007BD03F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97232"/>
        <c:axId val="1269191472"/>
      </c:scatterChart>
      <c:valAx>
        <c:axId val="12691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191472"/>
        <c:crosses val="autoZero"/>
        <c:crossBetween val="midCat"/>
      </c:valAx>
      <c:valAx>
        <c:axId val="12691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1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441610</xdr:colOff>
      <xdr:row>12</xdr:row>
      <xdr:rowOff>178755</xdr:rowOff>
    </xdr:from>
    <xdr:to>
      <xdr:col>36</xdr:col>
      <xdr:colOff>561413</xdr:colOff>
      <xdr:row>27</xdr:row>
      <xdr:rowOff>10851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0313BA-62F1-BF9F-EEE5-4C9B4F7D2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2578</xdr:colOff>
      <xdr:row>4</xdr:row>
      <xdr:rowOff>343591</xdr:rowOff>
    </xdr:from>
    <xdr:to>
      <xdr:col>35</xdr:col>
      <xdr:colOff>104420</xdr:colOff>
      <xdr:row>18</xdr:row>
      <xdr:rowOff>175687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437F3-95E5-4593-AC21-FC6A80278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1106</xdr:colOff>
      <xdr:row>15</xdr:row>
      <xdr:rowOff>133754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0829FE-5165-2936-A410-6A71272CC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25906" cy="2896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7BEA-0CDB-498A-862E-BA91F1DC4EAD}">
  <dimension ref="B4:AA36"/>
  <sheetViews>
    <sheetView zoomScale="56" zoomScaleNormal="55" workbookViewId="0">
      <selection activeCell="D6" sqref="D6"/>
    </sheetView>
  </sheetViews>
  <sheetFormatPr defaultRowHeight="14.5" x14ac:dyDescent="0.35"/>
  <cols>
    <col min="2" max="2" width="25.6328125" customWidth="1"/>
    <col min="14" max="14" width="11.26953125" customWidth="1"/>
    <col min="15" max="15" width="13.36328125" customWidth="1"/>
    <col min="16" max="16" width="18.26953125" customWidth="1"/>
    <col min="18" max="18" width="24.26953125" customWidth="1"/>
    <col min="19" max="19" width="27.26953125" customWidth="1"/>
    <col min="20" max="20" width="25.36328125" customWidth="1"/>
    <col min="21" max="21" width="15.1796875" customWidth="1"/>
    <col min="22" max="22" width="17.81640625" customWidth="1"/>
    <col min="26" max="26" width="18.81640625" customWidth="1"/>
    <col min="27" max="27" width="18" customWidth="1"/>
  </cols>
  <sheetData>
    <row r="4" spans="2:27" ht="15" thickBot="1" x14ac:dyDescent="0.4"/>
    <row r="5" spans="2:27" ht="29.5" thickBot="1" x14ac:dyDescent="0.4">
      <c r="B5" s="15" t="s">
        <v>42</v>
      </c>
      <c r="C5" s="13" t="s">
        <v>43</v>
      </c>
      <c r="D5" s="13" t="s">
        <v>44</v>
      </c>
      <c r="E5" s="13" t="s">
        <v>45</v>
      </c>
      <c r="F5" s="13" t="s">
        <v>46</v>
      </c>
      <c r="G5" s="13" t="s">
        <v>47</v>
      </c>
      <c r="H5" s="13" t="s">
        <v>48</v>
      </c>
      <c r="I5" s="13" t="s">
        <v>49</v>
      </c>
      <c r="J5" s="13" t="s">
        <v>50</v>
      </c>
      <c r="K5" s="13" t="s">
        <v>51</v>
      </c>
      <c r="L5" s="13" t="s">
        <v>52</v>
      </c>
      <c r="M5" s="13" t="s">
        <v>53</v>
      </c>
      <c r="N5" s="14" t="s">
        <v>54</v>
      </c>
      <c r="O5" s="27" t="s">
        <v>57</v>
      </c>
      <c r="P5" s="28" t="s">
        <v>58</v>
      </c>
    </row>
    <row r="6" spans="2:27" ht="15" thickBot="1" x14ac:dyDescent="0.4">
      <c r="B6" s="30" t="s">
        <v>4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 s="11">
        <v>0</v>
      </c>
      <c r="P6" s="29">
        <f>T7*V7</f>
        <v>25053</v>
      </c>
      <c r="R6" s="2" t="s">
        <v>68</v>
      </c>
      <c r="S6" s="6" t="s">
        <v>64</v>
      </c>
      <c r="T6" s="6" t="s">
        <v>66</v>
      </c>
      <c r="U6" s="4" t="s">
        <v>67</v>
      </c>
      <c r="V6" s="6" t="s">
        <v>65</v>
      </c>
      <c r="W6" t="s">
        <v>9</v>
      </c>
      <c r="X6" t="s">
        <v>10</v>
      </c>
      <c r="Z6" t="s">
        <v>11</v>
      </c>
      <c r="AA6" t="s">
        <v>3</v>
      </c>
    </row>
    <row r="7" spans="2:27" x14ac:dyDescent="0.35">
      <c r="B7" s="3" t="s">
        <v>5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11">
        <v>53</v>
      </c>
      <c r="P7" s="29">
        <f t="shared" ref="P7:P11" si="0">T8*V8</f>
        <v>20622</v>
      </c>
      <c r="R7" s="23" t="s">
        <v>4</v>
      </c>
      <c r="S7" s="16">
        <v>12</v>
      </c>
      <c r="T7" s="5">
        <v>3</v>
      </c>
      <c r="U7" s="5">
        <f t="shared" ref="U7:U12" si="1">12-T7</f>
        <v>9</v>
      </c>
      <c r="V7" s="20">
        <v>8351</v>
      </c>
      <c r="W7">
        <v>1</v>
      </c>
      <c r="X7">
        <v>206</v>
      </c>
      <c r="Z7" t="s">
        <v>12</v>
      </c>
      <c r="AA7">
        <v>7122.84</v>
      </c>
    </row>
    <row r="8" spans="2:27" x14ac:dyDescent="0.35">
      <c r="B8" s="30" t="s">
        <v>6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 s="11">
        <v>0</v>
      </c>
      <c r="P8" s="29">
        <f t="shared" si="0"/>
        <v>28419</v>
      </c>
      <c r="R8" s="23" t="s">
        <v>5</v>
      </c>
      <c r="S8" s="17">
        <v>2</v>
      </c>
      <c r="T8" s="3">
        <v>3</v>
      </c>
      <c r="U8" s="3">
        <f t="shared" si="1"/>
        <v>9</v>
      </c>
      <c r="V8" s="21">
        <v>6874</v>
      </c>
      <c r="W8">
        <v>2</v>
      </c>
      <c r="X8">
        <v>282</v>
      </c>
      <c r="Z8" t="s">
        <v>13</v>
      </c>
      <c r="AA8">
        <v>5336.14</v>
      </c>
    </row>
    <row r="9" spans="2:27" x14ac:dyDescent="0.35">
      <c r="B9" s="3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 s="11">
        <v>38</v>
      </c>
      <c r="P9" s="29">
        <f t="shared" si="0"/>
        <v>13682</v>
      </c>
      <c r="R9" s="23" t="s">
        <v>6</v>
      </c>
      <c r="S9" s="17">
        <v>5</v>
      </c>
      <c r="T9" s="3">
        <v>3</v>
      </c>
      <c r="U9" s="3">
        <f t="shared" si="1"/>
        <v>9</v>
      </c>
      <c r="V9" s="21">
        <v>9473</v>
      </c>
      <c r="W9">
        <v>3</v>
      </c>
      <c r="X9">
        <v>389</v>
      </c>
      <c r="Z9" t="s">
        <v>14</v>
      </c>
      <c r="AA9">
        <v>5611.59</v>
      </c>
    </row>
    <row r="10" spans="2:27" x14ac:dyDescent="0.35">
      <c r="B10" s="3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 s="11">
        <v>119</v>
      </c>
      <c r="P10" s="29">
        <f t="shared" si="0"/>
        <v>13156</v>
      </c>
      <c r="R10" s="23" t="s">
        <v>7</v>
      </c>
      <c r="S10" s="17">
        <v>8</v>
      </c>
      <c r="T10" s="3">
        <v>2</v>
      </c>
      <c r="U10" s="3">
        <f t="shared" si="1"/>
        <v>10</v>
      </c>
      <c r="V10" s="21">
        <v>6841</v>
      </c>
      <c r="W10">
        <v>4</v>
      </c>
      <c r="X10">
        <v>435</v>
      </c>
      <c r="Z10" t="s">
        <v>15</v>
      </c>
      <c r="AA10">
        <v>5533.03</v>
      </c>
    </row>
    <row r="11" spans="2:27" x14ac:dyDescent="0.35">
      <c r="B11" s="3" t="s">
        <v>59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1">
        <v>382</v>
      </c>
      <c r="P11" s="29">
        <f t="shared" si="0"/>
        <v>75828.052000000011</v>
      </c>
      <c r="R11" s="23" t="s">
        <v>8</v>
      </c>
      <c r="S11" s="17">
        <v>10</v>
      </c>
      <c r="T11" s="3">
        <v>2</v>
      </c>
      <c r="U11" s="3">
        <f t="shared" si="1"/>
        <v>10</v>
      </c>
      <c r="V11" s="21">
        <v>6578</v>
      </c>
      <c r="W11">
        <v>5</v>
      </c>
      <c r="X11">
        <v>382</v>
      </c>
      <c r="Z11" t="s">
        <v>16</v>
      </c>
      <c r="AA11">
        <v>6971.87</v>
      </c>
    </row>
    <row r="12" spans="2:27" ht="15" thickBot="1" x14ac:dyDescent="0.4">
      <c r="R12" s="18" t="s">
        <v>59</v>
      </c>
      <c r="S12" s="17">
        <v>1</v>
      </c>
      <c r="T12" s="3">
        <v>12</v>
      </c>
      <c r="U12" s="3">
        <f t="shared" si="1"/>
        <v>0</v>
      </c>
      <c r="V12" s="21">
        <f>AVERAGE(AA:AA)</f>
        <v>6319.0043333333342</v>
      </c>
      <c r="W12">
        <v>6</v>
      </c>
      <c r="X12">
        <v>281</v>
      </c>
      <c r="Z12" t="s">
        <v>17</v>
      </c>
      <c r="AA12">
        <v>6184.53</v>
      </c>
    </row>
    <row r="13" spans="2:27" x14ac:dyDescent="0.35">
      <c r="B13" s="8" t="s">
        <v>55</v>
      </c>
      <c r="C13" s="3">
        <f t="shared" ref="C13:N13" si="2">SUMPRODUCT(C6:C11,$O$6:$O$11)</f>
        <v>382</v>
      </c>
      <c r="D13" s="3">
        <f t="shared" si="2"/>
        <v>435</v>
      </c>
      <c r="E13" s="3">
        <f t="shared" si="2"/>
        <v>435</v>
      </c>
      <c r="F13" s="3">
        <f t="shared" si="2"/>
        <v>435</v>
      </c>
      <c r="G13" s="3">
        <f t="shared" si="2"/>
        <v>382</v>
      </c>
      <c r="H13" s="3">
        <f t="shared" si="2"/>
        <v>382</v>
      </c>
      <c r="I13" s="3">
        <f t="shared" si="2"/>
        <v>382</v>
      </c>
      <c r="J13" s="3">
        <f t="shared" si="2"/>
        <v>420</v>
      </c>
      <c r="K13" s="3">
        <f t="shared" si="2"/>
        <v>420</v>
      </c>
      <c r="L13" s="3">
        <f t="shared" si="2"/>
        <v>501</v>
      </c>
      <c r="M13" s="3">
        <f t="shared" si="2"/>
        <v>501</v>
      </c>
      <c r="N13" s="3">
        <f t="shared" si="2"/>
        <v>382</v>
      </c>
      <c r="W13">
        <v>7</v>
      </c>
      <c r="X13">
        <v>235</v>
      </c>
      <c r="Z13" t="s">
        <v>18</v>
      </c>
      <c r="AA13">
        <v>7061.41</v>
      </c>
    </row>
    <row r="14" spans="2:27" x14ac:dyDescent="0.35">
      <c r="B14" s="8" t="s">
        <v>56</v>
      </c>
      <c r="C14" s="3">
        <v>206</v>
      </c>
      <c r="D14" s="3">
        <v>282</v>
      </c>
      <c r="E14" s="3">
        <v>389</v>
      </c>
      <c r="F14" s="3">
        <v>435</v>
      </c>
      <c r="G14" s="3">
        <v>382</v>
      </c>
      <c r="H14" s="3">
        <v>281</v>
      </c>
      <c r="I14" s="3">
        <v>235</v>
      </c>
      <c r="J14" s="3">
        <v>296</v>
      </c>
      <c r="K14" s="3">
        <v>420</v>
      </c>
      <c r="L14" s="3">
        <v>501</v>
      </c>
      <c r="M14" s="3">
        <v>469</v>
      </c>
      <c r="N14" s="3">
        <v>356</v>
      </c>
      <c r="O14" s="8" t="s">
        <v>60</v>
      </c>
      <c r="P14" s="26">
        <f>SUMPRODUCT(O6:O11,P6:P11)</f>
        <v>32144761.864000004</v>
      </c>
      <c r="W14">
        <v>8</v>
      </c>
      <c r="X14">
        <v>296</v>
      </c>
      <c r="Z14" t="s">
        <v>19</v>
      </c>
      <c r="AA14">
        <v>6288.45</v>
      </c>
    </row>
    <row r="15" spans="2:27" x14ac:dyDescent="0.35">
      <c r="W15">
        <v>9</v>
      </c>
      <c r="X15">
        <v>420</v>
      </c>
      <c r="Z15" t="s">
        <v>20</v>
      </c>
      <c r="AA15">
        <v>7860.9</v>
      </c>
    </row>
    <row r="16" spans="2:27" x14ac:dyDescent="0.35">
      <c r="W16">
        <v>10</v>
      </c>
      <c r="X16">
        <v>501</v>
      </c>
      <c r="Z16" t="s">
        <v>21</v>
      </c>
      <c r="AA16">
        <v>6878.17</v>
      </c>
    </row>
    <row r="17" spans="23:27" x14ac:dyDescent="0.35">
      <c r="W17">
        <v>11</v>
      </c>
      <c r="X17">
        <v>469</v>
      </c>
      <c r="Z17" t="s">
        <v>22</v>
      </c>
      <c r="AA17">
        <v>5622.2</v>
      </c>
    </row>
    <row r="18" spans="23:27" x14ac:dyDescent="0.35">
      <c r="W18">
        <v>12</v>
      </c>
      <c r="X18">
        <v>356</v>
      </c>
      <c r="Z18" t="s">
        <v>23</v>
      </c>
      <c r="AA18">
        <v>4056.81</v>
      </c>
    </row>
    <row r="19" spans="23:27" x14ac:dyDescent="0.35">
      <c r="Z19" t="s">
        <v>24</v>
      </c>
      <c r="AA19">
        <v>8235.7800000000007</v>
      </c>
    </row>
    <row r="20" spans="23:27" x14ac:dyDescent="0.35">
      <c r="Z20" t="s">
        <v>25</v>
      </c>
      <c r="AA20">
        <v>6585.21</v>
      </c>
    </row>
    <row r="21" spans="23:27" x14ac:dyDescent="0.35">
      <c r="Z21" t="s">
        <v>26</v>
      </c>
      <c r="AA21">
        <v>7319.77</v>
      </c>
    </row>
    <row r="22" spans="23:27" x14ac:dyDescent="0.35">
      <c r="Z22" t="s">
        <v>27</v>
      </c>
      <c r="AA22">
        <v>4411.6899999999996</v>
      </c>
    </row>
    <row r="23" spans="23:27" x14ac:dyDescent="0.35">
      <c r="Z23" t="s">
        <v>28</v>
      </c>
      <c r="AA23">
        <v>4955.88</v>
      </c>
    </row>
    <row r="24" spans="23:27" x14ac:dyDescent="0.35">
      <c r="Z24" t="s">
        <v>29</v>
      </c>
      <c r="AA24">
        <v>4738.7700000000004</v>
      </c>
    </row>
    <row r="25" spans="23:27" x14ac:dyDescent="0.35">
      <c r="Z25" t="s">
        <v>30</v>
      </c>
      <c r="AA25">
        <v>7079.18</v>
      </c>
    </row>
    <row r="26" spans="23:27" x14ac:dyDescent="0.35">
      <c r="Z26" t="s">
        <v>31</v>
      </c>
      <c r="AA26">
        <v>6194.18</v>
      </c>
    </row>
    <row r="27" spans="23:27" x14ac:dyDescent="0.35">
      <c r="Z27" t="s">
        <v>32</v>
      </c>
      <c r="AA27">
        <v>7050.02</v>
      </c>
    </row>
    <row r="28" spans="23:27" x14ac:dyDescent="0.35">
      <c r="Z28" t="s">
        <v>33</v>
      </c>
      <c r="AA28">
        <v>7467.79</v>
      </c>
    </row>
    <row r="29" spans="23:27" x14ac:dyDescent="0.35">
      <c r="Z29" t="s">
        <v>34</v>
      </c>
      <c r="AA29">
        <v>7439.46</v>
      </c>
    </row>
    <row r="30" spans="23:27" x14ac:dyDescent="0.35">
      <c r="Z30" t="s">
        <v>35</v>
      </c>
      <c r="AA30">
        <v>5625.89</v>
      </c>
    </row>
    <row r="31" spans="23:27" x14ac:dyDescent="0.35">
      <c r="Z31" t="s">
        <v>36</v>
      </c>
      <c r="AA31">
        <v>6167.47</v>
      </c>
    </row>
    <row r="32" spans="23:27" x14ac:dyDescent="0.35">
      <c r="Z32" t="s">
        <v>37</v>
      </c>
      <c r="AA32">
        <v>6021.36</v>
      </c>
    </row>
    <row r="33" spans="26:27" x14ac:dyDescent="0.35">
      <c r="Z33" t="s">
        <v>38</v>
      </c>
      <c r="AA33">
        <v>6307.31</v>
      </c>
    </row>
    <row r="34" spans="26:27" x14ac:dyDescent="0.35">
      <c r="Z34" t="s">
        <v>39</v>
      </c>
      <c r="AA34">
        <v>6752.9</v>
      </c>
    </row>
    <row r="35" spans="26:27" x14ac:dyDescent="0.35">
      <c r="Z35" t="s">
        <v>40</v>
      </c>
      <c r="AA35">
        <v>5982.14</v>
      </c>
    </row>
    <row r="36" spans="26:27" x14ac:dyDescent="0.35">
      <c r="Z36" t="s">
        <v>41</v>
      </c>
      <c r="AA36">
        <v>6707.39</v>
      </c>
    </row>
  </sheetData>
  <phoneticPr fontId="18" type="noConversion"/>
  <conditionalFormatting sqref="C6:N11 C14:N14">
    <cfRule type="cellIs" dxfId="13" priority="1" operator="equal">
      <formula>1</formula>
    </cfRule>
    <cfRule type="cellIs" dxfId="12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D29B8-B38B-4115-A59F-E6CB1B4B017D}">
  <dimension ref="B5:AE36"/>
  <sheetViews>
    <sheetView tabSelected="1" zoomScale="56" workbookViewId="0">
      <selection activeCell="Q22" sqref="Q22"/>
    </sheetView>
  </sheetViews>
  <sheetFormatPr defaultRowHeight="14.5" x14ac:dyDescent="0.35"/>
  <cols>
    <col min="2" max="2" width="25.6328125" customWidth="1"/>
    <col min="14" max="14" width="11.26953125" customWidth="1"/>
    <col min="15" max="15" width="13.36328125" customWidth="1"/>
    <col min="16" max="16" width="21.81640625" customWidth="1"/>
    <col min="17" max="17" width="11.90625" customWidth="1"/>
    <col min="18" max="18" width="24.26953125" customWidth="1"/>
    <col min="19" max="19" width="27.26953125" customWidth="1"/>
    <col min="20" max="20" width="25.36328125" customWidth="1"/>
    <col min="21" max="21" width="15.1796875" customWidth="1"/>
    <col min="24" max="24" width="11.90625" customWidth="1"/>
    <col min="26" max="26" width="18.81640625" customWidth="1"/>
    <col min="27" max="27" width="18" customWidth="1"/>
    <col min="30" max="30" width="11.54296875" customWidth="1"/>
    <col min="31" max="31" width="11.81640625" customWidth="1"/>
  </cols>
  <sheetData>
    <row r="5" spans="2:31" ht="29.5" thickBot="1" x14ac:dyDescent="0.4">
      <c r="B5" s="31" t="s">
        <v>42</v>
      </c>
      <c r="C5" s="32" t="s">
        <v>43</v>
      </c>
      <c r="D5" s="32" t="s">
        <v>44</v>
      </c>
      <c r="E5" s="32" t="s">
        <v>45</v>
      </c>
      <c r="F5" s="32" t="s">
        <v>46</v>
      </c>
      <c r="G5" s="32" t="s">
        <v>47</v>
      </c>
      <c r="H5" s="32" t="s">
        <v>48</v>
      </c>
      <c r="I5" s="32" t="s">
        <v>49</v>
      </c>
      <c r="J5" s="32" t="s">
        <v>50</v>
      </c>
      <c r="K5" s="32" t="s">
        <v>51</v>
      </c>
      <c r="L5" s="32" t="s">
        <v>52</v>
      </c>
      <c r="M5" s="32" t="s">
        <v>53</v>
      </c>
      <c r="N5" s="32" t="s">
        <v>54</v>
      </c>
      <c r="O5" s="36" t="s">
        <v>57</v>
      </c>
      <c r="P5" s="36" t="s">
        <v>58</v>
      </c>
      <c r="Q5" s="3" t="str">
        <f>'Model  #2 '!Q5</f>
        <v>% decrease</v>
      </c>
    </row>
    <row r="6" spans="2:31" ht="15" thickBot="1" x14ac:dyDescent="0.4">
      <c r="B6" s="3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11">
        <v>0</v>
      </c>
      <c r="P6" s="3">
        <f>U7*T7</f>
        <v>25053</v>
      </c>
      <c r="Q6" s="9">
        <f>ROUNDDOWN(O6*0.8, 1)</f>
        <v>0</v>
      </c>
      <c r="R6" s="39" t="s">
        <v>0</v>
      </c>
      <c r="S6" s="50" t="s">
        <v>1</v>
      </c>
      <c r="T6" s="50" t="s">
        <v>2</v>
      </c>
      <c r="U6" s="40" t="s">
        <v>3</v>
      </c>
      <c r="W6" s="41" t="s">
        <v>9</v>
      </c>
      <c r="X6" s="42" t="s">
        <v>10</v>
      </c>
      <c r="Z6" s="39" t="s">
        <v>11</v>
      </c>
      <c r="AA6" s="40" t="s">
        <v>3</v>
      </c>
      <c r="AC6" s="3" t="s">
        <v>61</v>
      </c>
      <c r="AD6" s="3" t="s">
        <v>63</v>
      </c>
      <c r="AE6" s="3" t="s">
        <v>62</v>
      </c>
    </row>
    <row r="7" spans="2:31" x14ac:dyDescent="0.35">
      <c r="B7" s="3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11">
        <v>0</v>
      </c>
      <c r="P7" s="3">
        <f t="shared" ref="P7:P10" si="0">U8*T8</f>
        <v>20622</v>
      </c>
      <c r="Q7" s="9">
        <f t="shared" ref="Q7:Q10" si="1">ROUNDDOWN(O7*0.8, 1)</f>
        <v>0</v>
      </c>
      <c r="R7" s="3" t="s">
        <v>4</v>
      </c>
      <c r="S7" s="3">
        <v>12</v>
      </c>
      <c r="T7" s="3">
        <v>3</v>
      </c>
      <c r="U7" s="3">
        <v>8351</v>
      </c>
      <c r="W7" s="5">
        <v>1</v>
      </c>
      <c r="X7" s="5">
        <v>206</v>
      </c>
      <c r="Z7" s="3" t="s">
        <v>12</v>
      </c>
      <c r="AA7" s="3">
        <v>7122.84</v>
      </c>
      <c r="AC7" s="3">
        <v>1</v>
      </c>
      <c r="AD7" s="3">
        <f>9</f>
        <v>9</v>
      </c>
      <c r="AE7" s="3">
        <v>8351</v>
      </c>
    </row>
    <row r="8" spans="2:31" x14ac:dyDescent="0.35">
      <c r="B8" s="3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11">
        <v>0</v>
      </c>
      <c r="P8" s="3">
        <f t="shared" si="0"/>
        <v>28419</v>
      </c>
      <c r="Q8" s="9">
        <f t="shared" si="1"/>
        <v>0</v>
      </c>
      <c r="R8" s="3" t="s">
        <v>5</v>
      </c>
      <c r="S8" s="3">
        <v>2</v>
      </c>
      <c r="T8" s="3">
        <v>3</v>
      </c>
      <c r="U8" s="3">
        <v>6874</v>
      </c>
      <c r="W8" s="3">
        <v>2</v>
      </c>
      <c r="X8" s="3">
        <v>282</v>
      </c>
      <c r="Z8" s="3" t="s">
        <v>13</v>
      </c>
      <c r="AA8" s="3">
        <v>5336.14</v>
      </c>
      <c r="AC8" s="3">
        <v>2</v>
      </c>
      <c r="AD8" s="3">
        <v>9</v>
      </c>
      <c r="AE8" s="3">
        <v>6874</v>
      </c>
    </row>
    <row r="9" spans="2:31" x14ac:dyDescent="0.35">
      <c r="B9" s="3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11">
        <v>0</v>
      </c>
      <c r="P9" s="3">
        <f t="shared" si="0"/>
        <v>13682</v>
      </c>
      <c r="Q9" s="9">
        <f t="shared" si="1"/>
        <v>0</v>
      </c>
      <c r="R9" s="3" t="s">
        <v>6</v>
      </c>
      <c r="S9" s="3">
        <v>5</v>
      </c>
      <c r="T9" s="3">
        <v>3</v>
      </c>
      <c r="U9" s="3">
        <v>9473</v>
      </c>
      <c r="W9" s="3">
        <v>3</v>
      </c>
      <c r="X9" s="3">
        <v>389</v>
      </c>
      <c r="Z9" s="3" t="s">
        <v>14</v>
      </c>
      <c r="AA9" s="3">
        <v>5611.59</v>
      </c>
      <c r="AC9" s="3">
        <v>3</v>
      </c>
      <c r="AD9" s="3">
        <v>9</v>
      </c>
      <c r="AE9" s="3">
        <v>9473</v>
      </c>
    </row>
    <row r="10" spans="2:31" x14ac:dyDescent="0.35">
      <c r="B10" s="3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11">
        <v>0</v>
      </c>
      <c r="P10" s="3">
        <f t="shared" si="0"/>
        <v>13156</v>
      </c>
      <c r="Q10" s="9">
        <f t="shared" si="1"/>
        <v>0</v>
      </c>
      <c r="R10" s="3" t="s">
        <v>7</v>
      </c>
      <c r="S10" s="3">
        <v>8</v>
      </c>
      <c r="T10" s="3">
        <v>2</v>
      </c>
      <c r="U10" s="3">
        <v>6841</v>
      </c>
      <c r="W10" s="3">
        <v>4</v>
      </c>
      <c r="X10" s="3">
        <v>435</v>
      </c>
      <c r="Z10" s="3" t="s">
        <v>15</v>
      </c>
      <c r="AA10" s="3">
        <v>5533.03</v>
      </c>
      <c r="AC10" s="3">
        <v>4</v>
      </c>
      <c r="AD10" s="3">
        <v>10</v>
      </c>
      <c r="AE10" s="3">
        <v>6841</v>
      </c>
    </row>
    <row r="11" spans="2:31" x14ac:dyDescent="0.35">
      <c r="B11" s="3" t="s">
        <v>59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1">
        <v>501</v>
      </c>
      <c r="P11" s="3">
        <f>U12*T12</f>
        <v>75828.052000000011</v>
      </c>
      <c r="Q11" s="9">
        <f>ROUNDDOWN(435*0.8, 0)</f>
        <v>348</v>
      </c>
      <c r="R11" s="3" t="s">
        <v>8</v>
      </c>
      <c r="S11" s="3">
        <v>10</v>
      </c>
      <c r="T11" s="3">
        <v>2</v>
      </c>
      <c r="U11" s="3">
        <v>6578</v>
      </c>
      <c r="W11" s="3">
        <v>5</v>
      </c>
      <c r="X11" s="3">
        <v>382</v>
      </c>
      <c r="Z11" s="3" t="s">
        <v>16</v>
      </c>
      <c r="AA11" s="3">
        <v>6971.87</v>
      </c>
      <c r="AC11" s="3">
        <v>5</v>
      </c>
      <c r="AD11" s="3">
        <v>10</v>
      </c>
      <c r="AE11" s="3">
        <v>6578</v>
      </c>
    </row>
    <row r="12" spans="2:31" x14ac:dyDescent="0.35">
      <c r="R12" s="3" t="s">
        <v>59</v>
      </c>
      <c r="S12" s="3">
        <v>1</v>
      </c>
      <c r="T12" s="3">
        <v>12</v>
      </c>
      <c r="U12" s="3">
        <f>AVERAGE(AA:AA)</f>
        <v>6319.0043333333342</v>
      </c>
      <c r="W12" s="3">
        <v>6</v>
      </c>
      <c r="X12" s="3">
        <v>281</v>
      </c>
      <c r="Z12" s="3" t="s">
        <v>17</v>
      </c>
      <c r="AA12" s="3">
        <v>6184.53</v>
      </c>
      <c r="AC12" s="3">
        <v>6</v>
      </c>
      <c r="AD12" s="3">
        <v>10</v>
      </c>
      <c r="AE12" s="3" t="e">
        <f>AVERAGE(AK:AK)</f>
        <v>#DIV/0!</v>
      </c>
    </row>
    <row r="13" spans="2:31" ht="15" thickBot="1" x14ac:dyDescent="0.4">
      <c r="B13" s="3" t="s">
        <v>55</v>
      </c>
      <c r="C13" s="3">
        <f t="shared" ref="C13:N13" si="2">SUMPRODUCT(C6:C11,$O$6:$O$11)</f>
        <v>501</v>
      </c>
      <c r="D13" s="3">
        <f t="shared" si="2"/>
        <v>501</v>
      </c>
      <c r="E13" s="3">
        <f t="shared" si="2"/>
        <v>501</v>
      </c>
      <c r="F13" s="3">
        <f t="shared" si="2"/>
        <v>501</v>
      </c>
      <c r="G13" s="3">
        <f t="shared" si="2"/>
        <v>501</v>
      </c>
      <c r="H13" s="3">
        <f t="shared" si="2"/>
        <v>501</v>
      </c>
      <c r="I13" s="3">
        <f t="shared" si="2"/>
        <v>501</v>
      </c>
      <c r="J13" s="3">
        <f t="shared" si="2"/>
        <v>501</v>
      </c>
      <c r="K13" s="3">
        <f t="shared" si="2"/>
        <v>501</v>
      </c>
      <c r="L13" s="3">
        <f t="shared" si="2"/>
        <v>501</v>
      </c>
      <c r="M13" s="3">
        <f t="shared" si="2"/>
        <v>501</v>
      </c>
      <c r="N13" s="3">
        <f t="shared" si="2"/>
        <v>501</v>
      </c>
      <c r="W13" s="3">
        <v>7</v>
      </c>
      <c r="X13" s="3">
        <v>235</v>
      </c>
      <c r="Z13" s="3" t="s">
        <v>18</v>
      </c>
      <c r="AA13" s="3">
        <v>7061.41</v>
      </c>
      <c r="AC13" s="3"/>
      <c r="AD13" s="3"/>
    </row>
    <row r="14" spans="2:31" ht="15" thickBot="1" x14ac:dyDescent="0.4">
      <c r="B14" s="3" t="s">
        <v>56</v>
      </c>
      <c r="C14" s="3">
        <v>206</v>
      </c>
      <c r="D14" s="3">
        <v>282</v>
      </c>
      <c r="E14" s="3">
        <v>389</v>
      </c>
      <c r="F14" s="3">
        <v>435</v>
      </c>
      <c r="G14" s="3">
        <v>382</v>
      </c>
      <c r="H14" s="3">
        <v>281</v>
      </c>
      <c r="I14" s="3">
        <v>235</v>
      </c>
      <c r="J14" s="3">
        <v>296</v>
      </c>
      <c r="K14" s="3">
        <v>420</v>
      </c>
      <c r="L14" s="3">
        <v>501</v>
      </c>
      <c r="M14" s="3">
        <v>469</v>
      </c>
      <c r="N14" s="9">
        <v>356</v>
      </c>
      <c r="O14" s="45" t="s">
        <v>60</v>
      </c>
      <c r="P14" s="49">
        <f>SUMPRODUCT(O6:O11,P6:P11)</f>
        <v>37989854.052000009</v>
      </c>
      <c r="W14" s="3">
        <v>8</v>
      </c>
      <c r="X14" s="3">
        <v>296</v>
      </c>
      <c r="Z14" s="3" t="s">
        <v>19</v>
      </c>
      <c r="AA14" s="3">
        <v>6288.45</v>
      </c>
    </row>
    <row r="15" spans="2:31" x14ac:dyDescent="0.35">
      <c r="W15" s="3">
        <v>9</v>
      </c>
      <c r="X15" s="3">
        <v>420</v>
      </c>
      <c r="Z15" s="3" t="s">
        <v>20</v>
      </c>
      <c r="AA15" s="3">
        <v>7860.9</v>
      </c>
    </row>
    <row r="16" spans="2:31" x14ac:dyDescent="0.35">
      <c r="W16" s="3">
        <v>10</v>
      </c>
      <c r="X16" s="3">
        <v>501</v>
      </c>
      <c r="Z16" s="3" t="s">
        <v>21</v>
      </c>
      <c r="AA16" s="3">
        <v>6878.17</v>
      </c>
    </row>
    <row r="17" spans="23:27" x14ac:dyDescent="0.35">
      <c r="W17" s="3">
        <v>11</v>
      </c>
      <c r="X17" s="3">
        <v>469</v>
      </c>
      <c r="Z17" s="3" t="s">
        <v>22</v>
      </c>
      <c r="AA17" s="3">
        <v>5622.2</v>
      </c>
    </row>
    <row r="18" spans="23:27" x14ac:dyDescent="0.35">
      <c r="W18" s="3">
        <v>12</v>
      </c>
      <c r="X18" s="3">
        <v>356</v>
      </c>
      <c r="Z18" s="3" t="s">
        <v>23</v>
      </c>
      <c r="AA18" s="3">
        <v>4056.81</v>
      </c>
    </row>
    <row r="19" spans="23:27" x14ac:dyDescent="0.35">
      <c r="Z19" s="3" t="s">
        <v>24</v>
      </c>
      <c r="AA19" s="3">
        <v>8235.7800000000007</v>
      </c>
    </row>
    <row r="20" spans="23:27" x14ac:dyDescent="0.35">
      <c r="Z20" s="3" t="s">
        <v>25</v>
      </c>
      <c r="AA20" s="3">
        <v>6585.21</v>
      </c>
    </row>
    <row r="21" spans="23:27" x14ac:dyDescent="0.35">
      <c r="Z21" s="3" t="s">
        <v>26</v>
      </c>
      <c r="AA21" s="3">
        <v>7319.77</v>
      </c>
    </row>
    <row r="22" spans="23:27" x14ac:dyDescent="0.35">
      <c r="Z22" s="3" t="s">
        <v>27</v>
      </c>
      <c r="AA22" s="3">
        <v>4411.6899999999996</v>
      </c>
    </row>
    <row r="23" spans="23:27" x14ac:dyDescent="0.35">
      <c r="Z23" s="3" t="s">
        <v>28</v>
      </c>
      <c r="AA23" s="3">
        <v>4955.88</v>
      </c>
    </row>
    <row r="24" spans="23:27" x14ac:dyDescent="0.35">
      <c r="Z24" s="3" t="s">
        <v>29</v>
      </c>
      <c r="AA24" s="3">
        <v>4738.7700000000004</v>
      </c>
    </row>
    <row r="25" spans="23:27" x14ac:dyDescent="0.35">
      <c r="Z25" s="3" t="s">
        <v>30</v>
      </c>
      <c r="AA25" s="3">
        <v>7079.18</v>
      </c>
    </row>
    <row r="26" spans="23:27" x14ac:dyDescent="0.35">
      <c r="Z26" s="3" t="s">
        <v>31</v>
      </c>
      <c r="AA26" s="3">
        <v>6194.18</v>
      </c>
    </row>
    <row r="27" spans="23:27" x14ac:dyDescent="0.35">
      <c r="Z27" s="3" t="s">
        <v>32</v>
      </c>
      <c r="AA27" s="3">
        <v>7050.02</v>
      </c>
    </row>
    <row r="28" spans="23:27" x14ac:dyDescent="0.35">
      <c r="Z28" s="3" t="s">
        <v>33</v>
      </c>
      <c r="AA28" s="3">
        <v>7467.79</v>
      </c>
    </row>
    <row r="29" spans="23:27" x14ac:dyDescent="0.35">
      <c r="Z29" s="3" t="s">
        <v>34</v>
      </c>
      <c r="AA29" s="3">
        <v>7439.46</v>
      </c>
    </row>
    <row r="30" spans="23:27" x14ac:dyDescent="0.35">
      <c r="Z30" s="3" t="s">
        <v>35</v>
      </c>
      <c r="AA30" s="3">
        <v>5625.89</v>
      </c>
    </row>
    <row r="31" spans="23:27" x14ac:dyDescent="0.35">
      <c r="Z31" s="3" t="s">
        <v>36</v>
      </c>
      <c r="AA31" s="3">
        <v>6167.47</v>
      </c>
    </row>
    <row r="32" spans="23:27" x14ac:dyDescent="0.35">
      <c r="Z32" s="3" t="s">
        <v>37</v>
      </c>
      <c r="AA32" s="3">
        <v>6021.36</v>
      </c>
    </row>
    <row r="33" spans="26:27" x14ac:dyDescent="0.35">
      <c r="Z33" s="3" t="s">
        <v>38</v>
      </c>
      <c r="AA33" s="3">
        <v>6307.31</v>
      </c>
    </row>
    <row r="34" spans="26:27" x14ac:dyDescent="0.35">
      <c r="Z34" s="3" t="s">
        <v>39</v>
      </c>
      <c r="AA34" s="3">
        <v>6752.9</v>
      </c>
    </row>
    <row r="35" spans="26:27" x14ac:dyDescent="0.35">
      <c r="Z35" s="3" t="s">
        <v>40</v>
      </c>
      <c r="AA35" s="3">
        <v>5982.14</v>
      </c>
    </row>
    <row r="36" spans="26:27" x14ac:dyDescent="0.35">
      <c r="Z36" s="3" t="s">
        <v>41</v>
      </c>
      <c r="AA36" s="3">
        <v>6707.39</v>
      </c>
    </row>
  </sheetData>
  <conditionalFormatting sqref="C6:N11">
    <cfRule type="cellIs" dxfId="11" priority="1" operator="equal">
      <formula>1</formula>
    </cfRule>
    <cfRule type="cellIs" dxfId="10" priority="2" operator="equal">
      <formula>0</formula>
    </cfRule>
  </conditionalFormatting>
  <conditionalFormatting sqref="C14:N14">
    <cfRule type="cellIs" dxfId="9" priority="3" operator="equal">
      <formula>1</formula>
    </cfRule>
    <cfRule type="cellIs" dxfId="8" priority="4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F4F1-E9D6-40FB-B80C-3FB1430D8580}">
  <dimension ref="B5:AE36"/>
  <sheetViews>
    <sheetView zoomScale="55" zoomScaleNormal="85" workbookViewId="0">
      <selection activeCell="U35" sqref="U35"/>
    </sheetView>
  </sheetViews>
  <sheetFormatPr defaultRowHeight="14.5" x14ac:dyDescent="0.35"/>
  <cols>
    <col min="2" max="2" width="25.6328125" customWidth="1"/>
    <col min="14" max="14" width="11.26953125" customWidth="1"/>
    <col min="15" max="15" width="13.36328125" customWidth="1"/>
    <col min="16" max="16" width="21.81640625" customWidth="1"/>
    <col min="17" max="17" width="11.7265625" customWidth="1"/>
    <col min="18" max="18" width="24.26953125" customWidth="1"/>
    <col min="19" max="19" width="27.26953125" customWidth="1"/>
    <col min="20" max="20" width="25.36328125" customWidth="1"/>
    <col min="21" max="21" width="15.1796875" customWidth="1"/>
    <col min="22" max="22" width="19.81640625" customWidth="1"/>
    <col min="24" max="24" width="10.26953125" customWidth="1"/>
    <col min="26" max="26" width="18.81640625" customWidth="1"/>
    <col min="27" max="27" width="18" customWidth="1"/>
    <col min="30" max="30" width="11.54296875" customWidth="1"/>
  </cols>
  <sheetData>
    <row r="5" spans="2:31" ht="29.5" thickBot="1" x14ac:dyDescent="0.4">
      <c r="B5" s="31" t="s">
        <v>42</v>
      </c>
      <c r="C5" s="33" t="s">
        <v>43</v>
      </c>
      <c r="D5" s="33" t="s">
        <v>44</v>
      </c>
      <c r="E5" s="33" t="s">
        <v>45</v>
      </c>
      <c r="F5" s="33" t="s">
        <v>46</v>
      </c>
      <c r="G5" s="33" t="s">
        <v>47</v>
      </c>
      <c r="H5" s="33" t="s">
        <v>48</v>
      </c>
      <c r="I5" s="33" t="s">
        <v>49</v>
      </c>
      <c r="J5" s="33" t="s">
        <v>50</v>
      </c>
      <c r="K5" s="33" t="s">
        <v>51</v>
      </c>
      <c r="L5" s="33" t="s">
        <v>52</v>
      </c>
      <c r="M5" s="33" t="s">
        <v>53</v>
      </c>
      <c r="N5" s="35" t="s">
        <v>54</v>
      </c>
      <c r="O5" s="12" t="s">
        <v>57</v>
      </c>
      <c r="P5" s="12" t="s">
        <v>58</v>
      </c>
      <c r="Q5" s="3" t="str">
        <f>'Model  #3 '!Q5</f>
        <v>% decrease</v>
      </c>
    </row>
    <row r="6" spans="2:31" ht="15" thickBot="1" x14ac:dyDescent="0.4">
      <c r="B6" s="9" t="s">
        <v>4</v>
      </c>
      <c r="C6" s="34">
        <v>1</v>
      </c>
      <c r="D6" s="34">
        <v>1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1</v>
      </c>
      <c r="O6" s="11">
        <v>8</v>
      </c>
      <c r="P6" s="3">
        <f>V7*T7</f>
        <v>25053</v>
      </c>
      <c r="Q6" s="9">
        <f>ROUNDDOWN(O6*0.8, 1)</f>
        <v>6.4</v>
      </c>
      <c r="R6" s="2" t="s">
        <v>68</v>
      </c>
      <c r="S6" s="6" t="s">
        <v>64</v>
      </c>
      <c r="T6" s="6" t="s">
        <v>66</v>
      </c>
      <c r="U6" s="48" t="s">
        <v>67</v>
      </c>
      <c r="V6" s="38" t="s">
        <v>65</v>
      </c>
      <c r="W6" s="43" t="s">
        <v>9</v>
      </c>
      <c r="X6" s="44" t="s">
        <v>69</v>
      </c>
      <c r="Z6" s="46" t="s">
        <v>11</v>
      </c>
      <c r="AA6" s="47" t="s">
        <v>3</v>
      </c>
      <c r="AC6" s="8" t="s">
        <v>61</v>
      </c>
      <c r="AD6" s="8" t="s">
        <v>63</v>
      </c>
      <c r="AE6" s="8" t="s">
        <v>62</v>
      </c>
    </row>
    <row r="7" spans="2:31" x14ac:dyDescent="0.35">
      <c r="B7" s="9" t="s">
        <v>5</v>
      </c>
      <c r="C7" s="34">
        <v>0</v>
      </c>
      <c r="D7" s="34">
        <v>1</v>
      </c>
      <c r="E7" s="34">
        <v>1</v>
      </c>
      <c r="F7" s="34">
        <v>1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11">
        <v>87</v>
      </c>
      <c r="P7" s="3">
        <f>V8*T8</f>
        <v>20622</v>
      </c>
      <c r="Q7" s="9">
        <f t="shared" ref="Q7:Q10" si="0">ROUNDDOWN(O7*0.8, 1)</f>
        <v>69.599999999999994</v>
      </c>
      <c r="R7" s="3" t="s">
        <v>4</v>
      </c>
      <c r="S7" s="3">
        <v>12</v>
      </c>
      <c r="T7" s="3">
        <v>3</v>
      </c>
      <c r="U7" s="3">
        <f>12-T7</f>
        <v>9</v>
      </c>
      <c r="V7" s="3">
        <v>8351</v>
      </c>
      <c r="W7" s="5">
        <v>1</v>
      </c>
      <c r="X7" s="5">
        <v>206</v>
      </c>
      <c r="Z7" s="3" t="s">
        <v>12</v>
      </c>
      <c r="AA7" s="3">
        <v>7122.84</v>
      </c>
      <c r="AC7" s="3">
        <v>1</v>
      </c>
      <c r="AD7" s="3">
        <f>9</f>
        <v>9</v>
      </c>
      <c r="AE7" s="3">
        <v>25053</v>
      </c>
    </row>
    <row r="8" spans="2:31" x14ac:dyDescent="0.35">
      <c r="B8" s="9" t="s">
        <v>6</v>
      </c>
      <c r="C8" s="34">
        <v>0</v>
      </c>
      <c r="D8" s="34">
        <v>0</v>
      </c>
      <c r="E8" s="34">
        <v>0</v>
      </c>
      <c r="F8" s="34">
        <v>0</v>
      </c>
      <c r="G8" s="34">
        <v>1</v>
      </c>
      <c r="H8" s="34">
        <v>1</v>
      </c>
      <c r="I8" s="34">
        <v>1</v>
      </c>
      <c r="J8" s="34">
        <v>0</v>
      </c>
      <c r="K8" s="34">
        <v>0</v>
      </c>
      <c r="L8" s="34">
        <v>0</v>
      </c>
      <c r="M8" s="34">
        <v>0</v>
      </c>
      <c r="N8" s="34">
        <v>0</v>
      </c>
      <c r="O8" s="11">
        <v>34</v>
      </c>
      <c r="P8" s="3">
        <f>V9*T9</f>
        <v>28419</v>
      </c>
      <c r="Q8" s="9">
        <f t="shared" si="0"/>
        <v>27.2</v>
      </c>
      <c r="R8" s="3" t="s">
        <v>5</v>
      </c>
      <c r="S8" s="3">
        <v>2</v>
      </c>
      <c r="T8" s="3">
        <v>3</v>
      </c>
      <c r="U8" s="3">
        <f t="shared" ref="U8:U12" si="1">12-T8</f>
        <v>9</v>
      </c>
      <c r="V8" s="3">
        <v>6874</v>
      </c>
      <c r="W8" s="3">
        <v>2</v>
      </c>
      <c r="X8" s="3">
        <v>282</v>
      </c>
      <c r="Z8" s="3" t="s">
        <v>13</v>
      </c>
      <c r="AA8" s="3">
        <v>5336.14</v>
      </c>
      <c r="AC8" s="3">
        <v>2</v>
      </c>
      <c r="AD8" s="3">
        <v>9</v>
      </c>
      <c r="AE8" s="3">
        <v>20622</v>
      </c>
    </row>
    <row r="9" spans="2:31" x14ac:dyDescent="0.35">
      <c r="B9" s="9" t="s">
        <v>7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1</v>
      </c>
      <c r="K9" s="34">
        <v>1</v>
      </c>
      <c r="L9" s="34">
        <v>0</v>
      </c>
      <c r="M9" s="34">
        <v>0</v>
      </c>
      <c r="N9" s="34">
        <v>0</v>
      </c>
      <c r="O9" s="11">
        <v>72</v>
      </c>
      <c r="P9" s="3">
        <f>V10*T10</f>
        <v>13682</v>
      </c>
      <c r="Q9" s="9">
        <f t="shared" si="0"/>
        <v>57.6</v>
      </c>
      <c r="R9" s="3" t="s">
        <v>6</v>
      </c>
      <c r="S9" s="3">
        <v>5</v>
      </c>
      <c r="T9" s="3">
        <v>3</v>
      </c>
      <c r="U9" s="3">
        <f t="shared" si="1"/>
        <v>9</v>
      </c>
      <c r="V9" s="3">
        <v>9473</v>
      </c>
      <c r="W9" s="3">
        <v>3</v>
      </c>
      <c r="X9" s="3">
        <v>389</v>
      </c>
      <c r="Z9" s="3" t="s">
        <v>14</v>
      </c>
      <c r="AA9" s="3">
        <v>5611.59</v>
      </c>
      <c r="AC9" s="3">
        <v>3</v>
      </c>
      <c r="AD9" s="3">
        <v>9</v>
      </c>
      <c r="AE9" s="3">
        <v>28419</v>
      </c>
    </row>
    <row r="10" spans="2:31" x14ac:dyDescent="0.35">
      <c r="B10" s="9" t="s">
        <v>8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1</v>
      </c>
      <c r="M10" s="34">
        <v>1</v>
      </c>
      <c r="N10" s="34">
        <v>0</v>
      </c>
      <c r="O10" s="11">
        <v>153</v>
      </c>
      <c r="P10" s="3">
        <f>V11*T11</f>
        <v>13156</v>
      </c>
      <c r="Q10" s="9">
        <f t="shared" si="0"/>
        <v>122.4</v>
      </c>
      <c r="R10" s="3" t="s">
        <v>7</v>
      </c>
      <c r="S10" s="3">
        <v>8</v>
      </c>
      <c r="T10" s="3">
        <v>2</v>
      </c>
      <c r="U10" s="3">
        <f t="shared" si="1"/>
        <v>10</v>
      </c>
      <c r="V10" s="3">
        <v>6841</v>
      </c>
      <c r="W10" s="3">
        <v>4</v>
      </c>
      <c r="X10" s="3">
        <v>435</v>
      </c>
      <c r="Z10" s="3" t="s">
        <v>15</v>
      </c>
      <c r="AA10" s="3">
        <v>5533.03</v>
      </c>
      <c r="AC10" s="3">
        <v>4</v>
      </c>
      <c r="AD10" s="3">
        <v>10</v>
      </c>
      <c r="AE10" s="3">
        <v>13682</v>
      </c>
    </row>
    <row r="11" spans="2:31" x14ac:dyDescent="0.35">
      <c r="B11" s="9" t="s">
        <v>59</v>
      </c>
      <c r="C11" s="34">
        <v>1</v>
      </c>
      <c r="D11" s="34">
        <v>1</v>
      </c>
      <c r="E11" s="34">
        <v>1</v>
      </c>
      <c r="F11" s="34">
        <v>1</v>
      </c>
      <c r="G11" s="34">
        <v>1</v>
      </c>
      <c r="H11" s="34">
        <v>1</v>
      </c>
      <c r="I11" s="34">
        <v>1</v>
      </c>
      <c r="J11" s="34">
        <v>1</v>
      </c>
      <c r="K11" s="34">
        <v>1</v>
      </c>
      <c r="L11" s="34">
        <v>1</v>
      </c>
      <c r="M11" s="34">
        <v>1</v>
      </c>
      <c r="N11" s="34">
        <v>1</v>
      </c>
      <c r="O11" s="11">
        <v>348</v>
      </c>
      <c r="P11" s="3">
        <f>V12*T12</f>
        <v>75828.052000000011</v>
      </c>
      <c r="Q11" s="9">
        <f>ROUNDDOWN(435*0.8, 0)</f>
        <v>348</v>
      </c>
      <c r="R11" s="3" t="s">
        <v>8</v>
      </c>
      <c r="S11" s="3">
        <v>10</v>
      </c>
      <c r="T11" s="3">
        <v>2</v>
      </c>
      <c r="U11" s="3">
        <f t="shared" si="1"/>
        <v>10</v>
      </c>
      <c r="V11" s="3">
        <v>6578</v>
      </c>
      <c r="W11" s="3">
        <v>5</v>
      </c>
      <c r="X11" s="3">
        <v>382</v>
      </c>
      <c r="Z11" s="3" t="s">
        <v>16</v>
      </c>
      <c r="AA11" s="3">
        <v>6971.87</v>
      </c>
      <c r="AC11" s="3">
        <v>5</v>
      </c>
      <c r="AD11" s="3">
        <v>10</v>
      </c>
      <c r="AE11" s="3">
        <v>13156</v>
      </c>
    </row>
    <row r="12" spans="2:31" x14ac:dyDescent="0.35">
      <c r="R12" s="3" t="s">
        <v>59</v>
      </c>
      <c r="S12" s="3">
        <v>1</v>
      </c>
      <c r="T12" s="3">
        <v>12</v>
      </c>
      <c r="U12" s="3">
        <f t="shared" si="1"/>
        <v>0</v>
      </c>
      <c r="V12" s="3">
        <f>AVERAGE(AA:AA)</f>
        <v>6319.0043333333342</v>
      </c>
      <c r="W12" s="3">
        <v>6</v>
      </c>
      <c r="X12" s="3">
        <v>281</v>
      </c>
      <c r="Z12" s="3" t="s">
        <v>17</v>
      </c>
      <c r="AA12" s="3">
        <v>6184.53</v>
      </c>
      <c r="AC12" s="3">
        <v>6</v>
      </c>
      <c r="AD12" s="3">
        <v>10</v>
      </c>
      <c r="AE12" s="3">
        <v>75828.052000000011</v>
      </c>
    </row>
    <row r="13" spans="2:31" ht="15" thickBot="1" x14ac:dyDescent="0.4">
      <c r="B13" s="8" t="s">
        <v>55</v>
      </c>
      <c r="C13" s="3">
        <f t="shared" ref="C13:N13" si="2">SUMPRODUCT(C6:C11,$O$6:$O$11)</f>
        <v>356</v>
      </c>
      <c r="D13" s="3">
        <f t="shared" si="2"/>
        <v>443</v>
      </c>
      <c r="E13" s="3">
        <f t="shared" si="2"/>
        <v>435</v>
      </c>
      <c r="F13" s="3">
        <f t="shared" si="2"/>
        <v>435</v>
      </c>
      <c r="G13" s="3">
        <f t="shared" si="2"/>
        <v>382</v>
      </c>
      <c r="H13" s="3">
        <f t="shared" si="2"/>
        <v>382</v>
      </c>
      <c r="I13" s="3">
        <f t="shared" si="2"/>
        <v>382</v>
      </c>
      <c r="J13" s="3">
        <f t="shared" si="2"/>
        <v>420</v>
      </c>
      <c r="K13" s="3">
        <f t="shared" si="2"/>
        <v>420</v>
      </c>
      <c r="L13" s="3">
        <f t="shared" si="2"/>
        <v>501</v>
      </c>
      <c r="M13" s="3">
        <f t="shared" si="2"/>
        <v>501</v>
      </c>
      <c r="N13" s="3">
        <f t="shared" si="2"/>
        <v>356</v>
      </c>
      <c r="W13" s="3">
        <v>7</v>
      </c>
      <c r="X13" s="3">
        <v>235</v>
      </c>
      <c r="Z13" s="3" t="s">
        <v>18</v>
      </c>
      <c r="AA13" s="3">
        <v>7061.41</v>
      </c>
    </row>
    <row r="14" spans="2:31" ht="15" thickBot="1" x14ac:dyDescent="0.4">
      <c r="B14" s="8" t="s">
        <v>56</v>
      </c>
      <c r="C14" s="3">
        <v>206</v>
      </c>
      <c r="D14" s="3">
        <v>282</v>
      </c>
      <c r="E14" s="3">
        <v>389</v>
      </c>
      <c r="F14" s="3">
        <v>435</v>
      </c>
      <c r="G14" s="3">
        <v>382</v>
      </c>
      <c r="H14" s="3">
        <v>281</v>
      </c>
      <c r="I14" s="3">
        <v>235</v>
      </c>
      <c r="J14" s="3">
        <v>296</v>
      </c>
      <c r="K14" s="3">
        <v>420</v>
      </c>
      <c r="L14" s="3">
        <v>501</v>
      </c>
      <c r="M14" s="3">
        <v>469</v>
      </c>
      <c r="N14" s="9">
        <v>356</v>
      </c>
      <c r="O14" s="19" t="s">
        <v>60</v>
      </c>
      <c r="P14" s="37">
        <f>SUMPRODUCT(O6:O11,P6:P11)</f>
        <v>32346918.096000005</v>
      </c>
      <c r="W14" s="3">
        <v>8</v>
      </c>
      <c r="X14" s="3">
        <v>296</v>
      </c>
      <c r="Z14" s="3" t="s">
        <v>19</v>
      </c>
      <c r="AA14" s="3">
        <v>6288.45</v>
      </c>
    </row>
    <row r="15" spans="2:31" x14ac:dyDescent="0.35">
      <c r="W15" s="3">
        <v>9</v>
      </c>
      <c r="X15" s="3">
        <v>420</v>
      </c>
      <c r="Z15" s="3" t="s">
        <v>20</v>
      </c>
      <c r="AA15" s="3">
        <v>7860.9</v>
      </c>
    </row>
    <row r="16" spans="2:31" x14ac:dyDescent="0.35">
      <c r="W16" s="3">
        <v>10</v>
      </c>
      <c r="X16" s="3">
        <v>501</v>
      </c>
      <c r="Z16" s="3" t="s">
        <v>21</v>
      </c>
      <c r="AA16" s="3">
        <v>6878.17</v>
      </c>
    </row>
    <row r="17" spans="15:27" x14ac:dyDescent="0.35">
      <c r="O17">
        <f>P11/12</f>
        <v>6319.0043333333342</v>
      </c>
      <c r="P17" s="1">
        <f>P14/L14/12</f>
        <v>5380.3922315369264</v>
      </c>
      <c r="W17" s="3">
        <v>11</v>
      </c>
      <c r="X17" s="3">
        <v>469</v>
      </c>
      <c r="Z17" s="3" t="s">
        <v>22</v>
      </c>
      <c r="AA17" s="3">
        <v>5622.2</v>
      </c>
    </row>
    <row r="18" spans="15:27" x14ac:dyDescent="0.35">
      <c r="W18" s="3">
        <v>12</v>
      </c>
      <c r="X18" s="3">
        <v>356</v>
      </c>
      <c r="Z18" s="3" t="s">
        <v>23</v>
      </c>
      <c r="AA18" s="3">
        <v>4056.81</v>
      </c>
    </row>
    <row r="19" spans="15:27" x14ac:dyDescent="0.35">
      <c r="Z19" s="3" t="s">
        <v>24</v>
      </c>
      <c r="AA19" s="3">
        <v>8235.7800000000007</v>
      </c>
    </row>
    <row r="20" spans="15:27" x14ac:dyDescent="0.35">
      <c r="Z20" s="3" t="s">
        <v>25</v>
      </c>
      <c r="AA20" s="3">
        <v>6585.21</v>
      </c>
    </row>
    <row r="21" spans="15:27" x14ac:dyDescent="0.35">
      <c r="Z21" s="3" t="s">
        <v>26</v>
      </c>
      <c r="AA21" s="3">
        <v>7319.77</v>
      </c>
    </row>
    <row r="22" spans="15:27" x14ac:dyDescent="0.35">
      <c r="Z22" s="3" t="s">
        <v>27</v>
      </c>
      <c r="AA22" s="3">
        <v>4411.6899999999996</v>
      </c>
    </row>
    <row r="23" spans="15:27" x14ac:dyDescent="0.35">
      <c r="Z23" s="3" t="s">
        <v>28</v>
      </c>
      <c r="AA23" s="3">
        <v>4955.88</v>
      </c>
    </row>
    <row r="24" spans="15:27" x14ac:dyDescent="0.35">
      <c r="Z24" s="3" t="s">
        <v>29</v>
      </c>
      <c r="AA24" s="3">
        <v>4738.7700000000004</v>
      </c>
    </row>
    <row r="25" spans="15:27" x14ac:dyDescent="0.35">
      <c r="Z25" s="3" t="s">
        <v>30</v>
      </c>
      <c r="AA25" s="3">
        <v>7079.18</v>
      </c>
    </row>
    <row r="26" spans="15:27" x14ac:dyDescent="0.35">
      <c r="Z26" s="3" t="s">
        <v>31</v>
      </c>
      <c r="AA26" s="3">
        <v>6194.18</v>
      </c>
    </row>
    <row r="27" spans="15:27" x14ac:dyDescent="0.35">
      <c r="Z27" s="3" t="s">
        <v>32</v>
      </c>
      <c r="AA27" s="3">
        <v>7050.02</v>
      </c>
    </row>
    <row r="28" spans="15:27" x14ac:dyDescent="0.35">
      <c r="Z28" s="3" t="s">
        <v>33</v>
      </c>
      <c r="AA28" s="3">
        <v>7467.79</v>
      </c>
    </row>
    <row r="29" spans="15:27" x14ac:dyDescent="0.35">
      <c r="Z29" s="3" t="s">
        <v>34</v>
      </c>
      <c r="AA29" s="3">
        <v>7439.46</v>
      </c>
    </row>
    <row r="30" spans="15:27" x14ac:dyDescent="0.35">
      <c r="Z30" s="3" t="s">
        <v>35</v>
      </c>
      <c r="AA30" s="3">
        <v>5625.89</v>
      </c>
    </row>
    <row r="31" spans="15:27" x14ac:dyDescent="0.35">
      <c r="Z31" s="3" t="s">
        <v>36</v>
      </c>
      <c r="AA31" s="3">
        <v>6167.47</v>
      </c>
    </row>
    <row r="32" spans="15:27" x14ac:dyDescent="0.35">
      <c r="Z32" s="3" t="s">
        <v>37</v>
      </c>
      <c r="AA32" s="3">
        <v>6021.36</v>
      </c>
    </row>
    <row r="33" spans="26:27" x14ac:dyDescent="0.35">
      <c r="Z33" s="3" t="s">
        <v>38</v>
      </c>
      <c r="AA33" s="3">
        <v>6307.31</v>
      </c>
    </row>
    <row r="34" spans="26:27" x14ac:dyDescent="0.35">
      <c r="Z34" s="3" t="s">
        <v>39</v>
      </c>
      <c r="AA34" s="3">
        <v>6752.9</v>
      </c>
    </row>
    <row r="35" spans="26:27" x14ac:dyDescent="0.35">
      <c r="Z35" s="3" t="s">
        <v>40</v>
      </c>
      <c r="AA35" s="3">
        <v>5982.14</v>
      </c>
    </row>
    <row r="36" spans="26:27" x14ac:dyDescent="0.35">
      <c r="Z36" s="3" t="s">
        <v>41</v>
      </c>
      <c r="AA36" s="3">
        <v>6707.39</v>
      </c>
    </row>
  </sheetData>
  <conditionalFormatting sqref="C6:N11">
    <cfRule type="cellIs" dxfId="7" priority="1" operator="equal">
      <formula>1</formula>
    </cfRule>
    <cfRule type="cellIs" dxfId="6" priority="2" operator="equal">
      <formula>0</formula>
    </cfRule>
  </conditionalFormatting>
  <conditionalFormatting sqref="C14:N14">
    <cfRule type="cellIs" dxfId="5" priority="3" operator="equal">
      <formula>1</formula>
    </cfRule>
    <cfRule type="cellIs" dxfId="4" priority="4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F4160-4392-48E6-8F7D-CBC4A073A9A7}">
  <dimension ref="B4:AA36"/>
  <sheetViews>
    <sheetView topLeftCell="B2" zoomScale="87" zoomScaleNormal="85" workbookViewId="0">
      <selection activeCell="J21" sqref="J21"/>
    </sheetView>
  </sheetViews>
  <sheetFormatPr defaultRowHeight="14.5" x14ac:dyDescent="0.35"/>
  <cols>
    <col min="2" max="2" width="25.6328125" customWidth="1"/>
    <col min="14" max="14" width="11.26953125" customWidth="1"/>
    <col min="15" max="15" width="13.36328125" customWidth="1"/>
    <col min="16" max="16" width="21.81640625" customWidth="1"/>
    <col min="17" max="17" width="13.6328125" customWidth="1"/>
    <col min="18" max="18" width="24.26953125" customWidth="1"/>
    <col min="19" max="19" width="27.26953125" customWidth="1"/>
    <col min="20" max="20" width="25.36328125" customWidth="1"/>
    <col min="21" max="21" width="21.90625" customWidth="1"/>
    <col min="22" max="22" width="27.7265625" customWidth="1"/>
    <col min="24" max="24" width="16.81640625" customWidth="1"/>
    <col min="26" max="26" width="18.81640625" customWidth="1"/>
    <col min="27" max="27" width="23.7265625" customWidth="1"/>
    <col min="30" max="30" width="11.54296875" customWidth="1"/>
  </cols>
  <sheetData>
    <row r="4" spans="2:27" ht="15" thickBot="1" x14ac:dyDescent="0.4"/>
    <row r="5" spans="2:27" ht="29.5" thickBot="1" x14ac:dyDescent="0.4">
      <c r="B5" s="15" t="s">
        <v>42</v>
      </c>
      <c r="C5" s="13" t="s">
        <v>43</v>
      </c>
      <c r="D5" s="13" t="s">
        <v>44</v>
      </c>
      <c r="E5" s="13" t="s">
        <v>45</v>
      </c>
      <c r="F5" s="13" t="s">
        <v>46</v>
      </c>
      <c r="G5" s="13" t="s">
        <v>47</v>
      </c>
      <c r="H5" s="13" t="s">
        <v>48</v>
      </c>
      <c r="I5" s="13" t="s">
        <v>49</v>
      </c>
      <c r="J5" s="13" t="s">
        <v>50</v>
      </c>
      <c r="K5" s="13" t="s">
        <v>51</v>
      </c>
      <c r="L5" s="13" t="s">
        <v>52</v>
      </c>
      <c r="M5" s="13" t="s">
        <v>53</v>
      </c>
      <c r="N5" s="14" t="s">
        <v>54</v>
      </c>
      <c r="O5" s="12" t="s">
        <v>57</v>
      </c>
      <c r="P5" s="12" t="s">
        <v>58</v>
      </c>
      <c r="Q5" s="8" t="s">
        <v>70</v>
      </c>
    </row>
    <row r="6" spans="2:27" ht="15" thickBot="1" x14ac:dyDescent="0.4">
      <c r="B6" s="30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 s="11">
        <v>75</v>
      </c>
      <c r="P6" s="3">
        <f t="shared" ref="P6:P11" si="0">V7*T7</f>
        <v>8351</v>
      </c>
      <c r="Q6" s="3">
        <f>ROUNDDOWN(O6*0.8, 1)</f>
        <v>60</v>
      </c>
      <c r="R6" s="2" t="s">
        <v>68</v>
      </c>
      <c r="S6" s="6" t="s">
        <v>64</v>
      </c>
      <c r="T6" s="6" t="s">
        <v>66</v>
      </c>
      <c r="U6" s="4" t="s">
        <v>67</v>
      </c>
      <c r="V6" s="6" t="s">
        <v>65</v>
      </c>
      <c r="W6" s="19" t="s">
        <v>9</v>
      </c>
      <c r="X6" s="10" t="s">
        <v>69</v>
      </c>
      <c r="Z6" s="24" t="s">
        <v>11</v>
      </c>
      <c r="AA6" s="25" t="s">
        <v>3</v>
      </c>
    </row>
    <row r="7" spans="2:27" x14ac:dyDescent="0.35">
      <c r="B7" s="3" t="s">
        <v>5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11">
        <v>154</v>
      </c>
      <c r="P7" s="3">
        <f t="shared" si="0"/>
        <v>20622</v>
      </c>
      <c r="Q7" s="3">
        <f t="shared" ref="Q7:Q10" si="1">ROUNDDOWN(O7*0.8, 1)</f>
        <v>123.2</v>
      </c>
      <c r="R7" s="23" t="s">
        <v>4</v>
      </c>
      <c r="S7" s="16">
        <v>12</v>
      </c>
      <c r="T7" s="5">
        <v>1</v>
      </c>
      <c r="U7" s="5">
        <f t="shared" ref="U7:U12" si="2">12-T7</f>
        <v>11</v>
      </c>
      <c r="V7" s="20">
        <v>8351</v>
      </c>
      <c r="W7" s="22">
        <v>1</v>
      </c>
      <c r="X7" s="5">
        <v>206</v>
      </c>
      <c r="Z7" s="5" t="s">
        <v>12</v>
      </c>
      <c r="AA7" s="5">
        <v>7122.84</v>
      </c>
    </row>
    <row r="8" spans="2:27" x14ac:dyDescent="0.35">
      <c r="B8" s="30" t="s">
        <v>6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11">
        <v>101</v>
      </c>
      <c r="P8" s="3">
        <f t="shared" si="0"/>
        <v>9473</v>
      </c>
      <c r="Q8" s="3">
        <f t="shared" si="1"/>
        <v>80.8</v>
      </c>
      <c r="R8" s="23" t="s">
        <v>5</v>
      </c>
      <c r="S8" s="17">
        <v>2</v>
      </c>
      <c r="T8" s="3">
        <v>3</v>
      </c>
      <c r="U8" s="3">
        <f t="shared" si="2"/>
        <v>9</v>
      </c>
      <c r="V8" s="21">
        <v>6874</v>
      </c>
      <c r="W8" s="3">
        <v>2</v>
      </c>
      <c r="X8" s="5">
        <v>282</v>
      </c>
      <c r="Z8" s="3" t="s">
        <v>13</v>
      </c>
      <c r="AA8" s="3">
        <v>5336.14</v>
      </c>
    </row>
    <row r="9" spans="2:27" x14ac:dyDescent="0.35">
      <c r="B9" s="3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 s="11">
        <v>139</v>
      </c>
      <c r="P9" s="3">
        <f t="shared" si="0"/>
        <v>13682</v>
      </c>
      <c r="Q9" s="3">
        <f t="shared" si="1"/>
        <v>111.2</v>
      </c>
      <c r="R9" s="23" t="s">
        <v>6</v>
      </c>
      <c r="S9" s="17">
        <v>5</v>
      </c>
      <c r="T9" s="3">
        <v>1</v>
      </c>
      <c r="U9" s="3">
        <f t="shared" si="2"/>
        <v>11</v>
      </c>
      <c r="V9" s="21">
        <v>9473</v>
      </c>
      <c r="W9" s="3">
        <v>3</v>
      </c>
      <c r="X9" s="3">
        <v>389</v>
      </c>
      <c r="Z9" s="3" t="s">
        <v>14</v>
      </c>
      <c r="AA9" s="3">
        <v>5611.59</v>
      </c>
    </row>
    <row r="10" spans="2:27" x14ac:dyDescent="0.35">
      <c r="B10" s="3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 s="11">
        <v>220</v>
      </c>
      <c r="P10" s="3">
        <f t="shared" si="0"/>
        <v>13156</v>
      </c>
      <c r="Q10" s="3">
        <f t="shared" si="1"/>
        <v>176</v>
      </c>
      <c r="R10" s="23" t="s">
        <v>7</v>
      </c>
      <c r="S10" s="17">
        <v>8</v>
      </c>
      <c r="T10" s="3">
        <v>2</v>
      </c>
      <c r="U10" s="3">
        <f t="shared" si="2"/>
        <v>10</v>
      </c>
      <c r="V10" s="21">
        <v>6841</v>
      </c>
      <c r="W10" s="3">
        <v>4</v>
      </c>
      <c r="X10" s="3">
        <v>435</v>
      </c>
      <c r="Z10" s="3" t="s">
        <v>15</v>
      </c>
      <c r="AA10" s="3">
        <v>5533.03</v>
      </c>
    </row>
    <row r="11" spans="2:27" x14ac:dyDescent="0.35">
      <c r="B11" s="3" t="s">
        <v>59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1">
        <v>281</v>
      </c>
      <c r="P11" s="3">
        <f t="shared" si="0"/>
        <v>75828.052000000011</v>
      </c>
      <c r="Q11" s="3">
        <f>ROUNDDOWN(435*0.8, 0)</f>
        <v>348</v>
      </c>
      <c r="R11" s="23" t="s">
        <v>8</v>
      </c>
      <c r="S11" s="17">
        <v>10</v>
      </c>
      <c r="T11" s="3">
        <v>2</v>
      </c>
      <c r="U11" s="3">
        <f t="shared" si="2"/>
        <v>10</v>
      </c>
      <c r="V11" s="21">
        <v>6578</v>
      </c>
      <c r="W11" s="3">
        <v>5</v>
      </c>
      <c r="X11" s="3">
        <v>382</v>
      </c>
      <c r="Z11" s="3" t="s">
        <v>16</v>
      </c>
      <c r="AA11" s="3">
        <v>6971.87</v>
      </c>
    </row>
    <row r="12" spans="2:27" ht="15" thickBot="1" x14ac:dyDescent="0.4">
      <c r="R12" s="18" t="s">
        <v>59</v>
      </c>
      <c r="S12" s="17">
        <v>1</v>
      </c>
      <c r="T12" s="3">
        <v>12</v>
      </c>
      <c r="U12" s="3">
        <f t="shared" si="2"/>
        <v>0</v>
      </c>
      <c r="V12" s="21">
        <f>AVERAGE(AA:AA)</f>
        <v>6319.0043333333342</v>
      </c>
      <c r="W12" s="3">
        <v>6</v>
      </c>
      <c r="X12" s="3">
        <v>281</v>
      </c>
      <c r="Z12" s="3" t="s">
        <v>17</v>
      </c>
      <c r="AA12" s="3">
        <v>6184.53</v>
      </c>
    </row>
    <row r="13" spans="2:27" ht="15" thickBot="1" x14ac:dyDescent="0.4">
      <c r="B13" s="8" t="s">
        <v>55</v>
      </c>
      <c r="C13" s="3">
        <f t="shared" ref="C13:N13" si="3">SUMPRODUCT(C6:C11,$O$6:$O$11)</f>
        <v>281</v>
      </c>
      <c r="D13" s="3">
        <f t="shared" si="3"/>
        <v>435</v>
      </c>
      <c r="E13" s="3">
        <f t="shared" si="3"/>
        <v>435</v>
      </c>
      <c r="F13" s="3">
        <f t="shared" si="3"/>
        <v>435</v>
      </c>
      <c r="G13" s="3">
        <f t="shared" si="3"/>
        <v>382</v>
      </c>
      <c r="H13" s="3">
        <f t="shared" si="3"/>
        <v>281</v>
      </c>
      <c r="I13" s="3">
        <f t="shared" si="3"/>
        <v>281</v>
      </c>
      <c r="J13" s="3">
        <f t="shared" si="3"/>
        <v>420</v>
      </c>
      <c r="K13" s="3">
        <f t="shared" si="3"/>
        <v>420</v>
      </c>
      <c r="L13" s="3">
        <f t="shared" si="3"/>
        <v>501</v>
      </c>
      <c r="M13" s="3">
        <f t="shared" si="3"/>
        <v>501</v>
      </c>
      <c r="N13" s="3">
        <f t="shared" si="3"/>
        <v>356</v>
      </c>
      <c r="W13" s="3">
        <v>7</v>
      </c>
      <c r="X13" s="3">
        <v>235</v>
      </c>
      <c r="Z13" s="3" t="s">
        <v>18</v>
      </c>
      <c r="AA13" s="3">
        <v>7061.41</v>
      </c>
    </row>
    <row r="14" spans="2:27" ht="15" thickBot="1" x14ac:dyDescent="0.4">
      <c r="B14" s="8" t="s">
        <v>56</v>
      </c>
      <c r="C14" s="3">
        <v>206</v>
      </c>
      <c r="D14" s="3">
        <v>282</v>
      </c>
      <c r="E14" s="3">
        <v>389</v>
      </c>
      <c r="F14" s="3">
        <v>435</v>
      </c>
      <c r="G14" s="3">
        <v>382</v>
      </c>
      <c r="H14" s="3">
        <v>281</v>
      </c>
      <c r="I14" s="3">
        <v>235</v>
      </c>
      <c r="J14" s="3">
        <v>296</v>
      </c>
      <c r="K14" s="3">
        <v>420</v>
      </c>
      <c r="L14" s="3">
        <v>501</v>
      </c>
      <c r="M14" s="3">
        <v>469</v>
      </c>
      <c r="N14" s="9">
        <v>356</v>
      </c>
      <c r="O14" s="10" t="s">
        <v>60</v>
      </c>
      <c r="P14" s="7">
        <f>SUMPRODUCT(O6:O11,P6:P11)</f>
        <v>30862686.612000003</v>
      </c>
      <c r="W14" s="3">
        <v>8</v>
      </c>
      <c r="X14" s="3">
        <v>296</v>
      </c>
      <c r="Z14" s="3" t="s">
        <v>19</v>
      </c>
      <c r="AA14" s="3">
        <v>6288.45</v>
      </c>
    </row>
    <row r="15" spans="2:27" x14ac:dyDescent="0.35">
      <c r="W15" s="3">
        <v>9</v>
      </c>
      <c r="X15" s="3">
        <v>420</v>
      </c>
      <c r="Z15" s="3" t="s">
        <v>20</v>
      </c>
      <c r="AA15" s="3">
        <v>7860.9</v>
      </c>
    </row>
    <row r="16" spans="2:27" x14ac:dyDescent="0.35">
      <c r="W16" s="3">
        <v>10</v>
      </c>
      <c r="X16" s="3">
        <v>501</v>
      </c>
      <c r="Z16" s="3" t="s">
        <v>21</v>
      </c>
      <c r="AA16" s="3">
        <v>6878.17</v>
      </c>
    </row>
    <row r="17" spans="15:27" x14ac:dyDescent="0.35">
      <c r="O17">
        <f>P11/12</f>
        <v>6319.0043333333342</v>
      </c>
      <c r="P17" s="1">
        <f>P14/L14/12</f>
        <v>5133.514073852296</v>
      </c>
      <c r="W17" s="3">
        <v>11</v>
      </c>
      <c r="X17" s="3">
        <v>469</v>
      </c>
      <c r="Z17" s="3" t="s">
        <v>22</v>
      </c>
      <c r="AA17" s="3">
        <v>5622.2</v>
      </c>
    </row>
    <row r="18" spans="15:27" x14ac:dyDescent="0.35">
      <c r="W18" s="3">
        <v>12</v>
      </c>
      <c r="X18" s="3">
        <v>356</v>
      </c>
      <c r="Z18" s="3" t="s">
        <v>23</v>
      </c>
      <c r="AA18" s="3">
        <v>4056.81</v>
      </c>
    </row>
    <row r="19" spans="15:27" x14ac:dyDescent="0.35">
      <c r="Z19" s="3" t="s">
        <v>24</v>
      </c>
      <c r="AA19" s="3">
        <v>8235.7800000000007</v>
      </c>
    </row>
    <row r="20" spans="15:27" x14ac:dyDescent="0.35">
      <c r="Z20" s="3" t="s">
        <v>25</v>
      </c>
      <c r="AA20" s="3">
        <v>6585.21</v>
      </c>
    </row>
    <row r="21" spans="15:27" x14ac:dyDescent="0.35">
      <c r="Z21" s="3" t="s">
        <v>26</v>
      </c>
      <c r="AA21" s="3">
        <v>7319.77</v>
      </c>
    </row>
    <row r="22" spans="15:27" x14ac:dyDescent="0.35">
      <c r="Z22" s="3" t="s">
        <v>27</v>
      </c>
      <c r="AA22" s="3">
        <v>4411.6899999999996</v>
      </c>
    </row>
    <row r="23" spans="15:27" x14ac:dyDescent="0.35">
      <c r="Z23" s="3" t="s">
        <v>28</v>
      </c>
      <c r="AA23" s="3">
        <v>4955.88</v>
      </c>
    </row>
    <row r="24" spans="15:27" x14ac:dyDescent="0.35">
      <c r="Z24" s="3" t="s">
        <v>29</v>
      </c>
      <c r="AA24" s="3">
        <v>4738.7700000000004</v>
      </c>
    </row>
    <row r="25" spans="15:27" x14ac:dyDescent="0.35">
      <c r="Z25" s="3" t="s">
        <v>30</v>
      </c>
      <c r="AA25" s="3">
        <v>7079.18</v>
      </c>
    </row>
    <row r="26" spans="15:27" x14ac:dyDescent="0.35">
      <c r="Z26" s="3" t="s">
        <v>31</v>
      </c>
      <c r="AA26" s="3">
        <v>6194.18</v>
      </c>
    </row>
    <row r="27" spans="15:27" x14ac:dyDescent="0.35">
      <c r="Z27" s="3" t="s">
        <v>32</v>
      </c>
      <c r="AA27" s="3">
        <v>7050.02</v>
      </c>
    </row>
    <row r="28" spans="15:27" x14ac:dyDescent="0.35">
      <c r="Z28" s="3" t="s">
        <v>33</v>
      </c>
      <c r="AA28" s="3">
        <v>7467.79</v>
      </c>
    </row>
    <row r="29" spans="15:27" x14ac:dyDescent="0.35">
      <c r="Z29" s="3" t="s">
        <v>34</v>
      </c>
      <c r="AA29" s="3">
        <v>7439.46</v>
      </c>
    </row>
    <row r="30" spans="15:27" x14ac:dyDescent="0.35">
      <c r="Z30" s="3" t="s">
        <v>35</v>
      </c>
      <c r="AA30" s="3">
        <v>5625.89</v>
      </c>
    </row>
    <row r="31" spans="15:27" x14ac:dyDescent="0.35">
      <c r="Z31" s="3" t="s">
        <v>36</v>
      </c>
      <c r="AA31" s="3">
        <v>6167.47</v>
      </c>
    </row>
    <row r="32" spans="15:27" x14ac:dyDescent="0.35">
      <c r="Z32" s="3" t="s">
        <v>37</v>
      </c>
      <c r="AA32" s="3">
        <v>6021.36</v>
      </c>
    </row>
    <row r="33" spans="26:27" x14ac:dyDescent="0.35">
      <c r="Z33" s="3" t="s">
        <v>38</v>
      </c>
      <c r="AA33" s="3">
        <v>6307.31</v>
      </c>
    </row>
    <row r="34" spans="26:27" x14ac:dyDescent="0.35">
      <c r="Z34" s="3" t="s">
        <v>39</v>
      </c>
      <c r="AA34" s="3">
        <v>6752.9</v>
      </c>
    </row>
    <row r="35" spans="26:27" x14ac:dyDescent="0.35">
      <c r="Z35" s="3" t="s">
        <v>40</v>
      </c>
      <c r="AA35" s="3">
        <v>5982.14</v>
      </c>
    </row>
    <row r="36" spans="26:27" x14ac:dyDescent="0.35">
      <c r="Z36" s="3" t="s">
        <v>41</v>
      </c>
      <c r="AA36" s="3">
        <v>6707.39</v>
      </c>
    </row>
  </sheetData>
  <conditionalFormatting sqref="C6:N11">
    <cfRule type="cellIs" dxfId="3" priority="1" operator="equal">
      <formula>1</formula>
    </cfRule>
    <cfRule type="cellIs" dxfId="2" priority="2" operator="equal">
      <formula>0</formula>
    </cfRule>
  </conditionalFormatting>
  <conditionalFormatting sqref="C14:N14">
    <cfRule type="cellIs" dxfId="1" priority="3" operator="equal">
      <formula>1</formula>
    </cfRule>
    <cfRule type="cellIs" dxfId="0" priority="4" operator="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42BF-6295-4655-BB02-A7CFF0B00A6F}">
  <dimension ref="A1:D6"/>
  <sheetViews>
    <sheetView topLeftCell="B1" workbookViewId="0">
      <selection activeCell="C20" sqref="C20"/>
    </sheetView>
  </sheetViews>
  <sheetFormatPr defaultRowHeight="14.5" x14ac:dyDescent="0.35"/>
  <cols>
    <col min="2" max="2" width="28.54296875" customWidth="1"/>
    <col min="3" max="3" width="21.453125" customWidth="1"/>
    <col min="4" max="4" width="16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12</v>
      </c>
      <c r="C2">
        <v>3</v>
      </c>
      <c r="D2">
        <v>8351</v>
      </c>
    </row>
    <row r="3" spans="1:4" x14ac:dyDescent="0.35">
      <c r="A3" t="s">
        <v>5</v>
      </c>
      <c r="B3">
        <v>2</v>
      </c>
      <c r="C3">
        <v>3</v>
      </c>
      <c r="D3">
        <v>6874</v>
      </c>
    </row>
    <row r="4" spans="1:4" x14ac:dyDescent="0.35">
      <c r="A4" t="s">
        <v>6</v>
      </c>
      <c r="B4">
        <v>5</v>
      </c>
      <c r="C4">
        <v>3</v>
      </c>
      <c r="D4">
        <v>9473</v>
      </c>
    </row>
    <row r="5" spans="1:4" x14ac:dyDescent="0.35">
      <c r="A5" t="s">
        <v>7</v>
      </c>
      <c r="B5">
        <v>8</v>
      </c>
      <c r="C5">
        <v>2</v>
      </c>
      <c r="D5">
        <v>6841</v>
      </c>
    </row>
    <row r="6" spans="1:4" x14ac:dyDescent="0.35">
      <c r="A6" t="s">
        <v>8</v>
      </c>
      <c r="B6">
        <v>10</v>
      </c>
      <c r="C6">
        <v>2</v>
      </c>
      <c r="D6">
        <v>6578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B8F4-81B0-483D-8B2C-C0A79307DE02}">
  <dimension ref="A1"/>
  <sheetViews>
    <sheetView zoomScale="68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BE83-4066-4B6F-854A-290731D756D8}">
  <dimension ref="A1:B13"/>
  <sheetViews>
    <sheetView workbookViewId="0">
      <selection sqref="A1:B13"/>
    </sheetView>
  </sheetViews>
  <sheetFormatPr defaultRowHeight="14.5" x14ac:dyDescent="0.35"/>
  <sheetData>
    <row r="1" spans="1:2" x14ac:dyDescent="0.35">
      <c r="A1" t="s">
        <v>9</v>
      </c>
      <c r="B1" t="s">
        <v>10</v>
      </c>
    </row>
    <row r="2" spans="1:2" x14ac:dyDescent="0.35">
      <c r="A2">
        <v>1</v>
      </c>
      <c r="B2">
        <v>206</v>
      </c>
    </row>
    <row r="3" spans="1:2" x14ac:dyDescent="0.35">
      <c r="A3">
        <v>2</v>
      </c>
      <c r="B3">
        <v>282</v>
      </c>
    </row>
    <row r="4" spans="1:2" x14ac:dyDescent="0.35">
      <c r="A4">
        <v>3</v>
      </c>
      <c r="B4">
        <v>389</v>
      </c>
    </row>
    <row r="5" spans="1:2" x14ac:dyDescent="0.35">
      <c r="A5">
        <v>4</v>
      </c>
      <c r="B5">
        <v>435</v>
      </c>
    </row>
    <row r="6" spans="1:2" x14ac:dyDescent="0.35">
      <c r="A6">
        <v>5</v>
      </c>
      <c r="B6">
        <v>382</v>
      </c>
    </row>
    <row r="7" spans="1:2" x14ac:dyDescent="0.35">
      <c r="A7">
        <v>6</v>
      </c>
      <c r="B7">
        <v>281</v>
      </c>
    </row>
    <row r="8" spans="1:2" x14ac:dyDescent="0.35">
      <c r="A8">
        <v>7</v>
      </c>
      <c r="B8">
        <v>235</v>
      </c>
    </row>
    <row r="9" spans="1:2" x14ac:dyDescent="0.35">
      <c r="A9">
        <v>8</v>
      </c>
      <c r="B9">
        <v>296</v>
      </c>
    </row>
    <row r="10" spans="1:2" x14ac:dyDescent="0.35">
      <c r="A10">
        <v>9</v>
      </c>
      <c r="B10">
        <v>420</v>
      </c>
    </row>
    <row r="11" spans="1:2" x14ac:dyDescent="0.35">
      <c r="A11">
        <v>10</v>
      </c>
      <c r="B11">
        <v>501</v>
      </c>
    </row>
    <row r="12" spans="1:2" x14ac:dyDescent="0.35">
      <c r="A12">
        <v>11</v>
      </c>
      <c r="B12">
        <v>469</v>
      </c>
    </row>
    <row r="13" spans="1:2" x14ac:dyDescent="0.35">
      <c r="A13">
        <v>12</v>
      </c>
      <c r="B13">
        <v>356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9FD53-11F4-41DF-9CEB-EC65B2AF77E2}">
  <dimension ref="A1:F31"/>
  <sheetViews>
    <sheetView workbookViewId="0">
      <selection activeCell="F2" sqref="F2"/>
    </sheetView>
  </sheetViews>
  <sheetFormatPr defaultRowHeight="14.5" x14ac:dyDescent="0.35"/>
  <cols>
    <col min="1" max="3" width="15.81640625" customWidth="1"/>
    <col min="6" max="6" width="10.1796875" bestFit="1" customWidth="1"/>
  </cols>
  <sheetData>
    <row r="1" spans="1:6" x14ac:dyDescent="0.35">
      <c r="A1" t="s">
        <v>11</v>
      </c>
      <c r="B1" t="s">
        <v>3</v>
      </c>
    </row>
    <row r="2" spans="1:6" x14ac:dyDescent="0.35">
      <c r="A2" t="s">
        <v>24</v>
      </c>
      <c r="B2">
        <v>8235.7800000000007</v>
      </c>
      <c r="C2">
        <f>AVERAGE(B2:$B$31)</f>
        <v>6319.0043333333333</v>
      </c>
      <c r="D2" t="b">
        <f>C2&lt;$F$2</f>
        <v>0</v>
      </c>
      <c r="F2" s="1">
        <v>5380.3922315369264</v>
      </c>
    </row>
    <row r="3" spans="1:6" x14ac:dyDescent="0.35">
      <c r="A3" t="s">
        <v>20</v>
      </c>
      <c r="B3">
        <v>7860.9</v>
      </c>
      <c r="C3">
        <f>AVERAGE(B3:$B$31)</f>
        <v>6252.9086206896563</v>
      </c>
      <c r="D3" t="b">
        <f t="shared" ref="D3:D31" si="0">C3&lt;$F$2</f>
        <v>0</v>
      </c>
    </row>
    <row r="4" spans="1:6" x14ac:dyDescent="0.35">
      <c r="A4" t="s">
        <v>33</v>
      </c>
      <c r="B4">
        <v>7467.79</v>
      </c>
      <c r="C4">
        <f>AVERAGE(B4:$B$31)</f>
        <v>6195.4803571428583</v>
      </c>
      <c r="D4" t="b">
        <f t="shared" si="0"/>
        <v>0</v>
      </c>
    </row>
    <row r="5" spans="1:6" x14ac:dyDescent="0.35">
      <c r="A5" t="s">
        <v>34</v>
      </c>
      <c r="B5">
        <v>7439.46</v>
      </c>
      <c r="C5">
        <f>AVERAGE(B5:$B$31)</f>
        <v>6148.3577777777782</v>
      </c>
      <c r="D5" t="b">
        <f t="shared" si="0"/>
        <v>0</v>
      </c>
    </row>
    <row r="6" spans="1:6" x14ac:dyDescent="0.35">
      <c r="A6" t="s">
        <v>26</v>
      </c>
      <c r="B6">
        <v>7319.77</v>
      </c>
      <c r="C6">
        <f>AVERAGE(B6:$B$31)</f>
        <v>6098.7000000000007</v>
      </c>
      <c r="D6" t="b">
        <f t="shared" si="0"/>
        <v>0</v>
      </c>
    </row>
    <row r="7" spans="1:6" x14ac:dyDescent="0.35">
      <c r="A7" t="s">
        <v>12</v>
      </c>
      <c r="B7">
        <v>7122.84</v>
      </c>
      <c r="C7">
        <f>AVERAGE(B7:$B$31)</f>
        <v>6049.8571999999995</v>
      </c>
      <c r="D7" t="b">
        <f t="shared" si="0"/>
        <v>0</v>
      </c>
    </row>
    <row r="8" spans="1:6" x14ac:dyDescent="0.35">
      <c r="A8" t="s">
        <v>30</v>
      </c>
      <c r="B8">
        <v>7079.18</v>
      </c>
      <c r="C8">
        <f>AVERAGE(B8:$B$31)</f>
        <v>6005.1495833333329</v>
      </c>
      <c r="D8" t="b">
        <f t="shared" si="0"/>
        <v>0</v>
      </c>
    </row>
    <row r="9" spans="1:6" x14ac:dyDescent="0.35">
      <c r="A9" t="s">
        <v>18</v>
      </c>
      <c r="B9">
        <v>7061.41</v>
      </c>
      <c r="C9">
        <f>AVERAGE(B9:$B$31)</f>
        <v>5958.4526086956521</v>
      </c>
      <c r="D9" t="b">
        <f t="shared" si="0"/>
        <v>0</v>
      </c>
    </row>
    <row r="10" spans="1:6" x14ac:dyDescent="0.35">
      <c r="A10" t="s">
        <v>32</v>
      </c>
      <c r="B10">
        <v>7050.02</v>
      </c>
      <c r="C10">
        <f>AVERAGE(B10:$B$31)</f>
        <v>5908.318181818182</v>
      </c>
      <c r="D10" t="b">
        <f t="shared" si="0"/>
        <v>0</v>
      </c>
    </row>
    <row r="11" spans="1:6" x14ac:dyDescent="0.35">
      <c r="A11" t="s">
        <v>16</v>
      </c>
      <c r="B11">
        <v>6971.87</v>
      </c>
      <c r="C11">
        <f>AVERAGE(B11:$B$31)</f>
        <v>5853.9514285714286</v>
      </c>
      <c r="D11" t="b">
        <f t="shared" si="0"/>
        <v>0</v>
      </c>
    </row>
    <row r="12" spans="1:6" x14ac:dyDescent="0.35">
      <c r="A12" t="s">
        <v>21</v>
      </c>
      <c r="B12">
        <v>6878.17</v>
      </c>
      <c r="C12">
        <f>AVERAGE(B12:$B$31)</f>
        <v>5798.0555000000004</v>
      </c>
      <c r="D12" t="b">
        <f t="shared" si="0"/>
        <v>0</v>
      </c>
    </row>
    <row r="13" spans="1:6" x14ac:dyDescent="0.35">
      <c r="A13" t="s">
        <v>39</v>
      </c>
      <c r="B13">
        <v>6752.9</v>
      </c>
      <c r="C13">
        <f>AVERAGE(B13:$B$31)</f>
        <v>5741.2073684210527</v>
      </c>
      <c r="D13" t="b">
        <f t="shared" si="0"/>
        <v>0</v>
      </c>
    </row>
    <row r="14" spans="1:6" x14ac:dyDescent="0.35">
      <c r="A14" t="s">
        <v>41</v>
      </c>
      <c r="B14">
        <v>6707.39</v>
      </c>
      <c r="C14">
        <f>AVERAGE(B14:$B$31)</f>
        <v>5685.0022222222224</v>
      </c>
      <c r="D14" t="b">
        <f t="shared" si="0"/>
        <v>0</v>
      </c>
    </row>
    <row r="15" spans="1:6" x14ac:dyDescent="0.35">
      <c r="A15" t="s">
        <v>25</v>
      </c>
      <c r="B15">
        <v>6585.21</v>
      </c>
      <c r="C15">
        <f>AVERAGE(B15:$B$31)</f>
        <v>5624.8617647058827</v>
      </c>
      <c r="D15" t="b">
        <f t="shared" si="0"/>
        <v>0</v>
      </c>
    </row>
    <row r="16" spans="1:6" x14ac:dyDescent="0.35">
      <c r="A16" t="s">
        <v>38</v>
      </c>
      <c r="B16">
        <v>6307.31</v>
      </c>
      <c r="C16">
        <f>AVERAGE(B16:$B$31)</f>
        <v>5564.84</v>
      </c>
      <c r="D16" t="b">
        <f t="shared" si="0"/>
        <v>0</v>
      </c>
    </row>
    <row r="17" spans="1:4" x14ac:dyDescent="0.35">
      <c r="A17" t="s">
        <v>19</v>
      </c>
      <c r="B17">
        <v>6288.45</v>
      </c>
      <c r="C17">
        <f>AVERAGE(B17:$B$31)</f>
        <v>5515.3420000000006</v>
      </c>
      <c r="D17" t="b">
        <f t="shared" si="0"/>
        <v>0</v>
      </c>
    </row>
    <row r="18" spans="1:4" x14ac:dyDescent="0.35">
      <c r="A18" t="s">
        <v>31</v>
      </c>
      <c r="B18">
        <v>6194.18</v>
      </c>
      <c r="C18">
        <f>AVERAGE(B18:$B$31)</f>
        <v>5460.12</v>
      </c>
      <c r="D18" t="b">
        <f t="shared" si="0"/>
        <v>0</v>
      </c>
    </row>
    <row r="19" spans="1:4" x14ac:dyDescent="0.35">
      <c r="A19" t="s">
        <v>17</v>
      </c>
      <c r="B19">
        <v>6184.53</v>
      </c>
      <c r="C19">
        <f>AVERAGE(B19:$B$31)</f>
        <v>5403.6538461538448</v>
      </c>
      <c r="D19" t="b">
        <f t="shared" si="0"/>
        <v>0</v>
      </c>
    </row>
    <row r="20" spans="1:4" x14ac:dyDescent="0.35">
      <c r="A20" t="s">
        <v>36</v>
      </c>
      <c r="B20">
        <v>6167.47</v>
      </c>
      <c r="C20">
        <f>AVERAGE(B20:$B$31)</f>
        <v>5338.5808333333334</v>
      </c>
      <c r="D20" t="b">
        <f t="shared" si="0"/>
        <v>1</v>
      </c>
    </row>
    <row r="21" spans="1:4" x14ac:dyDescent="0.35">
      <c r="A21" t="s">
        <v>37</v>
      </c>
      <c r="B21">
        <v>6021.36</v>
      </c>
      <c r="C21">
        <f>AVERAGE(B21:$B$31)</f>
        <v>5263.227272727273</v>
      </c>
      <c r="D21" t="b">
        <f t="shared" si="0"/>
        <v>1</v>
      </c>
    </row>
    <row r="22" spans="1:4" x14ac:dyDescent="0.35">
      <c r="A22" t="s">
        <v>40</v>
      </c>
      <c r="B22">
        <v>5982.14</v>
      </c>
      <c r="C22">
        <f>AVERAGE(B22:$B$31)</f>
        <v>5187.4139999999998</v>
      </c>
      <c r="D22" t="b">
        <f t="shared" si="0"/>
        <v>1</v>
      </c>
    </row>
    <row r="23" spans="1:4" x14ac:dyDescent="0.35">
      <c r="A23" t="s">
        <v>35</v>
      </c>
      <c r="B23">
        <v>5625.89</v>
      </c>
      <c r="C23">
        <f>AVERAGE(B23:$B$31)</f>
        <v>5099.1111111111113</v>
      </c>
      <c r="D23" t="b">
        <f t="shared" si="0"/>
        <v>1</v>
      </c>
    </row>
    <row r="24" spans="1:4" x14ac:dyDescent="0.35">
      <c r="A24" t="s">
        <v>22</v>
      </c>
      <c r="B24">
        <v>5622.2</v>
      </c>
      <c r="C24">
        <f>AVERAGE(B24:$B$31)</f>
        <v>5033.2637500000001</v>
      </c>
      <c r="D24" t="b">
        <f t="shared" si="0"/>
        <v>1</v>
      </c>
    </row>
    <row r="25" spans="1:4" x14ac:dyDescent="0.35">
      <c r="A25" t="s">
        <v>14</v>
      </c>
      <c r="B25">
        <v>5611.59</v>
      </c>
      <c r="C25">
        <f>AVERAGE(B25:$B$31)</f>
        <v>4949.1299999999992</v>
      </c>
      <c r="D25" t="b">
        <f t="shared" si="0"/>
        <v>1</v>
      </c>
    </row>
    <row r="26" spans="1:4" x14ac:dyDescent="0.35">
      <c r="A26" t="s">
        <v>15</v>
      </c>
      <c r="B26">
        <v>5533.03</v>
      </c>
      <c r="C26">
        <f>AVERAGE(B26:$B$31)</f>
        <v>4838.72</v>
      </c>
      <c r="D26" t="b">
        <f t="shared" si="0"/>
        <v>1</v>
      </c>
    </row>
    <row r="27" spans="1:4" x14ac:dyDescent="0.35">
      <c r="A27" t="s">
        <v>13</v>
      </c>
      <c r="B27">
        <v>5336.14</v>
      </c>
      <c r="C27">
        <f>AVERAGE(B27:$B$31)</f>
        <v>4699.8580000000002</v>
      </c>
      <c r="D27" t="b">
        <f t="shared" si="0"/>
        <v>1</v>
      </c>
    </row>
    <row r="28" spans="1:4" x14ac:dyDescent="0.35">
      <c r="A28" t="s">
        <v>28</v>
      </c>
      <c r="B28">
        <v>4955.88</v>
      </c>
      <c r="C28">
        <f>AVERAGE(B28:$B$31)</f>
        <v>4540.7875000000004</v>
      </c>
      <c r="D28" t="b">
        <f t="shared" si="0"/>
        <v>1</v>
      </c>
    </row>
    <row r="29" spans="1:4" x14ac:dyDescent="0.35">
      <c r="A29" t="s">
        <v>29</v>
      </c>
      <c r="B29">
        <v>4738.7700000000004</v>
      </c>
      <c r="C29">
        <f>AVERAGE(B29:$B$31)</f>
        <v>4402.4233333333332</v>
      </c>
      <c r="D29" t="b">
        <f t="shared" si="0"/>
        <v>1</v>
      </c>
    </row>
    <row r="30" spans="1:4" x14ac:dyDescent="0.35">
      <c r="A30" t="s">
        <v>27</v>
      </c>
      <c r="B30">
        <v>4411.6899999999996</v>
      </c>
      <c r="C30">
        <f>AVERAGE(B30:$B$31)</f>
        <v>4234.25</v>
      </c>
      <c r="D30" t="b">
        <f t="shared" si="0"/>
        <v>1</v>
      </c>
    </row>
    <row r="31" spans="1:4" x14ac:dyDescent="0.35">
      <c r="A31" t="s">
        <v>23</v>
      </c>
      <c r="B31">
        <v>4056.81</v>
      </c>
      <c r="C31">
        <f>AVERAGE(B31:$B$31)</f>
        <v>4056.81</v>
      </c>
      <c r="D31" t="b">
        <f t="shared" si="0"/>
        <v>1</v>
      </c>
    </row>
  </sheetData>
  <autoFilter ref="A1:B31" xr:uid="{4DB9FD53-11F4-41DF-9CEB-EC65B2AF77E2}">
    <sortState xmlns:xlrd2="http://schemas.microsoft.com/office/spreadsheetml/2017/richdata2" ref="A2:B31">
      <sortCondition descending="1" ref="B1:B31"/>
    </sortState>
  </autoFilter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 </vt:lpstr>
      <vt:lpstr>Model .. </vt:lpstr>
      <vt:lpstr>Model  #2 </vt:lpstr>
      <vt:lpstr>Model  #3 </vt:lpstr>
      <vt:lpstr>{Emilystiendita}_Module08_Tempo</vt:lpstr>
      <vt:lpstr>Sheet3</vt:lpstr>
      <vt:lpstr>Month and Foot Traffic </vt:lpstr>
      <vt:lpstr>Employee and Monthly 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Yaiden Porcayo</cp:lastModifiedBy>
  <dcterms:created xsi:type="dcterms:W3CDTF">2025-04-02T22:48:54Z</dcterms:created>
  <dcterms:modified xsi:type="dcterms:W3CDTF">2025-04-11T02:01:46Z</dcterms:modified>
</cp:coreProperties>
</file>