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yantu-my.sharepoint.com/personal/yporcayo_bryant_edu/Documents/"/>
    </mc:Choice>
  </mc:AlternateContent>
  <xr:revisionPtr revIDLastSave="0" documentId="8_{FCEC9911-9FB8-4A73-9F95-52CEE847FA79}" xr6:coauthVersionLast="47" xr6:coauthVersionMax="47" xr10:uidLastSave="{00000000-0000-0000-0000-000000000000}"/>
  <bookViews>
    <workbookView xWindow="2360" yWindow="420" windowWidth="13490" windowHeight="9800" xr2:uid="{E464C8F3-094E-4654-9101-D631345AF9E6}"/>
  </bookViews>
  <sheets>
    <sheet name="Model Formulation" sheetId="6" r:id="rId1"/>
    <sheet name="Stipulation" sheetId="8" r:id="rId2"/>
    <sheet name="{Emilystiendita}_Module10_Conne" sheetId="1" r:id="rId3"/>
    <sheet name="Transportation" sheetId="5" r:id="rId4"/>
    <sheet name="Locations" sheetId="2" r:id="rId5"/>
    <sheet name="Sheet1" sheetId="7" r:id="rId6"/>
    <sheet name="Model " sheetId="3" r:id="rId7"/>
    <sheet name="Sheet3" sheetId="4" r:id="rId8"/>
  </sheets>
  <definedNames>
    <definedName name="solver_adj" localSheetId="1" hidden="1">Stipulation!$B$7:$B$30,Stipulation!$I$40</definedName>
    <definedName name="solver_adj" localSheetId="3" hidden="1">Transportation!$B$7:$B$30,Transportation!$I$40</definedName>
    <definedName name="solver_cvg" localSheetId="1" hidden="1">0.0001</definedName>
    <definedName name="solver_cvg" localSheetId="3" hidden="1">0.0001</definedName>
    <definedName name="solver_drv" localSheetId="1" hidden="1">1</definedName>
    <definedName name="solver_drv" localSheetId="3" hidden="1">1</definedName>
    <definedName name="solver_eng" localSheetId="1" hidden="1">2</definedName>
    <definedName name="solver_eng" localSheetId="3" hidden="1">2</definedName>
    <definedName name="solver_est" localSheetId="1" hidden="1">1</definedName>
    <definedName name="solver_est" localSheetId="3" hidden="1">1</definedName>
    <definedName name="solver_itr" localSheetId="1" hidden="1">2147483647</definedName>
    <definedName name="solver_itr" localSheetId="3" hidden="1">2147483647</definedName>
    <definedName name="solver_lhs1" localSheetId="1" hidden="1">Stipulation!$B$7:$B$30</definedName>
    <definedName name="solver_lhs1" localSheetId="3" hidden="1">Transportation!$B$7:$B$30</definedName>
    <definedName name="solver_lhs2" localSheetId="1" hidden="1">Stipulation!$N$33:$N$35</definedName>
    <definedName name="solver_lhs2" localSheetId="3" hidden="1">Transportation!$N$33:$N$35</definedName>
    <definedName name="solver_lhs3" localSheetId="1" hidden="1">Stipulation!$W$4:$W$10</definedName>
    <definedName name="solver_lhs3" localSheetId="3" hidden="1">Transportation!$W$4:$W$10</definedName>
    <definedName name="solver_mip" localSheetId="1" hidden="1">2147483647</definedName>
    <definedName name="solver_mip" localSheetId="3" hidden="1">2147483647</definedName>
    <definedName name="solver_mni" localSheetId="1" hidden="1">30</definedName>
    <definedName name="solver_mni" localSheetId="3" hidden="1">30</definedName>
    <definedName name="solver_mrt" localSheetId="1" hidden="1">0.075</definedName>
    <definedName name="solver_mrt" localSheetId="3" hidden="1">0.075</definedName>
    <definedName name="solver_msl" localSheetId="1" hidden="1">2</definedName>
    <definedName name="solver_msl" localSheetId="3" hidden="1">2</definedName>
    <definedName name="solver_neg" localSheetId="1" hidden="1">1</definedName>
    <definedName name="solver_neg" localSheetId="3" hidden="1">1</definedName>
    <definedName name="solver_nod" localSheetId="1" hidden="1">2147483647</definedName>
    <definedName name="solver_nod" localSheetId="3" hidden="1">2147483647</definedName>
    <definedName name="solver_num" localSheetId="1" hidden="1">3</definedName>
    <definedName name="solver_num" localSheetId="3" hidden="1">3</definedName>
    <definedName name="solver_nwt" localSheetId="1" hidden="1">1</definedName>
    <definedName name="solver_nwt" localSheetId="3" hidden="1">1</definedName>
    <definedName name="solver_opt" localSheetId="1" hidden="1">Stipulation!$I$40</definedName>
    <definedName name="solver_opt" localSheetId="3" hidden="1">Transportation!$I$40</definedName>
    <definedName name="solver_pre" localSheetId="1" hidden="1">0.000001</definedName>
    <definedName name="solver_pre" localSheetId="3" hidden="1">0.000001</definedName>
    <definedName name="solver_rbv" localSheetId="1" hidden="1">1</definedName>
    <definedName name="solver_rbv" localSheetId="3" hidden="1">1</definedName>
    <definedName name="solver_rel1" localSheetId="1" hidden="1">3</definedName>
    <definedName name="solver_rel1" localSheetId="3" hidden="1">3</definedName>
    <definedName name="solver_rel2" localSheetId="1" hidden="1">1</definedName>
    <definedName name="solver_rel2" localSheetId="3" hidden="1">1</definedName>
    <definedName name="solver_rel3" localSheetId="1" hidden="1">3</definedName>
    <definedName name="solver_rel3" localSheetId="3" hidden="1">3</definedName>
    <definedName name="solver_rhs1" localSheetId="1" hidden="1">0</definedName>
    <definedName name="solver_rhs1" localSheetId="3" hidden="1">0</definedName>
    <definedName name="solver_rhs2" localSheetId="1" hidden="1">Stipulation!$I$40</definedName>
    <definedName name="solver_rhs2" localSheetId="3" hidden="1">Transportation!$I$40</definedName>
    <definedName name="solver_rhs3" localSheetId="1" hidden="1">Stipulation!$X$4:$X$10</definedName>
    <definedName name="solver_rhs3" localSheetId="3" hidden="1">Transportation!$X$4:$X$10</definedName>
    <definedName name="solver_rlx" localSheetId="1" hidden="1">2</definedName>
    <definedName name="solver_rlx" localSheetId="3" hidden="1">2</definedName>
    <definedName name="solver_rsd" localSheetId="1" hidden="1">0</definedName>
    <definedName name="solver_rsd" localSheetId="3" hidden="1">0</definedName>
    <definedName name="solver_scl" localSheetId="1" hidden="1">1</definedName>
    <definedName name="solver_scl" localSheetId="3" hidden="1">1</definedName>
    <definedName name="solver_sho" localSheetId="1" hidden="1">2</definedName>
    <definedName name="solver_sho" localSheetId="3" hidden="1">2</definedName>
    <definedName name="solver_ssz" localSheetId="1" hidden="1">100</definedName>
    <definedName name="solver_ssz" localSheetId="3" hidden="1">100</definedName>
    <definedName name="solver_tim" localSheetId="1" hidden="1">2147483647</definedName>
    <definedName name="solver_tim" localSheetId="3" hidden="1">2147483647</definedName>
    <definedName name="solver_tol" localSheetId="1" hidden="1">0.01</definedName>
    <definedName name="solver_tol" localSheetId="3" hidden="1">0.01</definedName>
    <definedName name="solver_typ" localSheetId="1" hidden="1">2</definedName>
    <definedName name="solver_typ" localSheetId="3" hidden="1">2</definedName>
    <definedName name="solver_val" localSheetId="1" hidden="1">0</definedName>
    <definedName name="solver_val" localSheetId="3" hidden="1">0</definedName>
    <definedName name="solver_ver" localSheetId="1" hidden="1">3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" i="8" l="1"/>
  <c r="K35" i="8" s="1"/>
  <c r="L35" i="8" s="1"/>
  <c r="N35" i="8" s="1"/>
  <c r="I33" i="8"/>
  <c r="K33" i="8" s="1"/>
  <c r="L33" i="8" s="1"/>
  <c r="L30" i="8"/>
  <c r="E30" i="8"/>
  <c r="I30" i="8" s="1"/>
  <c r="L29" i="8"/>
  <c r="E29" i="8"/>
  <c r="I29" i="8" s="1"/>
  <c r="L28" i="8"/>
  <c r="E28" i="8"/>
  <c r="I28" i="8" s="1"/>
  <c r="L27" i="8"/>
  <c r="E27" i="8"/>
  <c r="I27" i="8" s="1"/>
  <c r="L26" i="8"/>
  <c r="E26" i="8"/>
  <c r="I26" i="8" s="1"/>
  <c r="L25" i="8"/>
  <c r="E25" i="8"/>
  <c r="I25" i="8" s="1"/>
  <c r="L24" i="8"/>
  <c r="E24" i="8"/>
  <c r="I24" i="8" s="1"/>
  <c r="L23" i="8"/>
  <c r="E23" i="8"/>
  <c r="I23" i="8" s="1"/>
  <c r="L22" i="8"/>
  <c r="E22" i="8"/>
  <c r="I22" i="8" s="1"/>
  <c r="L21" i="8"/>
  <c r="E21" i="8"/>
  <c r="I21" i="8" s="1"/>
  <c r="L20" i="8"/>
  <c r="E20" i="8"/>
  <c r="I20" i="8" s="1"/>
  <c r="L19" i="8"/>
  <c r="E19" i="8"/>
  <c r="I19" i="8" s="1"/>
  <c r="L18" i="8"/>
  <c r="E18" i="8"/>
  <c r="I18" i="8" s="1"/>
  <c r="L17" i="8"/>
  <c r="E17" i="8"/>
  <c r="I17" i="8" s="1"/>
  <c r="L16" i="8"/>
  <c r="E16" i="8"/>
  <c r="I16" i="8" s="1"/>
  <c r="L15" i="8"/>
  <c r="E15" i="8"/>
  <c r="I15" i="8" s="1"/>
  <c r="L14" i="8"/>
  <c r="E14" i="8"/>
  <c r="I14" i="8" s="1"/>
  <c r="L13" i="8"/>
  <c r="E13" i="8"/>
  <c r="I13" i="8" s="1"/>
  <c r="L12" i="8"/>
  <c r="E12" i="8"/>
  <c r="I12" i="8" s="1"/>
  <c r="L11" i="8"/>
  <c r="E11" i="8"/>
  <c r="I11" i="8" s="1"/>
  <c r="V10" i="8"/>
  <c r="U10" i="8"/>
  <c r="L10" i="8"/>
  <c r="E10" i="8"/>
  <c r="I10" i="8" s="1"/>
  <c r="V9" i="8"/>
  <c r="U9" i="8"/>
  <c r="L9" i="8"/>
  <c r="I9" i="8"/>
  <c r="E9" i="8"/>
  <c r="G9" i="8" s="1"/>
  <c r="V8" i="8"/>
  <c r="U8" i="8"/>
  <c r="L8" i="8"/>
  <c r="I34" i="8" s="1"/>
  <c r="K34" i="8" s="1"/>
  <c r="E8" i="8"/>
  <c r="I8" i="8" s="1"/>
  <c r="V7" i="8"/>
  <c r="U7" i="8"/>
  <c r="L7" i="8"/>
  <c r="E7" i="8"/>
  <c r="I7" i="8" s="1"/>
  <c r="V6" i="8"/>
  <c r="U6" i="8"/>
  <c r="V5" i="8"/>
  <c r="U5" i="8"/>
  <c r="X4" i="8"/>
  <c r="V4" i="8"/>
  <c r="U4" i="8"/>
  <c r="N33" i="5"/>
  <c r="N34" i="5"/>
  <c r="N35" i="5"/>
  <c r="I33" i="5"/>
  <c r="K33" i="5" s="1"/>
  <c r="L33" i="5" s="1"/>
  <c r="I35" i="5"/>
  <c r="K35" i="5" s="1"/>
  <c r="L35" i="5" s="1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7" i="5"/>
  <c r="L34" i="8" l="1"/>
  <c r="N34" i="8" s="1"/>
  <c r="W5" i="8"/>
  <c r="N33" i="8"/>
  <c r="W8" i="8"/>
  <c r="W7" i="8"/>
  <c r="W4" i="8"/>
  <c r="W9" i="8"/>
  <c r="W10" i="8"/>
  <c r="W6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10" i="8"/>
  <c r="G7" i="8"/>
  <c r="G8" i="8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7" i="5"/>
  <c r="V5" i="5"/>
  <c r="V6" i="5"/>
  <c r="V7" i="5"/>
  <c r="V8" i="5"/>
  <c r="V9" i="5"/>
  <c r="V10" i="5"/>
  <c r="V4" i="5"/>
  <c r="U5" i="5"/>
  <c r="U6" i="5"/>
  <c r="U7" i="5"/>
  <c r="U8" i="5"/>
  <c r="U9" i="5"/>
  <c r="U10" i="5"/>
  <c r="U4" i="5"/>
  <c r="X4" i="5"/>
  <c r="I34" i="5" l="1"/>
  <c r="K34" i="5" s="1"/>
  <c r="L34" i="5" s="1"/>
  <c r="W5" i="5"/>
  <c r="W8" i="5"/>
  <c r="W6" i="5"/>
  <c r="W4" i="5"/>
  <c r="W10" i="5"/>
  <c r="W7" i="5"/>
  <c r="W9" i="5"/>
  <c r="I7" i="5" l="1"/>
  <c r="G7" i="5"/>
  <c r="I8" i="5"/>
  <c r="G8" i="5"/>
  <c r="I25" i="5"/>
  <c r="G25" i="5"/>
  <c r="G20" i="5"/>
  <c r="I20" i="5"/>
  <c r="I12" i="5"/>
  <c r="G12" i="5"/>
  <c r="G9" i="5"/>
  <c r="I9" i="5"/>
  <c r="G24" i="5"/>
  <c r="I24" i="5"/>
  <c r="G28" i="5"/>
  <c r="I28" i="5"/>
  <c r="I15" i="5"/>
  <c r="G15" i="5"/>
  <c r="G18" i="5"/>
  <c r="I18" i="5"/>
  <c r="I14" i="5"/>
  <c r="G14" i="5"/>
  <c r="I11" i="5"/>
  <c r="G11" i="5"/>
  <c r="I10" i="5"/>
  <c r="G10" i="5"/>
  <c r="G19" i="5"/>
  <c r="I19" i="5"/>
  <c r="G27" i="5"/>
  <c r="I27" i="5"/>
  <c r="G29" i="5"/>
  <c r="I29" i="5"/>
  <c r="G21" i="5"/>
  <c r="I21" i="5"/>
  <c r="G13" i="5"/>
  <c r="I13" i="5"/>
  <c r="G23" i="5"/>
  <c r="I23" i="5"/>
  <c r="I16" i="5"/>
  <c r="G16" i="5"/>
  <c r="I26" i="5"/>
  <c r="G26" i="5"/>
  <c r="I30" i="5"/>
  <c r="G30" i="5"/>
  <c r="G22" i="5"/>
  <c r="I22" i="5"/>
  <c r="G17" i="5"/>
  <c r="I17" i="5"/>
  <c r="R27" i="8" l="1"/>
  <c r="H27" i="8"/>
  <c r="R20" i="5"/>
  <c r="H20" i="5"/>
  <c r="R23" i="5"/>
  <c r="H23" i="5"/>
  <c r="R16" i="8"/>
  <c r="H16" i="8"/>
  <c r="R25" i="5"/>
  <c r="H25" i="5"/>
  <c r="R9" i="8"/>
  <c r="H9" i="8"/>
  <c r="R22" i="5"/>
  <c r="H22" i="5"/>
  <c r="R12" i="5"/>
  <c r="H12" i="5"/>
  <c r="R16" i="5"/>
  <c r="H16" i="5"/>
  <c r="R21" i="5"/>
  <c r="H21" i="5"/>
  <c r="R8" i="5"/>
  <c r="H8" i="5"/>
  <c r="R10" i="5"/>
  <c r="H10" i="5"/>
  <c r="R26" i="8"/>
  <c r="H26" i="8"/>
  <c r="J17" i="8"/>
  <c r="P9" i="8"/>
  <c r="J9" i="8"/>
  <c r="R10" i="8"/>
  <c r="H10" i="8"/>
  <c r="J24" i="5"/>
  <c r="R17" i="5"/>
  <c r="H17" i="5"/>
  <c r="J20" i="8"/>
  <c r="R30" i="8"/>
  <c r="H30" i="8"/>
  <c r="R14" i="5"/>
  <c r="H14" i="5"/>
  <c r="R11" i="5"/>
  <c r="H11" i="5"/>
  <c r="R22" i="8"/>
  <c r="H22" i="8"/>
  <c r="J21" i="8"/>
  <c r="J23" i="8"/>
  <c r="R13" i="5"/>
  <c r="H13" i="5"/>
  <c r="J26" i="5"/>
  <c r="R24" i="8"/>
  <c r="H24" i="8"/>
  <c r="P16" i="8"/>
  <c r="J16" i="8"/>
  <c r="J13" i="8"/>
  <c r="J30" i="5"/>
  <c r="P12" i="5"/>
  <c r="J12" i="5"/>
  <c r="P16" i="5"/>
  <c r="J16" i="5"/>
  <c r="R25" i="8"/>
  <c r="H25" i="8"/>
  <c r="P21" i="5"/>
  <c r="J21" i="5"/>
  <c r="P13" i="8"/>
  <c r="H13" i="8"/>
  <c r="R13" i="8"/>
  <c r="P8" i="5"/>
  <c r="J8" i="5"/>
  <c r="P30" i="5"/>
  <c r="H30" i="5"/>
  <c r="R30" i="5"/>
  <c r="P25" i="8"/>
  <c r="J25" i="8"/>
  <c r="P30" i="8"/>
  <c r="J30" i="8"/>
  <c r="P10" i="8"/>
  <c r="J10" i="8"/>
  <c r="J15" i="8"/>
  <c r="P17" i="8"/>
  <c r="H17" i="8"/>
  <c r="R17" i="8"/>
  <c r="P26" i="5"/>
  <c r="H26" i="5"/>
  <c r="R26" i="5"/>
  <c r="P11" i="5"/>
  <c r="J11" i="5"/>
  <c r="P25" i="5"/>
  <c r="J25" i="5"/>
  <c r="P10" i="5"/>
  <c r="J10" i="5"/>
  <c r="P26" i="8"/>
  <c r="J26" i="8"/>
  <c r="R29" i="8"/>
  <c r="H29" i="8"/>
  <c r="P24" i="8"/>
  <c r="J24" i="8"/>
  <c r="P23" i="8"/>
  <c r="H23" i="8"/>
  <c r="R23" i="8"/>
  <c r="R27" i="5"/>
  <c r="H27" i="5"/>
  <c r="P24" i="5"/>
  <c r="H24" i="5"/>
  <c r="R24" i="5"/>
  <c r="P17" i="5"/>
  <c r="J17" i="5"/>
  <c r="P20" i="8"/>
  <c r="H20" i="8"/>
  <c r="R20" i="8"/>
  <c r="R15" i="5"/>
  <c r="H15" i="5"/>
  <c r="P22" i="5"/>
  <c r="J22" i="5"/>
  <c r="J12" i="8"/>
  <c r="J8" i="8"/>
  <c r="R29" i="5"/>
  <c r="H29" i="5"/>
  <c r="J7" i="5"/>
  <c r="P20" i="5"/>
  <c r="J20" i="5"/>
  <c r="P27" i="8"/>
  <c r="J27" i="8"/>
  <c r="J18" i="5"/>
  <c r="R28" i="5"/>
  <c r="H28" i="5"/>
  <c r="R28" i="8"/>
  <c r="H28" i="8"/>
  <c r="P15" i="8"/>
  <c r="H15" i="8"/>
  <c r="R15" i="8"/>
  <c r="P21" i="8"/>
  <c r="H21" i="8"/>
  <c r="R21" i="8"/>
  <c r="R19" i="8"/>
  <c r="H19" i="8"/>
  <c r="P13" i="5"/>
  <c r="J13" i="5"/>
  <c r="R11" i="8"/>
  <c r="H11" i="8"/>
  <c r="J9" i="5"/>
  <c r="P18" i="5"/>
  <c r="H18" i="5"/>
  <c r="R18" i="5"/>
  <c r="R14" i="8"/>
  <c r="H14" i="8"/>
  <c r="P14" i="5"/>
  <c r="J14" i="5"/>
  <c r="P19" i="8"/>
  <c r="J19" i="8"/>
  <c r="P9" i="5"/>
  <c r="H9" i="5"/>
  <c r="R9" i="5"/>
  <c r="P11" i="8"/>
  <c r="J11" i="8"/>
  <c r="P29" i="8"/>
  <c r="J29" i="8"/>
  <c r="J18" i="8"/>
  <c r="P22" i="8"/>
  <c r="J22" i="8"/>
  <c r="P29" i="5"/>
  <c r="J29" i="5"/>
  <c r="P28" i="5"/>
  <c r="J28" i="5"/>
  <c r="P27" i="5"/>
  <c r="J27" i="5"/>
  <c r="P18" i="8"/>
  <c r="H18" i="8"/>
  <c r="R18" i="8"/>
  <c r="J7" i="8"/>
  <c r="R19" i="5"/>
  <c r="H19" i="5"/>
  <c r="P15" i="5"/>
  <c r="J15" i="5"/>
  <c r="P28" i="8"/>
  <c r="J28" i="8"/>
  <c r="P14" i="8"/>
  <c r="J14" i="8"/>
  <c r="P19" i="5"/>
  <c r="J19" i="5"/>
  <c r="P7" i="5"/>
  <c r="H7" i="5"/>
  <c r="R7" i="5"/>
  <c r="P23" i="5"/>
  <c r="J23" i="5"/>
  <c r="P12" i="8"/>
  <c r="H12" i="8"/>
  <c r="R12" i="8"/>
  <c r="P7" i="8"/>
  <c r="H7" i="8"/>
  <c r="R7" i="8"/>
  <c r="P8" i="8"/>
  <c r="H8" i="8"/>
  <c r="R8" i="8"/>
</calcChain>
</file>

<file path=xl/sharedStrings.xml><?xml version="1.0" encoding="utf-8"?>
<sst xmlns="http://schemas.openxmlformats.org/spreadsheetml/2006/main" count="215" uniqueCount="62">
  <si>
    <t>from</t>
  </si>
  <si>
    <t>to</t>
  </si>
  <si>
    <t>cost_per_unit_shipped</t>
  </si>
  <si>
    <t>transportation_method</t>
  </si>
  <si>
    <t>congestion_level</t>
  </si>
  <si>
    <t>Diesel Rail</t>
  </si>
  <si>
    <t>Air Freight</t>
  </si>
  <si>
    <t>Slow Steaming Cargo Ships</t>
  </si>
  <si>
    <t>Cargo Ships (Heavy Fuel Oil)</t>
  </si>
  <si>
    <t>Electrified Rail</t>
  </si>
  <si>
    <t>Diesel Trucks</t>
  </si>
  <si>
    <t>Electric/Hybrid Trucks</t>
  </si>
  <si>
    <t>location_id</t>
  </si>
  <si>
    <t>location_name</t>
  </si>
  <si>
    <t>latitude</t>
  </si>
  <si>
    <t>longitude</t>
  </si>
  <si>
    <t>supply</t>
  </si>
  <si>
    <t>demand</t>
  </si>
  <si>
    <t>Butter Pecan Bluff</t>
  </si>
  <si>
    <t>Jellybean Jungle</t>
  </si>
  <si>
    <t>Pudding Peaks</t>
  </si>
  <si>
    <t>Snickerdoodle Slopes</t>
  </si>
  <si>
    <t>Sprinkle Street</t>
  </si>
  <si>
    <t>Tangerine Taffy Tropics</t>
  </si>
  <si>
    <t>Whipped Wonderland</t>
  </si>
  <si>
    <t>Ship</t>
  </si>
  <si>
    <t>From</t>
  </si>
  <si>
    <t>To</t>
  </si>
  <si>
    <t>Unit Cost</t>
  </si>
  <si>
    <t>Nodes</t>
  </si>
  <si>
    <t>Inflow</t>
  </si>
  <si>
    <t>Outflow</t>
  </si>
  <si>
    <t>Netflow</t>
  </si>
  <si>
    <t>Supply/Demand</t>
  </si>
  <si>
    <t>`</t>
  </si>
  <si>
    <t>Eco Friendliness</t>
  </si>
  <si>
    <t>Lat x1</t>
  </si>
  <si>
    <t>Lat x2</t>
  </si>
  <si>
    <t xml:space="preserve">Euc. </t>
  </si>
  <si>
    <t>Long y1</t>
  </si>
  <si>
    <t>Long y2</t>
  </si>
  <si>
    <t>Binary</t>
  </si>
  <si>
    <t>Congestion Levels</t>
  </si>
  <si>
    <t xml:space="preserve">Levels </t>
  </si>
  <si>
    <t>Eco-Friendly Alternatives</t>
  </si>
  <si>
    <t>Less Eco-friendly Methods</t>
  </si>
  <si>
    <t>Wind-powered ships</t>
  </si>
  <si>
    <t>Diesel Rails</t>
  </si>
  <si>
    <t xml:space="preserve">Cargo Ships </t>
  </si>
  <si>
    <t>No.</t>
  </si>
  <si>
    <t>Objectives</t>
  </si>
  <si>
    <t>Min Cost</t>
  </si>
  <si>
    <t>Min Congestion</t>
  </si>
  <si>
    <t>Min non-eco friendliness</t>
  </si>
  <si>
    <t>Totals</t>
  </si>
  <si>
    <t>Target</t>
  </si>
  <si>
    <t>Deviation</t>
  </si>
  <si>
    <t>% Deviation</t>
  </si>
  <si>
    <t>Weight</t>
  </si>
  <si>
    <t>Objective</t>
  </si>
  <si>
    <t>Minimax</t>
  </si>
  <si>
    <t>Weighted deviation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</si>
</sst>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theme="6"/>
      <name val="Aptos Narrow"/>
      <family val="2"/>
      <scheme val="minor"/>
    </font>
    <font>
      <b/>
      <sz val="18"/>
      <color theme="3" tint="0.249977111117893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3" tint="0.249977111117893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18" fillId="33" borderId="10" xfId="0" applyFont="1" applyFill="1" applyBorder="1"/>
    <xf numFmtId="0" fontId="18" fillId="33" borderId="11" xfId="0" applyFont="1" applyFill="1" applyBorder="1"/>
    <xf numFmtId="0" fontId="18" fillId="33" borderId="12" xfId="0" applyFont="1" applyFill="1" applyBorder="1"/>
    <xf numFmtId="0" fontId="16" fillId="33" borderId="10" xfId="0" applyFont="1" applyFill="1" applyBorder="1"/>
    <xf numFmtId="0" fontId="16" fillId="33" borderId="11" xfId="0" applyFont="1" applyFill="1" applyBorder="1"/>
    <xf numFmtId="0" fontId="16" fillId="33" borderId="12" xfId="0" applyFont="1" applyFill="1" applyBorder="1"/>
    <xf numFmtId="0" fontId="19" fillId="0" borderId="0" xfId="0" applyFont="1"/>
    <xf numFmtId="0" fontId="16" fillId="34" borderId="10" xfId="0" applyFont="1" applyFill="1" applyBorder="1"/>
    <xf numFmtId="0" fontId="16" fillId="34" borderId="11" xfId="0" applyFont="1" applyFill="1" applyBorder="1"/>
    <xf numFmtId="0" fontId="16" fillId="34" borderId="12" xfId="0" applyFont="1" applyFill="1" applyBorder="1"/>
    <xf numFmtId="0" fontId="21" fillId="0" borderId="0" xfId="0" applyFont="1"/>
    <xf numFmtId="0" fontId="16" fillId="34" borderId="13" xfId="0" applyFont="1" applyFill="1" applyBorder="1"/>
    <xf numFmtId="2" fontId="0" fillId="0" borderId="0" xfId="0" applyNumberFormat="1"/>
    <xf numFmtId="44" fontId="22" fillId="34" borderId="13" xfId="42" applyFont="1" applyFill="1" applyBorder="1"/>
    <xf numFmtId="44" fontId="20" fillId="34" borderId="13" xfId="42" applyFont="1" applyFill="1" applyBorder="1"/>
    <xf numFmtId="0" fontId="0" fillId="0" borderId="15" xfId="0" applyBorder="1"/>
    <xf numFmtId="0" fontId="0" fillId="0" borderId="17" xfId="0" applyBorder="1"/>
    <xf numFmtId="0" fontId="0" fillId="35" borderId="14" xfId="0" applyFill="1" applyBorder="1"/>
    <xf numFmtId="0" fontId="0" fillId="35" borderId="16" xfId="0" applyFill="1" applyBorder="1"/>
    <xf numFmtId="0" fontId="0" fillId="35" borderId="18" xfId="0" applyFill="1" applyBorder="1"/>
    <xf numFmtId="0" fontId="0" fillId="0" borderId="19" xfId="0" applyBorder="1"/>
    <xf numFmtId="0" fontId="0" fillId="35" borderId="20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2" fillId="34" borderId="13" xfId="42" applyNumberFormat="1" applyFont="1" applyFill="1" applyBorder="1"/>
    <xf numFmtId="0" fontId="0" fillId="0" borderId="24" xfId="0" applyBorder="1"/>
    <xf numFmtId="44" fontId="0" fillId="0" borderId="0" xfId="42" applyFont="1"/>
    <xf numFmtId="44" fontId="0" fillId="0" borderId="0" xfId="0" applyNumberFormat="1"/>
    <xf numFmtId="9" fontId="0" fillId="0" borderId="0" xfId="43" applyFont="1"/>
    <xf numFmtId="44" fontId="0" fillId="34" borderId="0" xfId="42" applyFont="1" applyFill="1"/>
    <xf numFmtId="0" fontId="0" fillId="34" borderId="0" xfId="0" applyFill="1"/>
    <xf numFmtId="0" fontId="16" fillId="35" borderId="25" xfId="0" applyFont="1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568324</xdr:colOff>
      <xdr:row>2</xdr:row>
      <xdr:rowOff>44450</xdr:rowOff>
    </xdr:from>
    <xdr:to>
      <xdr:col>10</xdr:col>
      <xdr:colOff>94693</xdr:colOff>
      <xdr:row>18</xdr:row>
      <xdr:rowOff>50132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943473-9133-B0B8-BCE7-2CFF9C52A8C2}"/>
            </a:ext>
          </a:extLst>
        </xdr:cNvPr>
        <xdr:cNvSpPr txBox="1"/>
      </xdr:nvSpPr>
      <xdr:spPr>
        <a:xfrm>
          <a:off x="1175473" y="417652"/>
          <a:ext cx="4990711" cy="29467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MIN</a:t>
          </a:r>
          <a:r>
            <a:rPr lang="en-US" sz="1100" baseline="0"/>
            <a:t> transportation cost: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21X_1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20X_2+16X_3+9X_4+18X_5+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8X_6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21X_7+22X_8+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18X_9+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22X_10+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8X_11+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24Z_12+22X_13+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16X_14+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12X_15+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19X_16+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24X_17+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22X_18+24X_19+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5X_20+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15X_21+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24X_22+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13X_23+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6X_24</a:t>
          </a: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Non-eco transportation: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1X_1+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1X_2+0X_3+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1X_4+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/>
            <a:t> X_5+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1X_6+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1X_7+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1X_8+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1X_9+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1X_10+1X_11+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/>
            <a:t> X_12+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1X_13+1X_14+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1X_15+1</a:t>
          </a:r>
          <a:r>
            <a:rPr lang="en-US"/>
            <a:t> X_16+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1X_17+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1X_18+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/>
            <a:t> X_19+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1X_20+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/>
            <a:t> X_21+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/>
            <a:t> X_22+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/>
            <a:t> X_23+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/>
            <a:t> X_24</a:t>
          </a:r>
        </a:p>
        <a:p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 congestion levels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70X_1+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104X_2+88X_3+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102X_4+93X_5+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88X_6+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85X_7+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70X_8+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98X_9+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72X_10+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94X_11+92X_12+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36X_</a:t>
          </a:r>
          <a:r>
            <a:rPr lang="en-US"/>
            <a:t> 13+</a:t>
          </a:r>
          <a:r>
            <a:rPr lang="en-US" baseline="0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82X_14+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91X_15+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89X_16+93X_17+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25X_18+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93X_19+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88X_20+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102X_21+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107X_22+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85X_23+96X_24</a:t>
          </a: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11</xdr:col>
      <xdr:colOff>476250</xdr:colOff>
      <xdr:row>14</xdr:row>
      <xdr:rowOff>38100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28F3B1B-38C4-2E78-327E-795D4B27C479}"/>
            </a:ext>
          </a:extLst>
        </xdr:cNvPr>
        <xdr:cNvSpPr txBox="1"/>
      </xdr:nvSpPr>
      <xdr:spPr>
        <a:xfrm>
          <a:off x="7181850" y="2616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463551</xdr:colOff>
      <xdr:row>3</xdr:row>
      <xdr:rowOff>44450</xdr:rowOff>
    </xdr:from>
    <xdr:to>
      <xdr:col>7</xdr:col>
      <xdr:colOff>312671</xdr:colOff>
      <xdr:row>16</xdr:row>
      <xdr:rowOff>118064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6293A9-362F-4DD2-CA74-1F6D39E5C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3551" y="596900"/>
          <a:ext cx="4116320" cy="24675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3E1D9-54E9-4C16-AD54-E31D920EA400}">
  <dimension ref="K1:K25"/>
  <sheetViews>
    <sheetView tabSelected="1" zoomScale="88" workbookViewId="0">
      <selection activeCell="B14" sqref="B14"/>
    </sheetView>
  </sheetViews>
  <sheetFormatPr defaultRowHeight="14.5" x14ac:dyDescent="0.35"/>
  <cols>
    <col min="11" max="11" width="29.7265625" customWidth="1"/>
  </cols>
  <sheetData>
    <row r="1" spans="11:11" ht="15" thickBot="1" x14ac:dyDescent="0.4">
      <c r="K1" s="2"/>
    </row>
    <row r="2" spans="11:11" x14ac:dyDescent="0.35">
      <c r="K2">
        <v>70</v>
      </c>
    </row>
    <row r="3" spans="11:11" x14ac:dyDescent="0.35">
      <c r="K3">
        <v>104</v>
      </c>
    </row>
    <row r="4" spans="11:11" x14ac:dyDescent="0.35">
      <c r="K4">
        <v>88</v>
      </c>
    </row>
    <row r="5" spans="11:11" x14ac:dyDescent="0.35">
      <c r="K5">
        <v>102</v>
      </c>
    </row>
    <row r="6" spans="11:11" x14ac:dyDescent="0.35">
      <c r="K6">
        <v>93</v>
      </c>
    </row>
    <row r="7" spans="11:11" x14ac:dyDescent="0.35">
      <c r="K7">
        <v>88</v>
      </c>
    </row>
    <row r="8" spans="11:11" x14ac:dyDescent="0.35">
      <c r="K8">
        <v>85</v>
      </c>
    </row>
    <row r="9" spans="11:11" x14ac:dyDescent="0.35">
      <c r="K9">
        <v>70</v>
      </c>
    </row>
    <row r="10" spans="11:11" x14ac:dyDescent="0.35">
      <c r="K10">
        <v>98</v>
      </c>
    </row>
    <row r="11" spans="11:11" x14ac:dyDescent="0.35">
      <c r="K11">
        <v>72</v>
      </c>
    </row>
    <row r="12" spans="11:11" x14ac:dyDescent="0.35">
      <c r="K12">
        <v>94</v>
      </c>
    </row>
    <row r="13" spans="11:11" x14ac:dyDescent="0.35">
      <c r="K13">
        <v>92</v>
      </c>
    </row>
    <row r="14" spans="11:11" x14ac:dyDescent="0.35">
      <c r="K14">
        <v>36</v>
      </c>
    </row>
    <row r="15" spans="11:11" x14ac:dyDescent="0.35">
      <c r="K15">
        <v>82</v>
      </c>
    </row>
    <row r="16" spans="11:11" x14ac:dyDescent="0.35">
      <c r="K16">
        <v>91</v>
      </c>
    </row>
    <row r="17" spans="11:11" x14ac:dyDescent="0.35">
      <c r="K17">
        <v>89</v>
      </c>
    </row>
    <row r="18" spans="11:11" x14ac:dyDescent="0.35">
      <c r="K18">
        <v>93</v>
      </c>
    </row>
    <row r="19" spans="11:11" x14ac:dyDescent="0.35">
      <c r="K19">
        <v>25</v>
      </c>
    </row>
    <row r="20" spans="11:11" x14ac:dyDescent="0.35">
      <c r="K20">
        <v>93</v>
      </c>
    </row>
    <row r="21" spans="11:11" x14ac:dyDescent="0.35">
      <c r="K21">
        <v>88</v>
      </c>
    </row>
    <row r="22" spans="11:11" x14ac:dyDescent="0.35">
      <c r="K22">
        <v>102</v>
      </c>
    </row>
    <row r="23" spans="11:11" x14ac:dyDescent="0.35">
      <c r="K23">
        <v>107</v>
      </c>
    </row>
    <row r="24" spans="11:11" x14ac:dyDescent="0.35">
      <c r="K24">
        <v>85</v>
      </c>
    </row>
    <row r="25" spans="11:11" x14ac:dyDescent="0.35">
      <c r="K25">
        <v>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268C4-600D-493C-BC64-C611221A2FFE}">
  <dimension ref="B1:AB41"/>
  <sheetViews>
    <sheetView topLeftCell="F20" zoomScale="63" zoomScaleNormal="40" workbookViewId="0">
      <selection activeCell="M34" sqref="M34"/>
    </sheetView>
  </sheetViews>
  <sheetFormatPr defaultRowHeight="14.5" x14ac:dyDescent="0.35"/>
  <cols>
    <col min="1" max="1" width="4.36328125" customWidth="1"/>
    <col min="2" max="2" width="10.81640625" customWidth="1"/>
    <col min="3" max="3" width="7.1796875" customWidth="1"/>
    <col min="4" max="4" width="5.08984375" customWidth="1"/>
    <col min="5" max="5" width="17.90625" customWidth="1"/>
    <col min="6" max="6" width="38.54296875" bestFit="1" customWidth="1"/>
    <col min="7" max="7" width="26.36328125" customWidth="1"/>
    <col min="8" max="8" width="24.90625" customWidth="1"/>
    <col min="9" max="9" width="17.08984375" customWidth="1"/>
    <col min="10" max="10" width="27.26953125" customWidth="1"/>
    <col min="11" max="11" width="15.36328125" customWidth="1"/>
    <col min="12" max="12" width="23.1796875" customWidth="1"/>
    <col min="13" max="13" width="16.90625" customWidth="1"/>
    <col min="14" max="14" width="22.7265625" customWidth="1"/>
    <col min="15" max="15" width="7" customWidth="1"/>
    <col min="16" max="16" width="25.7265625" customWidth="1"/>
    <col min="17" max="17" width="11.453125" customWidth="1"/>
    <col min="18" max="18" width="15.36328125" customWidth="1"/>
    <col min="19" max="19" width="19" customWidth="1"/>
    <col min="20" max="20" width="19.453125" customWidth="1"/>
    <col min="21" max="21" width="22.36328125" customWidth="1"/>
    <col min="22" max="22" width="19.453125" customWidth="1"/>
    <col min="23" max="23" width="20.54296875" customWidth="1"/>
    <col min="24" max="24" width="20.90625" customWidth="1"/>
    <col min="26" max="26" width="26.26953125" customWidth="1"/>
    <col min="28" max="28" width="26.7265625" customWidth="1"/>
  </cols>
  <sheetData>
    <row r="1" spans="2:28" ht="24" thickBot="1" x14ac:dyDescent="0.6">
      <c r="F1" s="11"/>
      <c r="G1" s="15"/>
      <c r="H1">
        <v>227746</v>
      </c>
    </row>
    <row r="2" spans="2:28" ht="21.5" thickBot="1" x14ac:dyDescent="0.55000000000000004">
      <c r="G2" s="14"/>
      <c r="H2">
        <v>182792.0289217355</v>
      </c>
    </row>
    <row r="3" spans="2:28" ht="21.5" thickBot="1" x14ac:dyDescent="0.55000000000000004">
      <c r="G3" s="26"/>
      <c r="S3" s="8"/>
      <c r="T3" s="9" t="s">
        <v>29</v>
      </c>
      <c r="U3" s="9" t="s">
        <v>30</v>
      </c>
      <c r="V3" s="9" t="s">
        <v>31</v>
      </c>
      <c r="W3" s="9" t="s">
        <v>32</v>
      </c>
      <c r="X3" s="10" t="s">
        <v>33</v>
      </c>
    </row>
    <row r="4" spans="2:28" ht="21.5" thickBot="1" x14ac:dyDescent="0.55000000000000004">
      <c r="G4" s="26"/>
      <c r="S4">
        <v>1</v>
      </c>
      <c r="T4" t="s">
        <v>18</v>
      </c>
      <c r="U4">
        <f t="shared" ref="U4:U10" si="0">SUMIF($F$7:$F$30,S4,$B$7:$B$30)</f>
        <v>0</v>
      </c>
      <c r="V4">
        <f t="shared" ref="V4:V10" si="1">SUMIF($C$7:$C$30,S4,$B$7:$B$30)</f>
        <v>9518</v>
      </c>
      <c r="W4">
        <f>U4-V4</f>
        <v>-9518</v>
      </c>
      <c r="X4">
        <f>Locations!E2</f>
        <v>-9518</v>
      </c>
    </row>
    <row r="5" spans="2:28" ht="15" thickBot="1" x14ac:dyDescent="0.4">
      <c r="S5">
        <v>2</v>
      </c>
      <c r="T5" t="s">
        <v>19</v>
      </c>
      <c r="U5">
        <f t="shared" si="0"/>
        <v>1907</v>
      </c>
      <c r="V5">
        <f t="shared" si="1"/>
        <v>0</v>
      </c>
      <c r="W5">
        <f>U5-V5</f>
        <v>1907</v>
      </c>
      <c r="X5">
        <v>1907</v>
      </c>
    </row>
    <row r="6" spans="2:28" ht="15" thickBot="1" x14ac:dyDescent="0.4">
      <c r="B6" s="8" t="s">
        <v>25</v>
      </c>
      <c r="C6" s="9" t="s">
        <v>49</v>
      </c>
      <c r="D6" s="9"/>
      <c r="E6" s="9" t="s">
        <v>26</v>
      </c>
      <c r="F6" s="9"/>
      <c r="G6" s="9" t="s">
        <v>36</v>
      </c>
      <c r="H6" s="9" t="s">
        <v>37</v>
      </c>
      <c r="I6" s="9" t="s">
        <v>39</v>
      </c>
      <c r="J6" s="9" t="s">
        <v>40</v>
      </c>
      <c r="K6" s="8" t="s">
        <v>35</v>
      </c>
      <c r="L6" s="9" t="s">
        <v>41</v>
      </c>
      <c r="M6" s="9" t="s">
        <v>42</v>
      </c>
      <c r="N6" s="10" t="s">
        <v>43</v>
      </c>
      <c r="O6" s="9" t="s">
        <v>49</v>
      </c>
      <c r="P6" s="9" t="s">
        <v>27</v>
      </c>
      <c r="Q6" s="10" t="s">
        <v>28</v>
      </c>
      <c r="R6" s="12" t="s">
        <v>38</v>
      </c>
      <c r="S6">
        <v>3</v>
      </c>
      <c r="T6" t="s">
        <v>20</v>
      </c>
      <c r="U6">
        <f t="shared" si="0"/>
        <v>1457</v>
      </c>
      <c r="V6">
        <f t="shared" si="1"/>
        <v>0</v>
      </c>
      <c r="W6">
        <f t="shared" ref="W6:W10" si="2">U6-V6</f>
        <v>1457</v>
      </c>
      <c r="X6">
        <v>1457</v>
      </c>
    </row>
    <row r="7" spans="2:28" x14ac:dyDescent="0.35">
      <c r="B7" s="7">
        <v>1907</v>
      </c>
      <c r="C7">
        <v>1</v>
      </c>
      <c r="E7" t="str">
        <f>_xlfn.XLOOKUP(C7,$S$4:$S$10,$T$4:$T$10)</f>
        <v>Butter Pecan Bluff</v>
      </c>
      <c r="F7">
        <v>2</v>
      </c>
      <c r="G7">
        <f t="shared" ref="G7:G30" si="3">VLOOKUP(E7,$T$14:$V$20,3,0)</f>
        <v>-102.5</v>
      </c>
      <c r="H7">
        <f ca="1">VLOOKUP(P7,$T$14:$V$20,3,0)</f>
        <v>0</v>
      </c>
      <c r="I7">
        <f t="shared" ref="I7:I30" si="4">VLOOKUP(E7,$T$14:$U$20,2,0)</f>
        <v>37.5</v>
      </c>
      <c r="J7">
        <f t="shared" ref="J7:J30" ca="1" si="5">VLOOKUP(P7,$T$14:$U$20,2,0)</f>
        <v>44.15</v>
      </c>
      <c r="K7" t="s">
        <v>5</v>
      </c>
      <c r="L7">
        <f t="shared" ref="L7:L12" si="6">IF(OR(K7=AB8,K7=AB9,K7=AB10,K7=AB11,),0,1)</f>
        <v>1</v>
      </c>
      <c r="M7">
        <v>70</v>
      </c>
      <c r="N7">
        <v>1</v>
      </c>
      <c r="O7">
        <v>2</v>
      </c>
      <c r="P7" t="str">
        <f t="shared" ref="P7:P30" ca="1" si="7">_xlfn.XLOOKUP(F7,$R$4:$R$10,$S$4:$S$10)</f>
        <v>Jellybean Jungle</v>
      </c>
      <c r="Q7">
        <v>21</v>
      </c>
      <c r="R7" s="13">
        <f t="shared" ref="R7:R30" ca="1" si="8">SQRT((H7-G7)^2+(J7-I7)^2)</f>
        <v>7.151181720527032</v>
      </c>
      <c r="S7">
        <v>4</v>
      </c>
      <c r="T7" t="s">
        <v>21</v>
      </c>
      <c r="U7">
        <f t="shared" si="0"/>
        <v>1355</v>
      </c>
      <c r="V7">
        <f t="shared" si="1"/>
        <v>0</v>
      </c>
      <c r="W7">
        <f t="shared" si="2"/>
        <v>1355</v>
      </c>
      <c r="X7">
        <v>1355</v>
      </c>
      <c r="AA7" s="22">
        <v>0</v>
      </c>
      <c r="AB7" s="21" t="s">
        <v>44</v>
      </c>
    </row>
    <row r="8" spans="2:28" x14ac:dyDescent="0.35">
      <c r="B8" s="7">
        <v>1457</v>
      </c>
      <c r="C8">
        <v>1</v>
      </c>
      <c r="E8" t="str">
        <f t="shared" ref="E8:E30" si="9">_xlfn.XLOOKUP(C8,$S$4:$S$10,$T$4:$T$10)</f>
        <v>Butter Pecan Bluff</v>
      </c>
      <c r="F8">
        <v>3</v>
      </c>
      <c r="G8">
        <f t="shared" si="3"/>
        <v>-102.5</v>
      </c>
      <c r="H8">
        <f t="shared" ref="H8:H30" ca="1" si="10">VLOOKUP(P8,$T$14:$V$20,3,0)</f>
        <v>-115.9</v>
      </c>
      <c r="I8">
        <f t="shared" si="4"/>
        <v>37.5</v>
      </c>
      <c r="J8">
        <f t="shared" ca="1" si="5"/>
        <v>30.69</v>
      </c>
      <c r="K8" t="s">
        <v>6</v>
      </c>
      <c r="L8">
        <f t="shared" si="6"/>
        <v>1</v>
      </c>
      <c r="M8">
        <v>104</v>
      </c>
      <c r="N8">
        <v>1</v>
      </c>
      <c r="O8">
        <v>3</v>
      </c>
      <c r="P8" t="str">
        <f t="shared" ca="1" si="7"/>
        <v>Pudding Peaks</v>
      </c>
      <c r="Q8">
        <v>20</v>
      </c>
      <c r="R8" s="13">
        <f t="shared" ca="1" si="8"/>
        <v>15.031170945738063</v>
      </c>
      <c r="S8">
        <v>5</v>
      </c>
      <c r="T8" t="s">
        <v>22</v>
      </c>
      <c r="U8">
        <f t="shared" si="0"/>
        <v>1765.1093412952896</v>
      </c>
      <c r="V8">
        <f t="shared" si="1"/>
        <v>266.10934129528954</v>
      </c>
      <c r="W8">
        <f t="shared" si="2"/>
        <v>1499</v>
      </c>
      <c r="X8">
        <v>1499</v>
      </c>
      <c r="AA8" s="19">
        <v>0</v>
      </c>
      <c r="AB8" s="16" t="s">
        <v>11</v>
      </c>
    </row>
    <row r="9" spans="2:28" x14ac:dyDescent="0.35">
      <c r="B9" s="7">
        <v>6154</v>
      </c>
      <c r="C9">
        <v>1</v>
      </c>
      <c r="E9" t="str">
        <f t="shared" si="9"/>
        <v>Butter Pecan Bluff</v>
      </c>
      <c r="F9">
        <v>6</v>
      </c>
      <c r="G9">
        <f t="shared" si="3"/>
        <v>-102.5</v>
      </c>
      <c r="H9">
        <f t="shared" ca="1" si="10"/>
        <v>-85.76</v>
      </c>
      <c r="I9">
        <f t="shared" si="4"/>
        <v>37.5</v>
      </c>
      <c r="J9">
        <f t="shared" ca="1" si="5"/>
        <v>31.24</v>
      </c>
      <c r="K9" t="s">
        <v>7</v>
      </c>
      <c r="L9">
        <f t="shared" si="6"/>
        <v>0</v>
      </c>
      <c r="M9">
        <v>88</v>
      </c>
      <c r="N9">
        <v>1</v>
      </c>
      <c r="O9">
        <v>6</v>
      </c>
      <c r="P9" t="str">
        <f t="shared" ca="1" si="7"/>
        <v>Tangerine Taffy Tropics</v>
      </c>
      <c r="Q9">
        <v>16</v>
      </c>
      <c r="R9" s="13">
        <f t="shared" ca="1" si="8"/>
        <v>17.872190688329169</v>
      </c>
      <c r="S9">
        <v>6</v>
      </c>
      <c r="T9" t="s">
        <v>23</v>
      </c>
      <c r="U9">
        <f t="shared" si="0"/>
        <v>6154</v>
      </c>
      <c r="V9">
        <f t="shared" si="1"/>
        <v>4825</v>
      </c>
      <c r="W9">
        <f t="shared" si="2"/>
        <v>1329</v>
      </c>
      <c r="X9">
        <v>1329</v>
      </c>
      <c r="AA9" s="19">
        <v>0</v>
      </c>
      <c r="AB9" s="16" t="s">
        <v>9</v>
      </c>
    </row>
    <row r="10" spans="2:28" x14ac:dyDescent="0.35">
      <c r="B10" s="7">
        <v>0</v>
      </c>
      <c r="C10">
        <v>2</v>
      </c>
      <c r="E10" t="str">
        <f t="shared" si="9"/>
        <v>Jellybean Jungle</v>
      </c>
      <c r="F10">
        <v>1</v>
      </c>
      <c r="G10">
        <f t="shared" si="3"/>
        <v>-99.87</v>
      </c>
      <c r="H10">
        <f t="shared" ca="1" si="10"/>
        <v>-102.5</v>
      </c>
      <c r="I10">
        <f t="shared" si="4"/>
        <v>44.15</v>
      </c>
      <c r="J10">
        <f t="shared" ca="1" si="5"/>
        <v>37.5</v>
      </c>
      <c r="K10" t="s">
        <v>5</v>
      </c>
      <c r="L10">
        <f t="shared" si="6"/>
        <v>1</v>
      </c>
      <c r="M10">
        <v>102</v>
      </c>
      <c r="N10">
        <v>1</v>
      </c>
      <c r="O10">
        <v>1</v>
      </c>
      <c r="P10" t="str">
        <f t="shared" ca="1" si="7"/>
        <v>Butter Pecan Bluff</v>
      </c>
      <c r="Q10">
        <v>9</v>
      </c>
      <c r="R10" s="13">
        <f t="shared" ca="1" si="8"/>
        <v>7.151181720527032</v>
      </c>
      <c r="S10">
        <v>7</v>
      </c>
      <c r="T10" t="s">
        <v>24</v>
      </c>
      <c r="U10">
        <f t="shared" si="0"/>
        <v>1971</v>
      </c>
      <c r="V10">
        <f t="shared" si="1"/>
        <v>0</v>
      </c>
      <c r="W10">
        <f t="shared" si="2"/>
        <v>1971</v>
      </c>
      <c r="X10">
        <v>1971</v>
      </c>
      <c r="AA10" s="19">
        <v>0</v>
      </c>
      <c r="AB10" s="16" t="s">
        <v>46</v>
      </c>
    </row>
    <row r="11" spans="2:28" ht="15" thickBot="1" x14ac:dyDescent="0.4">
      <c r="B11" s="7">
        <v>0</v>
      </c>
      <c r="C11">
        <v>2</v>
      </c>
      <c r="E11" t="str">
        <f t="shared" si="9"/>
        <v>Jellybean Jungle</v>
      </c>
      <c r="F11">
        <v>5</v>
      </c>
      <c r="G11">
        <f t="shared" si="3"/>
        <v>-99.87</v>
      </c>
      <c r="H11">
        <f t="shared" ca="1" si="10"/>
        <v>-99.03</v>
      </c>
      <c r="I11">
        <f t="shared" si="4"/>
        <v>44.15</v>
      </c>
      <c r="J11">
        <f t="shared" ca="1" si="5"/>
        <v>30.02</v>
      </c>
      <c r="K11" t="s">
        <v>5</v>
      </c>
      <c r="L11">
        <f t="shared" si="6"/>
        <v>1</v>
      </c>
      <c r="M11">
        <v>93</v>
      </c>
      <c r="N11">
        <v>1</v>
      </c>
      <c r="O11">
        <v>5</v>
      </c>
      <c r="P11" t="str">
        <f t="shared" ca="1" si="7"/>
        <v>Sprinkle Street</v>
      </c>
      <c r="Q11">
        <v>18</v>
      </c>
      <c r="R11" s="13">
        <f t="shared" ca="1" si="8"/>
        <v>14.154946132006295</v>
      </c>
      <c r="AA11" s="20">
        <v>0</v>
      </c>
      <c r="AB11" s="17" t="s">
        <v>7</v>
      </c>
    </row>
    <row r="12" spans="2:28" ht="15" thickBot="1" x14ac:dyDescent="0.4">
      <c r="B12" s="7">
        <v>0</v>
      </c>
      <c r="C12">
        <v>3</v>
      </c>
      <c r="E12" t="str">
        <f t="shared" si="9"/>
        <v>Pudding Peaks</v>
      </c>
      <c r="F12">
        <v>1</v>
      </c>
      <c r="G12">
        <f t="shared" si="3"/>
        <v>-115.9</v>
      </c>
      <c r="H12">
        <f t="shared" ca="1" si="10"/>
        <v>-102.5</v>
      </c>
      <c r="I12">
        <f t="shared" si="4"/>
        <v>30.69</v>
      </c>
      <c r="J12">
        <f t="shared" ca="1" si="5"/>
        <v>37.5</v>
      </c>
      <c r="K12" t="s">
        <v>8</v>
      </c>
      <c r="L12">
        <f t="shared" si="6"/>
        <v>1</v>
      </c>
      <c r="M12">
        <v>88</v>
      </c>
      <c r="N12">
        <v>1</v>
      </c>
      <c r="O12">
        <v>1</v>
      </c>
      <c r="P12" t="str">
        <f t="shared" ca="1" si="7"/>
        <v>Butter Pecan Bluff</v>
      </c>
      <c r="Q12">
        <v>8</v>
      </c>
      <c r="R12" s="13">
        <f t="shared" ca="1" si="8"/>
        <v>15.031170945738063</v>
      </c>
      <c r="AA12" s="18">
        <v>1</v>
      </c>
      <c r="AB12" s="21" t="s">
        <v>45</v>
      </c>
    </row>
    <row r="13" spans="2:28" ht="15" thickBot="1" x14ac:dyDescent="0.4">
      <c r="B13" s="7">
        <v>0</v>
      </c>
      <c r="C13">
        <v>3</v>
      </c>
      <c r="E13" t="str">
        <f t="shared" si="9"/>
        <v>Pudding Peaks</v>
      </c>
      <c r="F13">
        <v>4</v>
      </c>
      <c r="G13">
        <f t="shared" si="3"/>
        <v>-115.9</v>
      </c>
      <c r="H13">
        <f t="shared" ca="1" si="10"/>
        <v>-113.29</v>
      </c>
      <c r="I13">
        <f t="shared" si="4"/>
        <v>30.69</v>
      </c>
      <c r="J13">
        <f t="shared" ca="1" si="5"/>
        <v>39.31</v>
      </c>
      <c r="K13" t="s">
        <v>8</v>
      </c>
      <c r="L13">
        <f>IF(OR(K13=AB14,K13=AB15,K13=AB16,K13=AA18,),0,1)</f>
        <v>1</v>
      </c>
      <c r="M13">
        <v>85</v>
      </c>
      <c r="N13">
        <v>1</v>
      </c>
      <c r="O13">
        <v>4</v>
      </c>
      <c r="P13" t="str">
        <f t="shared" ca="1" si="7"/>
        <v>Snickerdoodle Slopes</v>
      </c>
      <c r="Q13">
        <v>21</v>
      </c>
      <c r="R13" s="13">
        <f t="shared" ca="1" si="8"/>
        <v>9.006469896690934</v>
      </c>
      <c r="S13" s="4" t="s">
        <v>12</v>
      </c>
      <c r="T13" s="5" t="s">
        <v>13</v>
      </c>
      <c r="U13" s="5" t="s">
        <v>14</v>
      </c>
      <c r="V13" s="5" t="s">
        <v>15</v>
      </c>
      <c r="W13" s="5" t="s">
        <v>16</v>
      </c>
      <c r="X13" s="6" t="s">
        <v>17</v>
      </c>
      <c r="AA13" s="19">
        <v>1</v>
      </c>
      <c r="AB13" s="16" t="s">
        <v>10</v>
      </c>
    </row>
    <row r="14" spans="2:28" x14ac:dyDescent="0.35">
      <c r="B14" s="7">
        <v>0</v>
      </c>
      <c r="C14">
        <v>3</v>
      </c>
      <c r="E14" t="str">
        <f t="shared" si="9"/>
        <v>Pudding Peaks</v>
      </c>
      <c r="F14">
        <v>5</v>
      </c>
      <c r="G14">
        <f t="shared" si="3"/>
        <v>-115.9</v>
      </c>
      <c r="H14">
        <f t="shared" ca="1" si="10"/>
        <v>-99.03</v>
      </c>
      <c r="I14">
        <f t="shared" si="4"/>
        <v>30.69</v>
      </c>
      <c r="J14">
        <f t="shared" ca="1" si="5"/>
        <v>30.02</v>
      </c>
      <c r="K14" t="s">
        <v>7</v>
      </c>
      <c r="L14">
        <f>IF(OR(K14=AB15,K14=AB16,K14=AA18,K14=AA19,),0,1)</f>
        <v>1</v>
      </c>
      <c r="M14">
        <v>70</v>
      </c>
      <c r="N14">
        <v>1</v>
      </c>
      <c r="O14">
        <v>5</v>
      </c>
      <c r="P14" t="str">
        <f t="shared" ca="1" si="7"/>
        <v>Sprinkle Street</v>
      </c>
      <c r="Q14">
        <v>22</v>
      </c>
      <c r="R14" s="13">
        <f t="shared" ca="1" si="8"/>
        <v>16.883299440571449</v>
      </c>
      <c r="S14">
        <v>1</v>
      </c>
      <c r="T14" t="s">
        <v>18</v>
      </c>
      <c r="U14">
        <v>37.5</v>
      </c>
      <c r="V14">
        <v>-102.5</v>
      </c>
      <c r="W14">
        <v>-9518</v>
      </c>
      <c r="AA14" s="19">
        <v>1</v>
      </c>
      <c r="AB14" s="16" t="s">
        <v>47</v>
      </c>
    </row>
    <row r="15" spans="2:28" x14ac:dyDescent="0.35">
      <c r="B15" s="7">
        <v>0</v>
      </c>
      <c r="C15">
        <v>3</v>
      </c>
      <c r="E15" t="str">
        <f t="shared" si="9"/>
        <v>Pudding Peaks</v>
      </c>
      <c r="F15">
        <v>6</v>
      </c>
      <c r="G15">
        <f t="shared" si="3"/>
        <v>-115.9</v>
      </c>
      <c r="H15">
        <f t="shared" ca="1" si="10"/>
        <v>-85.76</v>
      </c>
      <c r="I15">
        <f t="shared" si="4"/>
        <v>30.69</v>
      </c>
      <c r="J15">
        <f t="shared" ca="1" si="5"/>
        <v>31.24</v>
      </c>
      <c r="K15" t="s">
        <v>7</v>
      </c>
      <c r="L15">
        <f>IF(OR(K15=AB16,K15=AA18,K15=AA19,K15=AA20,),0,1)</f>
        <v>1</v>
      </c>
      <c r="M15">
        <v>98</v>
      </c>
      <c r="N15">
        <v>1</v>
      </c>
      <c r="O15">
        <v>6</v>
      </c>
      <c r="P15" t="str">
        <f t="shared" ca="1" si="7"/>
        <v>Tangerine Taffy Tropics</v>
      </c>
      <c r="Q15">
        <v>18</v>
      </c>
      <c r="R15" s="13">
        <f t="shared" ca="1" si="8"/>
        <v>30.145017830480711</v>
      </c>
      <c r="S15">
        <v>2</v>
      </c>
      <c r="T15" t="s">
        <v>19</v>
      </c>
      <c r="U15">
        <v>44.15</v>
      </c>
      <c r="V15">
        <v>-99.87</v>
      </c>
      <c r="X15">
        <v>1907</v>
      </c>
      <c r="AA15" s="19">
        <v>1</v>
      </c>
      <c r="AB15" s="16" t="s">
        <v>6</v>
      </c>
    </row>
    <row r="16" spans="2:28" ht="15" thickBot="1" x14ac:dyDescent="0.4">
      <c r="B16" s="7">
        <v>0</v>
      </c>
      <c r="C16">
        <v>4</v>
      </c>
      <c r="E16" t="str">
        <f t="shared" si="9"/>
        <v>Snickerdoodle Slopes</v>
      </c>
      <c r="F16">
        <v>2</v>
      </c>
      <c r="G16">
        <f t="shared" si="3"/>
        <v>-113.29</v>
      </c>
      <c r="H16">
        <f t="shared" ca="1" si="10"/>
        <v>-99.87</v>
      </c>
      <c r="I16">
        <f t="shared" si="4"/>
        <v>39.31</v>
      </c>
      <c r="J16">
        <f t="shared" ca="1" si="5"/>
        <v>44.15</v>
      </c>
      <c r="K16" t="s">
        <v>9</v>
      </c>
      <c r="L16">
        <f t="shared" ref="L16:L25" si="11">IF(OR(K16=AA18,K16=AA19,K16=AA20,K16=AA21,),0,1)</f>
        <v>1</v>
      </c>
      <c r="M16">
        <v>72</v>
      </c>
      <c r="N16">
        <v>1</v>
      </c>
      <c r="O16">
        <v>2</v>
      </c>
      <c r="P16" t="str">
        <f t="shared" ca="1" si="7"/>
        <v>Jellybean Jungle</v>
      </c>
      <c r="Q16">
        <v>22</v>
      </c>
      <c r="R16" s="13">
        <f t="shared" ca="1" si="8"/>
        <v>14.266113696448659</v>
      </c>
      <c r="S16">
        <v>3</v>
      </c>
      <c r="T16" t="s">
        <v>20</v>
      </c>
      <c r="U16">
        <v>30.69</v>
      </c>
      <c r="V16">
        <v>-115.9</v>
      </c>
      <c r="X16">
        <v>1457</v>
      </c>
      <c r="AA16" s="20">
        <v>1</v>
      </c>
      <c r="AB16" s="17" t="s">
        <v>48</v>
      </c>
    </row>
    <row r="17" spans="2:28" x14ac:dyDescent="0.35">
      <c r="B17" s="7">
        <v>0</v>
      </c>
      <c r="C17">
        <v>4</v>
      </c>
      <c r="E17" t="str">
        <f t="shared" si="9"/>
        <v>Snickerdoodle Slopes</v>
      </c>
      <c r="F17">
        <v>3</v>
      </c>
      <c r="G17">
        <f t="shared" si="3"/>
        <v>-113.29</v>
      </c>
      <c r="H17">
        <f t="shared" ca="1" si="10"/>
        <v>-115.9</v>
      </c>
      <c r="I17">
        <f t="shared" si="4"/>
        <v>39.31</v>
      </c>
      <c r="J17">
        <f t="shared" ca="1" si="5"/>
        <v>30.69</v>
      </c>
      <c r="K17" t="s">
        <v>7</v>
      </c>
      <c r="L17">
        <f t="shared" si="11"/>
        <v>1</v>
      </c>
      <c r="M17">
        <v>94</v>
      </c>
      <c r="N17">
        <v>1</v>
      </c>
      <c r="O17">
        <v>3</v>
      </c>
      <c r="P17" t="str">
        <f t="shared" ca="1" si="7"/>
        <v>Pudding Peaks</v>
      </c>
      <c r="Q17">
        <v>8</v>
      </c>
      <c r="R17" s="13">
        <f t="shared" ca="1" si="8"/>
        <v>9.006469896690934</v>
      </c>
      <c r="S17">
        <v>4</v>
      </c>
      <c r="T17" t="s">
        <v>21</v>
      </c>
      <c r="U17">
        <v>39.31</v>
      </c>
      <c r="V17">
        <v>-113.29</v>
      </c>
      <c r="X17">
        <v>1355</v>
      </c>
    </row>
    <row r="18" spans="2:28" x14ac:dyDescent="0.35">
      <c r="B18" s="7">
        <v>0</v>
      </c>
      <c r="C18">
        <v>4</v>
      </c>
      <c r="E18" t="str">
        <f t="shared" si="9"/>
        <v>Snickerdoodle Slopes</v>
      </c>
      <c r="F18">
        <v>5</v>
      </c>
      <c r="G18">
        <f t="shared" si="3"/>
        <v>-113.29</v>
      </c>
      <c r="H18">
        <f t="shared" ca="1" si="10"/>
        <v>-99.03</v>
      </c>
      <c r="I18">
        <f t="shared" si="4"/>
        <v>39.31</v>
      </c>
      <c r="J18">
        <f t="shared" ca="1" si="5"/>
        <v>30.02</v>
      </c>
      <c r="K18" t="s">
        <v>6</v>
      </c>
      <c r="L18">
        <f t="shared" si="11"/>
        <v>1</v>
      </c>
      <c r="M18">
        <v>92</v>
      </c>
      <c r="N18">
        <v>1</v>
      </c>
      <c r="O18">
        <v>5</v>
      </c>
      <c r="P18" t="str">
        <f t="shared" ca="1" si="7"/>
        <v>Sprinkle Street</v>
      </c>
      <c r="Q18">
        <v>24</v>
      </c>
      <c r="R18" s="13">
        <f t="shared" ca="1" si="8"/>
        <v>17.019156853381432</v>
      </c>
      <c r="S18">
        <v>5</v>
      </c>
      <c r="T18" t="s">
        <v>22</v>
      </c>
      <c r="U18">
        <v>30.02</v>
      </c>
      <c r="V18">
        <v>-99.03</v>
      </c>
      <c r="X18">
        <v>1499</v>
      </c>
      <c r="AA18">
        <v>70</v>
      </c>
      <c r="AB18">
        <v>1</v>
      </c>
    </row>
    <row r="19" spans="2:28" x14ac:dyDescent="0.35">
      <c r="B19" s="7">
        <v>0</v>
      </c>
      <c r="C19">
        <v>4</v>
      </c>
      <c r="E19" t="str">
        <f t="shared" si="9"/>
        <v>Snickerdoodle Slopes</v>
      </c>
      <c r="F19">
        <v>7</v>
      </c>
      <c r="G19">
        <f t="shared" si="3"/>
        <v>-113.29</v>
      </c>
      <c r="H19">
        <f t="shared" ca="1" si="10"/>
        <v>-102.58</v>
      </c>
      <c r="I19">
        <f t="shared" si="4"/>
        <v>39.31</v>
      </c>
      <c r="J19">
        <f t="shared" ca="1" si="5"/>
        <v>37.880000000000003</v>
      </c>
      <c r="K19" t="s">
        <v>10</v>
      </c>
      <c r="L19">
        <f t="shared" si="11"/>
        <v>1</v>
      </c>
      <c r="M19">
        <v>36</v>
      </c>
      <c r="N19">
        <v>0</v>
      </c>
      <c r="O19">
        <v>7</v>
      </c>
      <c r="P19" t="str">
        <f t="shared" ca="1" si="7"/>
        <v>Whipped Wonderland</v>
      </c>
      <c r="Q19">
        <v>22</v>
      </c>
      <c r="R19" s="13">
        <f t="shared" ca="1" si="8"/>
        <v>10.805045117906735</v>
      </c>
      <c r="S19">
        <v>6</v>
      </c>
      <c r="T19" t="s">
        <v>23</v>
      </c>
      <c r="U19">
        <v>31.24</v>
      </c>
      <c r="V19">
        <v>-85.76</v>
      </c>
      <c r="X19">
        <v>1329</v>
      </c>
      <c r="AA19">
        <v>104</v>
      </c>
      <c r="AB19">
        <v>1</v>
      </c>
    </row>
    <row r="20" spans="2:28" x14ac:dyDescent="0.35">
      <c r="B20" s="7">
        <v>0</v>
      </c>
      <c r="C20">
        <v>5</v>
      </c>
      <c r="E20" t="str">
        <f t="shared" si="9"/>
        <v>Sprinkle Street</v>
      </c>
      <c r="F20">
        <v>2</v>
      </c>
      <c r="G20">
        <f t="shared" si="3"/>
        <v>-99.03</v>
      </c>
      <c r="H20">
        <f t="shared" ca="1" si="10"/>
        <v>-99.87</v>
      </c>
      <c r="I20">
        <f t="shared" si="4"/>
        <v>30.02</v>
      </c>
      <c r="J20">
        <f t="shared" ca="1" si="5"/>
        <v>44.15</v>
      </c>
      <c r="K20" t="s">
        <v>10</v>
      </c>
      <c r="L20">
        <f t="shared" si="11"/>
        <v>1</v>
      </c>
      <c r="M20">
        <v>82</v>
      </c>
      <c r="N20">
        <v>1</v>
      </c>
      <c r="O20">
        <v>2</v>
      </c>
      <c r="P20" t="str">
        <f t="shared" ca="1" si="7"/>
        <v>Jellybean Jungle</v>
      </c>
      <c r="Q20">
        <v>16</v>
      </c>
      <c r="R20" s="13">
        <f t="shared" ca="1" si="8"/>
        <v>14.154946132006295</v>
      </c>
      <c r="S20">
        <v>7</v>
      </c>
      <c r="T20" t="s">
        <v>24</v>
      </c>
      <c r="U20">
        <v>37.880000000000003</v>
      </c>
      <c r="V20">
        <v>-102.58</v>
      </c>
      <c r="X20">
        <v>1971</v>
      </c>
      <c r="AA20">
        <v>88</v>
      </c>
      <c r="AB20">
        <v>1</v>
      </c>
    </row>
    <row r="21" spans="2:28" x14ac:dyDescent="0.35">
      <c r="B21" s="7">
        <v>266.10934129528954</v>
      </c>
      <c r="C21">
        <v>5</v>
      </c>
      <c r="E21" t="str">
        <f t="shared" si="9"/>
        <v>Sprinkle Street</v>
      </c>
      <c r="F21">
        <v>4</v>
      </c>
      <c r="G21">
        <f t="shared" si="3"/>
        <v>-99.03</v>
      </c>
      <c r="H21">
        <f t="shared" ca="1" si="10"/>
        <v>-113.29</v>
      </c>
      <c r="I21">
        <f t="shared" si="4"/>
        <v>30.02</v>
      </c>
      <c r="J21">
        <f t="shared" ca="1" si="5"/>
        <v>39.31</v>
      </c>
      <c r="K21" t="s">
        <v>8</v>
      </c>
      <c r="L21">
        <f t="shared" si="11"/>
        <v>1</v>
      </c>
      <c r="M21">
        <v>91</v>
      </c>
      <c r="N21">
        <v>1</v>
      </c>
      <c r="O21">
        <v>4</v>
      </c>
      <c r="P21" t="str">
        <f t="shared" ca="1" si="7"/>
        <v>Snickerdoodle Slopes</v>
      </c>
      <c r="Q21">
        <v>12</v>
      </c>
      <c r="R21" s="13">
        <f t="shared" ca="1" si="8"/>
        <v>17.019156853381432</v>
      </c>
      <c r="AA21">
        <v>102</v>
      </c>
      <c r="AB21">
        <v>1</v>
      </c>
    </row>
    <row r="22" spans="2:28" x14ac:dyDescent="0.35">
      <c r="B22" s="7">
        <v>0</v>
      </c>
      <c r="C22">
        <v>5</v>
      </c>
      <c r="E22" t="str">
        <f t="shared" si="9"/>
        <v>Sprinkle Street</v>
      </c>
      <c r="F22">
        <v>6</v>
      </c>
      <c r="G22">
        <f t="shared" si="3"/>
        <v>-99.03</v>
      </c>
      <c r="H22">
        <f t="shared" ca="1" si="10"/>
        <v>-85.76</v>
      </c>
      <c r="I22">
        <f t="shared" si="4"/>
        <v>30.02</v>
      </c>
      <c r="J22">
        <f t="shared" ca="1" si="5"/>
        <v>31.24</v>
      </c>
      <c r="K22" t="s">
        <v>5</v>
      </c>
      <c r="L22">
        <f t="shared" si="11"/>
        <v>1</v>
      </c>
      <c r="M22">
        <v>89</v>
      </c>
      <c r="N22">
        <v>1</v>
      </c>
      <c r="O22">
        <v>6</v>
      </c>
      <c r="P22" t="str">
        <f t="shared" ca="1" si="7"/>
        <v>Tangerine Taffy Tropics</v>
      </c>
      <c r="Q22">
        <v>19</v>
      </c>
      <c r="R22" s="13">
        <f t="shared" ca="1" si="8"/>
        <v>13.325963379808602</v>
      </c>
      <c r="AA22">
        <v>93</v>
      </c>
      <c r="AB22">
        <v>1</v>
      </c>
    </row>
    <row r="23" spans="2:28" x14ac:dyDescent="0.35">
      <c r="B23" s="7">
        <v>0</v>
      </c>
      <c r="C23">
        <v>5</v>
      </c>
      <c r="E23" t="str">
        <f t="shared" si="9"/>
        <v>Sprinkle Street</v>
      </c>
      <c r="F23">
        <v>7</v>
      </c>
      <c r="G23">
        <f t="shared" si="3"/>
        <v>-99.03</v>
      </c>
      <c r="H23">
        <f t="shared" ca="1" si="10"/>
        <v>-102.58</v>
      </c>
      <c r="I23">
        <f t="shared" si="4"/>
        <v>30.02</v>
      </c>
      <c r="J23">
        <f t="shared" ca="1" si="5"/>
        <v>37.880000000000003</v>
      </c>
      <c r="K23" t="s">
        <v>10</v>
      </c>
      <c r="L23">
        <f t="shared" si="11"/>
        <v>1</v>
      </c>
      <c r="M23">
        <v>93</v>
      </c>
      <c r="N23">
        <v>1</v>
      </c>
      <c r="O23">
        <v>7</v>
      </c>
      <c r="P23" t="str">
        <f t="shared" ca="1" si="7"/>
        <v>Whipped Wonderland</v>
      </c>
      <c r="Q23">
        <v>24</v>
      </c>
      <c r="R23" s="13">
        <f t="shared" ca="1" si="8"/>
        <v>8.624505782942002</v>
      </c>
      <c r="AA23">
        <v>88</v>
      </c>
      <c r="AB23">
        <v>1</v>
      </c>
    </row>
    <row r="24" spans="2:28" x14ac:dyDescent="0.35">
      <c r="B24" s="7">
        <v>0</v>
      </c>
      <c r="C24">
        <v>6</v>
      </c>
      <c r="E24" t="str">
        <f t="shared" si="9"/>
        <v>Tangerine Taffy Tropics</v>
      </c>
      <c r="F24">
        <v>3</v>
      </c>
      <c r="G24">
        <f t="shared" si="3"/>
        <v>-85.76</v>
      </c>
      <c r="H24">
        <f t="shared" ca="1" si="10"/>
        <v>-115.9</v>
      </c>
      <c r="I24">
        <f t="shared" si="4"/>
        <v>31.24</v>
      </c>
      <c r="J24">
        <f t="shared" ca="1" si="5"/>
        <v>30.69</v>
      </c>
      <c r="K24" t="s">
        <v>6</v>
      </c>
      <c r="L24">
        <f t="shared" si="11"/>
        <v>1</v>
      </c>
      <c r="M24">
        <v>25</v>
      </c>
      <c r="N24">
        <v>0</v>
      </c>
      <c r="O24">
        <v>3</v>
      </c>
      <c r="P24" t="str">
        <f t="shared" ca="1" si="7"/>
        <v>Pudding Peaks</v>
      </c>
      <c r="Q24">
        <v>22</v>
      </c>
      <c r="R24" s="13">
        <f t="shared" ca="1" si="8"/>
        <v>30.145017830480711</v>
      </c>
      <c r="AA24">
        <v>85</v>
      </c>
      <c r="AB24">
        <v>1</v>
      </c>
    </row>
    <row r="25" spans="2:28" x14ac:dyDescent="0.35">
      <c r="B25" s="7">
        <v>1088.8906587047104</v>
      </c>
      <c r="C25">
        <v>6</v>
      </c>
      <c r="E25" t="str">
        <f t="shared" si="9"/>
        <v>Tangerine Taffy Tropics</v>
      </c>
      <c r="F25">
        <v>4</v>
      </c>
      <c r="G25">
        <f t="shared" si="3"/>
        <v>-85.76</v>
      </c>
      <c r="H25">
        <f t="shared" ca="1" si="10"/>
        <v>-113.29</v>
      </c>
      <c r="I25">
        <f t="shared" si="4"/>
        <v>31.24</v>
      </c>
      <c r="J25">
        <f t="shared" ca="1" si="5"/>
        <v>39.31</v>
      </c>
      <c r="K25" t="s">
        <v>6</v>
      </c>
      <c r="L25">
        <f t="shared" si="11"/>
        <v>1</v>
      </c>
      <c r="M25">
        <v>93</v>
      </c>
      <c r="N25">
        <v>1</v>
      </c>
      <c r="O25">
        <v>4</v>
      </c>
      <c r="P25" t="str">
        <f t="shared" ca="1" si="7"/>
        <v>Snickerdoodle Slopes</v>
      </c>
      <c r="Q25">
        <v>24</v>
      </c>
      <c r="R25" s="13">
        <f t="shared" ca="1" si="8"/>
        <v>28.688426237770521</v>
      </c>
      <c r="AA25">
        <v>70</v>
      </c>
      <c r="AB25">
        <v>1</v>
      </c>
    </row>
    <row r="26" spans="2:28" x14ac:dyDescent="0.35">
      <c r="B26" s="7">
        <v>1765.1093412952896</v>
      </c>
      <c r="C26">
        <v>6</v>
      </c>
      <c r="E26" t="str">
        <f t="shared" si="9"/>
        <v>Tangerine Taffy Tropics</v>
      </c>
      <c r="F26">
        <v>5</v>
      </c>
      <c r="G26">
        <f t="shared" si="3"/>
        <v>-85.76</v>
      </c>
      <c r="H26">
        <f t="shared" ca="1" si="10"/>
        <v>-99.03</v>
      </c>
      <c r="I26">
        <f t="shared" si="4"/>
        <v>31.24</v>
      </c>
      <c r="J26">
        <f t="shared" ca="1" si="5"/>
        <v>30.02</v>
      </c>
      <c r="K26" t="s">
        <v>7</v>
      </c>
      <c r="L26">
        <f>IF(OR(K26=AA28,K26=AA29,K26=AA30,K26=Z31,),0,1)</f>
        <v>1</v>
      </c>
      <c r="M26">
        <v>88</v>
      </c>
      <c r="N26">
        <v>1</v>
      </c>
      <c r="O26">
        <v>5</v>
      </c>
      <c r="P26" t="str">
        <f t="shared" ca="1" si="7"/>
        <v>Sprinkle Street</v>
      </c>
      <c r="Q26">
        <v>5</v>
      </c>
      <c r="R26" s="13">
        <f t="shared" ca="1" si="8"/>
        <v>13.325963379808602</v>
      </c>
      <c r="AA26">
        <v>98</v>
      </c>
      <c r="AB26">
        <v>1</v>
      </c>
    </row>
    <row r="27" spans="2:28" x14ac:dyDescent="0.35">
      <c r="B27" s="7">
        <v>1971</v>
      </c>
      <c r="C27">
        <v>6</v>
      </c>
      <c r="E27" t="str">
        <f t="shared" si="9"/>
        <v>Tangerine Taffy Tropics</v>
      </c>
      <c r="F27">
        <v>7</v>
      </c>
      <c r="G27">
        <f t="shared" si="3"/>
        <v>-85.76</v>
      </c>
      <c r="H27">
        <f t="shared" ca="1" si="10"/>
        <v>-102.58</v>
      </c>
      <c r="I27">
        <f t="shared" si="4"/>
        <v>31.24</v>
      </c>
      <c r="J27">
        <f t="shared" ca="1" si="5"/>
        <v>37.880000000000003</v>
      </c>
      <c r="K27" t="s">
        <v>11</v>
      </c>
      <c r="L27">
        <f>IF(OR(K27=AA29,K27=AA30,K27=Z31,K27=Z32,),0,1)</f>
        <v>1</v>
      </c>
      <c r="M27">
        <v>102</v>
      </c>
      <c r="N27">
        <v>1</v>
      </c>
      <c r="O27">
        <v>7</v>
      </c>
      <c r="P27" t="str">
        <f t="shared" ca="1" si="7"/>
        <v>Whipped Wonderland</v>
      </c>
      <c r="Q27">
        <v>15</v>
      </c>
      <c r="R27" s="13">
        <f t="shared" ca="1" si="8"/>
        <v>18.083196620066925</v>
      </c>
      <c r="AA27">
        <v>72</v>
      </c>
      <c r="AB27">
        <v>1</v>
      </c>
    </row>
    <row r="28" spans="2:28" x14ac:dyDescent="0.35">
      <c r="B28" s="7">
        <v>0</v>
      </c>
      <c r="C28">
        <v>7</v>
      </c>
      <c r="E28" t="str">
        <f t="shared" si="9"/>
        <v>Whipped Wonderland</v>
      </c>
      <c r="F28">
        <v>3</v>
      </c>
      <c r="G28">
        <f t="shared" si="3"/>
        <v>-102.58</v>
      </c>
      <c r="H28">
        <f t="shared" ca="1" si="10"/>
        <v>-115.9</v>
      </c>
      <c r="I28">
        <f t="shared" si="4"/>
        <v>37.880000000000003</v>
      </c>
      <c r="J28">
        <f t="shared" ca="1" si="5"/>
        <v>30.69</v>
      </c>
      <c r="K28" t="s">
        <v>5</v>
      </c>
      <c r="L28">
        <f>IF(OR(K28=AA30,K28=Z31,K28=Z32,K28=Z33,),0,1)</f>
        <v>1</v>
      </c>
      <c r="M28">
        <v>107</v>
      </c>
      <c r="N28">
        <v>1</v>
      </c>
      <c r="O28">
        <v>3</v>
      </c>
      <c r="P28" t="str">
        <f t="shared" ca="1" si="7"/>
        <v>Pudding Peaks</v>
      </c>
      <c r="Q28">
        <v>24</v>
      </c>
      <c r="R28" s="13">
        <f t="shared" ca="1" si="8"/>
        <v>15.136660794243895</v>
      </c>
      <c r="AA28">
        <v>94</v>
      </c>
      <c r="AB28">
        <v>1</v>
      </c>
    </row>
    <row r="29" spans="2:28" x14ac:dyDescent="0.35">
      <c r="B29" s="7">
        <v>0</v>
      </c>
      <c r="C29">
        <v>7</v>
      </c>
      <c r="E29" t="str">
        <f t="shared" si="9"/>
        <v>Whipped Wonderland</v>
      </c>
      <c r="F29">
        <v>4</v>
      </c>
      <c r="G29">
        <f t="shared" si="3"/>
        <v>-102.58</v>
      </c>
      <c r="H29">
        <f t="shared" ca="1" si="10"/>
        <v>-113.29</v>
      </c>
      <c r="I29">
        <f t="shared" si="4"/>
        <v>37.880000000000003</v>
      </c>
      <c r="J29">
        <f t="shared" ca="1" si="5"/>
        <v>39.31</v>
      </c>
      <c r="K29" t="s">
        <v>11</v>
      </c>
      <c r="L29">
        <f>IF(OR(K29=Z31,K29=Z32,K29=Z33,K29=Z34,),0,1)</f>
        <v>1</v>
      </c>
      <c r="M29">
        <v>85</v>
      </c>
      <c r="N29">
        <v>1</v>
      </c>
      <c r="O29">
        <v>4</v>
      </c>
      <c r="P29" t="str">
        <f t="shared" ca="1" si="7"/>
        <v>Snickerdoodle Slopes</v>
      </c>
      <c r="Q29">
        <v>13</v>
      </c>
      <c r="R29" s="13">
        <f t="shared" ca="1" si="8"/>
        <v>10.805045117906735</v>
      </c>
      <c r="AA29">
        <v>92</v>
      </c>
      <c r="AB29">
        <v>1</v>
      </c>
    </row>
    <row r="30" spans="2:28" x14ac:dyDescent="0.35">
      <c r="B30" s="7">
        <v>0</v>
      </c>
      <c r="C30">
        <v>7</v>
      </c>
      <c r="E30" t="str">
        <f t="shared" si="9"/>
        <v>Whipped Wonderland</v>
      </c>
      <c r="F30">
        <v>5</v>
      </c>
      <c r="G30">
        <f t="shared" si="3"/>
        <v>-102.58</v>
      </c>
      <c r="H30">
        <f t="shared" ca="1" si="10"/>
        <v>-99.03</v>
      </c>
      <c r="I30">
        <f t="shared" si="4"/>
        <v>37.880000000000003</v>
      </c>
      <c r="J30">
        <f t="shared" ca="1" si="5"/>
        <v>30.02</v>
      </c>
      <c r="K30" t="s">
        <v>10</v>
      </c>
      <c r="L30">
        <f>IF(OR(K30=Z32,K30=Z33,K30=Z34,K30=Z35,),0,1)</f>
        <v>1</v>
      </c>
      <c r="M30">
        <v>96</v>
      </c>
      <c r="N30">
        <v>1</v>
      </c>
      <c r="O30">
        <v>5</v>
      </c>
      <c r="P30" t="str">
        <f t="shared" ca="1" si="7"/>
        <v>Sprinkle Street</v>
      </c>
      <c r="Q30">
        <v>6</v>
      </c>
      <c r="R30" s="13">
        <f t="shared" ca="1" si="8"/>
        <v>8.624505782942002</v>
      </c>
      <c r="AA30" s="23">
        <v>36</v>
      </c>
      <c r="AB30" s="24">
        <v>0</v>
      </c>
    </row>
    <row r="31" spans="2:28" ht="15" thickBot="1" x14ac:dyDescent="0.4">
      <c r="Z31">
        <v>82</v>
      </c>
      <c r="AA31">
        <v>1</v>
      </c>
    </row>
    <row r="32" spans="2:28" x14ac:dyDescent="0.35">
      <c r="H32" s="33" t="s">
        <v>50</v>
      </c>
      <c r="I32" s="31" t="s">
        <v>54</v>
      </c>
      <c r="J32" s="32" t="s">
        <v>55</v>
      </c>
      <c r="K32" s="32" t="s">
        <v>56</v>
      </c>
      <c r="L32" s="32" t="s">
        <v>57</v>
      </c>
      <c r="M32" s="32" t="s">
        <v>58</v>
      </c>
      <c r="N32" s="32" t="s">
        <v>61</v>
      </c>
      <c r="Z32">
        <v>91</v>
      </c>
      <c r="AA32">
        <v>1</v>
      </c>
    </row>
    <row r="33" spans="8:28" x14ac:dyDescent="0.35">
      <c r="H33" s="27" t="s">
        <v>51</v>
      </c>
      <c r="I33" s="28">
        <f>SUMPRODUCT(B7:B30,Q7:Q30)</f>
        <v>235368.234610933</v>
      </c>
      <c r="J33" s="28">
        <v>227746</v>
      </c>
      <c r="K33" s="29">
        <f>I33-J33</f>
        <v>7622.2346109329956</v>
      </c>
      <c r="L33" s="30">
        <f>K33/J33</f>
        <v>3.3468138237040368E-2</v>
      </c>
      <c r="M33">
        <v>5</v>
      </c>
      <c r="N33" s="30">
        <f>L33*M33</f>
        <v>0.16734069118520184</v>
      </c>
      <c r="Z33">
        <v>89</v>
      </c>
      <c r="AA33">
        <v>1</v>
      </c>
    </row>
    <row r="34" spans="8:28" x14ac:dyDescent="0.35">
      <c r="H34" s="27" t="s">
        <v>53</v>
      </c>
      <c r="I34" s="28">
        <f>SUMPRODUCT(B7:B30,L7:L30)</f>
        <v>8455.1093412952905</v>
      </c>
      <c r="J34" s="28">
        <v>8189</v>
      </c>
      <c r="K34" s="29">
        <f>I34-J34</f>
        <v>266.10934129529051</v>
      </c>
      <c r="L34" s="30">
        <f>K34/J34</f>
        <v>3.2495950823701367E-2</v>
      </c>
      <c r="M34">
        <v>5</v>
      </c>
      <c r="N34" s="30">
        <f t="shared" ref="N34:N35" si="12">L34*M34</f>
        <v>0.16247975411850685</v>
      </c>
      <c r="Z34">
        <v>93</v>
      </c>
      <c r="AA34">
        <v>1</v>
      </c>
    </row>
    <row r="35" spans="8:28" x14ac:dyDescent="0.35">
      <c r="H35" s="27" t="s">
        <v>52</v>
      </c>
      <c r="I35" s="28">
        <f>SUMPRODUCT(B7:B30,M7:M30)</f>
        <v>1308424.4033513949</v>
      </c>
      <c r="J35" s="28">
        <v>1266052</v>
      </c>
      <c r="K35" s="29">
        <f>I35-J35</f>
        <v>42372.403351394925</v>
      </c>
      <c r="L35" s="30">
        <f t="shared" ref="L34:L35" si="13">K35/J35</f>
        <v>3.3468138237130012E-2</v>
      </c>
      <c r="M35">
        <v>5</v>
      </c>
      <c r="N35" s="30">
        <f t="shared" si="12"/>
        <v>0.16734069118565006</v>
      </c>
      <c r="Z35" s="23">
        <v>25</v>
      </c>
      <c r="AA35" s="25">
        <v>0</v>
      </c>
      <c r="AB35" s="24"/>
    </row>
    <row r="36" spans="8:28" x14ac:dyDescent="0.35">
      <c r="Z36">
        <v>93</v>
      </c>
      <c r="AA36">
        <v>1</v>
      </c>
    </row>
    <row r="37" spans="8:28" x14ac:dyDescent="0.35">
      <c r="Z37">
        <v>88</v>
      </c>
      <c r="AA37">
        <v>1</v>
      </c>
    </row>
    <row r="38" spans="8:28" x14ac:dyDescent="0.35">
      <c r="Z38">
        <v>102</v>
      </c>
      <c r="AA38">
        <v>1</v>
      </c>
    </row>
    <row r="39" spans="8:28" x14ac:dyDescent="0.35">
      <c r="H39" t="s">
        <v>59</v>
      </c>
      <c r="Z39">
        <v>107</v>
      </c>
      <c r="AA39">
        <v>1</v>
      </c>
    </row>
    <row r="40" spans="8:28" x14ac:dyDescent="0.35">
      <c r="H40" t="s">
        <v>60</v>
      </c>
      <c r="I40" s="30">
        <v>0.16734069118833872</v>
      </c>
      <c r="Z40">
        <v>85</v>
      </c>
      <c r="AA40">
        <v>1</v>
      </c>
    </row>
    <row r="41" spans="8:28" x14ac:dyDescent="0.35">
      <c r="Z41">
        <v>96</v>
      </c>
      <c r="AA41">
        <v>1</v>
      </c>
    </row>
  </sheetData>
  <conditionalFormatting sqref="M7:M30 AA18:AA30 L31 Z31:Z41 M33:M35">
    <cfRule type="cellIs" dxfId="0" priority="1" operator="greaterThanOrEqual">
      <formula>70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CC8B4-7084-46FC-B359-3D666CDA7696}">
  <dimension ref="A1:E25"/>
  <sheetViews>
    <sheetView zoomScale="66" workbookViewId="0">
      <selection activeCell="F23" sqref="F23"/>
    </sheetView>
  </sheetViews>
  <sheetFormatPr defaultRowHeight="14.5" x14ac:dyDescent="0.35"/>
  <cols>
    <col min="3" max="3" width="29.7265625" customWidth="1"/>
    <col min="4" max="4" width="25.90625" customWidth="1"/>
    <col min="5" max="5" width="15.36328125" customWidth="1"/>
  </cols>
  <sheetData>
    <row r="1" spans="1:5" ht="1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35">
      <c r="A2">
        <v>1</v>
      </c>
      <c r="B2">
        <v>2</v>
      </c>
      <c r="C2">
        <v>21</v>
      </c>
      <c r="D2" t="s">
        <v>5</v>
      </c>
      <c r="E2">
        <v>70</v>
      </c>
    </row>
    <row r="3" spans="1:5" x14ac:dyDescent="0.35">
      <c r="A3">
        <v>1</v>
      </c>
      <c r="B3">
        <v>3</v>
      </c>
      <c r="C3">
        <v>20</v>
      </c>
      <c r="D3" t="s">
        <v>6</v>
      </c>
      <c r="E3">
        <v>104</v>
      </c>
    </row>
    <row r="4" spans="1:5" x14ac:dyDescent="0.35">
      <c r="A4">
        <v>1</v>
      </c>
      <c r="B4">
        <v>6</v>
      </c>
      <c r="C4">
        <v>16</v>
      </c>
      <c r="D4" t="s">
        <v>7</v>
      </c>
      <c r="E4">
        <v>88</v>
      </c>
    </row>
    <row r="5" spans="1:5" x14ac:dyDescent="0.35">
      <c r="A5">
        <v>2</v>
      </c>
      <c r="B5">
        <v>1</v>
      </c>
      <c r="C5">
        <v>9</v>
      </c>
      <c r="D5" t="s">
        <v>5</v>
      </c>
      <c r="E5">
        <v>102</v>
      </c>
    </row>
    <row r="6" spans="1:5" x14ac:dyDescent="0.35">
      <c r="A6">
        <v>2</v>
      </c>
      <c r="B6">
        <v>5</v>
      </c>
      <c r="C6">
        <v>18</v>
      </c>
      <c r="D6" t="s">
        <v>5</v>
      </c>
      <c r="E6">
        <v>93</v>
      </c>
    </row>
    <row r="7" spans="1:5" x14ac:dyDescent="0.35">
      <c r="A7">
        <v>3</v>
      </c>
      <c r="B7">
        <v>1</v>
      </c>
      <c r="C7">
        <v>8</v>
      </c>
      <c r="D7" t="s">
        <v>8</v>
      </c>
      <c r="E7">
        <v>88</v>
      </c>
    </row>
    <row r="8" spans="1:5" x14ac:dyDescent="0.35">
      <c r="A8">
        <v>3</v>
      </c>
      <c r="B8">
        <v>4</v>
      </c>
      <c r="C8">
        <v>21</v>
      </c>
      <c r="D8" t="s">
        <v>8</v>
      </c>
      <c r="E8">
        <v>85</v>
      </c>
    </row>
    <row r="9" spans="1:5" x14ac:dyDescent="0.35">
      <c r="A9">
        <v>3</v>
      </c>
      <c r="B9">
        <v>5</v>
      </c>
      <c r="C9">
        <v>22</v>
      </c>
      <c r="D9" t="s">
        <v>7</v>
      </c>
      <c r="E9">
        <v>70</v>
      </c>
    </row>
    <row r="10" spans="1:5" x14ac:dyDescent="0.35">
      <c r="A10">
        <v>3</v>
      </c>
      <c r="B10">
        <v>6</v>
      </c>
      <c r="C10">
        <v>18</v>
      </c>
      <c r="D10" t="s">
        <v>7</v>
      </c>
      <c r="E10">
        <v>98</v>
      </c>
    </row>
    <row r="11" spans="1:5" x14ac:dyDescent="0.35">
      <c r="A11">
        <v>4</v>
      </c>
      <c r="B11">
        <v>2</v>
      </c>
      <c r="C11">
        <v>22</v>
      </c>
      <c r="D11" t="s">
        <v>9</v>
      </c>
      <c r="E11">
        <v>72</v>
      </c>
    </row>
    <row r="12" spans="1:5" x14ac:dyDescent="0.35">
      <c r="A12">
        <v>4</v>
      </c>
      <c r="B12">
        <v>3</v>
      </c>
      <c r="C12">
        <v>8</v>
      </c>
      <c r="D12" t="s">
        <v>7</v>
      </c>
      <c r="E12">
        <v>94</v>
      </c>
    </row>
    <row r="13" spans="1:5" x14ac:dyDescent="0.35">
      <c r="A13">
        <v>4</v>
      </c>
      <c r="B13">
        <v>5</v>
      </c>
      <c r="C13">
        <v>24</v>
      </c>
      <c r="D13" t="s">
        <v>6</v>
      </c>
      <c r="E13">
        <v>92</v>
      </c>
    </row>
    <row r="14" spans="1:5" x14ac:dyDescent="0.35">
      <c r="A14">
        <v>4</v>
      </c>
      <c r="B14">
        <v>7</v>
      </c>
      <c r="C14">
        <v>22</v>
      </c>
      <c r="D14" t="s">
        <v>10</v>
      </c>
      <c r="E14">
        <v>36</v>
      </c>
    </row>
    <row r="15" spans="1:5" x14ac:dyDescent="0.35">
      <c r="A15">
        <v>5</v>
      </c>
      <c r="B15">
        <v>2</v>
      </c>
      <c r="C15">
        <v>16</v>
      </c>
      <c r="D15" t="s">
        <v>10</v>
      </c>
      <c r="E15">
        <v>82</v>
      </c>
    </row>
    <row r="16" spans="1:5" x14ac:dyDescent="0.35">
      <c r="A16">
        <v>5</v>
      </c>
      <c r="B16">
        <v>4</v>
      </c>
      <c r="C16">
        <v>12</v>
      </c>
      <c r="D16" t="s">
        <v>8</v>
      </c>
      <c r="E16">
        <v>91</v>
      </c>
    </row>
    <row r="17" spans="1:5" x14ac:dyDescent="0.35">
      <c r="A17">
        <v>5</v>
      </c>
      <c r="B17">
        <v>6</v>
      </c>
      <c r="C17">
        <v>19</v>
      </c>
      <c r="D17" t="s">
        <v>5</v>
      </c>
      <c r="E17">
        <v>89</v>
      </c>
    </row>
    <row r="18" spans="1:5" x14ac:dyDescent="0.35">
      <c r="A18">
        <v>5</v>
      </c>
      <c r="B18">
        <v>7</v>
      </c>
      <c r="C18">
        <v>24</v>
      </c>
      <c r="D18" t="s">
        <v>10</v>
      </c>
      <c r="E18">
        <v>93</v>
      </c>
    </row>
    <row r="19" spans="1:5" x14ac:dyDescent="0.35">
      <c r="A19">
        <v>6</v>
      </c>
      <c r="B19">
        <v>3</v>
      </c>
      <c r="C19">
        <v>22</v>
      </c>
      <c r="D19" t="s">
        <v>6</v>
      </c>
      <c r="E19">
        <v>25</v>
      </c>
    </row>
    <row r="20" spans="1:5" x14ac:dyDescent="0.35">
      <c r="A20">
        <v>6</v>
      </c>
      <c r="B20">
        <v>4</v>
      </c>
      <c r="C20">
        <v>24</v>
      </c>
      <c r="D20" t="s">
        <v>6</v>
      </c>
      <c r="E20">
        <v>93</v>
      </c>
    </row>
    <row r="21" spans="1:5" x14ac:dyDescent="0.35">
      <c r="A21">
        <v>6</v>
      </c>
      <c r="B21">
        <v>5</v>
      </c>
      <c r="C21">
        <v>5</v>
      </c>
      <c r="D21" t="s">
        <v>7</v>
      </c>
      <c r="E21">
        <v>88</v>
      </c>
    </row>
    <row r="22" spans="1:5" x14ac:dyDescent="0.35">
      <c r="A22">
        <v>6</v>
      </c>
      <c r="B22">
        <v>7</v>
      </c>
      <c r="C22">
        <v>15</v>
      </c>
      <c r="D22" t="s">
        <v>11</v>
      </c>
      <c r="E22">
        <v>102</v>
      </c>
    </row>
    <row r="23" spans="1:5" x14ac:dyDescent="0.35">
      <c r="A23">
        <v>7</v>
      </c>
      <c r="B23">
        <v>3</v>
      </c>
      <c r="C23">
        <v>24</v>
      </c>
      <c r="D23" t="s">
        <v>5</v>
      </c>
      <c r="E23">
        <v>107</v>
      </c>
    </row>
    <row r="24" spans="1:5" x14ac:dyDescent="0.35">
      <c r="A24">
        <v>7</v>
      </c>
      <c r="B24">
        <v>4</v>
      </c>
      <c r="C24">
        <v>13</v>
      </c>
      <c r="D24" t="s">
        <v>11</v>
      </c>
      <c r="E24">
        <v>85</v>
      </c>
    </row>
    <row r="25" spans="1:5" x14ac:dyDescent="0.35">
      <c r="A25">
        <v>7</v>
      </c>
      <c r="B25">
        <v>5</v>
      </c>
      <c r="C25">
        <v>6</v>
      </c>
      <c r="D25" t="s">
        <v>10</v>
      </c>
      <c r="E25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6311A-6B91-49D0-8A7A-5C5742B7CD7C}">
  <dimension ref="B1:AB41"/>
  <sheetViews>
    <sheetView zoomScale="46" zoomScaleNormal="40" workbookViewId="0">
      <selection activeCell="N34" sqref="N34"/>
    </sheetView>
  </sheetViews>
  <sheetFormatPr defaultRowHeight="14.5" x14ac:dyDescent="0.35"/>
  <cols>
    <col min="1" max="1" width="4.36328125" customWidth="1"/>
    <col min="2" max="2" width="10.81640625" customWidth="1"/>
    <col min="3" max="3" width="7.1796875" customWidth="1"/>
    <col min="4" max="4" width="5.08984375" customWidth="1"/>
    <col min="5" max="5" width="17.90625" customWidth="1"/>
    <col min="6" max="6" width="38.54296875" bestFit="1" customWidth="1"/>
    <col min="7" max="7" width="26.36328125" customWidth="1"/>
    <col min="8" max="8" width="24.90625" customWidth="1"/>
    <col min="9" max="9" width="17.08984375" customWidth="1"/>
    <col min="10" max="10" width="27.26953125" customWidth="1"/>
    <col min="11" max="11" width="15.36328125" customWidth="1"/>
    <col min="12" max="12" width="23.1796875" customWidth="1"/>
    <col min="13" max="13" width="16.90625" customWidth="1"/>
    <col min="14" max="14" width="22.7265625" customWidth="1"/>
    <col min="15" max="15" width="7" customWidth="1"/>
    <col min="16" max="16" width="25.7265625" customWidth="1"/>
    <col min="17" max="17" width="11.453125" customWidth="1"/>
    <col min="18" max="18" width="15.36328125" customWidth="1"/>
    <col min="19" max="19" width="19" customWidth="1"/>
    <col min="20" max="20" width="19.453125" customWidth="1"/>
    <col min="21" max="21" width="22.36328125" customWidth="1"/>
    <col min="22" max="22" width="19.453125" customWidth="1"/>
    <col min="23" max="23" width="20.54296875" customWidth="1"/>
    <col min="24" max="24" width="20.90625" customWidth="1"/>
    <col min="26" max="26" width="26.26953125" customWidth="1"/>
    <col min="28" max="28" width="26.7265625" customWidth="1"/>
  </cols>
  <sheetData>
    <row r="1" spans="2:28" ht="24" thickBot="1" x14ac:dyDescent="0.6">
      <c r="F1" s="11"/>
      <c r="G1" s="15"/>
      <c r="H1">
        <v>227746</v>
      </c>
    </row>
    <row r="2" spans="2:28" ht="21.5" thickBot="1" x14ac:dyDescent="0.55000000000000004">
      <c r="G2" s="14"/>
      <c r="H2">
        <v>182792.0289217355</v>
      </c>
    </row>
    <row r="3" spans="2:28" ht="21.5" thickBot="1" x14ac:dyDescent="0.55000000000000004">
      <c r="G3" s="26"/>
      <c r="S3" s="8"/>
      <c r="T3" s="9" t="s">
        <v>29</v>
      </c>
      <c r="U3" s="9" t="s">
        <v>30</v>
      </c>
      <c r="V3" s="9" t="s">
        <v>31</v>
      </c>
      <c r="W3" s="9" t="s">
        <v>32</v>
      </c>
      <c r="X3" s="10" t="s">
        <v>33</v>
      </c>
    </row>
    <row r="4" spans="2:28" ht="21.5" thickBot="1" x14ac:dyDescent="0.55000000000000004">
      <c r="G4" s="26"/>
      <c r="S4">
        <v>1</v>
      </c>
      <c r="T4" t="s">
        <v>18</v>
      </c>
      <c r="U4">
        <f t="shared" ref="U4:U10" si="0">SUMIF($F$7:$F$30,S4,$B$7:$B$30)</f>
        <v>0</v>
      </c>
      <c r="V4">
        <f t="shared" ref="V4:V10" si="1">SUMIF($C$7:$C$30,S4,$B$7:$B$30)</f>
        <v>9518</v>
      </c>
      <c r="W4">
        <f>U4-V4</f>
        <v>-9518</v>
      </c>
      <c r="X4">
        <f>Locations!E2</f>
        <v>-9518</v>
      </c>
    </row>
    <row r="5" spans="2:28" ht="15" thickBot="1" x14ac:dyDescent="0.4">
      <c r="S5">
        <v>2</v>
      </c>
      <c r="T5" t="s">
        <v>19</v>
      </c>
      <c r="U5">
        <f t="shared" si="0"/>
        <v>1907</v>
      </c>
      <c r="V5">
        <f t="shared" si="1"/>
        <v>0</v>
      </c>
      <c r="W5">
        <f>U5-V5</f>
        <v>1907</v>
      </c>
      <c r="X5">
        <v>1907</v>
      </c>
    </row>
    <row r="6" spans="2:28" ht="15" thickBot="1" x14ac:dyDescent="0.4">
      <c r="B6" s="8" t="s">
        <v>25</v>
      </c>
      <c r="C6" s="9" t="s">
        <v>49</v>
      </c>
      <c r="D6" s="9"/>
      <c r="E6" s="9" t="s">
        <v>26</v>
      </c>
      <c r="F6" s="9"/>
      <c r="G6" s="9" t="s">
        <v>36</v>
      </c>
      <c r="H6" s="9" t="s">
        <v>37</v>
      </c>
      <c r="I6" s="9" t="s">
        <v>39</v>
      </c>
      <c r="J6" s="9" t="s">
        <v>40</v>
      </c>
      <c r="K6" s="8" t="s">
        <v>35</v>
      </c>
      <c r="L6" s="9" t="s">
        <v>41</v>
      </c>
      <c r="M6" s="9" t="s">
        <v>42</v>
      </c>
      <c r="N6" s="10" t="s">
        <v>43</v>
      </c>
      <c r="O6" s="9" t="s">
        <v>49</v>
      </c>
      <c r="P6" s="9" t="s">
        <v>27</v>
      </c>
      <c r="Q6" s="10" t="s">
        <v>28</v>
      </c>
      <c r="R6" s="12" t="s">
        <v>38</v>
      </c>
      <c r="S6">
        <v>3</v>
      </c>
      <c r="T6" t="s">
        <v>20</v>
      </c>
      <c r="U6">
        <f t="shared" si="0"/>
        <v>1456.9999999999995</v>
      </c>
      <c r="V6">
        <f t="shared" si="1"/>
        <v>0</v>
      </c>
      <c r="W6">
        <f t="shared" ref="W6:W10" si="2">U6-V6</f>
        <v>1456.9999999999995</v>
      </c>
      <c r="X6">
        <v>1457</v>
      </c>
    </row>
    <row r="7" spans="2:28" x14ac:dyDescent="0.35">
      <c r="B7" s="7">
        <v>1907</v>
      </c>
      <c r="C7">
        <v>1</v>
      </c>
      <c r="E7" t="str">
        <f>_xlfn.XLOOKUP(C7,$S$4:$S$10,$T$4:$T$10)</f>
        <v>Butter Pecan Bluff</v>
      </c>
      <c r="F7">
        <v>2</v>
      </c>
      <c r="G7">
        <f t="shared" ref="G7:G30" si="3">VLOOKUP(E7,$T$14:$V$20,3,0)</f>
        <v>-102.5</v>
      </c>
      <c r="H7">
        <f ca="1">VLOOKUP(P7,$T$14:$V$20,3,0)</f>
        <v>0</v>
      </c>
      <c r="I7">
        <f t="shared" ref="I7:I30" si="4">VLOOKUP(E7,$T$14:$U$20,2,0)</f>
        <v>37.5</v>
      </c>
      <c r="J7">
        <f t="shared" ref="J7:J30" ca="1" si="5">VLOOKUP(P7,$T$14:$U$20,2,0)</f>
        <v>44.15</v>
      </c>
      <c r="K7" t="s">
        <v>5</v>
      </c>
      <c r="L7">
        <f t="shared" ref="L7:L12" si="6">IF(OR(K7=AB8,K7=AB9,K7=AB10,K7=AB11,),0,1)</f>
        <v>1</v>
      </c>
      <c r="M7">
        <v>70</v>
      </c>
      <c r="N7">
        <v>1</v>
      </c>
      <c r="O7">
        <v>2</v>
      </c>
      <c r="P7" t="str">
        <f t="shared" ref="P7:P30" ca="1" si="7">_xlfn.XLOOKUP(F7,$R$4:$R$10,$S$4:$S$10)</f>
        <v>Jellybean Jungle</v>
      </c>
      <c r="Q7">
        <v>21</v>
      </c>
      <c r="R7" s="13">
        <f t="shared" ref="R7:R30" ca="1" si="8">SQRT((H7-G7)^2+(J7-I7)^2)</f>
        <v>7.151181720527032</v>
      </c>
      <c r="S7">
        <v>4</v>
      </c>
      <c r="T7" t="s">
        <v>21</v>
      </c>
      <c r="U7">
        <f t="shared" si="0"/>
        <v>1355.0000000000002</v>
      </c>
      <c r="V7">
        <f t="shared" si="1"/>
        <v>0</v>
      </c>
      <c r="W7">
        <f t="shared" si="2"/>
        <v>1355.0000000000002</v>
      </c>
      <c r="X7">
        <v>1355</v>
      </c>
      <c r="AA7" s="22">
        <v>0</v>
      </c>
      <c r="AB7" s="21" t="s">
        <v>44</v>
      </c>
    </row>
    <row r="8" spans="2:28" x14ac:dyDescent="0.35">
      <c r="B8" s="7">
        <v>1456.9999999999995</v>
      </c>
      <c r="C8">
        <v>1</v>
      </c>
      <c r="E8" t="str">
        <f t="shared" ref="E8:E30" si="9">_xlfn.XLOOKUP(C8,$S$4:$S$10,$T$4:$T$10)</f>
        <v>Butter Pecan Bluff</v>
      </c>
      <c r="F8">
        <v>3</v>
      </c>
      <c r="G8">
        <f t="shared" si="3"/>
        <v>-102.5</v>
      </c>
      <c r="H8">
        <f t="shared" ref="H8:H30" ca="1" si="10">VLOOKUP(P8,$T$14:$V$20,3,0)</f>
        <v>-115.9</v>
      </c>
      <c r="I8">
        <f t="shared" si="4"/>
        <v>37.5</v>
      </c>
      <c r="J8">
        <f t="shared" ca="1" si="5"/>
        <v>30.69</v>
      </c>
      <c r="K8" t="s">
        <v>6</v>
      </c>
      <c r="L8">
        <f t="shared" si="6"/>
        <v>1</v>
      </c>
      <c r="M8">
        <v>104</v>
      </c>
      <c r="N8">
        <v>1</v>
      </c>
      <c r="O8">
        <v>3</v>
      </c>
      <c r="P8" t="str">
        <f t="shared" ca="1" si="7"/>
        <v>Pudding Peaks</v>
      </c>
      <c r="Q8">
        <v>20</v>
      </c>
      <c r="R8" s="13">
        <f t="shared" ca="1" si="8"/>
        <v>15.031170945738063</v>
      </c>
      <c r="S8">
        <v>5</v>
      </c>
      <c r="T8" t="s">
        <v>22</v>
      </c>
      <c r="U8">
        <f t="shared" si="0"/>
        <v>1765.1093412964028</v>
      </c>
      <c r="V8">
        <f t="shared" si="1"/>
        <v>266.10934129640282</v>
      </c>
      <c r="W8">
        <f t="shared" si="2"/>
        <v>1499</v>
      </c>
      <c r="X8">
        <v>1499</v>
      </c>
      <c r="AA8" s="19">
        <v>0</v>
      </c>
      <c r="AB8" s="16" t="s">
        <v>11</v>
      </c>
    </row>
    <row r="9" spans="2:28" x14ac:dyDescent="0.35">
      <c r="B9" s="7">
        <v>6154</v>
      </c>
      <c r="C9">
        <v>1</v>
      </c>
      <c r="E9" t="str">
        <f t="shared" si="9"/>
        <v>Butter Pecan Bluff</v>
      </c>
      <c r="F9">
        <v>6</v>
      </c>
      <c r="G9">
        <f t="shared" si="3"/>
        <v>-102.5</v>
      </c>
      <c r="H9">
        <f t="shared" ca="1" si="10"/>
        <v>-85.76</v>
      </c>
      <c r="I9">
        <f t="shared" si="4"/>
        <v>37.5</v>
      </c>
      <c r="J9">
        <f t="shared" ca="1" si="5"/>
        <v>31.24</v>
      </c>
      <c r="K9" t="s">
        <v>7</v>
      </c>
      <c r="L9">
        <f t="shared" si="6"/>
        <v>0</v>
      </c>
      <c r="M9">
        <v>88</v>
      </c>
      <c r="N9">
        <v>1</v>
      </c>
      <c r="O9">
        <v>6</v>
      </c>
      <c r="P9" t="str">
        <f t="shared" ca="1" si="7"/>
        <v>Tangerine Taffy Tropics</v>
      </c>
      <c r="Q9">
        <v>16</v>
      </c>
      <c r="R9" s="13">
        <f t="shared" ca="1" si="8"/>
        <v>17.872190688329169</v>
      </c>
      <c r="S9">
        <v>6</v>
      </c>
      <c r="T9" t="s">
        <v>23</v>
      </c>
      <c r="U9">
        <f t="shared" si="0"/>
        <v>6154</v>
      </c>
      <c r="V9">
        <f t="shared" si="1"/>
        <v>4825</v>
      </c>
      <c r="W9">
        <f t="shared" si="2"/>
        <v>1329</v>
      </c>
      <c r="X9">
        <v>1329</v>
      </c>
      <c r="AA9" s="19">
        <v>0</v>
      </c>
      <c r="AB9" s="16" t="s">
        <v>9</v>
      </c>
    </row>
    <row r="10" spans="2:28" x14ac:dyDescent="0.35">
      <c r="B10" s="7">
        <v>0</v>
      </c>
      <c r="C10">
        <v>2</v>
      </c>
      <c r="E10" t="str">
        <f t="shared" si="9"/>
        <v>Jellybean Jungle</v>
      </c>
      <c r="F10">
        <v>1</v>
      </c>
      <c r="G10">
        <f t="shared" si="3"/>
        <v>-99.87</v>
      </c>
      <c r="H10">
        <f t="shared" ca="1" si="10"/>
        <v>-102.5</v>
      </c>
      <c r="I10">
        <f t="shared" si="4"/>
        <v>44.15</v>
      </c>
      <c r="J10">
        <f t="shared" ca="1" si="5"/>
        <v>37.5</v>
      </c>
      <c r="K10" t="s">
        <v>5</v>
      </c>
      <c r="L10">
        <f t="shared" si="6"/>
        <v>1</v>
      </c>
      <c r="M10">
        <v>102</v>
      </c>
      <c r="N10">
        <v>1</v>
      </c>
      <c r="O10">
        <v>1</v>
      </c>
      <c r="P10" t="str">
        <f t="shared" ca="1" si="7"/>
        <v>Butter Pecan Bluff</v>
      </c>
      <c r="Q10">
        <v>9</v>
      </c>
      <c r="R10" s="13">
        <f t="shared" ca="1" si="8"/>
        <v>7.151181720527032</v>
      </c>
      <c r="S10">
        <v>7</v>
      </c>
      <c r="T10" t="s">
        <v>24</v>
      </c>
      <c r="U10">
        <f t="shared" si="0"/>
        <v>1970.9999999999998</v>
      </c>
      <c r="V10">
        <f t="shared" si="1"/>
        <v>0</v>
      </c>
      <c r="W10">
        <f t="shared" si="2"/>
        <v>1970.9999999999998</v>
      </c>
      <c r="X10">
        <v>1971</v>
      </c>
      <c r="AA10" s="19">
        <v>0</v>
      </c>
      <c r="AB10" s="16" t="s">
        <v>46</v>
      </c>
    </row>
    <row r="11" spans="2:28" ht="15" thickBot="1" x14ac:dyDescent="0.4">
      <c r="B11" s="7">
        <v>0</v>
      </c>
      <c r="C11">
        <v>2</v>
      </c>
      <c r="E11" t="str">
        <f t="shared" si="9"/>
        <v>Jellybean Jungle</v>
      </c>
      <c r="F11">
        <v>5</v>
      </c>
      <c r="G11">
        <f t="shared" si="3"/>
        <v>-99.87</v>
      </c>
      <c r="H11">
        <f t="shared" ca="1" si="10"/>
        <v>-99.03</v>
      </c>
      <c r="I11">
        <f t="shared" si="4"/>
        <v>44.15</v>
      </c>
      <c r="J11">
        <f t="shared" ca="1" si="5"/>
        <v>30.02</v>
      </c>
      <c r="K11" t="s">
        <v>5</v>
      </c>
      <c r="L11">
        <f t="shared" si="6"/>
        <v>1</v>
      </c>
      <c r="M11">
        <v>93</v>
      </c>
      <c r="N11">
        <v>1</v>
      </c>
      <c r="O11">
        <v>5</v>
      </c>
      <c r="P11" t="str">
        <f t="shared" ca="1" si="7"/>
        <v>Sprinkle Street</v>
      </c>
      <c r="Q11">
        <v>18</v>
      </c>
      <c r="R11" s="13">
        <f t="shared" ca="1" si="8"/>
        <v>14.154946132006295</v>
      </c>
      <c r="AA11" s="20">
        <v>0</v>
      </c>
      <c r="AB11" s="17" t="s">
        <v>7</v>
      </c>
    </row>
    <row r="12" spans="2:28" ht="15" thickBot="1" x14ac:dyDescent="0.4">
      <c r="B12" s="7">
        <v>0</v>
      </c>
      <c r="C12">
        <v>3</v>
      </c>
      <c r="E12" t="str">
        <f t="shared" si="9"/>
        <v>Pudding Peaks</v>
      </c>
      <c r="F12">
        <v>1</v>
      </c>
      <c r="G12">
        <f t="shared" si="3"/>
        <v>-115.9</v>
      </c>
      <c r="H12">
        <f t="shared" ca="1" si="10"/>
        <v>-102.5</v>
      </c>
      <c r="I12">
        <f t="shared" si="4"/>
        <v>30.69</v>
      </c>
      <c r="J12">
        <f t="shared" ca="1" si="5"/>
        <v>37.5</v>
      </c>
      <c r="K12" t="s">
        <v>8</v>
      </c>
      <c r="L12">
        <f t="shared" si="6"/>
        <v>1</v>
      </c>
      <c r="M12">
        <v>88</v>
      </c>
      <c r="N12">
        <v>1</v>
      </c>
      <c r="O12">
        <v>1</v>
      </c>
      <c r="P12" t="str">
        <f t="shared" ca="1" si="7"/>
        <v>Butter Pecan Bluff</v>
      </c>
      <c r="Q12">
        <v>8</v>
      </c>
      <c r="R12" s="13">
        <f t="shared" ca="1" si="8"/>
        <v>15.031170945738063</v>
      </c>
      <c r="AA12" s="18">
        <v>1</v>
      </c>
      <c r="AB12" s="21" t="s">
        <v>45</v>
      </c>
    </row>
    <row r="13" spans="2:28" ht="15" thickBot="1" x14ac:dyDescent="0.4">
      <c r="B13" s="7">
        <v>0</v>
      </c>
      <c r="C13">
        <v>3</v>
      </c>
      <c r="E13" t="str">
        <f t="shared" si="9"/>
        <v>Pudding Peaks</v>
      </c>
      <c r="F13">
        <v>4</v>
      </c>
      <c r="G13">
        <f t="shared" si="3"/>
        <v>-115.9</v>
      </c>
      <c r="H13">
        <f t="shared" ca="1" si="10"/>
        <v>-113.29</v>
      </c>
      <c r="I13">
        <f t="shared" si="4"/>
        <v>30.69</v>
      </c>
      <c r="J13">
        <f t="shared" ca="1" si="5"/>
        <v>39.31</v>
      </c>
      <c r="K13" t="s">
        <v>8</v>
      </c>
      <c r="L13">
        <f>IF(OR(K13=AB14,K13=AB15,K13=AB16,K13=AA18,),0,1)</f>
        <v>1</v>
      </c>
      <c r="M13">
        <v>85</v>
      </c>
      <c r="N13">
        <v>1</v>
      </c>
      <c r="O13">
        <v>4</v>
      </c>
      <c r="P13" t="str">
        <f t="shared" ca="1" si="7"/>
        <v>Snickerdoodle Slopes</v>
      </c>
      <c r="Q13">
        <v>21</v>
      </c>
      <c r="R13" s="13">
        <f t="shared" ca="1" si="8"/>
        <v>9.006469896690934</v>
      </c>
      <c r="S13" s="4" t="s">
        <v>12</v>
      </c>
      <c r="T13" s="5" t="s">
        <v>13</v>
      </c>
      <c r="U13" s="5" t="s">
        <v>14</v>
      </c>
      <c r="V13" s="5" t="s">
        <v>15</v>
      </c>
      <c r="W13" s="5" t="s">
        <v>16</v>
      </c>
      <c r="X13" s="6" t="s">
        <v>17</v>
      </c>
      <c r="AA13" s="19">
        <v>1</v>
      </c>
      <c r="AB13" s="16" t="s">
        <v>10</v>
      </c>
    </row>
    <row r="14" spans="2:28" x14ac:dyDescent="0.35">
      <c r="B14" s="7">
        <v>0</v>
      </c>
      <c r="C14">
        <v>3</v>
      </c>
      <c r="E14" t="str">
        <f t="shared" si="9"/>
        <v>Pudding Peaks</v>
      </c>
      <c r="F14">
        <v>5</v>
      </c>
      <c r="G14">
        <f t="shared" si="3"/>
        <v>-115.9</v>
      </c>
      <c r="H14">
        <f t="shared" ca="1" si="10"/>
        <v>-99.03</v>
      </c>
      <c r="I14">
        <f t="shared" si="4"/>
        <v>30.69</v>
      </c>
      <c r="J14">
        <f t="shared" ca="1" si="5"/>
        <v>30.02</v>
      </c>
      <c r="K14" t="s">
        <v>7</v>
      </c>
      <c r="L14">
        <f>IF(OR(K14=AB15,K14=AB16,K14=AA18,K14=AA19,),0,1)</f>
        <v>1</v>
      </c>
      <c r="M14">
        <v>70</v>
      </c>
      <c r="N14">
        <v>1</v>
      </c>
      <c r="O14">
        <v>5</v>
      </c>
      <c r="P14" t="str">
        <f t="shared" ca="1" si="7"/>
        <v>Sprinkle Street</v>
      </c>
      <c r="Q14">
        <v>22</v>
      </c>
      <c r="R14" s="13">
        <f t="shared" ca="1" si="8"/>
        <v>16.883299440571449</v>
      </c>
      <c r="S14">
        <v>1</v>
      </c>
      <c r="T14" t="s">
        <v>18</v>
      </c>
      <c r="U14">
        <v>37.5</v>
      </c>
      <c r="V14">
        <v>-102.5</v>
      </c>
      <c r="W14">
        <v>-9518</v>
      </c>
      <c r="AA14" s="19">
        <v>1</v>
      </c>
      <c r="AB14" s="16" t="s">
        <v>47</v>
      </c>
    </row>
    <row r="15" spans="2:28" x14ac:dyDescent="0.35">
      <c r="B15" s="7">
        <v>0</v>
      </c>
      <c r="C15">
        <v>3</v>
      </c>
      <c r="E15" t="str">
        <f t="shared" si="9"/>
        <v>Pudding Peaks</v>
      </c>
      <c r="F15">
        <v>6</v>
      </c>
      <c r="G15">
        <f t="shared" si="3"/>
        <v>-115.9</v>
      </c>
      <c r="H15">
        <f t="shared" ca="1" si="10"/>
        <v>-85.76</v>
      </c>
      <c r="I15">
        <f t="shared" si="4"/>
        <v>30.69</v>
      </c>
      <c r="J15">
        <f t="shared" ca="1" si="5"/>
        <v>31.24</v>
      </c>
      <c r="K15" t="s">
        <v>7</v>
      </c>
      <c r="L15">
        <f>IF(OR(K15=AB16,K15=AA18,K15=AA19,K15=AA20,),0,1)</f>
        <v>1</v>
      </c>
      <c r="M15">
        <v>98</v>
      </c>
      <c r="N15">
        <v>1</v>
      </c>
      <c r="O15">
        <v>6</v>
      </c>
      <c r="P15" t="str">
        <f t="shared" ca="1" si="7"/>
        <v>Tangerine Taffy Tropics</v>
      </c>
      <c r="Q15">
        <v>18</v>
      </c>
      <c r="R15" s="13">
        <f t="shared" ca="1" si="8"/>
        <v>30.145017830480711</v>
      </c>
      <c r="S15">
        <v>2</v>
      </c>
      <c r="T15" t="s">
        <v>19</v>
      </c>
      <c r="U15">
        <v>44.15</v>
      </c>
      <c r="V15">
        <v>-99.87</v>
      </c>
      <c r="X15">
        <v>1907</v>
      </c>
      <c r="AA15" s="19">
        <v>1</v>
      </c>
      <c r="AB15" s="16" t="s">
        <v>6</v>
      </c>
    </row>
    <row r="16" spans="2:28" ht="15" thickBot="1" x14ac:dyDescent="0.4">
      <c r="B16" s="7">
        <v>0</v>
      </c>
      <c r="C16">
        <v>4</v>
      </c>
      <c r="E16" t="str">
        <f t="shared" si="9"/>
        <v>Snickerdoodle Slopes</v>
      </c>
      <c r="F16">
        <v>2</v>
      </c>
      <c r="G16">
        <f t="shared" si="3"/>
        <v>-113.29</v>
      </c>
      <c r="H16">
        <f t="shared" ca="1" si="10"/>
        <v>-99.87</v>
      </c>
      <c r="I16">
        <f t="shared" si="4"/>
        <v>39.31</v>
      </c>
      <c r="J16">
        <f t="shared" ca="1" si="5"/>
        <v>44.15</v>
      </c>
      <c r="K16" t="s">
        <v>9</v>
      </c>
      <c r="L16">
        <f t="shared" ref="L16:L25" si="11">IF(OR(K16=AA18,K16=AA19,K16=AA20,K16=AA21,),0,1)</f>
        <v>1</v>
      </c>
      <c r="M16">
        <v>72</v>
      </c>
      <c r="N16">
        <v>1</v>
      </c>
      <c r="O16">
        <v>2</v>
      </c>
      <c r="P16" t="str">
        <f t="shared" ca="1" si="7"/>
        <v>Jellybean Jungle</v>
      </c>
      <c r="Q16">
        <v>22</v>
      </c>
      <c r="R16" s="13">
        <f t="shared" ca="1" si="8"/>
        <v>14.266113696448659</v>
      </c>
      <c r="S16">
        <v>3</v>
      </c>
      <c r="T16" t="s">
        <v>20</v>
      </c>
      <c r="U16">
        <v>30.69</v>
      </c>
      <c r="V16">
        <v>-115.9</v>
      </c>
      <c r="X16">
        <v>1457</v>
      </c>
      <c r="AA16" s="20">
        <v>1</v>
      </c>
      <c r="AB16" s="17" t="s">
        <v>48</v>
      </c>
    </row>
    <row r="17" spans="2:28" x14ac:dyDescent="0.35">
      <c r="B17" s="7">
        <v>0</v>
      </c>
      <c r="C17">
        <v>4</v>
      </c>
      <c r="E17" t="str">
        <f t="shared" si="9"/>
        <v>Snickerdoodle Slopes</v>
      </c>
      <c r="F17">
        <v>3</v>
      </c>
      <c r="G17">
        <f t="shared" si="3"/>
        <v>-113.29</v>
      </c>
      <c r="H17">
        <f t="shared" ca="1" si="10"/>
        <v>-115.9</v>
      </c>
      <c r="I17">
        <f t="shared" si="4"/>
        <v>39.31</v>
      </c>
      <c r="J17">
        <f t="shared" ca="1" si="5"/>
        <v>30.69</v>
      </c>
      <c r="K17" t="s">
        <v>7</v>
      </c>
      <c r="L17">
        <f t="shared" si="11"/>
        <v>1</v>
      </c>
      <c r="M17">
        <v>94</v>
      </c>
      <c r="N17">
        <v>1</v>
      </c>
      <c r="O17">
        <v>3</v>
      </c>
      <c r="P17" t="str">
        <f t="shared" ca="1" si="7"/>
        <v>Pudding Peaks</v>
      </c>
      <c r="Q17">
        <v>8</v>
      </c>
      <c r="R17" s="13">
        <f t="shared" ca="1" si="8"/>
        <v>9.006469896690934</v>
      </c>
      <c r="S17">
        <v>4</v>
      </c>
      <c r="T17" t="s">
        <v>21</v>
      </c>
      <c r="U17">
        <v>39.31</v>
      </c>
      <c r="V17">
        <v>-113.29</v>
      </c>
      <c r="X17">
        <v>1355</v>
      </c>
    </row>
    <row r="18" spans="2:28" x14ac:dyDescent="0.35">
      <c r="B18" s="7">
        <v>0</v>
      </c>
      <c r="C18">
        <v>4</v>
      </c>
      <c r="E18" t="str">
        <f t="shared" si="9"/>
        <v>Snickerdoodle Slopes</v>
      </c>
      <c r="F18">
        <v>5</v>
      </c>
      <c r="G18">
        <f t="shared" si="3"/>
        <v>-113.29</v>
      </c>
      <c r="H18">
        <f t="shared" ca="1" si="10"/>
        <v>-99.03</v>
      </c>
      <c r="I18">
        <f t="shared" si="4"/>
        <v>39.31</v>
      </c>
      <c r="J18">
        <f t="shared" ca="1" si="5"/>
        <v>30.02</v>
      </c>
      <c r="K18" t="s">
        <v>6</v>
      </c>
      <c r="L18">
        <f t="shared" si="11"/>
        <v>1</v>
      </c>
      <c r="M18">
        <v>92</v>
      </c>
      <c r="N18">
        <v>1</v>
      </c>
      <c r="O18">
        <v>5</v>
      </c>
      <c r="P18" t="str">
        <f t="shared" ca="1" si="7"/>
        <v>Sprinkle Street</v>
      </c>
      <c r="Q18">
        <v>24</v>
      </c>
      <c r="R18" s="13">
        <f t="shared" ca="1" si="8"/>
        <v>17.019156853381432</v>
      </c>
      <c r="S18">
        <v>5</v>
      </c>
      <c r="T18" t="s">
        <v>22</v>
      </c>
      <c r="U18">
        <v>30.02</v>
      </c>
      <c r="V18">
        <v>-99.03</v>
      </c>
      <c r="X18">
        <v>1499</v>
      </c>
      <c r="AA18">
        <v>70</v>
      </c>
      <c r="AB18">
        <v>1</v>
      </c>
    </row>
    <row r="19" spans="2:28" x14ac:dyDescent="0.35">
      <c r="B19" s="7">
        <v>0</v>
      </c>
      <c r="C19">
        <v>4</v>
      </c>
      <c r="E19" t="str">
        <f t="shared" si="9"/>
        <v>Snickerdoodle Slopes</v>
      </c>
      <c r="F19">
        <v>7</v>
      </c>
      <c r="G19">
        <f t="shared" si="3"/>
        <v>-113.29</v>
      </c>
      <c r="H19">
        <f t="shared" ca="1" si="10"/>
        <v>-102.58</v>
      </c>
      <c r="I19">
        <f t="shared" si="4"/>
        <v>39.31</v>
      </c>
      <c r="J19">
        <f t="shared" ca="1" si="5"/>
        <v>37.880000000000003</v>
      </c>
      <c r="K19" t="s">
        <v>10</v>
      </c>
      <c r="L19">
        <f t="shared" si="11"/>
        <v>1</v>
      </c>
      <c r="M19">
        <v>36</v>
      </c>
      <c r="N19">
        <v>0</v>
      </c>
      <c r="O19">
        <v>7</v>
      </c>
      <c r="P19" t="str">
        <f t="shared" ca="1" si="7"/>
        <v>Whipped Wonderland</v>
      </c>
      <c r="Q19">
        <v>22</v>
      </c>
      <c r="R19" s="13">
        <f t="shared" ca="1" si="8"/>
        <v>10.805045117906735</v>
      </c>
      <c r="S19">
        <v>6</v>
      </c>
      <c r="T19" t="s">
        <v>23</v>
      </c>
      <c r="U19">
        <v>31.24</v>
      </c>
      <c r="V19">
        <v>-85.76</v>
      </c>
      <c r="X19">
        <v>1329</v>
      </c>
      <c r="AA19">
        <v>104</v>
      </c>
      <c r="AB19">
        <v>1</v>
      </c>
    </row>
    <row r="20" spans="2:28" x14ac:dyDescent="0.35">
      <c r="B20" s="7">
        <v>0</v>
      </c>
      <c r="C20">
        <v>5</v>
      </c>
      <c r="E20" t="str">
        <f t="shared" si="9"/>
        <v>Sprinkle Street</v>
      </c>
      <c r="F20">
        <v>2</v>
      </c>
      <c r="G20">
        <f t="shared" si="3"/>
        <v>-99.03</v>
      </c>
      <c r="H20">
        <f t="shared" ca="1" si="10"/>
        <v>-99.87</v>
      </c>
      <c r="I20">
        <f t="shared" si="4"/>
        <v>30.02</v>
      </c>
      <c r="J20">
        <f t="shared" ca="1" si="5"/>
        <v>44.15</v>
      </c>
      <c r="K20" t="s">
        <v>10</v>
      </c>
      <c r="L20">
        <f t="shared" si="11"/>
        <v>1</v>
      </c>
      <c r="M20">
        <v>82</v>
      </c>
      <c r="N20">
        <v>1</v>
      </c>
      <c r="O20">
        <v>2</v>
      </c>
      <c r="P20" t="str">
        <f t="shared" ca="1" si="7"/>
        <v>Jellybean Jungle</v>
      </c>
      <c r="Q20">
        <v>16</v>
      </c>
      <c r="R20" s="13">
        <f t="shared" ca="1" si="8"/>
        <v>14.154946132006295</v>
      </c>
      <c r="S20">
        <v>7</v>
      </c>
      <c r="T20" t="s">
        <v>24</v>
      </c>
      <c r="U20">
        <v>37.880000000000003</v>
      </c>
      <c r="V20">
        <v>-102.58</v>
      </c>
      <c r="X20">
        <v>1971</v>
      </c>
      <c r="AA20">
        <v>88</v>
      </c>
      <c r="AB20">
        <v>1</v>
      </c>
    </row>
    <row r="21" spans="2:28" x14ac:dyDescent="0.35">
      <c r="B21" s="7">
        <v>266.10934129640282</v>
      </c>
      <c r="C21">
        <v>5</v>
      </c>
      <c r="E21" t="str">
        <f t="shared" si="9"/>
        <v>Sprinkle Street</v>
      </c>
      <c r="F21">
        <v>4</v>
      </c>
      <c r="G21">
        <f t="shared" si="3"/>
        <v>-99.03</v>
      </c>
      <c r="H21">
        <f t="shared" ca="1" si="10"/>
        <v>-113.29</v>
      </c>
      <c r="I21">
        <f t="shared" si="4"/>
        <v>30.02</v>
      </c>
      <c r="J21">
        <f t="shared" ca="1" si="5"/>
        <v>39.31</v>
      </c>
      <c r="K21" t="s">
        <v>8</v>
      </c>
      <c r="L21">
        <f t="shared" si="11"/>
        <v>1</v>
      </c>
      <c r="M21">
        <v>91</v>
      </c>
      <c r="N21">
        <v>1</v>
      </c>
      <c r="O21">
        <v>4</v>
      </c>
      <c r="P21" t="str">
        <f t="shared" ca="1" si="7"/>
        <v>Snickerdoodle Slopes</v>
      </c>
      <c r="Q21">
        <v>12</v>
      </c>
      <c r="R21" s="13">
        <f t="shared" ca="1" si="8"/>
        <v>17.019156853381432</v>
      </c>
      <c r="AA21">
        <v>102</v>
      </c>
      <c r="AB21">
        <v>1</v>
      </c>
    </row>
    <row r="22" spans="2:28" x14ac:dyDescent="0.35">
      <c r="B22" s="7">
        <v>0</v>
      </c>
      <c r="C22">
        <v>5</v>
      </c>
      <c r="E22" t="str">
        <f t="shared" si="9"/>
        <v>Sprinkle Street</v>
      </c>
      <c r="F22">
        <v>6</v>
      </c>
      <c r="G22">
        <f t="shared" si="3"/>
        <v>-99.03</v>
      </c>
      <c r="H22">
        <f t="shared" ca="1" si="10"/>
        <v>-85.76</v>
      </c>
      <c r="I22">
        <f t="shared" si="4"/>
        <v>30.02</v>
      </c>
      <c r="J22">
        <f t="shared" ca="1" si="5"/>
        <v>31.24</v>
      </c>
      <c r="K22" t="s">
        <v>5</v>
      </c>
      <c r="L22">
        <f t="shared" si="11"/>
        <v>1</v>
      </c>
      <c r="M22">
        <v>89</v>
      </c>
      <c r="N22">
        <v>1</v>
      </c>
      <c r="O22">
        <v>6</v>
      </c>
      <c r="P22" t="str">
        <f t="shared" ca="1" si="7"/>
        <v>Tangerine Taffy Tropics</v>
      </c>
      <c r="Q22">
        <v>19</v>
      </c>
      <c r="R22" s="13">
        <f t="shared" ca="1" si="8"/>
        <v>13.325963379808602</v>
      </c>
      <c r="AA22">
        <v>93</v>
      </c>
      <c r="AB22">
        <v>1</v>
      </c>
    </row>
    <row r="23" spans="2:28" x14ac:dyDescent="0.35">
      <c r="B23" s="7">
        <v>0</v>
      </c>
      <c r="C23">
        <v>5</v>
      </c>
      <c r="E23" t="str">
        <f t="shared" si="9"/>
        <v>Sprinkle Street</v>
      </c>
      <c r="F23">
        <v>7</v>
      </c>
      <c r="G23">
        <f t="shared" si="3"/>
        <v>-99.03</v>
      </c>
      <c r="H23">
        <f t="shared" ca="1" si="10"/>
        <v>-102.58</v>
      </c>
      <c r="I23">
        <f t="shared" si="4"/>
        <v>30.02</v>
      </c>
      <c r="J23">
        <f t="shared" ca="1" si="5"/>
        <v>37.880000000000003</v>
      </c>
      <c r="K23" t="s">
        <v>10</v>
      </c>
      <c r="L23">
        <f t="shared" si="11"/>
        <v>1</v>
      </c>
      <c r="M23">
        <v>93</v>
      </c>
      <c r="N23">
        <v>1</v>
      </c>
      <c r="O23">
        <v>7</v>
      </c>
      <c r="P23" t="str">
        <f t="shared" ca="1" si="7"/>
        <v>Whipped Wonderland</v>
      </c>
      <c r="Q23">
        <v>24</v>
      </c>
      <c r="R23" s="13">
        <f t="shared" ca="1" si="8"/>
        <v>8.624505782942002</v>
      </c>
      <c r="AA23">
        <v>88</v>
      </c>
      <c r="AB23">
        <v>1</v>
      </c>
    </row>
    <row r="24" spans="2:28" x14ac:dyDescent="0.35">
      <c r="B24" s="7">
        <v>0</v>
      </c>
      <c r="C24">
        <v>6</v>
      </c>
      <c r="E24" t="str">
        <f t="shared" si="9"/>
        <v>Tangerine Taffy Tropics</v>
      </c>
      <c r="F24">
        <v>3</v>
      </c>
      <c r="G24">
        <f t="shared" si="3"/>
        <v>-85.76</v>
      </c>
      <c r="H24">
        <f t="shared" ca="1" si="10"/>
        <v>-115.9</v>
      </c>
      <c r="I24">
        <f t="shared" si="4"/>
        <v>31.24</v>
      </c>
      <c r="J24">
        <f t="shared" ca="1" si="5"/>
        <v>30.69</v>
      </c>
      <c r="K24" t="s">
        <v>6</v>
      </c>
      <c r="L24">
        <f t="shared" si="11"/>
        <v>1</v>
      </c>
      <c r="M24">
        <v>25</v>
      </c>
      <c r="N24">
        <v>0</v>
      </c>
      <c r="O24">
        <v>3</v>
      </c>
      <c r="P24" t="str">
        <f t="shared" ca="1" si="7"/>
        <v>Pudding Peaks</v>
      </c>
      <c r="Q24">
        <v>22</v>
      </c>
      <c r="R24" s="13">
        <f t="shared" ca="1" si="8"/>
        <v>30.145017830480711</v>
      </c>
      <c r="AA24">
        <v>85</v>
      </c>
      <c r="AB24">
        <v>1</v>
      </c>
    </row>
    <row r="25" spans="2:28" x14ac:dyDescent="0.35">
      <c r="B25" s="7">
        <v>1088.8906587035974</v>
      </c>
      <c r="C25">
        <v>6</v>
      </c>
      <c r="E25" t="str">
        <f t="shared" si="9"/>
        <v>Tangerine Taffy Tropics</v>
      </c>
      <c r="F25">
        <v>4</v>
      </c>
      <c r="G25">
        <f t="shared" si="3"/>
        <v>-85.76</v>
      </c>
      <c r="H25">
        <f t="shared" ca="1" si="10"/>
        <v>-113.29</v>
      </c>
      <c r="I25">
        <f t="shared" si="4"/>
        <v>31.24</v>
      </c>
      <c r="J25">
        <f t="shared" ca="1" si="5"/>
        <v>39.31</v>
      </c>
      <c r="K25" t="s">
        <v>6</v>
      </c>
      <c r="L25">
        <f t="shared" si="11"/>
        <v>1</v>
      </c>
      <c r="M25">
        <v>93</v>
      </c>
      <c r="N25">
        <v>1</v>
      </c>
      <c r="O25">
        <v>4</v>
      </c>
      <c r="P25" t="str">
        <f t="shared" ca="1" si="7"/>
        <v>Snickerdoodle Slopes</v>
      </c>
      <c r="Q25">
        <v>24</v>
      </c>
      <c r="R25" s="13">
        <f t="shared" ca="1" si="8"/>
        <v>28.688426237770521</v>
      </c>
      <c r="AA25">
        <v>70</v>
      </c>
      <c r="AB25">
        <v>1</v>
      </c>
    </row>
    <row r="26" spans="2:28" x14ac:dyDescent="0.35">
      <c r="B26" s="7">
        <v>1765.1093412964028</v>
      </c>
      <c r="C26">
        <v>6</v>
      </c>
      <c r="E26" t="str">
        <f t="shared" si="9"/>
        <v>Tangerine Taffy Tropics</v>
      </c>
      <c r="F26">
        <v>5</v>
      </c>
      <c r="G26">
        <f t="shared" si="3"/>
        <v>-85.76</v>
      </c>
      <c r="H26">
        <f t="shared" ca="1" si="10"/>
        <v>-99.03</v>
      </c>
      <c r="I26">
        <f t="shared" si="4"/>
        <v>31.24</v>
      </c>
      <c r="J26">
        <f t="shared" ca="1" si="5"/>
        <v>30.02</v>
      </c>
      <c r="K26" t="s">
        <v>7</v>
      </c>
      <c r="L26">
        <f>IF(OR(K26=AA28,K26=AA29,K26=AA30,K26=Z31,),0,1)</f>
        <v>1</v>
      </c>
      <c r="M26">
        <v>88</v>
      </c>
      <c r="N26">
        <v>1</v>
      </c>
      <c r="O26">
        <v>5</v>
      </c>
      <c r="P26" t="str">
        <f t="shared" ca="1" si="7"/>
        <v>Sprinkle Street</v>
      </c>
      <c r="Q26">
        <v>5</v>
      </c>
      <c r="R26" s="13">
        <f t="shared" ca="1" si="8"/>
        <v>13.325963379808602</v>
      </c>
      <c r="AA26">
        <v>98</v>
      </c>
      <c r="AB26">
        <v>1</v>
      </c>
    </row>
    <row r="27" spans="2:28" x14ac:dyDescent="0.35">
      <c r="B27" s="7">
        <v>1970.9999999999998</v>
      </c>
      <c r="C27">
        <v>6</v>
      </c>
      <c r="E27" t="str">
        <f t="shared" si="9"/>
        <v>Tangerine Taffy Tropics</v>
      </c>
      <c r="F27">
        <v>7</v>
      </c>
      <c r="G27">
        <f t="shared" si="3"/>
        <v>-85.76</v>
      </c>
      <c r="H27">
        <f t="shared" ca="1" si="10"/>
        <v>-102.58</v>
      </c>
      <c r="I27">
        <f t="shared" si="4"/>
        <v>31.24</v>
      </c>
      <c r="J27">
        <f t="shared" ca="1" si="5"/>
        <v>37.880000000000003</v>
      </c>
      <c r="K27" t="s">
        <v>11</v>
      </c>
      <c r="L27">
        <f>IF(OR(K27=AA29,K27=AA30,K27=Z31,K27=Z32,),0,1)</f>
        <v>1</v>
      </c>
      <c r="M27">
        <v>102</v>
      </c>
      <c r="N27">
        <v>1</v>
      </c>
      <c r="O27">
        <v>7</v>
      </c>
      <c r="P27" t="str">
        <f t="shared" ca="1" si="7"/>
        <v>Whipped Wonderland</v>
      </c>
      <c r="Q27">
        <v>15</v>
      </c>
      <c r="R27" s="13">
        <f t="shared" ca="1" si="8"/>
        <v>18.083196620066925</v>
      </c>
      <c r="AA27">
        <v>72</v>
      </c>
      <c r="AB27">
        <v>1</v>
      </c>
    </row>
    <row r="28" spans="2:28" x14ac:dyDescent="0.35">
      <c r="B28" s="7">
        <v>0</v>
      </c>
      <c r="C28">
        <v>7</v>
      </c>
      <c r="E28" t="str">
        <f t="shared" si="9"/>
        <v>Whipped Wonderland</v>
      </c>
      <c r="F28">
        <v>3</v>
      </c>
      <c r="G28">
        <f t="shared" si="3"/>
        <v>-102.58</v>
      </c>
      <c r="H28">
        <f t="shared" ca="1" si="10"/>
        <v>-115.9</v>
      </c>
      <c r="I28">
        <f t="shared" si="4"/>
        <v>37.880000000000003</v>
      </c>
      <c r="J28">
        <f t="shared" ca="1" si="5"/>
        <v>30.69</v>
      </c>
      <c r="K28" t="s">
        <v>5</v>
      </c>
      <c r="L28">
        <f>IF(OR(K28=AA30,K28=Z31,K28=Z32,K28=Z33,),0,1)</f>
        <v>1</v>
      </c>
      <c r="M28">
        <v>107</v>
      </c>
      <c r="N28">
        <v>1</v>
      </c>
      <c r="O28">
        <v>3</v>
      </c>
      <c r="P28" t="str">
        <f t="shared" ca="1" si="7"/>
        <v>Pudding Peaks</v>
      </c>
      <c r="Q28">
        <v>24</v>
      </c>
      <c r="R28" s="13">
        <f t="shared" ca="1" si="8"/>
        <v>15.136660794243895</v>
      </c>
      <c r="AA28">
        <v>94</v>
      </c>
      <c r="AB28">
        <v>1</v>
      </c>
    </row>
    <row r="29" spans="2:28" x14ac:dyDescent="0.35">
      <c r="B29" s="7">
        <v>0</v>
      </c>
      <c r="C29">
        <v>7</v>
      </c>
      <c r="E29" t="str">
        <f t="shared" si="9"/>
        <v>Whipped Wonderland</v>
      </c>
      <c r="F29">
        <v>4</v>
      </c>
      <c r="G29">
        <f t="shared" si="3"/>
        <v>-102.58</v>
      </c>
      <c r="H29">
        <f t="shared" ca="1" si="10"/>
        <v>-113.29</v>
      </c>
      <c r="I29">
        <f t="shared" si="4"/>
        <v>37.880000000000003</v>
      </c>
      <c r="J29">
        <f t="shared" ca="1" si="5"/>
        <v>39.31</v>
      </c>
      <c r="K29" t="s">
        <v>11</v>
      </c>
      <c r="L29">
        <f>IF(OR(K29=Z31,K29=Z32,K29=Z33,K29=Z34,),0,1)</f>
        <v>1</v>
      </c>
      <c r="M29">
        <v>85</v>
      </c>
      <c r="N29">
        <v>1</v>
      </c>
      <c r="O29">
        <v>4</v>
      </c>
      <c r="P29" t="str">
        <f t="shared" ca="1" si="7"/>
        <v>Snickerdoodle Slopes</v>
      </c>
      <c r="Q29">
        <v>13</v>
      </c>
      <c r="R29" s="13">
        <f t="shared" ca="1" si="8"/>
        <v>10.805045117906735</v>
      </c>
      <c r="AA29">
        <v>92</v>
      </c>
      <c r="AB29">
        <v>1</v>
      </c>
    </row>
    <row r="30" spans="2:28" x14ac:dyDescent="0.35">
      <c r="B30" s="7">
        <v>0</v>
      </c>
      <c r="C30">
        <v>7</v>
      </c>
      <c r="E30" t="str">
        <f t="shared" si="9"/>
        <v>Whipped Wonderland</v>
      </c>
      <c r="F30">
        <v>5</v>
      </c>
      <c r="G30">
        <f t="shared" si="3"/>
        <v>-102.58</v>
      </c>
      <c r="H30">
        <f t="shared" ca="1" si="10"/>
        <v>-99.03</v>
      </c>
      <c r="I30">
        <f t="shared" si="4"/>
        <v>37.880000000000003</v>
      </c>
      <c r="J30">
        <f t="shared" ca="1" si="5"/>
        <v>30.02</v>
      </c>
      <c r="K30" t="s">
        <v>10</v>
      </c>
      <c r="L30">
        <f>IF(OR(K30=Z32,K30=Z33,K30=Z34,K30=Z35,),0,1)</f>
        <v>1</v>
      </c>
      <c r="M30">
        <v>96</v>
      </c>
      <c r="N30">
        <v>1</v>
      </c>
      <c r="O30">
        <v>5</v>
      </c>
      <c r="P30" t="str">
        <f t="shared" ca="1" si="7"/>
        <v>Sprinkle Street</v>
      </c>
      <c r="Q30">
        <v>6</v>
      </c>
      <c r="R30" s="13">
        <f t="shared" ca="1" si="8"/>
        <v>8.624505782942002</v>
      </c>
      <c r="AA30" s="23">
        <v>36</v>
      </c>
      <c r="AB30" s="24">
        <v>0</v>
      </c>
    </row>
    <row r="31" spans="2:28" ht="15" thickBot="1" x14ac:dyDescent="0.4">
      <c r="Z31">
        <v>82</v>
      </c>
      <c r="AA31">
        <v>1</v>
      </c>
    </row>
    <row r="32" spans="2:28" x14ac:dyDescent="0.35">
      <c r="H32" s="33" t="s">
        <v>50</v>
      </c>
      <c r="I32" s="31" t="s">
        <v>54</v>
      </c>
      <c r="J32" s="32" t="s">
        <v>55</v>
      </c>
      <c r="K32" s="32" t="s">
        <v>56</v>
      </c>
      <c r="L32" s="32" t="s">
        <v>57</v>
      </c>
      <c r="M32" s="32" t="s">
        <v>58</v>
      </c>
      <c r="N32" s="32" t="s">
        <v>61</v>
      </c>
      <c r="Z32">
        <v>91</v>
      </c>
      <c r="AA32">
        <v>1</v>
      </c>
    </row>
    <row r="33" spans="8:28" x14ac:dyDescent="0.35">
      <c r="H33" s="27" t="s">
        <v>51</v>
      </c>
      <c r="I33" s="28">
        <f>SUMPRODUCT(B7:B30,Q7:Q30)</f>
        <v>235368.2346109252</v>
      </c>
      <c r="J33" s="28">
        <v>227746</v>
      </c>
      <c r="K33" s="29">
        <f>I33-J33</f>
        <v>7622.2346109251957</v>
      </c>
      <c r="L33" s="30">
        <f>K33/J33</f>
        <v>3.3468138237006118E-2</v>
      </c>
      <c r="M33">
        <v>1</v>
      </c>
      <c r="N33" s="30">
        <f>L33*M33</f>
        <v>3.3468138237006118E-2</v>
      </c>
      <c r="Z33">
        <v>89</v>
      </c>
      <c r="AA33">
        <v>1</v>
      </c>
    </row>
    <row r="34" spans="8:28" x14ac:dyDescent="0.35">
      <c r="H34" s="27" t="s">
        <v>53</v>
      </c>
      <c r="I34" s="28">
        <f>SUMPRODUCT(B7:B30,L7:L30)</f>
        <v>8455.1093412964019</v>
      </c>
      <c r="J34" s="28">
        <v>8189</v>
      </c>
      <c r="K34" s="29">
        <f>I34-J34</f>
        <v>266.10934129640191</v>
      </c>
      <c r="L34" s="30">
        <f t="shared" ref="L34:L35" si="12">K34/J34</f>
        <v>3.2495950823837084E-2</v>
      </c>
      <c r="M34">
        <v>1</v>
      </c>
      <c r="N34" s="30">
        <f t="shared" ref="N34:N35" si="13">L34*M34</f>
        <v>3.2495950823837084E-2</v>
      </c>
      <c r="Z34">
        <v>93</v>
      </c>
      <c r="AA34">
        <v>1</v>
      </c>
    </row>
    <row r="35" spans="8:28" x14ac:dyDescent="0.35">
      <c r="H35" s="27" t="s">
        <v>52</v>
      </c>
      <c r="I35" s="28">
        <f>SUMPRODUCT(B7:B30,M7:M30)</f>
        <v>1308424.4033514906</v>
      </c>
      <c r="J35" s="28">
        <v>1266052</v>
      </c>
      <c r="K35" s="29">
        <f>I35-J35</f>
        <v>42372.403351490619</v>
      </c>
      <c r="L35" s="30">
        <f t="shared" si="12"/>
        <v>3.3468138237205597E-2</v>
      </c>
      <c r="M35">
        <v>1</v>
      </c>
      <c r="N35" s="30">
        <f t="shared" si="13"/>
        <v>3.3468138237205597E-2</v>
      </c>
      <c r="Z35" s="23">
        <v>25</v>
      </c>
      <c r="AA35" s="25">
        <v>0</v>
      </c>
      <c r="AB35" s="24"/>
    </row>
    <row r="36" spans="8:28" x14ac:dyDescent="0.35">
      <c r="Z36">
        <v>93</v>
      </c>
      <c r="AA36">
        <v>1</v>
      </c>
    </row>
    <row r="37" spans="8:28" x14ac:dyDescent="0.35">
      <c r="Z37">
        <v>88</v>
      </c>
      <c r="AA37">
        <v>1</v>
      </c>
    </row>
    <row r="38" spans="8:28" x14ac:dyDescent="0.35">
      <c r="Z38">
        <v>102</v>
      </c>
      <c r="AA38">
        <v>1</v>
      </c>
    </row>
    <row r="39" spans="8:28" x14ac:dyDescent="0.35">
      <c r="H39" t="s">
        <v>59</v>
      </c>
      <c r="Z39">
        <v>107</v>
      </c>
      <c r="AA39">
        <v>1</v>
      </c>
    </row>
    <row r="40" spans="8:28" x14ac:dyDescent="0.35">
      <c r="H40" t="s">
        <v>60</v>
      </c>
      <c r="I40" s="30">
        <v>3.3468138237441616E-2</v>
      </c>
      <c r="Z40">
        <v>85</v>
      </c>
      <c r="AA40">
        <v>1</v>
      </c>
    </row>
    <row r="41" spans="8:28" x14ac:dyDescent="0.35">
      <c r="Z41">
        <v>96</v>
      </c>
      <c r="AA41">
        <v>1</v>
      </c>
    </row>
  </sheetData>
  <conditionalFormatting sqref="M7:M30 AA18:AA30 L31 Z31:Z41 M33:M35">
    <cfRule type="cellIs" dxfId="1" priority="1" operator="greaterThanOrEqual">
      <formula>70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FB18E-87A3-4184-9A28-B34B326E91A0}">
  <dimension ref="A1:F10"/>
  <sheetViews>
    <sheetView workbookViewId="0">
      <selection activeCell="F12" sqref="F12"/>
    </sheetView>
  </sheetViews>
  <sheetFormatPr defaultRowHeight="14.5" x14ac:dyDescent="0.35"/>
  <cols>
    <col min="1" max="1" width="15.08984375" customWidth="1"/>
    <col min="2" max="2" width="16.36328125" customWidth="1"/>
    <col min="3" max="3" width="13.1796875" customWidth="1"/>
    <col min="4" max="4" width="11.36328125" customWidth="1"/>
    <col min="5" max="5" width="10.81640625" customWidth="1"/>
    <col min="6" max="6" width="12.36328125" customWidth="1"/>
  </cols>
  <sheetData>
    <row r="1" spans="1:6" ht="15" thickBot="1" x14ac:dyDescent="0.4">
      <c r="A1" s="4" t="s">
        <v>12</v>
      </c>
      <c r="B1" s="5" t="s">
        <v>13</v>
      </c>
      <c r="C1" s="5" t="s">
        <v>14</v>
      </c>
      <c r="D1" s="5" t="s">
        <v>15</v>
      </c>
      <c r="E1" s="5" t="s">
        <v>16</v>
      </c>
      <c r="F1" s="6" t="s">
        <v>17</v>
      </c>
    </row>
    <row r="2" spans="1:6" x14ac:dyDescent="0.35">
      <c r="A2">
        <v>1</v>
      </c>
      <c r="B2" t="s">
        <v>18</v>
      </c>
      <c r="C2">
        <v>37.5</v>
      </c>
      <c r="D2">
        <v>-102.5</v>
      </c>
      <c r="E2">
        <v>-9518</v>
      </c>
    </row>
    <row r="3" spans="1:6" x14ac:dyDescent="0.35">
      <c r="A3">
        <v>2</v>
      </c>
      <c r="B3" t="s">
        <v>19</v>
      </c>
      <c r="C3">
        <v>44.15</v>
      </c>
      <c r="D3">
        <v>-99.87</v>
      </c>
      <c r="F3">
        <v>1907</v>
      </c>
    </row>
    <row r="4" spans="1:6" x14ac:dyDescent="0.35">
      <c r="A4">
        <v>3</v>
      </c>
      <c r="B4" t="s">
        <v>20</v>
      </c>
      <c r="C4">
        <v>30.69</v>
      </c>
      <c r="D4">
        <v>-115.9</v>
      </c>
      <c r="F4">
        <v>1457</v>
      </c>
    </row>
    <row r="5" spans="1:6" x14ac:dyDescent="0.35">
      <c r="A5">
        <v>4</v>
      </c>
      <c r="B5" t="s">
        <v>21</v>
      </c>
      <c r="C5">
        <v>39.31</v>
      </c>
      <c r="D5">
        <v>-113.29</v>
      </c>
      <c r="F5">
        <v>1355</v>
      </c>
    </row>
    <row r="6" spans="1:6" x14ac:dyDescent="0.35">
      <c r="A6">
        <v>5</v>
      </c>
      <c r="B6" t="s">
        <v>22</v>
      </c>
      <c r="C6">
        <v>30.02</v>
      </c>
      <c r="D6">
        <v>-99.03</v>
      </c>
      <c r="F6">
        <v>1499</v>
      </c>
    </row>
    <row r="7" spans="1:6" x14ac:dyDescent="0.35">
      <c r="A7">
        <v>6</v>
      </c>
      <c r="B7" t="s">
        <v>23</v>
      </c>
      <c r="C7">
        <v>31.24</v>
      </c>
      <c r="D7">
        <v>-85.76</v>
      </c>
      <c r="F7">
        <v>1329</v>
      </c>
    </row>
    <row r="8" spans="1:6" x14ac:dyDescent="0.35">
      <c r="A8">
        <v>7</v>
      </c>
      <c r="B8" t="s">
        <v>24</v>
      </c>
      <c r="C8">
        <v>37.880000000000003</v>
      </c>
      <c r="D8">
        <v>-102.58</v>
      </c>
      <c r="F8">
        <v>1971</v>
      </c>
    </row>
    <row r="10" spans="1:6" x14ac:dyDescent="0.35">
      <c r="D10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38D1D-A135-4F36-B09F-2C009E826898}">
  <dimension ref="A1"/>
  <sheetViews>
    <sheetView topLeftCell="I22" zoomScale="70" workbookViewId="0">
      <selection sqref="A1:Q25"/>
    </sheetView>
  </sheetViews>
  <sheetFormatPr defaultRowHeight="14.5" x14ac:dyDescent="0.35"/>
  <cols>
    <col min="4" max="4" width="8.7265625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42DDA-A8ED-4302-BE25-2277E89E0540}">
  <dimension ref="A1"/>
  <sheetViews>
    <sheetView workbookViewId="0">
      <selection activeCell="J16" sqref="J16"/>
    </sheetView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630B-A6DB-41A7-8FAE-786D87B35AA5}">
  <dimension ref="A1"/>
  <sheetViews>
    <sheetView workbookViewId="0">
      <selection activeCell="F5" sqref="F5"/>
    </sheetView>
  </sheetViews>
  <sheetFormatPr defaultRowHeight="14.5" x14ac:dyDescent="0.35"/>
  <sheetData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6c853569-e95e-4378-8926-ab9501a771a3}" enabled="0" method="" siteId="{6c853569-e95e-4378-8926-ab9501a771a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Model Formulation</vt:lpstr>
      <vt:lpstr>Stipulation</vt:lpstr>
      <vt:lpstr>{Emilystiendita}_Module10_Conne</vt:lpstr>
      <vt:lpstr>Transportation</vt:lpstr>
      <vt:lpstr>Locations</vt:lpstr>
      <vt:lpstr>Sheet1</vt:lpstr>
      <vt:lpstr>Model 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Yaiden Porcayo</cp:lastModifiedBy>
  <dcterms:created xsi:type="dcterms:W3CDTF">2025-04-16T22:56:34Z</dcterms:created>
  <dcterms:modified xsi:type="dcterms:W3CDTF">2025-05-07T02:56:25Z</dcterms:modified>
</cp:coreProperties>
</file>