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yporcayo_bryant_edu/Documents/"/>
    </mc:Choice>
  </mc:AlternateContent>
  <xr:revisionPtr revIDLastSave="0" documentId="8_{72CF30C4-9A3E-4184-A052-22003C6A777F}" xr6:coauthVersionLast="47" xr6:coauthVersionMax="47" xr10:uidLastSave="{00000000-0000-0000-0000-000000000000}"/>
  <bookViews>
    <workbookView xWindow="-110" yWindow="-110" windowWidth="19420" windowHeight="10300" firstSheet="1" activeTab="3" xr2:uid="{E0C49D12-5168-408B-ACE7-0CB0F246A5FA}"/>
  </bookViews>
  <sheets>
    <sheet name="Sheet3" sheetId="4" r:id="rId1"/>
    <sheet name="Sheet5" sheetId="6" r:id="rId2"/>
    <sheet name="Model" sheetId="8" r:id="rId3"/>
    <sheet name="Chart" sheetId="7" r:id="rId4"/>
    <sheet name="{Emilystiendita}_Module03_Past_" sheetId="1" r:id="rId5"/>
    <sheet name="{Emilystiendita}_Module03_Const" sheetId="2" r:id="rId6"/>
  </sheets>
  <definedNames>
    <definedName name="solver_adj" localSheetId="2" hidden="1">Model!$D$18:$G$18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Model!$D$18:$G$18</definedName>
    <definedName name="solver_lhs2" localSheetId="2" hidden="1">Model!$D$20:$G$20</definedName>
    <definedName name="solver_lhs3" localSheetId="2" hidden="1">Model!$D$20:$G$20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Model!$I$36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hs1" localSheetId="2" hidden="1">Model!#REF!</definedName>
    <definedName name="solver_rhs2" localSheetId="2" hidden="1">Model!$D$26:$G$26</definedName>
    <definedName name="solver_rhs3" localSheetId="2" hidden="1">Model!#REF!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8" l="1"/>
  <c r="F19" i="8"/>
  <c r="E19" i="8"/>
  <c r="D19" i="8"/>
  <c r="D20" i="8" s="1"/>
  <c r="E12" i="8"/>
  <c r="E26" i="8" s="1"/>
  <c r="E13" i="8"/>
  <c r="F26" i="8" s="1"/>
  <c r="E14" i="8"/>
  <c r="G26" i="8" s="1"/>
  <c r="E11" i="8"/>
  <c r="D26" i="8" s="1"/>
  <c r="J16" i="1"/>
  <c r="J17" i="1"/>
  <c r="J18" i="1"/>
  <c r="J19" i="1"/>
  <c r="D30" i="8"/>
  <c r="F30" i="8"/>
  <c r="E30" i="8"/>
  <c r="G30" i="8"/>
  <c r="D28" i="8" l="1"/>
  <c r="E17" i="8"/>
  <c r="E20" i="8" s="1"/>
  <c r="D33" i="8"/>
  <c r="G33" i="8"/>
  <c r="F33" i="8"/>
  <c r="E33" i="8"/>
  <c r="E28" i="8" l="1"/>
  <c r="F17" i="8"/>
  <c r="F20" i="8" s="1"/>
  <c r="G17" i="8" s="1"/>
  <c r="G20" i="8" l="1"/>
  <c r="F28" i="8"/>
  <c r="G28" i="8" l="1"/>
  <c r="I36" i="8" s="1"/>
</calcChain>
</file>

<file path=xl/sharedStrings.xml><?xml version="1.0" encoding="utf-8"?>
<sst xmlns="http://schemas.openxmlformats.org/spreadsheetml/2006/main" count="63" uniqueCount="34">
  <si>
    <t>year</t>
  </si>
  <si>
    <t>quarter</t>
  </si>
  <si>
    <t>capacity</t>
  </si>
  <si>
    <t>demand</t>
  </si>
  <si>
    <t>production_cost</t>
  </si>
  <si>
    <t>safety_stock_pct</t>
  </si>
  <si>
    <t>carry_cost</t>
  </si>
  <si>
    <t>starting_inventory</t>
  </si>
  <si>
    <t>Row Labels</t>
  </si>
  <si>
    <t>(blank)</t>
  </si>
  <si>
    <t>Grand Total</t>
  </si>
  <si>
    <t>Sum of capacity</t>
  </si>
  <si>
    <t>Sum of demand</t>
  </si>
  <si>
    <t>Sum of production_cost</t>
  </si>
  <si>
    <t>Quarter</t>
  </si>
  <si>
    <t>Capacity</t>
  </si>
  <si>
    <t>Demand</t>
  </si>
  <si>
    <t>Production Cost</t>
  </si>
  <si>
    <t>Safety Stock</t>
  </si>
  <si>
    <t>Average of capacity</t>
  </si>
  <si>
    <t>Average of demand</t>
  </si>
  <si>
    <t>Average of production_cost</t>
  </si>
  <si>
    <t>N/A</t>
  </si>
  <si>
    <t>Beginning Inventory</t>
  </si>
  <si>
    <t xml:space="preserve">Units Produced        </t>
  </si>
  <si>
    <t xml:space="preserve">Units Demanded     </t>
  </si>
  <si>
    <t xml:space="preserve">Ending Inventory    </t>
  </si>
  <si>
    <t>Maximum Production</t>
  </si>
  <si>
    <t>Minimum Inventory</t>
  </si>
  <si>
    <t>Average Inventory</t>
  </si>
  <si>
    <t>Unit Production Cost</t>
  </si>
  <si>
    <t xml:space="preserve">Unit Carrying Cost    </t>
  </si>
  <si>
    <t>Monthly Production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</si>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</sst>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&quot;$&quot;#,##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3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44" fontId="0" fillId="0" borderId="0" xfId="1" applyFont="1"/>
    <xf numFmtId="0" fontId="18" fillId="33" borderId="0" xfId="0" applyFont="1" applyFill="1"/>
    <xf numFmtId="0" fontId="19" fillId="0" borderId="0" xfId="43"/>
    <xf numFmtId="0" fontId="20" fillId="0" borderId="0" xfId="43" applyFont="1" applyAlignment="1">
      <alignment horizontal="center"/>
    </xf>
    <xf numFmtId="0" fontId="20" fillId="0" borderId="0" xfId="43" applyFont="1" applyAlignment="1">
      <alignment horizontal="left"/>
    </xf>
    <xf numFmtId="3" fontId="20" fillId="0" borderId="0" xfId="44" applyNumberFormat="1" applyFont="1" applyBorder="1" applyAlignment="1">
      <alignment horizontal="center"/>
    </xf>
    <xf numFmtId="3" fontId="19" fillId="0" borderId="0" xfId="44" applyNumberFormat="1" applyFont="1" applyBorder="1" applyAlignment="1">
      <alignment horizontal="center"/>
    </xf>
    <xf numFmtId="3" fontId="21" fillId="34" borderId="19" xfId="44" applyNumberFormat="1" applyFont="1" applyFill="1" applyBorder="1" applyAlignment="1">
      <alignment horizontal="center"/>
    </xf>
    <xf numFmtId="3" fontId="22" fillId="34" borderId="20" xfId="44" applyNumberFormat="1" applyFont="1" applyFill="1" applyBorder="1" applyAlignment="1">
      <alignment horizontal="center"/>
    </xf>
    <xf numFmtId="0" fontId="19" fillId="0" borderId="0" xfId="43" applyAlignment="1">
      <alignment horizontal="right"/>
    </xf>
    <xf numFmtId="164" fontId="20" fillId="35" borderId="0" xfId="43" applyNumberFormat="1" applyFont="1" applyFill="1" applyAlignment="1">
      <alignment horizontal="left"/>
    </xf>
    <xf numFmtId="0" fontId="20" fillId="35" borderId="0" xfId="43" applyFont="1" applyFill="1" applyAlignment="1">
      <alignment horizontal="left"/>
    </xf>
    <xf numFmtId="165" fontId="20" fillId="0" borderId="0" xfId="43" applyNumberFormat="1" applyFont="1" applyAlignment="1">
      <alignment horizontal="center"/>
    </xf>
    <xf numFmtId="0" fontId="20" fillId="0" borderId="0" xfId="43" applyFont="1"/>
    <xf numFmtId="165" fontId="19" fillId="0" borderId="0" xfId="43" applyNumberFormat="1" applyAlignment="1">
      <alignment horizontal="center"/>
    </xf>
    <xf numFmtId="165" fontId="23" fillId="34" borderId="21" xfId="43" applyNumberFormat="1" applyFont="1" applyFill="1" applyBorder="1" applyAlignment="1">
      <alignment horizontal="center"/>
    </xf>
    <xf numFmtId="2" fontId="0" fillId="0" borderId="0" xfId="0" applyNumberForma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4" xr:uid="{914EF3D8-487A-4306-B504-CF20B25871D8}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77AF6D1D-76A4-4CD2-AF64-979B215B2637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[{Emilystiendita}_Module03_Past_Demand_And_Production.xlsx]Sheet5!PivotTable6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486432"/>
        <c:axId val="789491832"/>
      </c:barChart>
      <c:catAx>
        <c:axId val="78948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91832"/>
        <c:crosses val="autoZero"/>
        <c:auto val="1"/>
        <c:lblAlgn val="ctr"/>
        <c:lblOffset val="100"/>
        <c:noMultiLvlLbl val="0"/>
      </c:catAx>
      <c:valAx>
        <c:axId val="7894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[{Emilystiendita}_Module03_Past_Demand_And_Production.xlsx]Chart!PivotTable8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Over</a:t>
            </a:r>
            <a:r>
              <a:rPr lang="en-US" baseline="0">
                <a:solidFill>
                  <a:schemeClr val="tx1"/>
                </a:solidFill>
              </a:rPr>
              <a:t> course of time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997138686574011E-2"/>
          <c:y val="0.11889829575393424"/>
          <c:w val="0.81898781650235608"/>
          <c:h val="0.706527943147903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Chart!$G$11</c:f>
              <c:strCache>
                <c:ptCount val="1"/>
                <c:pt idx="0">
                  <c:v>Capacity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Chart!$F$12:$F$38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Grand Total</c:v>
                </c:pt>
                <c:pt idx="25">
                  <c:v>N/A</c:v>
                </c:pt>
              </c:strCache>
            </c:strRef>
          </c:cat>
          <c:val>
            <c:numRef>
              <c:f>Chart!$G$12:$G$38</c:f>
              <c:numCache>
                <c:formatCode>0.00</c:formatCode>
                <c:ptCount val="26"/>
                <c:pt idx="0">
                  <c:v>528.88750000000005</c:v>
                </c:pt>
                <c:pt idx="1">
                  <c:v>483.21999999999997</c:v>
                </c:pt>
                <c:pt idx="2">
                  <c:v>442.69499999999999</c:v>
                </c:pt>
                <c:pt idx="3">
                  <c:v>482.40500000000003</c:v>
                </c:pt>
                <c:pt idx="4">
                  <c:v>477.63249999999999</c:v>
                </c:pt>
                <c:pt idx="5">
                  <c:v>500.79499999999996</c:v>
                </c:pt>
                <c:pt idx="6">
                  <c:v>469.41500000000002</c:v>
                </c:pt>
                <c:pt idx="7">
                  <c:v>512.39250000000004</c:v>
                </c:pt>
                <c:pt idx="8">
                  <c:v>477.13249999999999</c:v>
                </c:pt>
                <c:pt idx="9">
                  <c:v>513.15</c:v>
                </c:pt>
                <c:pt idx="10">
                  <c:v>498.90999999999997</c:v>
                </c:pt>
                <c:pt idx="11">
                  <c:v>454.91250000000002</c:v>
                </c:pt>
                <c:pt idx="12">
                  <c:v>465.95249999999999</c:v>
                </c:pt>
                <c:pt idx="13">
                  <c:v>497.44750000000005</c:v>
                </c:pt>
                <c:pt idx="14">
                  <c:v>482.3175</c:v>
                </c:pt>
                <c:pt idx="15">
                  <c:v>475.89</c:v>
                </c:pt>
                <c:pt idx="16">
                  <c:v>476.32749999999999</c:v>
                </c:pt>
                <c:pt idx="17">
                  <c:v>487.46500000000003</c:v>
                </c:pt>
                <c:pt idx="18">
                  <c:v>504.76499999999999</c:v>
                </c:pt>
                <c:pt idx="19">
                  <c:v>512.03250000000003</c:v>
                </c:pt>
                <c:pt idx="20">
                  <c:v>499.32749999999999</c:v>
                </c:pt>
                <c:pt idx="21">
                  <c:v>530.80250000000001</c:v>
                </c:pt>
                <c:pt idx="22">
                  <c:v>501.94749999999999</c:v>
                </c:pt>
                <c:pt idx="23">
                  <c:v>484.16750000000002</c:v>
                </c:pt>
                <c:pt idx="24">
                  <c:v>489.99958333333342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B-4BFC-BE9A-4ADE2EE3730D}"/>
            </c:ext>
          </c:extLst>
        </c:ser>
        <c:ser>
          <c:idx val="1"/>
          <c:order val="1"/>
          <c:tx>
            <c:strRef>
              <c:f>Chart!$H$11</c:f>
              <c:strCache>
                <c:ptCount val="1"/>
                <c:pt idx="0">
                  <c:v>Demand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Chart!$F$12:$F$38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Grand Total</c:v>
                </c:pt>
                <c:pt idx="25">
                  <c:v>N/A</c:v>
                </c:pt>
              </c:strCache>
            </c:strRef>
          </c:cat>
          <c:val>
            <c:numRef>
              <c:f>Chart!$H$12:$H$38</c:f>
              <c:numCache>
                <c:formatCode>0.00</c:formatCode>
                <c:ptCount val="26"/>
                <c:pt idx="0">
                  <c:v>562.81499999999994</c:v>
                </c:pt>
                <c:pt idx="1">
                  <c:v>585.53250000000003</c:v>
                </c:pt>
                <c:pt idx="2">
                  <c:v>539.82000000000005</c:v>
                </c:pt>
                <c:pt idx="3">
                  <c:v>666.62749999999994</c:v>
                </c:pt>
                <c:pt idx="4">
                  <c:v>517.10749999999996</c:v>
                </c:pt>
                <c:pt idx="5">
                  <c:v>471.38499999999999</c:v>
                </c:pt>
                <c:pt idx="6">
                  <c:v>555.20499999999993</c:v>
                </c:pt>
                <c:pt idx="7">
                  <c:v>506.51499999999999</c:v>
                </c:pt>
                <c:pt idx="8">
                  <c:v>527.46249999999998</c:v>
                </c:pt>
                <c:pt idx="9">
                  <c:v>530.18500000000006</c:v>
                </c:pt>
                <c:pt idx="10">
                  <c:v>574.03499999999997</c:v>
                </c:pt>
                <c:pt idx="11">
                  <c:v>518.21</c:v>
                </c:pt>
                <c:pt idx="12">
                  <c:v>500.21249999999998</c:v>
                </c:pt>
                <c:pt idx="13">
                  <c:v>560.04999999999995</c:v>
                </c:pt>
                <c:pt idx="14">
                  <c:v>494.86500000000001</c:v>
                </c:pt>
                <c:pt idx="15">
                  <c:v>462.17250000000001</c:v>
                </c:pt>
                <c:pt idx="16">
                  <c:v>467.3775</c:v>
                </c:pt>
                <c:pt idx="17">
                  <c:v>448.65499999999997</c:v>
                </c:pt>
                <c:pt idx="18">
                  <c:v>523.79999999999995</c:v>
                </c:pt>
                <c:pt idx="19">
                  <c:v>470.05250000000001</c:v>
                </c:pt>
                <c:pt idx="20">
                  <c:v>427.17499999999995</c:v>
                </c:pt>
                <c:pt idx="21">
                  <c:v>418.35250000000002</c:v>
                </c:pt>
                <c:pt idx="22">
                  <c:v>356.66999999999996</c:v>
                </c:pt>
                <c:pt idx="23">
                  <c:v>387.71249999999998</c:v>
                </c:pt>
                <c:pt idx="24">
                  <c:v>502.99979166666668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B-4BFC-BE9A-4ADE2EE3730D}"/>
            </c:ext>
          </c:extLst>
        </c:ser>
        <c:ser>
          <c:idx val="2"/>
          <c:order val="2"/>
          <c:tx>
            <c:strRef>
              <c:f>Chart!$I$11</c:f>
              <c:strCache>
                <c:ptCount val="1"/>
                <c:pt idx="0">
                  <c:v>Production Cost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Chart!$F$12:$F$38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Grand Total</c:v>
                </c:pt>
                <c:pt idx="25">
                  <c:v>N/A</c:v>
                </c:pt>
              </c:strCache>
            </c:strRef>
          </c:cat>
          <c:val>
            <c:numRef>
              <c:f>Chart!$I$12:$I$38</c:f>
              <c:numCache>
                <c:formatCode>0.00</c:formatCode>
                <c:ptCount val="26"/>
                <c:pt idx="0">
                  <c:v>56.2</c:v>
                </c:pt>
                <c:pt idx="1">
                  <c:v>58.227499999999999</c:v>
                </c:pt>
                <c:pt idx="2">
                  <c:v>55.01</c:v>
                </c:pt>
                <c:pt idx="3">
                  <c:v>54.987499999999997</c:v>
                </c:pt>
                <c:pt idx="4">
                  <c:v>55.93</c:v>
                </c:pt>
                <c:pt idx="5">
                  <c:v>51.522499999999994</c:v>
                </c:pt>
                <c:pt idx="6">
                  <c:v>54.887500000000003</c:v>
                </c:pt>
                <c:pt idx="7">
                  <c:v>49.024999999999999</c:v>
                </c:pt>
                <c:pt idx="8">
                  <c:v>52.272499999999994</c:v>
                </c:pt>
                <c:pt idx="9">
                  <c:v>49.634999999999998</c:v>
                </c:pt>
                <c:pt idx="10">
                  <c:v>51.125</c:v>
                </c:pt>
                <c:pt idx="11">
                  <c:v>48.3675</c:v>
                </c:pt>
                <c:pt idx="12">
                  <c:v>51.06</c:v>
                </c:pt>
                <c:pt idx="13">
                  <c:v>46.215000000000003</c:v>
                </c:pt>
                <c:pt idx="14">
                  <c:v>46.040000000000006</c:v>
                </c:pt>
                <c:pt idx="15">
                  <c:v>47.034999999999997</c:v>
                </c:pt>
                <c:pt idx="16">
                  <c:v>47.357500000000002</c:v>
                </c:pt>
                <c:pt idx="17">
                  <c:v>49.174999999999997</c:v>
                </c:pt>
                <c:pt idx="18">
                  <c:v>47.864999999999995</c:v>
                </c:pt>
                <c:pt idx="19">
                  <c:v>47.324999999999996</c:v>
                </c:pt>
                <c:pt idx="20">
                  <c:v>45.027500000000003</c:v>
                </c:pt>
                <c:pt idx="21">
                  <c:v>45.305</c:v>
                </c:pt>
                <c:pt idx="22">
                  <c:v>44.465000000000003</c:v>
                </c:pt>
                <c:pt idx="23">
                  <c:v>45.400000000000006</c:v>
                </c:pt>
                <c:pt idx="24">
                  <c:v>49.977499999999999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EB-4BFC-BE9A-4ADE2EE3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1108040"/>
        <c:axId val="1771109480"/>
      </c:barChart>
      <c:catAx>
        <c:axId val="17711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09480"/>
        <c:crosses val="autoZero"/>
        <c:auto val="1"/>
        <c:lblAlgn val="ctr"/>
        <c:lblOffset val="100"/>
        <c:noMultiLvlLbl val="0"/>
      </c:catAx>
      <c:valAx>
        <c:axId val="177110948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0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84341279180344"/>
          <c:y val="0.81374347310277162"/>
          <c:w val="0.40950360234181071"/>
          <c:h val="0.15305249436178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6E7E9-EA08-F5CF-F549-CE20653D9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149226</xdr:colOff>
      <xdr:row>1</xdr:row>
      <xdr:rowOff>49803</xdr:rowOff>
    </xdr:from>
    <xdr:to>
      <xdr:col>32</xdr:col>
      <xdr:colOff>597647</xdr:colOff>
      <xdr:row>37</xdr:row>
      <xdr:rowOff>24901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EB078-D7C7-7828-C663-FF147DC5C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07.832763194441" createdVersion="8" refreshedVersion="8" minRefreshableVersion="3" recordCount="26" xr:uid="{5DE4D8FC-2AB8-469F-B5E4-33D2B74A774E}">
  <cacheSource type="worksheet">
    <worksheetSource ref="A3:D29" sheet="Chart"/>
  </cacheSource>
  <cacheFields count="4">
    <cacheField name="Row Labels" numFmtId="0">
      <sharedItems containsMixedTypes="1" containsNumber="1" containsInteger="1" minValue="2000" maxValue="2023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s v="N/A"/>
        <s v="Grand Total"/>
      </sharedItems>
    </cacheField>
    <cacheField name="Average of capacity" numFmtId="0">
      <sharedItems containsString="0" containsBlank="1" containsNumber="1" minValue="442.69499999999999" maxValue="530.80250000000001"/>
    </cacheField>
    <cacheField name="Average of demand" numFmtId="0">
      <sharedItems containsString="0" containsBlank="1" containsNumber="1" minValue="356.66999999999996" maxValue="666.62749999999994"/>
    </cacheField>
    <cacheField name="Average of production_cost" numFmtId="0">
      <sharedItems containsString="0" containsBlank="1" containsNumber="1" minValue="44.465000000000003" maxValue="58.2274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07.832764004626" createdVersion="8" refreshedVersion="8" minRefreshableVersion="3" recordCount="97" xr:uid="{3D770A0A-D971-4778-A3DE-DE794CFAEEFA}">
  <cacheSource type="worksheet">
    <worksheetSource ref="A1:D1048576" sheet="Sheet4"/>
  </cacheSource>
  <cacheFields count="4">
    <cacheField name="year" numFmtId="0">
      <sharedItems containsString="0" containsBlank="1" containsNumber="1" containsInteger="1" minValue="2000" maxValue="2023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Average capacity" numFmtId="0">
      <sharedItems containsString="0" containsBlank="1" containsNumber="1" minValue="324.44" maxValue="720.83"/>
    </cacheField>
    <cacheField name="Average Demand" numFmtId="0">
      <sharedItems containsString="0" containsBlank="1" containsNumber="1" minValue="143.97" maxValue="983.05"/>
    </cacheField>
    <cacheField name="Average production_cost" numFmtId="0">
      <sharedItems containsString="0" containsBlank="1" containsNumber="1" minValue="33.369999999999997" maxValue="70.26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07.832764930557" createdVersion="8" refreshedVersion="8" minRefreshableVersion="3" recordCount="97" xr:uid="{91201331-A2B6-426D-BF70-7B4AABB329A1}">
  <cacheSource type="worksheet">
    <worksheetSource ref="A1:E1048576" sheet="{Emilystiendita}_Module03_Past_"/>
  </cacheSource>
  <cacheFields count="5">
    <cacheField name="year" numFmtId="0">
      <sharedItems containsString="0" containsBlank="1" containsNumber="1" containsInteger="1" minValue="2000" maxValue="2023"/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capacity" numFmtId="0">
      <sharedItems containsString="0" containsBlank="1" containsNumber="1" minValue="324.44" maxValue="720.83"/>
    </cacheField>
    <cacheField name="demand" numFmtId="0">
      <sharedItems containsString="0" containsBlank="1" containsNumber="1" minValue="143.97" maxValue="983.05"/>
    </cacheField>
    <cacheField name="production_cost" numFmtId="0">
      <sharedItems containsString="0" containsBlank="1" containsNumber="1" minValue="33.369999999999997" maxValue="70.26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528.88750000000005"/>
    <n v="562.81499999999994"/>
    <n v="56.2"/>
  </r>
  <r>
    <x v="1"/>
    <n v="483.21999999999997"/>
    <n v="585.53250000000003"/>
    <n v="58.227499999999999"/>
  </r>
  <r>
    <x v="2"/>
    <n v="442.69499999999999"/>
    <n v="539.82000000000005"/>
    <n v="55.01"/>
  </r>
  <r>
    <x v="3"/>
    <n v="482.40500000000003"/>
    <n v="666.62749999999994"/>
    <n v="54.987499999999997"/>
  </r>
  <r>
    <x v="4"/>
    <n v="477.63249999999999"/>
    <n v="517.10749999999996"/>
    <n v="55.93"/>
  </r>
  <r>
    <x v="5"/>
    <n v="500.79499999999996"/>
    <n v="471.38499999999999"/>
    <n v="51.522499999999994"/>
  </r>
  <r>
    <x v="6"/>
    <n v="469.41500000000002"/>
    <n v="555.20499999999993"/>
    <n v="54.887500000000003"/>
  </r>
  <r>
    <x v="7"/>
    <n v="512.39250000000004"/>
    <n v="506.51499999999999"/>
    <n v="49.024999999999999"/>
  </r>
  <r>
    <x v="8"/>
    <n v="477.13249999999999"/>
    <n v="527.46249999999998"/>
    <n v="52.272499999999994"/>
  </r>
  <r>
    <x v="9"/>
    <n v="513.15"/>
    <n v="530.18500000000006"/>
    <n v="49.634999999999998"/>
  </r>
  <r>
    <x v="10"/>
    <n v="498.90999999999997"/>
    <n v="574.03499999999997"/>
    <n v="51.125"/>
  </r>
  <r>
    <x v="11"/>
    <n v="454.91250000000002"/>
    <n v="518.21"/>
    <n v="48.3675"/>
  </r>
  <r>
    <x v="12"/>
    <n v="465.95249999999999"/>
    <n v="500.21249999999998"/>
    <n v="51.06"/>
  </r>
  <r>
    <x v="13"/>
    <n v="497.44750000000005"/>
    <n v="560.04999999999995"/>
    <n v="46.215000000000003"/>
  </r>
  <r>
    <x v="14"/>
    <n v="482.3175"/>
    <n v="494.86500000000001"/>
    <n v="46.040000000000006"/>
  </r>
  <r>
    <x v="15"/>
    <n v="475.89"/>
    <n v="462.17250000000001"/>
    <n v="47.034999999999997"/>
  </r>
  <r>
    <x v="16"/>
    <n v="476.32749999999999"/>
    <n v="467.3775"/>
    <n v="47.357500000000002"/>
  </r>
  <r>
    <x v="17"/>
    <n v="487.46500000000003"/>
    <n v="448.65499999999997"/>
    <n v="49.174999999999997"/>
  </r>
  <r>
    <x v="18"/>
    <n v="504.76499999999999"/>
    <n v="523.79999999999995"/>
    <n v="47.864999999999995"/>
  </r>
  <r>
    <x v="19"/>
    <n v="512.03250000000003"/>
    <n v="470.05250000000001"/>
    <n v="47.324999999999996"/>
  </r>
  <r>
    <x v="20"/>
    <n v="499.32749999999999"/>
    <n v="427.17499999999995"/>
    <n v="45.027500000000003"/>
  </r>
  <r>
    <x v="21"/>
    <n v="530.80250000000001"/>
    <n v="418.35250000000002"/>
    <n v="45.305"/>
  </r>
  <r>
    <x v="22"/>
    <n v="501.94749999999999"/>
    <n v="356.66999999999996"/>
    <n v="44.465000000000003"/>
  </r>
  <r>
    <x v="23"/>
    <n v="484.16750000000002"/>
    <n v="387.71249999999998"/>
    <n v="45.400000000000006"/>
  </r>
  <r>
    <x v="24"/>
    <m/>
    <m/>
    <m/>
  </r>
  <r>
    <x v="25"/>
    <n v="489.99958333333342"/>
    <n v="502.99979166666668"/>
    <n v="49.9774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n v="668.12"/>
    <n v="875.97"/>
    <n v="60.73"/>
  </r>
  <r>
    <x v="0"/>
    <n v="388.22"/>
    <n v="732.54"/>
    <n v="67.760000000000005"/>
  </r>
  <r>
    <x v="0"/>
    <n v="660.24"/>
    <n v="435.38"/>
    <n v="58.97"/>
  </r>
  <r>
    <x v="0"/>
    <n v="398.97"/>
    <n v="207.37"/>
    <n v="37.340000000000003"/>
  </r>
  <r>
    <x v="1"/>
    <n v="585.23"/>
    <n v="839.91"/>
    <n v="68.319999999999993"/>
  </r>
  <r>
    <x v="1"/>
    <n v="424.66"/>
    <n v="725.9"/>
    <n v="70.260000000000005"/>
  </r>
  <r>
    <x v="1"/>
    <n v="498.4"/>
    <n v="449.7"/>
    <n v="60.96"/>
  </r>
  <r>
    <x v="1"/>
    <n v="424.59"/>
    <n v="326.62"/>
    <n v="33.369999999999997"/>
  </r>
  <r>
    <x v="2"/>
    <n v="497.56"/>
    <n v="866.07"/>
    <n v="61.29"/>
  </r>
  <r>
    <x v="2"/>
    <n v="431.41"/>
    <n v="565.76"/>
    <n v="65.11"/>
  </r>
  <r>
    <x v="2"/>
    <n v="465.54"/>
    <n v="498.17"/>
    <n v="55.32"/>
  </r>
  <r>
    <x v="2"/>
    <n v="376.27"/>
    <n v="229.28"/>
    <n v="38.32"/>
  </r>
  <r>
    <x v="3"/>
    <n v="500.47"/>
    <n v="913.06"/>
    <n v="57.83"/>
  </r>
  <r>
    <x v="3"/>
    <n v="436.35"/>
    <n v="922.34"/>
    <n v="59.7"/>
  </r>
  <r>
    <x v="3"/>
    <n v="589.89"/>
    <n v="444.18"/>
    <n v="65.53"/>
  </r>
  <r>
    <x v="3"/>
    <n v="402.91"/>
    <n v="386.93"/>
    <n v="36.89"/>
  </r>
  <r>
    <x v="4"/>
    <n v="488.15"/>
    <n v="790.98"/>
    <n v="54.7"/>
  </r>
  <r>
    <x v="4"/>
    <n v="424.6"/>
    <n v="532.12"/>
    <n v="60.44"/>
  </r>
  <r>
    <x v="4"/>
    <n v="511.59"/>
    <n v="426.56"/>
    <n v="64.95"/>
  </r>
  <r>
    <x v="4"/>
    <n v="486.19"/>
    <n v="318.77"/>
    <n v="43.63"/>
  </r>
  <r>
    <x v="5"/>
    <n v="538.15"/>
    <n v="874.15"/>
    <n v="42.79"/>
  </r>
  <r>
    <x v="5"/>
    <n v="423.37"/>
    <n v="350.62"/>
    <n v="60.94"/>
  </r>
  <r>
    <x v="5"/>
    <n v="563.89"/>
    <n v="332.92"/>
    <n v="60.97"/>
  </r>
  <r>
    <x v="5"/>
    <n v="477.77"/>
    <n v="327.85"/>
    <n v="41.39"/>
  </r>
  <r>
    <x v="6"/>
    <n v="496.39"/>
    <n v="812.04"/>
    <n v="60.15"/>
  </r>
  <r>
    <x v="6"/>
    <n v="362.43"/>
    <n v="730.06"/>
    <n v="59.99"/>
  </r>
  <r>
    <x v="6"/>
    <n v="561.66"/>
    <n v="362.06"/>
    <n v="57.91"/>
  </r>
  <r>
    <x v="6"/>
    <n v="457.18"/>
    <n v="316.66000000000003"/>
    <n v="41.5"/>
  </r>
  <r>
    <x v="7"/>
    <n v="521.49"/>
    <n v="976.69"/>
    <n v="44.86"/>
  </r>
  <r>
    <x v="7"/>
    <n v="426.7"/>
    <n v="420.59"/>
    <n v="55.83"/>
  </r>
  <r>
    <x v="7"/>
    <n v="664.27"/>
    <n v="298.20999999999998"/>
    <n v="54.2"/>
  </r>
  <r>
    <x v="7"/>
    <n v="437.11"/>
    <n v="330.57"/>
    <n v="41.21"/>
  </r>
  <r>
    <x v="8"/>
    <n v="481.43"/>
    <n v="947.18"/>
    <n v="55.2"/>
  </r>
  <r>
    <x v="8"/>
    <n v="444.67"/>
    <n v="568.78"/>
    <n v="55.12"/>
  </r>
  <r>
    <x v="8"/>
    <n v="506.71"/>
    <n v="328.83"/>
    <n v="56.88"/>
  </r>
  <r>
    <x v="8"/>
    <n v="475.72"/>
    <n v="265.06"/>
    <n v="41.89"/>
  </r>
  <r>
    <x v="9"/>
    <n v="531.42999999999995"/>
    <n v="817.56"/>
    <n v="53.55"/>
  </r>
  <r>
    <x v="9"/>
    <n v="525.89"/>
    <n v="614.34"/>
    <n v="54.04"/>
  </r>
  <r>
    <x v="9"/>
    <n v="497.36"/>
    <n v="360.51"/>
    <n v="47.91"/>
  </r>
  <r>
    <x v="9"/>
    <n v="497.92"/>
    <n v="328.33"/>
    <n v="43.04"/>
  </r>
  <r>
    <x v="10"/>
    <n v="484.18"/>
    <n v="881.67"/>
    <n v="48.11"/>
  </r>
  <r>
    <x v="10"/>
    <n v="442.84"/>
    <n v="677.47"/>
    <n v="57.36"/>
  </r>
  <r>
    <x v="10"/>
    <n v="483.44"/>
    <n v="344.6"/>
    <n v="54.89"/>
  </r>
  <r>
    <x v="10"/>
    <n v="585.17999999999995"/>
    <n v="392.4"/>
    <n v="44.14"/>
  </r>
  <r>
    <x v="11"/>
    <n v="428.54"/>
    <n v="983.05"/>
    <n v="45.89"/>
  </r>
  <r>
    <x v="11"/>
    <n v="483.32"/>
    <n v="361.05"/>
    <n v="50.58"/>
  </r>
  <r>
    <x v="11"/>
    <n v="441.81"/>
    <n v="276.68"/>
    <n v="52.74"/>
  </r>
  <r>
    <x v="11"/>
    <n v="465.98"/>
    <n v="452.06"/>
    <n v="44.26"/>
  </r>
  <r>
    <x v="12"/>
    <n v="363.87"/>
    <n v="619.67999999999995"/>
    <n v="49.3"/>
  </r>
  <r>
    <x v="12"/>
    <n v="555.26"/>
    <n v="561.57000000000005"/>
    <n v="57.92"/>
  </r>
  <r>
    <x v="12"/>
    <n v="423.25"/>
    <n v="430.76"/>
    <n v="49.16"/>
  </r>
  <r>
    <x v="12"/>
    <n v="521.42999999999995"/>
    <n v="388.84"/>
    <n v="47.86"/>
  </r>
  <r>
    <x v="13"/>
    <n v="501.27"/>
    <n v="865.03"/>
    <n v="47.63"/>
  </r>
  <r>
    <x v="13"/>
    <n v="524.57000000000005"/>
    <n v="662.15"/>
    <n v="46.08"/>
  </r>
  <r>
    <x v="13"/>
    <n v="451.99"/>
    <n v="328.01"/>
    <n v="45.98"/>
  </r>
  <r>
    <x v="13"/>
    <n v="511.96"/>
    <n v="385.01"/>
    <n v="45.17"/>
  </r>
  <r>
    <x v="14"/>
    <n v="434.11"/>
    <n v="683.16"/>
    <n v="48.23"/>
  </r>
  <r>
    <x v="14"/>
    <n v="532.96"/>
    <n v="523.53"/>
    <n v="45.6"/>
  </r>
  <r>
    <x v="14"/>
    <n v="468.16"/>
    <n v="300.94"/>
    <n v="46.22"/>
  </r>
  <r>
    <x v="14"/>
    <n v="494.04"/>
    <n v="471.83"/>
    <n v="44.11"/>
  </r>
  <r>
    <x v="15"/>
    <n v="448.69"/>
    <n v="658.79"/>
    <n v="47.78"/>
  </r>
  <r>
    <x v="15"/>
    <n v="629.77"/>
    <n v="487.65"/>
    <n v="39.82"/>
  </r>
  <r>
    <x v="15"/>
    <n v="419.81"/>
    <n v="304.8"/>
    <n v="46.57"/>
  </r>
  <r>
    <x v="15"/>
    <n v="405.29"/>
    <n v="397.45"/>
    <n v="53.97"/>
  </r>
  <r>
    <x v="16"/>
    <n v="344.07"/>
    <n v="575.98"/>
    <n v="46.23"/>
  </r>
  <r>
    <x v="16"/>
    <n v="493.97"/>
    <n v="653.29"/>
    <n v="49.56"/>
  </r>
  <r>
    <x v="16"/>
    <n v="424.33"/>
    <n v="321.49"/>
    <n v="49.15"/>
  </r>
  <r>
    <x v="16"/>
    <n v="642.94000000000005"/>
    <n v="318.75"/>
    <n v="44.49"/>
  </r>
  <r>
    <x v="17"/>
    <n v="353.18"/>
    <n v="317.12"/>
    <n v="42.58"/>
  </r>
  <r>
    <x v="17"/>
    <n v="552.09"/>
    <n v="734.1"/>
    <n v="45.5"/>
  </r>
  <r>
    <x v="17"/>
    <n v="521.13"/>
    <n v="309.25"/>
    <n v="43.98"/>
  </r>
  <r>
    <x v="17"/>
    <n v="523.46"/>
    <n v="434.15"/>
    <n v="64.64"/>
  </r>
  <r>
    <x v="18"/>
    <n v="337.95"/>
    <n v="791.28"/>
    <n v="47.57"/>
  </r>
  <r>
    <x v="18"/>
    <n v="608.85"/>
    <n v="607.94000000000005"/>
    <n v="44.02"/>
  </r>
  <r>
    <x v="18"/>
    <n v="450.99"/>
    <n v="309.58999999999997"/>
    <n v="37.67"/>
  </r>
  <r>
    <x v="18"/>
    <n v="621.27"/>
    <n v="386.39"/>
    <n v="62.2"/>
  </r>
  <r>
    <x v="19"/>
    <n v="399.97"/>
    <n v="594.70000000000005"/>
    <n v="48.57"/>
  </r>
  <r>
    <x v="19"/>
    <n v="672.46"/>
    <n v="469.18"/>
    <n v="41.9"/>
  </r>
  <r>
    <x v="19"/>
    <n v="432.65"/>
    <n v="340.8"/>
    <n v="43.76"/>
  </r>
  <r>
    <x v="19"/>
    <n v="543.04999999999995"/>
    <n v="475.53"/>
    <n v="55.07"/>
  </r>
  <r>
    <x v="20"/>
    <n v="363.87"/>
    <n v="679.1"/>
    <n v="38.24"/>
  </r>
  <r>
    <x v="20"/>
    <n v="532.70000000000005"/>
    <n v="343.76"/>
    <n v="47.92"/>
  </r>
  <r>
    <x v="20"/>
    <n v="429.08"/>
    <n v="143.97"/>
    <n v="40.020000000000003"/>
  </r>
  <r>
    <x v="20"/>
    <n v="671.66"/>
    <n v="541.87"/>
    <n v="53.93"/>
  </r>
  <r>
    <x v="21"/>
    <n v="378.76"/>
    <n v="676.1"/>
    <n v="41.67"/>
  </r>
  <r>
    <x v="21"/>
    <n v="720.83"/>
    <n v="384.08"/>
    <n v="36.979999999999997"/>
  </r>
  <r>
    <x v="21"/>
    <n v="369.22"/>
    <n v="277.51"/>
    <n v="40.090000000000003"/>
  </r>
  <r>
    <x v="21"/>
    <n v="654.4"/>
    <n v="335.72"/>
    <n v="62.48"/>
  </r>
  <r>
    <x v="22"/>
    <n v="380.18"/>
    <n v="510.38"/>
    <n v="37.07"/>
  </r>
  <r>
    <x v="22"/>
    <n v="661.74"/>
    <n v="253.47"/>
    <n v="42.48"/>
  </r>
  <r>
    <x v="22"/>
    <n v="324.44"/>
    <n v="297.94"/>
    <n v="34.56"/>
  </r>
  <r>
    <x v="22"/>
    <n v="641.42999999999995"/>
    <n v="364.89"/>
    <n v="63.75"/>
  </r>
  <r>
    <x v="23"/>
    <n v="368.93"/>
    <n v="330.35"/>
    <n v="33.479999999999997"/>
  </r>
  <r>
    <x v="23"/>
    <n v="564.32000000000005"/>
    <n v="389.71"/>
    <n v="41.46"/>
  </r>
  <r>
    <x v="23"/>
    <n v="360.15"/>
    <n v="261.12"/>
    <n v="41.21"/>
  </r>
  <r>
    <x v="23"/>
    <n v="643.27"/>
    <n v="569.66999999999996"/>
    <n v="65.45"/>
  </r>
  <r>
    <x v="24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n v="2000"/>
    <x v="0"/>
    <n v="668.12"/>
    <n v="875.97"/>
    <n v="60.73"/>
  </r>
  <r>
    <n v="2000"/>
    <x v="1"/>
    <n v="388.22"/>
    <n v="732.54"/>
    <n v="67.760000000000005"/>
  </r>
  <r>
    <n v="2000"/>
    <x v="2"/>
    <n v="660.24"/>
    <n v="435.38"/>
    <n v="58.97"/>
  </r>
  <r>
    <n v="2000"/>
    <x v="3"/>
    <n v="398.97"/>
    <n v="207.37"/>
    <n v="37.340000000000003"/>
  </r>
  <r>
    <n v="2001"/>
    <x v="0"/>
    <n v="585.23"/>
    <n v="839.91"/>
    <n v="68.319999999999993"/>
  </r>
  <r>
    <n v="2001"/>
    <x v="1"/>
    <n v="424.66"/>
    <n v="725.9"/>
    <n v="70.260000000000005"/>
  </r>
  <r>
    <n v="2001"/>
    <x v="2"/>
    <n v="498.4"/>
    <n v="449.7"/>
    <n v="60.96"/>
  </r>
  <r>
    <n v="2001"/>
    <x v="3"/>
    <n v="424.59"/>
    <n v="326.62"/>
    <n v="33.369999999999997"/>
  </r>
  <r>
    <n v="2002"/>
    <x v="0"/>
    <n v="497.56"/>
    <n v="866.07"/>
    <n v="61.29"/>
  </r>
  <r>
    <n v="2002"/>
    <x v="1"/>
    <n v="431.41"/>
    <n v="565.76"/>
    <n v="65.11"/>
  </r>
  <r>
    <n v="2002"/>
    <x v="2"/>
    <n v="465.54"/>
    <n v="498.17"/>
    <n v="55.32"/>
  </r>
  <r>
    <n v="2002"/>
    <x v="3"/>
    <n v="376.27"/>
    <n v="229.28"/>
    <n v="38.32"/>
  </r>
  <r>
    <n v="2003"/>
    <x v="0"/>
    <n v="500.47"/>
    <n v="913.06"/>
    <n v="57.83"/>
  </r>
  <r>
    <n v="2003"/>
    <x v="1"/>
    <n v="436.35"/>
    <n v="922.34"/>
    <n v="59.7"/>
  </r>
  <r>
    <n v="2003"/>
    <x v="2"/>
    <n v="589.89"/>
    <n v="444.18"/>
    <n v="65.53"/>
  </r>
  <r>
    <n v="2003"/>
    <x v="3"/>
    <n v="402.91"/>
    <n v="386.93"/>
    <n v="36.89"/>
  </r>
  <r>
    <n v="2004"/>
    <x v="0"/>
    <n v="488.15"/>
    <n v="790.98"/>
    <n v="54.7"/>
  </r>
  <r>
    <n v="2004"/>
    <x v="1"/>
    <n v="424.6"/>
    <n v="532.12"/>
    <n v="60.44"/>
  </r>
  <r>
    <n v="2004"/>
    <x v="2"/>
    <n v="511.59"/>
    <n v="426.56"/>
    <n v="64.95"/>
  </r>
  <r>
    <n v="2004"/>
    <x v="3"/>
    <n v="486.19"/>
    <n v="318.77"/>
    <n v="43.63"/>
  </r>
  <r>
    <n v="2005"/>
    <x v="0"/>
    <n v="538.15"/>
    <n v="874.15"/>
    <n v="42.79"/>
  </r>
  <r>
    <n v="2005"/>
    <x v="1"/>
    <n v="423.37"/>
    <n v="350.62"/>
    <n v="60.94"/>
  </r>
  <r>
    <n v="2005"/>
    <x v="2"/>
    <n v="563.89"/>
    <n v="332.92"/>
    <n v="60.97"/>
  </r>
  <r>
    <n v="2005"/>
    <x v="3"/>
    <n v="477.77"/>
    <n v="327.85"/>
    <n v="41.39"/>
  </r>
  <r>
    <n v="2006"/>
    <x v="0"/>
    <n v="496.39"/>
    <n v="812.04"/>
    <n v="60.15"/>
  </r>
  <r>
    <n v="2006"/>
    <x v="1"/>
    <n v="362.43"/>
    <n v="730.06"/>
    <n v="59.99"/>
  </r>
  <r>
    <n v="2006"/>
    <x v="2"/>
    <n v="561.66"/>
    <n v="362.06"/>
    <n v="57.91"/>
  </r>
  <r>
    <n v="2006"/>
    <x v="3"/>
    <n v="457.18"/>
    <n v="316.66000000000003"/>
    <n v="41.5"/>
  </r>
  <r>
    <n v="2007"/>
    <x v="0"/>
    <n v="521.49"/>
    <n v="976.69"/>
    <n v="44.86"/>
  </r>
  <r>
    <n v="2007"/>
    <x v="1"/>
    <n v="426.7"/>
    <n v="420.59"/>
    <n v="55.83"/>
  </r>
  <r>
    <n v="2007"/>
    <x v="2"/>
    <n v="664.27"/>
    <n v="298.20999999999998"/>
    <n v="54.2"/>
  </r>
  <r>
    <n v="2007"/>
    <x v="3"/>
    <n v="437.11"/>
    <n v="330.57"/>
    <n v="41.21"/>
  </r>
  <r>
    <n v="2008"/>
    <x v="0"/>
    <n v="481.43"/>
    <n v="947.18"/>
    <n v="55.2"/>
  </r>
  <r>
    <n v="2008"/>
    <x v="1"/>
    <n v="444.67"/>
    <n v="568.78"/>
    <n v="55.12"/>
  </r>
  <r>
    <n v="2008"/>
    <x v="2"/>
    <n v="506.71"/>
    <n v="328.83"/>
    <n v="56.88"/>
  </r>
  <r>
    <n v="2008"/>
    <x v="3"/>
    <n v="475.72"/>
    <n v="265.06"/>
    <n v="41.89"/>
  </r>
  <r>
    <n v="2009"/>
    <x v="0"/>
    <n v="531.42999999999995"/>
    <n v="817.56"/>
    <n v="53.55"/>
  </r>
  <r>
    <n v="2009"/>
    <x v="1"/>
    <n v="525.89"/>
    <n v="614.34"/>
    <n v="54.04"/>
  </r>
  <r>
    <n v="2009"/>
    <x v="2"/>
    <n v="497.36"/>
    <n v="360.51"/>
    <n v="47.91"/>
  </r>
  <r>
    <n v="2009"/>
    <x v="3"/>
    <n v="497.92"/>
    <n v="328.33"/>
    <n v="43.04"/>
  </r>
  <r>
    <n v="2010"/>
    <x v="0"/>
    <n v="484.18"/>
    <n v="881.67"/>
    <n v="48.11"/>
  </r>
  <r>
    <n v="2010"/>
    <x v="1"/>
    <n v="442.84"/>
    <n v="677.47"/>
    <n v="57.36"/>
  </r>
  <r>
    <n v="2010"/>
    <x v="2"/>
    <n v="483.44"/>
    <n v="344.6"/>
    <n v="54.89"/>
  </r>
  <r>
    <n v="2010"/>
    <x v="3"/>
    <n v="585.17999999999995"/>
    <n v="392.4"/>
    <n v="44.14"/>
  </r>
  <r>
    <n v="2011"/>
    <x v="0"/>
    <n v="428.54"/>
    <n v="983.05"/>
    <n v="45.89"/>
  </r>
  <r>
    <n v="2011"/>
    <x v="1"/>
    <n v="483.32"/>
    <n v="361.05"/>
    <n v="50.58"/>
  </r>
  <r>
    <n v="2011"/>
    <x v="2"/>
    <n v="441.81"/>
    <n v="276.68"/>
    <n v="52.74"/>
  </r>
  <r>
    <n v="2011"/>
    <x v="3"/>
    <n v="465.98"/>
    <n v="452.06"/>
    <n v="44.26"/>
  </r>
  <r>
    <n v="2012"/>
    <x v="0"/>
    <n v="363.87"/>
    <n v="619.67999999999995"/>
    <n v="49.3"/>
  </r>
  <r>
    <n v="2012"/>
    <x v="1"/>
    <n v="555.26"/>
    <n v="561.57000000000005"/>
    <n v="57.92"/>
  </r>
  <r>
    <n v="2012"/>
    <x v="2"/>
    <n v="423.25"/>
    <n v="430.76"/>
    <n v="49.16"/>
  </r>
  <r>
    <n v="2012"/>
    <x v="3"/>
    <n v="521.42999999999995"/>
    <n v="388.84"/>
    <n v="47.86"/>
  </r>
  <r>
    <n v="2013"/>
    <x v="0"/>
    <n v="501.27"/>
    <n v="865.03"/>
    <n v="47.63"/>
  </r>
  <r>
    <n v="2013"/>
    <x v="1"/>
    <n v="524.57000000000005"/>
    <n v="662.15"/>
    <n v="46.08"/>
  </r>
  <r>
    <n v="2013"/>
    <x v="2"/>
    <n v="451.99"/>
    <n v="328.01"/>
    <n v="45.98"/>
  </r>
  <r>
    <n v="2013"/>
    <x v="3"/>
    <n v="511.96"/>
    <n v="385.01"/>
    <n v="45.17"/>
  </r>
  <r>
    <n v="2014"/>
    <x v="0"/>
    <n v="434.11"/>
    <n v="683.16"/>
    <n v="48.23"/>
  </r>
  <r>
    <n v="2014"/>
    <x v="1"/>
    <n v="532.96"/>
    <n v="523.53"/>
    <n v="45.6"/>
  </r>
  <r>
    <n v="2014"/>
    <x v="2"/>
    <n v="468.16"/>
    <n v="300.94"/>
    <n v="46.22"/>
  </r>
  <r>
    <n v="2014"/>
    <x v="3"/>
    <n v="494.04"/>
    <n v="471.83"/>
    <n v="44.11"/>
  </r>
  <r>
    <n v="2015"/>
    <x v="0"/>
    <n v="448.69"/>
    <n v="658.79"/>
    <n v="47.78"/>
  </r>
  <r>
    <n v="2015"/>
    <x v="1"/>
    <n v="629.77"/>
    <n v="487.65"/>
    <n v="39.82"/>
  </r>
  <r>
    <n v="2015"/>
    <x v="2"/>
    <n v="419.81"/>
    <n v="304.8"/>
    <n v="46.57"/>
  </r>
  <r>
    <n v="2015"/>
    <x v="3"/>
    <n v="405.29"/>
    <n v="397.45"/>
    <n v="53.97"/>
  </r>
  <r>
    <n v="2016"/>
    <x v="0"/>
    <n v="344.07"/>
    <n v="575.98"/>
    <n v="46.23"/>
  </r>
  <r>
    <n v="2016"/>
    <x v="1"/>
    <n v="493.97"/>
    <n v="653.29"/>
    <n v="49.56"/>
  </r>
  <r>
    <n v="2016"/>
    <x v="2"/>
    <n v="424.33"/>
    <n v="321.49"/>
    <n v="49.15"/>
  </r>
  <r>
    <n v="2016"/>
    <x v="3"/>
    <n v="642.94000000000005"/>
    <n v="318.75"/>
    <n v="44.49"/>
  </r>
  <r>
    <n v="2017"/>
    <x v="0"/>
    <n v="353.18"/>
    <n v="317.12"/>
    <n v="42.58"/>
  </r>
  <r>
    <n v="2017"/>
    <x v="1"/>
    <n v="552.09"/>
    <n v="734.1"/>
    <n v="45.5"/>
  </r>
  <r>
    <n v="2017"/>
    <x v="2"/>
    <n v="521.13"/>
    <n v="309.25"/>
    <n v="43.98"/>
  </r>
  <r>
    <n v="2017"/>
    <x v="3"/>
    <n v="523.46"/>
    <n v="434.15"/>
    <n v="64.64"/>
  </r>
  <r>
    <n v="2018"/>
    <x v="0"/>
    <n v="337.95"/>
    <n v="791.28"/>
    <n v="47.57"/>
  </r>
  <r>
    <n v="2018"/>
    <x v="1"/>
    <n v="608.85"/>
    <n v="607.94000000000005"/>
    <n v="44.02"/>
  </r>
  <r>
    <n v="2018"/>
    <x v="2"/>
    <n v="450.99"/>
    <n v="309.58999999999997"/>
    <n v="37.67"/>
  </r>
  <r>
    <n v="2018"/>
    <x v="3"/>
    <n v="621.27"/>
    <n v="386.39"/>
    <n v="62.2"/>
  </r>
  <r>
    <n v="2019"/>
    <x v="0"/>
    <n v="399.97"/>
    <n v="594.70000000000005"/>
    <n v="48.57"/>
  </r>
  <r>
    <n v="2019"/>
    <x v="1"/>
    <n v="672.46"/>
    <n v="469.18"/>
    <n v="41.9"/>
  </r>
  <r>
    <n v="2019"/>
    <x v="2"/>
    <n v="432.65"/>
    <n v="340.8"/>
    <n v="43.76"/>
  </r>
  <r>
    <n v="2019"/>
    <x v="3"/>
    <n v="543.04999999999995"/>
    <n v="475.53"/>
    <n v="55.07"/>
  </r>
  <r>
    <n v="2020"/>
    <x v="0"/>
    <n v="363.87"/>
    <n v="679.1"/>
    <n v="38.24"/>
  </r>
  <r>
    <n v="2020"/>
    <x v="1"/>
    <n v="532.70000000000005"/>
    <n v="343.76"/>
    <n v="47.92"/>
  </r>
  <r>
    <n v="2020"/>
    <x v="2"/>
    <n v="429.08"/>
    <n v="143.97"/>
    <n v="40.020000000000003"/>
  </r>
  <r>
    <n v="2020"/>
    <x v="3"/>
    <n v="671.66"/>
    <n v="541.87"/>
    <n v="53.93"/>
  </r>
  <r>
    <n v="2021"/>
    <x v="0"/>
    <n v="378.76"/>
    <n v="676.1"/>
    <n v="41.67"/>
  </r>
  <r>
    <n v="2021"/>
    <x v="1"/>
    <n v="720.83"/>
    <n v="384.08"/>
    <n v="36.979999999999997"/>
  </r>
  <r>
    <n v="2021"/>
    <x v="2"/>
    <n v="369.22"/>
    <n v="277.51"/>
    <n v="40.090000000000003"/>
  </r>
  <r>
    <n v="2021"/>
    <x v="3"/>
    <n v="654.4"/>
    <n v="335.72"/>
    <n v="62.48"/>
  </r>
  <r>
    <n v="2022"/>
    <x v="0"/>
    <n v="380.18"/>
    <n v="510.38"/>
    <n v="37.07"/>
  </r>
  <r>
    <n v="2022"/>
    <x v="1"/>
    <n v="661.74"/>
    <n v="253.47"/>
    <n v="42.48"/>
  </r>
  <r>
    <n v="2022"/>
    <x v="2"/>
    <n v="324.44"/>
    <n v="297.94"/>
    <n v="34.56"/>
  </r>
  <r>
    <n v="2022"/>
    <x v="3"/>
    <n v="641.42999999999995"/>
    <n v="364.89"/>
    <n v="63.75"/>
  </r>
  <r>
    <n v="2023"/>
    <x v="0"/>
    <n v="368.93"/>
    <n v="330.35"/>
    <n v="33.479999999999997"/>
  </r>
  <r>
    <n v="2023"/>
    <x v="1"/>
    <n v="564.32000000000005"/>
    <n v="389.71"/>
    <n v="41.46"/>
  </r>
  <r>
    <n v="2023"/>
    <x v="2"/>
    <n v="360.15"/>
    <n v="261.12"/>
    <n v="41.21"/>
  </r>
  <r>
    <n v="2023"/>
    <x v="3"/>
    <n v="643.27"/>
    <n v="569.66999999999996"/>
    <n v="65.45"/>
  </r>
  <r>
    <m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C9D172-1A19-40B3-B296-BA534B990036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pacity" fld="2" baseField="0" baseItem="0"/>
    <dataField name="Sum of demand" fld="3" baseField="0" baseItem="0"/>
    <dataField name="Sum of production_co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ADDAD-EA72-4A7E-9C72-F3C1A9DDDD49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19BBF-406B-4141-8814-C34A136C3AF7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E8" firstHeaderRow="0" firstDataRow="1" firstDataCol="1"/>
  <pivotFields count="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apacity" fld="2" subtotal="average" baseField="1" baseItem="0"/>
    <dataField name="Average of demand" fld="3" subtotal="average" baseField="1" baseItem="0"/>
    <dataField name="Average of production_cost" fld="4" subtotal="average" baseField="1" baseItem="0"/>
  </dataFields>
  <formats count="2">
    <format dxfId="7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0F7B2-F35B-4037-9AAE-211A2EFA729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F11:I38" firstHeaderRow="0" firstDataRow="1" firstDataCol="1"/>
  <pivotFields count="4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pacity" fld="1" subtotal="average" baseField="0" baseItem="1" numFmtId="2"/>
    <dataField name="Demand" fld="2" subtotal="average" baseField="0" baseItem="1" numFmtId="2"/>
    <dataField name="Production Cost" fld="3" subtotal="average" baseField="0" baseItem="0"/>
  </dataFields>
  <formats count="4">
    <format dxfId="5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33181-06A0-4752-8B66-8C07ADFBE913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9" firstHeaderRow="1" firstDataRow="1" firstDataCol="1"/>
  <pivotFields count="4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n="N/A" x="24"/>
        <item t="default"/>
      </items>
    </pivotField>
    <pivotField showAll="0"/>
    <pivotField showAll="0"/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8E025-40B9-418D-8661-4D2F23629FB5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7:J13" firstHeaderRow="0" firstDataRow="1" firstDataCol="1"/>
  <pivotFields count="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apacity" fld="2" subtotal="average" baseField="1" baseItem="0"/>
    <dataField name="Average of demand" fld="3" subtotal="average" baseField="1" baseItem="0"/>
    <dataField name="Average of production_cost" fld="4" subtotal="average" baseField="1" baseItem="0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DCA7-9A7B-4925-9675-F3930561486B}">
  <dimension ref="A3:D9"/>
  <sheetViews>
    <sheetView workbookViewId="0">
      <selection activeCell="A3" sqref="A3:D9"/>
    </sheetView>
  </sheetViews>
  <sheetFormatPr defaultRowHeight="14.5" x14ac:dyDescent="0.35"/>
  <cols>
    <col min="1" max="1" width="12.453125" bestFit="1" customWidth="1"/>
    <col min="2" max="2" width="14.26953125" bestFit="1" customWidth="1"/>
    <col min="3" max="3" width="14" bestFit="1" customWidth="1"/>
    <col min="4" max="4" width="20.7265625" bestFit="1" customWidth="1"/>
  </cols>
  <sheetData>
    <row r="3" spans="1:4" x14ac:dyDescent="0.35">
      <c r="A3" s="10" t="s">
        <v>8</v>
      </c>
      <c r="B3" t="s">
        <v>11</v>
      </c>
      <c r="C3" t="s">
        <v>12</v>
      </c>
      <c r="D3" t="s">
        <v>13</v>
      </c>
    </row>
    <row r="4" spans="1:4" x14ac:dyDescent="0.35">
      <c r="A4" s="11">
        <v>1</v>
      </c>
      <c r="B4">
        <v>10895.990000000002</v>
      </c>
      <c r="C4">
        <v>17880</v>
      </c>
      <c r="D4">
        <v>1181.77</v>
      </c>
    </row>
    <row r="5" spans="1:4" x14ac:dyDescent="0.35">
      <c r="A5" s="11">
        <v>2</v>
      </c>
      <c r="B5">
        <v>12263.98</v>
      </c>
      <c r="C5">
        <v>13272.000000000002</v>
      </c>
      <c r="D5">
        <v>1256.3700000000003</v>
      </c>
    </row>
    <row r="6" spans="1:4" x14ac:dyDescent="0.35">
      <c r="A6" s="11">
        <v>3</v>
      </c>
      <c r="B6">
        <v>11519.999999999996</v>
      </c>
      <c r="C6">
        <v>8183.9800000000014</v>
      </c>
      <c r="D6">
        <v>1209.5999999999999</v>
      </c>
    </row>
    <row r="7" spans="1:4" x14ac:dyDescent="0.35">
      <c r="A7" s="11">
        <v>4</v>
      </c>
      <c r="B7">
        <v>12359.99</v>
      </c>
      <c r="C7">
        <v>8952</v>
      </c>
      <c r="D7">
        <v>1150.1000000000001</v>
      </c>
    </row>
    <row r="8" spans="1:4" x14ac:dyDescent="0.35">
      <c r="A8" s="11" t="s">
        <v>9</v>
      </c>
    </row>
    <row r="9" spans="1:4" x14ac:dyDescent="0.35">
      <c r="A9" s="11" t="s">
        <v>10</v>
      </c>
      <c r="B9">
        <v>47039.96</v>
      </c>
      <c r="C9">
        <v>48287.98</v>
      </c>
      <c r="D9">
        <v>4797.84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9418-9130-42C6-AC0B-FC3784F76F08}">
  <dimension ref="A1:C18"/>
  <sheetViews>
    <sheetView workbookViewId="0"/>
  </sheetViews>
  <sheetFormatPr defaultRowHeight="14.5" x14ac:dyDescent="0.35"/>
  <sheetData>
    <row r="1" spans="1:3" x14ac:dyDescent="0.35">
      <c r="A1" s="1"/>
      <c r="B1" s="2"/>
      <c r="C1" s="3"/>
    </row>
    <row r="2" spans="1:3" x14ac:dyDescent="0.35">
      <c r="A2" s="4"/>
      <c r="B2" s="5"/>
      <c r="C2" s="6"/>
    </row>
    <row r="3" spans="1:3" x14ac:dyDescent="0.35">
      <c r="A3" s="4"/>
      <c r="B3" s="5"/>
      <c r="C3" s="6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7"/>
      <c r="B18" s="8"/>
      <c r="C18" s="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708C-3E83-4DB2-B05F-AB9895599BA6}">
  <dimension ref="B2:I37"/>
  <sheetViews>
    <sheetView topLeftCell="A11" zoomScale="63" workbookViewId="0">
      <selection activeCell="I17" sqref="I17"/>
    </sheetView>
  </sheetViews>
  <sheetFormatPr defaultRowHeight="14.5" x14ac:dyDescent="0.35"/>
  <cols>
    <col min="2" max="2" width="18.6328125" customWidth="1"/>
    <col min="3" max="3" width="18.81640625" customWidth="1"/>
    <col min="4" max="4" width="20.90625" customWidth="1"/>
    <col min="5" max="5" width="22.54296875" customWidth="1"/>
    <col min="6" max="6" width="18.54296875" customWidth="1"/>
    <col min="7" max="7" width="19.7265625" customWidth="1"/>
    <col min="8" max="8" width="15.26953125" customWidth="1"/>
    <col min="9" max="9" width="15.54296875" customWidth="1"/>
  </cols>
  <sheetData>
    <row r="2" spans="2:9" x14ac:dyDescent="0.35">
      <c r="B2" s="10" t="s">
        <v>8</v>
      </c>
      <c r="C2" s="10" t="s">
        <v>19</v>
      </c>
      <c r="D2" t="s">
        <v>20</v>
      </c>
      <c r="E2" t="s">
        <v>21</v>
      </c>
      <c r="G2" t="s">
        <v>7</v>
      </c>
      <c r="H2" t="s">
        <v>6</v>
      </c>
      <c r="I2" t="s">
        <v>5</v>
      </c>
    </row>
    <row r="3" spans="2:9" x14ac:dyDescent="0.35">
      <c r="B3" s="11">
        <v>1</v>
      </c>
      <c r="C3" s="12">
        <v>453.99958333333342</v>
      </c>
      <c r="D3" s="12">
        <v>745</v>
      </c>
      <c r="E3">
        <v>49.240416666666668</v>
      </c>
      <c r="G3">
        <v>400</v>
      </c>
      <c r="H3">
        <v>1.87</v>
      </c>
      <c r="I3">
        <v>0.1</v>
      </c>
    </row>
    <row r="4" spans="2:9" x14ac:dyDescent="0.35">
      <c r="B4" s="11">
        <v>2</v>
      </c>
      <c r="C4" s="12">
        <v>510.99916666666667</v>
      </c>
      <c r="D4" s="12">
        <v>553.00000000000011</v>
      </c>
      <c r="E4">
        <v>52.348750000000017</v>
      </c>
    </row>
    <row r="5" spans="2:9" x14ac:dyDescent="0.35">
      <c r="B5" s="11">
        <v>3</v>
      </c>
      <c r="C5" s="12">
        <v>479.99999999999983</v>
      </c>
      <c r="D5" s="12">
        <v>340.99916666666672</v>
      </c>
      <c r="E5">
        <v>50.4</v>
      </c>
    </row>
    <row r="6" spans="2:9" x14ac:dyDescent="0.35">
      <c r="B6" s="11">
        <v>4</v>
      </c>
      <c r="C6" s="12">
        <v>514.99958333333336</v>
      </c>
      <c r="D6" s="12">
        <v>373</v>
      </c>
      <c r="E6">
        <v>47.920833333333341</v>
      </c>
    </row>
    <row r="7" spans="2:9" x14ac:dyDescent="0.35">
      <c r="B7" s="11" t="s">
        <v>9</v>
      </c>
      <c r="C7" s="12"/>
      <c r="D7" s="12"/>
    </row>
    <row r="8" spans="2:9" x14ac:dyDescent="0.35">
      <c r="B8" s="11" t="s">
        <v>10</v>
      </c>
      <c r="C8">
        <v>489.99958333333365</v>
      </c>
      <c r="D8">
        <v>502.99979166666679</v>
      </c>
      <c r="E8">
        <v>49.977499999999985</v>
      </c>
    </row>
    <row r="10" spans="2:9" x14ac:dyDescent="0.35">
      <c r="B10" s="14" t="s">
        <v>14</v>
      </c>
      <c r="C10" s="14" t="s">
        <v>15</v>
      </c>
      <c r="D10" s="14" t="s">
        <v>16</v>
      </c>
      <c r="E10" s="14" t="s">
        <v>18</v>
      </c>
      <c r="F10" s="14" t="s">
        <v>17</v>
      </c>
    </row>
    <row r="11" spans="2:9" x14ac:dyDescent="0.35">
      <c r="B11" s="11">
        <v>1</v>
      </c>
      <c r="C11" s="12">
        <v>453.99958333333342</v>
      </c>
      <c r="D11" s="12">
        <v>745</v>
      </c>
      <c r="E11" s="12">
        <f>D11*$I$3</f>
        <v>74.5</v>
      </c>
      <c r="F11" s="13">
        <v>49.240416666666697</v>
      </c>
    </row>
    <row r="12" spans="2:9" x14ac:dyDescent="0.35">
      <c r="B12" s="11">
        <v>2</v>
      </c>
      <c r="C12" s="12">
        <v>510.99916666666667</v>
      </c>
      <c r="D12" s="12">
        <v>553.00000000000011</v>
      </c>
      <c r="E12" s="12">
        <f t="shared" ref="E12:E14" si="0">D12*$I$3</f>
        <v>55.300000000000011</v>
      </c>
      <c r="F12" s="13">
        <v>52.348750000000017</v>
      </c>
    </row>
    <row r="13" spans="2:9" x14ac:dyDescent="0.35">
      <c r="B13" s="11">
        <v>3</v>
      </c>
      <c r="C13" s="12">
        <v>479.99999999999983</v>
      </c>
      <c r="D13" s="12">
        <v>340.99916666666672</v>
      </c>
      <c r="E13" s="12">
        <f t="shared" si="0"/>
        <v>34.099916666666672</v>
      </c>
      <c r="F13" s="13">
        <v>50.4</v>
      </c>
    </row>
    <row r="14" spans="2:9" x14ac:dyDescent="0.35">
      <c r="B14" s="11">
        <v>4</v>
      </c>
      <c r="C14" s="12">
        <v>514.99958333333336</v>
      </c>
      <c r="D14" s="12">
        <v>373</v>
      </c>
      <c r="E14" s="12">
        <f t="shared" si="0"/>
        <v>37.300000000000004</v>
      </c>
      <c r="F14" s="13">
        <v>47.920833333333341</v>
      </c>
    </row>
    <row r="16" spans="2:9" x14ac:dyDescent="0.35">
      <c r="B16" s="15"/>
      <c r="C16" s="15"/>
      <c r="D16" s="16">
        <v>1</v>
      </c>
      <c r="E16" s="16">
        <v>2</v>
      </c>
      <c r="F16" s="16">
        <v>3</v>
      </c>
      <c r="G16" s="16">
        <v>4</v>
      </c>
    </row>
    <row r="17" spans="2:9" x14ac:dyDescent="0.35">
      <c r="B17" s="17" t="s">
        <v>23</v>
      </c>
      <c r="C17" s="17"/>
      <c r="D17" s="18">
        <v>400</v>
      </c>
      <c r="E17" s="19">
        <f>D20</f>
        <v>97.300833333333458</v>
      </c>
      <c r="F17" s="19">
        <f t="shared" ref="F17:G17" si="1">E20</f>
        <v>55.300000000000068</v>
      </c>
      <c r="G17" s="19">
        <f t="shared" si="1"/>
        <v>34.099916666666616</v>
      </c>
    </row>
    <row r="18" spans="2:9" x14ac:dyDescent="0.35">
      <c r="B18" s="17" t="s">
        <v>24</v>
      </c>
      <c r="C18" s="17"/>
      <c r="D18" s="20">
        <v>442.30083333333351</v>
      </c>
      <c r="E18" s="20">
        <v>510.99916666666667</v>
      </c>
      <c r="F18" s="20">
        <v>319.79908333333327</v>
      </c>
      <c r="G18" s="20">
        <v>376.20008333333345</v>
      </c>
    </row>
    <row r="19" spans="2:9" x14ac:dyDescent="0.35">
      <c r="B19" s="17" t="s">
        <v>25</v>
      </c>
      <c r="C19" s="17"/>
      <c r="D19" s="18">
        <f>D11</f>
        <v>745</v>
      </c>
      <c r="E19" s="18">
        <f>D12</f>
        <v>553.00000000000011</v>
      </c>
      <c r="F19" s="18">
        <f>D13</f>
        <v>340.99916666666672</v>
      </c>
      <c r="G19" s="18">
        <f>D14</f>
        <v>373</v>
      </c>
    </row>
    <row r="20" spans="2:9" x14ac:dyDescent="0.35">
      <c r="B20" s="17" t="s">
        <v>26</v>
      </c>
      <c r="C20" s="17"/>
      <c r="D20" s="21">
        <f>D17+D18-D19</f>
        <v>97.300833333333458</v>
      </c>
      <c r="E20" s="21">
        <f t="shared" ref="E20:G20" si="2">E17+E18-E19</f>
        <v>55.300000000000068</v>
      </c>
      <c r="F20" s="21">
        <f t="shared" si="2"/>
        <v>34.099916666666616</v>
      </c>
      <c r="G20" s="21">
        <f t="shared" si="2"/>
        <v>37.300000000000068</v>
      </c>
    </row>
    <row r="21" spans="2:9" x14ac:dyDescent="0.35">
      <c r="B21" s="15"/>
      <c r="C21" s="15"/>
      <c r="D21" s="22"/>
      <c r="E21" s="22"/>
      <c r="F21" s="22"/>
      <c r="G21" s="22"/>
      <c r="H21" s="22"/>
      <c r="I21" s="22"/>
    </row>
    <row r="22" spans="2:9" x14ac:dyDescent="0.35">
      <c r="B22" s="17" t="s">
        <v>27</v>
      </c>
      <c r="C22" s="23"/>
    </row>
    <row r="26" spans="2:9" x14ac:dyDescent="0.35">
      <c r="B26" s="17" t="s">
        <v>28</v>
      </c>
      <c r="C26" s="24"/>
      <c r="D26" s="19">
        <f>E11</f>
        <v>74.5</v>
      </c>
      <c r="E26" s="19">
        <f>E12</f>
        <v>55.300000000000011</v>
      </c>
      <c r="F26" s="19">
        <f>E13</f>
        <v>34.099916666666672</v>
      </c>
      <c r="G26" s="19">
        <f>E14</f>
        <v>37.300000000000004</v>
      </c>
    </row>
    <row r="28" spans="2:9" x14ac:dyDescent="0.35">
      <c r="B28" s="17" t="s">
        <v>29</v>
      </c>
      <c r="D28" s="19">
        <f>(D17+D20)/2</f>
        <v>248.65041666666673</v>
      </c>
      <c r="E28" s="19">
        <f>(E17+E20)/2</f>
        <v>76.300416666666763</v>
      </c>
      <c r="F28" s="19">
        <f t="shared" ref="F28:G28" si="3">(F17+F20)/2</f>
        <v>44.699958333333342</v>
      </c>
      <c r="G28" s="19">
        <f t="shared" si="3"/>
        <v>35.699958333333342</v>
      </c>
    </row>
    <row r="30" spans="2:9" x14ac:dyDescent="0.35">
      <c r="B30" s="17" t="s">
        <v>30</v>
      </c>
      <c r="C30" s="17"/>
      <c r="D30" s="25">
        <f>GETPIVOTDATA("Average of production_cost",$B$2,"quarter",1)</f>
        <v>49.240416666666668</v>
      </c>
      <c r="E30" s="25">
        <f>GETPIVOTDATA("Average of production_cost",$B$2,"quarter",2)</f>
        <v>52.348750000000017</v>
      </c>
      <c r="F30" s="25">
        <f>GETPIVOTDATA("Average of production_cost",$B$2,"quarter",3)</f>
        <v>50.4</v>
      </c>
      <c r="G30" s="25">
        <f>GETPIVOTDATA("Average of production_cost",$B$2,"quarter",4)</f>
        <v>47.920833333333341</v>
      </c>
    </row>
    <row r="31" spans="2:9" x14ac:dyDescent="0.35">
      <c r="B31" s="17" t="s">
        <v>31</v>
      </c>
    </row>
    <row r="33" spans="2:9" x14ac:dyDescent="0.35">
      <c r="B33" s="26" t="s">
        <v>32</v>
      </c>
      <c r="C33" s="26"/>
      <c r="D33" s="27">
        <f>D18*D30</f>
        <v>21779.077325347233</v>
      </c>
      <c r="E33" s="27">
        <f t="shared" ref="E33:G33" si="4">E18*E30</f>
        <v>26750.167626041675</v>
      </c>
      <c r="F33" s="27">
        <f t="shared" si="4"/>
        <v>16117.873799999996</v>
      </c>
      <c r="G33" s="27">
        <f t="shared" si="4"/>
        <v>18027.821493402786</v>
      </c>
    </row>
    <row r="35" spans="2:9" ht="15" thickBot="1" x14ac:dyDescent="0.4">
      <c r="B35" s="15"/>
      <c r="C35" s="15"/>
      <c r="D35" s="15"/>
      <c r="E35" s="15"/>
      <c r="F35" s="15"/>
      <c r="G35" s="15"/>
      <c r="H35" s="15"/>
      <c r="I35" s="15"/>
    </row>
    <row r="36" spans="2:9" ht="15.5" thickTop="1" thickBot="1" x14ac:dyDescent="0.4">
      <c r="B36" s="15"/>
      <c r="C36" s="15"/>
      <c r="D36" s="15"/>
      <c r="E36" s="15"/>
      <c r="F36" s="15"/>
      <c r="G36" s="15"/>
      <c r="H36" s="17" t="s">
        <v>33</v>
      </c>
      <c r="I36" s="28">
        <f>SUM(D33:G33)</f>
        <v>82674.94024479168</v>
      </c>
    </row>
    <row r="37" spans="2:9" ht="15" thickTop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9F5BB-DED8-4834-98EC-5A7076F00E40}">
  <dimension ref="A3:I38"/>
  <sheetViews>
    <sheetView tabSelected="1" zoomScale="42" workbookViewId="0">
      <selection activeCell="K13" sqref="K13"/>
    </sheetView>
  </sheetViews>
  <sheetFormatPr defaultRowHeight="14.5" x14ac:dyDescent="0.35"/>
  <cols>
    <col min="1" max="1" width="12.453125" bestFit="1" customWidth="1"/>
    <col min="2" max="2" width="17.08984375" bestFit="1" customWidth="1"/>
    <col min="3" max="3" width="16.7265625" bestFit="1" customWidth="1"/>
    <col min="4" max="4" width="23.54296875" bestFit="1" customWidth="1"/>
    <col min="6" max="6" width="18.453125" bestFit="1" customWidth="1"/>
    <col min="7" max="7" width="11" bestFit="1" customWidth="1"/>
    <col min="8" max="8" width="10.453125" bestFit="1" customWidth="1"/>
    <col min="9" max="9" width="19.36328125" bestFit="1" customWidth="1"/>
  </cols>
  <sheetData>
    <row r="3" spans="1:9" x14ac:dyDescent="0.35">
      <c r="A3" s="10" t="s">
        <v>8</v>
      </c>
    </row>
    <row r="4" spans="1:9" x14ac:dyDescent="0.35">
      <c r="A4" s="11">
        <v>2000</v>
      </c>
    </row>
    <row r="5" spans="1:9" x14ac:dyDescent="0.35">
      <c r="A5" s="11">
        <v>2001</v>
      </c>
    </row>
    <row r="6" spans="1:9" x14ac:dyDescent="0.35">
      <c r="A6" s="11">
        <v>2002</v>
      </c>
    </row>
    <row r="7" spans="1:9" x14ac:dyDescent="0.35">
      <c r="A7" s="11">
        <v>2003</v>
      </c>
    </row>
    <row r="8" spans="1:9" x14ac:dyDescent="0.35">
      <c r="A8" s="11">
        <v>2004</v>
      </c>
    </row>
    <row r="9" spans="1:9" x14ac:dyDescent="0.35">
      <c r="A9" s="11">
        <v>2005</v>
      </c>
    </row>
    <row r="10" spans="1:9" x14ac:dyDescent="0.35">
      <c r="A10" s="11">
        <v>2006</v>
      </c>
    </row>
    <row r="11" spans="1:9" x14ac:dyDescent="0.35">
      <c r="A11" s="11">
        <v>2007</v>
      </c>
      <c r="F11" s="10" t="s">
        <v>8</v>
      </c>
      <c r="G11" t="s">
        <v>15</v>
      </c>
      <c r="H11" t="s">
        <v>16</v>
      </c>
      <c r="I11" t="s">
        <v>17</v>
      </c>
    </row>
    <row r="12" spans="1:9" x14ac:dyDescent="0.35">
      <c r="A12" s="11">
        <v>2008</v>
      </c>
      <c r="F12" s="11">
        <v>2000</v>
      </c>
      <c r="G12" s="29">
        <v>528.88750000000005</v>
      </c>
      <c r="H12" s="29">
        <v>562.81499999999994</v>
      </c>
      <c r="I12" s="29">
        <v>56.2</v>
      </c>
    </row>
    <row r="13" spans="1:9" x14ac:dyDescent="0.35">
      <c r="A13" s="11">
        <v>2009</v>
      </c>
      <c r="F13" s="11">
        <v>2001</v>
      </c>
      <c r="G13" s="29">
        <v>483.21999999999997</v>
      </c>
      <c r="H13" s="29">
        <v>585.53250000000003</v>
      </c>
      <c r="I13" s="29">
        <v>58.227499999999999</v>
      </c>
    </row>
    <row r="14" spans="1:9" x14ac:dyDescent="0.35">
      <c r="A14" s="11">
        <v>2010</v>
      </c>
      <c r="F14" s="11">
        <v>2002</v>
      </c>
      <c r="G14" s="29">
        <v>442.69499999999999</v>
      </c>
      <c r="H14" s="29">
        <v>539.82000000000005</v>
      </c>
      <c r="I14" s="29">
        <v>55.01</v>
      </c>
    </row>
    <row r="15" spans="1:9" x14ac:dyDescent="0.35">
      <c r="A15" s="11">
        <v>2011</v>
      </c>
      <c r="F15" s="11">
        <v>2003</v>
      </c>
      <c r="G15" s="29">
        <v>482.40500000000003</v>
      </c>
      <c r="H15" s="29">
        <v>666.62749999999994</v>
      </c>
      <c r="I15" s="29">
        <v>54.987499999999997</v>
      </c>
    </row>
    <row r="16" spans="1:9" x14ac:dyDescent="0.35">
      <c r="A16" s="11">
        <v>2012</v>
      </c>
      <c r="F16" s="11">
        <v>2004</v>
      </c>
      <c r="G16" s="29">
        <v>477.63249999999999</v>
      </c>
      <c r="H16" s="29">
        <v>517.10749999999996</v>
      </c>
      <c r="I16" s="29">
        <v>55.93</v>
      </c>
    </row>
    <row r="17" spans="1:9" x14ac:dyDescent="0.35">
      <c r="A17" s="11">
        <v>2013</v>
      </c>
      <c r="F17" s="11">
        <v>2005</v>
      </c>
      <c r="G17" s="29">
        <v>500.79499999999996</v>
      </c>
      <c r="H17" s="29">
        <v>471.38499999999999</v>
      </c>
      <c r="I17" s="29">
        <v>51.522499999999994</v>
      </c>
    </row>
    <row r="18" spans="1:9" x14ac:dyDescent="0.35">
      <c r="A18" s="11">
        <v>2014</v>
      </c>
      <c r="F18" s="11">
        <v>2006</v>
      </c>
      <c r="G18" s="29">
        <v>469.41500000000002</v>
      </c>
      <c r="H18" s="29">
        <v>555.20499999999993</v>
      </c>
      <c r="I18" s="29">
        <v>54.887500000000003</v>
      </c>
    </row>
    <row r="19" spans="1:9" x14ac:dyDescent="0.35">
      <c r="A19" s="11">
        <v>2015</v>
      </c>
      <c r="F19" s="11">
        <v>2007</v>
      </c>
      <c r="G19" s="29">
        <v>512.39250000000004</v>
      </c>
      <c r="H19" s="29">
        <v>506.51499999999999</v>
      </c>
      <c r="I19" s="29">
        <v>49.024999999999999</v>
      </c>
    </row>
    <row r="20" spans="1:9" x14ac:dyDescent="0.35">
      <c r="A20" s="11">
        <v>2016</v>
      </c>
      <c r="F20" s="11">
        <v>2008</v>
      </c>
      <c r="G20" s="29">
        <v>477.13249999999999</v>
      </c>
      <c r="H20" s="29">
        <v>527.46249999999998</v>
      </c>
      <c r="I20" s="29">
        <v>52.272499999999994</v>
      </c>
    </row>
    <row r="21" spans="1:9" x14ac:dyDescent="0.35">
      <c r="A21" s="11">
        <v>2017</v>
      </c>
      <c r="F21" s="11">
        <v>2009</v>
      </c>
      <c r="G21" s="29">
        <v>513.15</v>
      </c>
      <c r="H21" s="29">
        <v>530.18500000000006</v>
      </c>
      <c r="I21" s="29">
        <v>49.634999999999998</v>
      </c>
    </row>
    <row r="22" spans="1:9" x14ac:dyDescent="0.35">
      <c r="A22" s="11">
        <v>2018</v>
      </c>
      <c r="F22" s="11">
        <v>2010</v>
      </c>
      <c r="G22" s="29">
        <v>498.90999999999997</v>
      </c>
      <c r="H22" s="29">
        <v>574.03499999999997</v>
      </c>
      <c r="I22" s="29">
        <v>51.125</v>
      </c>
    </row>
    <row r="23" spans="1:9" x14ac:dyDescent="0.35">
      <c r="A23" s="11">
        <v>2019</v>
      </c>
      <c r="F23" s="11">
        <v>2011</v>
      </c>
      <c r="G23" s="29">
        <v>454.91250000000002</v>
      </c>
      <c r="H23" s="29">
        <v>518.21</v>
      </c>
      <c r="I23" s="29">
        <v>48.3675</v>
      </c>
    </row>
    <row r="24" spans="1:9" x14ac:dyDescent="0.35">
      <c r="A24" s="11">
        <v>2020</v>
      </c>
      <c r="F24" s="11">
        <v>2012</v>
      </c>
      <c r="G24" s="29">
        <v>465.95249999999999</v>
      </c>
      <c r="H24" s="29">
        <v>500.21249999999998</v>
      </c>
      <c r="I24" s="29">
        <v>51.06</v>
      </c>
    </row>
    <row r="25" spans="1:9" x14ac:dyDescent="0.35">
      <c r="A25" s="11">
        <v>2021</v>
      </c>
      <c r="F25" s="11">
        <v>2013</v>
      </c>
      <c r="G25" s="29">
        <v>497.44750000000005</v>
      </c>
      <c r="H25" s="29">
        <v>560.04999999999995</v>
      </c>
      <c r="I25" s="29">
        <v>46.215000000000003</v>
      </c>
    </row>
    <row r="26" spans="1:9" x14ac:dyDescent="0.35">
      <c r="A26" s="11">
        <v>2022</v>
      </c>
      <c r="F26" s="11">
        <v>2014</v>
      </c>
      <c r="G26" s="29">
        <v>482.3175</v>
      </c>
      <c r="H26" s="29">
        <v>494.86500000000001</v>
      </c>
      <c r="I26" s="29">
        <v>46.040000000000006</v>
      </c>
    </row>
    <row r="27" spans="1:9" x14ac:dyDescent="0.35">
      <c r="A27" s="11">
        <v>2023</v>
      </c>
      <c r="F27" s="11">
        <v>2015</v>
      </c>
      <c r="G27" s="29">
        <v>475.89</v>
      </c>
      <c r="H27" s="29">
        <v>462.17250000000001</v>
      </c>
      <c r="I27" s="29">
        <v>47.034999999999997</v>
      </c>
    </row>
    <row r="28" spans="1:9" x14ac:dyDescent="0.35">
      <c r="A28" s="11" t="s">
        <v>22</v>
      </c>
      <c r="F28" s="11">
        <v>2016</v>
      </c>
      <c r="G28" s="29">
        <v>476.32749999999999</v>
      </c>
      <c r="H28" s="29">
        <v>467.3775</v>
      </c>
      <c r="I28" s="29">
        <v>47.357500000000002</v>
      </c>
    </row>
    <row r="29" spans="1:9" x14ac:dyDescent="0.35">
      <c r="A29" s="11" t="s">
        <v>10</v>
      </c>
      <c r="F29" s="11">
        <v>2017</v>
      </c>
      <c r="G29" s="29">
        <v>487.46500000000003</v>
      </c>
      <c r="H29" s="29">
        <v>448.65499999999997</v>
      </c>
      <c r="I29" s="29">
        <v>49.174999999999997</v>
      </c>
    </row>
    <row r="30" spans="1:9" x14ac:dyDescent="0.35">
      <c r="F30" s="11">
        <v>2018</v>
      </c>
      <c r="G30" s="29">
        <v>504.76499999999999</v>
      </c>
      <c r="H30" s="29">
        <v>523.79999999999995</v>
      </c>
      <c r="I30" s="29">
        <v>47.864999999999995</v>
      </c>
    </row>
    <row r="31" spans="1:9" x14ac:dyDescent="0.35">
      <c r="F31" s="11">
        <v>2019</v>
      </c>
      <c r="G31" s="29">
        <v>512.03250000000003</v>
      </c>
      <c r="H31" s="29">
        <v>470.05250000000001</v>
      </c>
      <c r="I31" s="29">
        <v>47.324999999999996</v>
      </c>
    </row>
    <row r="32" spans="1:9" x14ac:dyDescent="0.35">
      <c r="F32" s="11">
        <v>2020</v>
      </c>
      <c r="G32" s="29">
        <v>499.32749999999999</v>
      </c>
      <c r="H32" s="29">
        <v>427.17499999999995</v>
      </c>
      <c r="I32" s="29">
        <v>45.027500000000003</v>
      </c>
    </row>
    <row r="33" spans="6:9" x14ac:dyDescent="0.35">
      <c r="F33" s="11">
        <v>2021</v>
      </c>
      <c r="G33" s="29">
        <v>530.80250000000001</v>
      </c>
      <c r="H33" s="29">
        <v>418.35250000000002</v>
      </c>
      <c r="I33" s="29">
        <v>45.305</v>
      </c>
    </row>
    <row r="34" spans="6:9" x14ac:dyDescent="0.35">
      <c r="F34" s="11">
        <v>2022</v>
      </c>
      <c r="G34" s="29">
        <v>501.94749999999999</v>
      </c>
      <c r="H34" s="29">
        <v>356.66999999999996</v>
      </c>
      <c r="I34" s="29">
        <v>44.465000000000003</v>
      </c>
    </row>
    <row r="35" spans="6:9" x14ac:dyDescent="0.35">
      <c r="F35" s="11">
        <v>2023</v>
      </c>
      <c r="G35" s="29">
        <v>484.16750000000002</v>
      </c>
      <c r="H35" s="29">
        <v>387.71249999999998</v>
      </c>
      <c r="I35" s="29">
        <v>45.400000000000006</v>
      </c>
    </row>
    <row r="36" spans="6:9" x14ac:dyDescent="0.35">
      <c r="F36" s="11" t="s">
        <v>10</v>
      </c>
      <c r="G36" s="29">
        <v>489.99958333333342</v>
      </c>
      <c r="H36" s="29">
        <v>502.99979166666668</v>
      </c>
      <c r="I36" s="29">
        <v>49.977499999999999</v>
      </c>
    </row>
    <row r="37" spans="6:9" x14ac:dyDescent="0.35">
      <c r="F37" s="11" t="s">
        <v>22</v>
      </c>
      <c r="G37" s="29"/>
      <c r="H37" s="29"/>
      <c r="I37" s="29"/>
    </row>
    <row r="38" spans="6:9" x14ac:dyDescent="0.35">
      <c r="F38" s="11" t="s">
        <v>10</v>
      </c>
      <c r="G38" s="29">
        <v>489.99958333333331</v>
      </c>
      <c r="H38" s="29">
        <v>502.99979166666674</v>
      </c>
      <c r="I38">
        <v>49.977499999999999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9BB1-4F55-44E7-A31F-CF816D758DDA}">
  <dimension ref="A1:K97"/>
  <sheetViews>
    <sheetView topLeftCell="A104" workbookViewId="0">
      <selection sqref="A1:E105"/>
    </sheetView>
  </sheetViews>
  <sheetFormatPr defaultRowHeight="14.5" x14ac:dyDescent="0.35"/>
  <cols>
    <col min="1" max="1" width="11.08984375" customWidth="1"/>
    <col min="2" max="2" width="13.6328125" customWidth="1"/>
    <col min="5" max="5" width="20" customWidth="1"/>
    <col min="7" max="7" width="12.453125" bestFit="1" customWidth="1"/>
    <col min="8" max="8" width="17.08984375" bestFit="1" customWidth="1"/>
    <col min="9" max="9" width="16.7265625" bestFit="1" customWidth="1"/>
    <col min="10" max="10" width="23.54296875" bestFit="1" customWidth="1"/>
    <col min="11" max="11" width="18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7</v>
      </c>
      <c r="H1" t="s">
        <v>6</v>
      </c>
      <c r="I1" t="s">
        <v>5</v>
      </c>
    </row>
    <row r="2" spans="1:11" x14ac:dyDescent="0.35">
      <c r="A2">
        <v>2000</v>
      </c>
      <c r="B2">
        <v>1</v>
      </c>
      <c r="C2">
        <v>668.12</v>
      </c>
      <c r="D2">
        <v>875.97</v>
      </c>
      <c r="E2">
        <v>60.73</v>
      </c>
      <c r="G2">
        <v>400</v>
      </c>
      <c r="H2">
        <v>1.87</v>
      </c>
      <c r="I2">
        <v>0.1</v>
      </c>
    </row>
    <row r="3" spans="1:11" x14ac:dyDescent="0.35">
      <c r="A3">
        <v>2000</v>
      </c>
      <c r="B3">
        <v>2</v>
      </c>
      <c r="C3">
        <v>388.22</v>
      </c>
      <c r="D3">
        <v>732.54</v>
      </c>
      <c r="E3">
        <v>67.760000000000005</v>
      </c>
    </row>
    <row r="4" spans="1:11" x14ac:dyDescent="0.35">
      <c r="A4">
        <v>2000</v>
      </c>
      <c r="B4">
        <v>3</v>
      </c>
      <c r="C4">
        <v>660.24</v>
      </c>
      <c r="D4">
        <v>435.38</v>
      </c>
      <c r="E4">
        <v>58.97</v>
      </c>
    </row>
    <row r="5" spans="1:11" x14ac:dyDescent="0.35">
      <c r="A5">
        <v>2000</v>
      </c>
      <c r="B5">
        <v>4</v>
      </c>
      <c r="C5">
        <v>398.97</v>
      </c>
      <c r="D5">
        <v>207.37</v>
      </c>
      <c r="E5">
        <v>37.340000000000003</v>
      </c>
    </row>
    <row r="6" spans="1:11" x14ac:dyDescent="0.35">
      <c r="A6">
        <v>2001</v>
      </c>
      <c r="B6">
        <v>1</v>
      </c>
      <c r="C6">
        <v>585.23</v>
      </c>
      <c r="D6">
        <v>839.91</v>
      </c>
      <c r="E6">
        <v>68.319999999999993</v>
      </c>
    </row>
    <row r="7" spans="1:11" x14ac:dyDescent="0.35">
      <c r="A7">
        <v>2001</v>
      </c>
      <c r="B7">
        <v>2</v>
      </c>
      <c r="C7">
        <v>424.66</v>
      </c>
      <c r="D7">
        <v>725.9</v>
      </c>
      <c r="E7">
        <v>70.260000000000005</v>
      </c>
      <c r="G7" s="10" t="s">
        <v>8</v>
      </c>
      <c r="H7" t="s">
        <v>19</v>
      </c>
      <c r="I7" t="s">
        <v>20</v>
      </c>
      <c r="J7" t="s">
        <v>21</v>
      </c>
    </row>
    <row r="8" spans="1:11" x14ac:dyDescent="0.35">
      <c r="A8">
        <v>2001</v>
      </c>
      <c r="B8">
        <v>3</v>
      </c>
      <c r="C8">
        <v>498.4</v>
      </c>
      <c r="D8">
        <v>449.7</v>
      </c>
      <c r="E8">
        <v>60.96</v>
      </c>
      <c r="G8" s="11">
        <v>1</v>
      </c>
      <c r="H8" s="12">
        <v>453.99958333333342</v>
      </c>
      <c r="I8" s="12">
        <v>745</v>
      </c>
      <c r="J8">
        <v>49.240416666666668</v>
      </c>
    </row>
    <row r="9" spans="1:11" x14ac:dyDescent="0.35">
      <c r="A9">
        <v>2001</v>
      </c>
      <c r="B9">
        <v>4</v>
      </c>
      <c r="C9">
        <v>424.59</v>
      </c>
      <c r="D9">
        <v>326.62</v>
      </c>
      <c r="E9">
        <v>33.369999999999997</v>
      </c>
      <c r="G9" s="11">
        <v>2</v>
      </c>
      <c r="H9" s="12">
        <v>510.99916666666667</v>
      </c>
      <c r="I9" s="12">
        <v>553.00000000000011</v>
      </c>
      <c r="J9">
        <v>52.348750000000017</v>
      </c>
    </row>
    <row r="10" spans="1:11" x14ac:dyDescent="0.35">
      <c r="A10">
        <v>2002</v>
      </c>
      <c r="B10">
        <v>1</v>
      </c>
      <c r="C10">
        <v>497.56</v>
      </c>
      <c r="D10">
        <v>866.07</v>
      </c>
      <c r="E10">
        <v>61.29</v>
      </c>
      <c r="G10" s="11">
        <v>3</v>
      </c>
      <c r="H10" s="12">
        <v>479.99999999999983</v>
      </c>
      <c r="I10" s="12">
        <v>340.99916666666672</v>
      </c>
      <c r="J10">
        <v>50.4</v>
      </c>
    </row>
    <row r="11" spans="1:11" x14ac:dyDescent="0.35">
      <c r="A11">
        <v>2002</v>
      </c>
      <c r="B11">
        <v>2</v>
      </c>
      <c r="C11">
        <v>431.41</v>
      </c>
      <c r="D11">
        <v>565.76</v>
      </c>
      <c r="E11">
        <v>65.11</v>
      </c>
      <c r="G11" s="11">
        <v>4</v>
      </c>
      <c r="H11" s="12">
        <v>514.99958333333336</v>
      </c>
      <c r="I11" s="12">
        <v>373</v>
      </c>
      <c r="J11">
        <v>47.920833333333341</v>
      </c>
    </row>
    <row r="12" spans="1:11" x14ac:dyDescent="0.35">
      <c r="A12">
        <v>2002</v>
      </c>
      <c r="B12">
        <v>3</v>
      </c>
      <c r="C12">
        <v>465.54</v>
      </c>
      <c r="D12">
        <v>498.17</v>
      </c>
      <c r="E12">
        <v>55.32</v>
      </c>
      <c r="G12" s="11" t="s">
        <v>9</v>
      </c>
      <c r="H12" s="12"/>
      <c r="I12" s="12"/>
    </row>
    <row r="13" spans="1:11" x14ac:dyDescent="0.35">
      <c r="A13">
        <v>2002</v>
      </c>
      <c r="B13">
        <v>4</v>
      </c>
      <c r="C13">
        <v>376.27</v>
      </c>
      <c r="D13">
        <v>229.28</v>
      </c>
      <c r="E13">
        <v>38.32</v>
      </c>
      <c r="G13" s="11" t="s">
        <v>10</v>
      </c>
      <c r="H13">
        <v>489.99958333333365</v>
      </c>
      <c r="I13">
        <v>502.99979166666679</v>
      </c>
      <c r="J13">
        <v>49.977499999999985</v>
      </c>
    </row>
    <row r="14" spans="1:11" x14ac:dyDescent="0.35">
      <c r="A14">
        <v>2003</v>
      </c>
      <c r="B14">
        <v>1</v>
      </c>
      <c r="C14">
        <v>500.47</v>
      </c>
      <c r="D14">
        <v>913.06</v>
      </c>
      <c r="E14">
        <v>57.83</v>
      </c>
    </row>
    <row r="15" spans="1:11" x14ac:dyDescent="0.35">
      <c r="A15">
        <v>2003</v>
      </c>
      <c r="B15">
        <v>2</v>
      </c>
      <c r="C15">
        <v>436.35</v>
      </c>
      <c r="D15">
        <v>922.34</v>
      </c>
      <c r="E15">
        <v>59.7</v>
      </c>
      <c r="G15" s="14" t="s">
        <v>14</v>
      </c>
      <c r="H15" s="14" t="s">
        <v>15</v>
      </c>
      <c r="I15" s="14" t="s">
        <v>16</v>
      </c>
      <c r="J15" s="14" t="s">
        <v>18</v>
      </c>
      <c r="K15" s="14" t="s">
        <v>17</v>
      </c>
    </row>
    <row r="16" spans="1:11" x14ac:dyDescent="0.35">
      <c r="A16">
        <v>2003</v>
      </c>
      <c r="B16">
        <v>3</v>
      </c>
      <c r="C16">
        <v>589.89</v>
      </c>
      <c r="D16">
        <v>444.18</v>
      </c>
      <c r="E16">
        <v>65.53</v>
      </c>
      <c r="G16" s="11">
        <v>1</v>
      </c>
      <c r="H16" s="12">
        <v>453.99958333333342</v>
      </c>
      <c r="I16" s="12">
        <v>745</v>
      </c>
      <c r="J16" s="12">
        <f>I16*$I$2</f>
        <v>74.5</v>
      </c>
      <c r="K16" s="13">
        <v>49.240416666666668</v>
      </c>
    </row>
    <row r="17" spans="1:11" x14ac:dyDescent="0.35">
      <c r="A17">
        <v>2003</v>
      </c>
      <c r="B17">
        <v>4</v>
      </c>
      <c r="C17">
        <v>402.91</v>
      </c>
      <c r="D17">
        <v>386.93</v>
      </c>
      <c r="E17">
        <v>36.89</v>
      </c>
      <c r="G17" s="11">
        <v>2</v>
      </c>
      <c r="H17" s="12">
        <v>510.99916666666667</v>
      </c>
      <c r="I17" s="12">
        <v>553.00000000000011</v>
      </c>
      <c r="J17" s="12">
        <f t="shared" ref="J17:J19" si="0">I17*$I$2</f>
        <v>55.300000000000011</v>
      </c>
      <c r="K17" s="13">
        <v>52.348750000000017</v>
      </c>
    </row>
    <row r="18" spans="1:11" x14ac:dyDescent="0.35">
      <c r="A18">
        <v>2004</v>
      </c>
      <c r="B18">
        <v>1</v>
      </c>
      <c r="C18">
        <v>488.15</v>
      </c>
      <c r="D18">
        <v>790.98</v>
      </c>
      <c r="E18">
        <v>54.7</v>
      </c>
      <c r="G18" s="11">
        <v>3</v>
      </c>
      <c r="H18" s="12">
        <v>479.99999999999983</v>
      </c>
      <c r="I18" s="12">
        <v>340.99916666666672</v>
      </c>
      <c r="J18" s="12">
        <f t="shared" si="0"/>
        <v>34.099916666666672</v>
      </c>
      <c r="K18" s="13">
        <v>50.4</v>
      </c>
    </row>
    <row r="19" spans="1:11" x14ac:dyDescent="0.35">
      <c r="A19">
        <v>2004</v>
      </c>
      <c r="B19">
        <v>2</v>
      </c>
      <c r="C19">
        <v>424.6</v>
      </c>
      <c r="D19">
        <v>532.12</v>
      </c>
      <c r="E19">
        <v>60.44</v>
      </c>
      <c r="G19" s="11">
        <v>4</v>
      </c>
      <c r="H19" s="12">
        <v>514.99958333333336</v>
      </c>
      <c r="I19" s="12">
        <v>373</v>
      </c>
      <c r="J19" s="12">
        <f t="shared" si="0"/>
        <v>37.300000000000004</v>
      </c>
      <c r="K19" s="13">
        <v>47.920833333333341</v>
      </c>
    </row>
    <row r="20" spans="1:11" x14ac:dyDescent="0.35">
      <c r="A20">
        <v>2004</v>
      </c>
      <c r="B20">
        <v>3</v>
      </c>
      <c r="C20">
        <v>511.59</v>
      </c>
      <c r="D20">
        <v>426.56</v>
      </c>
      <c r="E20">
        <v>64.95</v>
      </c>
    </row>
    <row r="21" spans="1:11" x14ac:dyDescent="0.35">
      <c r="A21">
        <v>2004</v>
      </c>
      <c r="B21">
        <v>4</v>
      </c>
      <c r="C21">
        <v>486.19</v>
      </c>
      <c r="D21">
        <v>318.77</v>
      </c>
      <c r="E21">
        <v>43.63</v>
      </c>
    </row>
    <row r="22" spans="1:11" x14ac:dyDescent="0.35">
      <c r="A22">
        <v>2005</v>
      </c>
      <c r="B22">
        <v>1</v>
      </c>
      <c r="C22">
        <v>538.15</v>
      </c>
      <c r="D22">
        <v>874.15</v>
      </c>
      <c r="E22">
        <v>42.79</v>
      </c>
    </row>
    <row r="23" spans="1:11" x14ac:dyDescent="0.35">
      <c r="A23">
        <v>2005</v>
      </c>
      <c r="B23">
        <v>2</v>
      </c>
      <c r="C23">
        <v>423.37</v>
      </c>
      <c r="D23">
        <v>350.62</v>
      </c>
      <c r="E23">
        <v>60.94</v>
      </c>
    </row>
    <row r="24" spans="1:11" x14ac:dyDescent="0.35">
      <c r="A24">
        <v>2005</v>
      </c>
      <c r="B24">
        <v>3</v>
      </c>
      <c r="C24">
        <v>563.89</v>
      </c>
      <c r="D24">
        <v>332.92</v>
      </c>
      <c r="E24">
        <v>60.97</v>
      </c>
    </row>
    <row r="25" spans="1:11" x14ac:dyDescent="0.35">
      <c r="A25">
        <v>2005</v>
      </c>
      <c r="B25">
        <v>4</v>
      </c>
      <c r="C25">
        <v>477.77</v>
      </c>
      <c r="D25">
        <v>327.85</v>
      </c>
      <c r="E25">
        <v>41.39</v>
      </c>
    </row>
    <row r="26" spans="1:11" x14ac:dyDescent="0.35">
      <c r="A26">
        <v>2006</v>
      </c>
      <c r="B26">
        <v>1</v>
      </c>
      <c r="C26">
        <v>496.39</v>
      </c>
      <c r="D26">
        <v>812.04</v>
      </c>
      <c r="E26">
        <v>60.15</v>
      </c>
    </row>
    <row r="27" spans="1:11" x14ac:dyDescent="0.35">
      <c r="A27">
        <v>2006</v>
      </c>
      <c r="B27">
        <v>2</v>
      </c>
      <c r="C27">
        <v>362.43</v>
      </c>
      <c r="D27">
        <v>730.06</v>
      </c>
      <c r="E27">
        <v>59.99</v>
      </c>
    </row>
    <row r="28" spans="1:11" x14ac:dyDescent="0.35">
      <c r="A28">
        <v>2006</v>
      </c>
      <c r="B28">
        <v>3</v>
      </c>
      <c r="C28">
        <v>561.66</v>
      </c>
      <c r="D28">
        <v>362.06</v>
      </c>
      <c r="E28">
        <v>57.91</v>
      </c>
    </row>
    <row r="29" spans="1:11" x14ac:dyDescent="0.35">
      <c r="A29">
        <v>2006</v>
      </c>
      <c r="B29">
        <v>4</v>
      </c>
      <c r="C29">
        <v>457.18</v>
      </c>
      <c r="D29">
        <v>316.66000000000003</v>
      </c>
      <c r="E29">
        <v>41.5</v>
      </c>
    </row>
    <row r="30" spans="1:11" x14ac:dyDescent="0.35">
      <c r="A30">
        <v>2007</v>
      </c>
      <c r="B30">
        <v>1</v>
      </c>
      <c r="C30">
        <v>521.49</v>
      </c>
      <c r="D30">
        <v>976.69</v>
      </c>
      <c r="E30">
        <v>44.86</v>
      </c>
    </row>
    <row r="31" spans="1:11" x14ac:dyDescent="0.35">
      <c r="A31">
        <v>2007</v>
      </c>
      <c r="B31">
        <v>2</v>
      </c>
      <c r="C31">
        <v>426.7</v>
      </c>
      <c r="D31">
        <v>420.59</v>
      </c>
      <c r="E31">
        <v>55.83</v>
      </c>
    </row>
    <row r="32" spans="1:11" x14ac:dyDescent="0.35">
      <c r="A32">
        <v>2007</v>
      </c>
      <c r="B32">
        <v>3</v>
      </c>
      <c r="C32">
        <v>664.27</v>
      </c>
      <c r="D32">
        <v>298.20999999999998</v>
      </c>
      <c r="E32">
        <v>54.2</v>
      </c>
    </row>
    <row r="33" spans="1:5" x14ac:dyDescent="0.35">
      <c r="A33">
        <v>2007</v>
      </c>
      <c r="B33">
        <v>4</v>
      </c>
      <c r="C33">
        <v>437.11</v>
      </c>
      <c r="D33">
        <v>330.57</v>
      </c>
      <c r="E33">
        <v>41.21</v>
      </c>
    </row>
    <row r="34" spans="1:5" x14ac:dyDescent="0.35">
      <c r="A34">
        <v>2008</v>
      </c>
      <c r="B34">
        <v>1</v>
      </c>
      <c r="C34">
        <v>481.43</v>
      </c>
      <c r="D34">
        <v>947.18</v>
      </c>
      <c r="E34">
        <v>55.2</v>
      </c>
    </row>
    <row r="35" spans="1:5" x14ac:dyDescent="0.35">
      <c r="A35">
        <v>2008</v>
      </c>
      <c r="B35">
        <v>2</v>
      </c>
      <c r="C35">
        <v>444.67</v>
      </c>
      <c r="D35">
        <v>568.78</v>
      </c>
      <c r="E35">
        <v>55.12</v>
      </c>
    </row>
    <row r="36" spans="1:5" x14ac:dyDescent="0.35">
      <c r="A36">
        <v>2008</v>
      </c>
      <c r="B36">
        <v>3</v>
      </c>
      <c r="C36">
        <v>506.71</v>
      </c>
      <c r="D36">
        <v>328.83</v>
      </c>
      <c r="E36">
        <v>56.88</v>
      </c>
    </row>
    <row r="37" spans="1:5" x14ac:dyDescent="0.35">
      <c r="A37">
        <v>2008</v>
      </c>
      <c r="B37">
        <v>4</v>
      </c>
      <c r="C37">
        <v>475.72</v>
      </c>
      <c r="D37">
        <v>265.06</v>
      </c>
      <c r="E37">
        <v>41.89</v>
      </c>
    </row>
    <row r="38" spans="1:5" x14ac:dyDescent="0.35">
      <c r="A38">
        <v>2009</v>
      </c>
      <c r="B38">
        <v>1</v>
      </c>
      <c r="C38">
        <v>531.42999999999995</v>
      </c>
      <c r="D38">
        <v>817.56</v>
      </c>
      <c r="E38">
        <v>53.55</v>
      </c>
    </row>
    <row r="39" spans="1:5" x14ac:dyDescent="0.35">
      <c r="A39">
        <v>2009</v>
      </c>
      <c r="B39">
        <v>2</v>
      </c>
      <c r="C39">
        <v>525.89</v>
      </c>
      <c r="D39">
        <v>614.34</v>
      </c>
      <c r="E39">
        <v>54.04</v>
      </c>
    </row>
    <row r="40" spans="1:5" x14ac:dyDescent="0.35">
      <c r="A40">
        <v>2009</v>
      </c>
      <c r="B40">
        <v>3</v>
      </c>
      <c r="C40">
        <v>497.36</v>
      </c>
      <c r="D40">
        <v>360.51</v>
      </c>
      <c r="E40">
        <v>47.91</v>
      </c>
    </row>
    <row r="41" spans="1:5" x14ac:dyDescent="0.35">
      <c r="A41">
        <v>2009</v>
      </c>
      <c r="B41">
        <v>4</v>
      </c>
      <c r="C41">
        <v>497.92</v>
      </c>
      <c r="D41">
        <v>328.33</v>
      </c>
      <c r="E41">
        <v>43.04</v>
      </c>
    </row>
    <row r="42" spans="1:5" x14ac:dyDescent="0.35">
      <c r="A42">
        <v>2010</v>
      </c>
      <c r="B42">
        <v>1</v>
      </c>
      <c r="C42">
        <v>484.18</v>
      </c>
      <c r="D42">
        <v>881.67</v>
      </c>
      <c r="E42">
        <v>48.11</v>
      </c>
    </row>
    <row r="43" spans="1:5" x14ac:dyDescent="0.35">
      <c r="A43">
        <v>2010</v>
      </c>
      <c r="B43">
        <v>2</v>
      </c>
      <c r="C43">
        <v>442.84</v>
      </c>
      <c r="D43">
        <v>677.47</v>
      </c>
      <c r="E43">
        <v>57.36</v>
      </c>
    </row>
    <row r="44" spans="1:5" x14ac:dyDescent="0.35">
      <c r="A44">
        <v>2010</v>
      </c>
      <c r="B44">
        <v>3</v>
      </c>
      <c r="C44">
        <v>483.44</v>
      </c>
      <c r="D44">
        <v>344.6</v>
      </c>
      <c r="E44">
        <v>54.89</v>
      </c>
    </row>
    <row r="45" spans="1:5" x14ac:dyDescent="0.35">
      <c r="A45">
        <v>2010</v>
      </c>
      <c r="B45">
        <v>4</v>
      </c>
      <c r="C45">
        <v>585.17999999999995</v>
      </c>
      <c r="D45">
        <v>392.4</v>
      </c>
      <c r="E45">
        <v>44.14</v>
      </c>
    </row>
    <row r="46" spans="1:5" x14ac:dyDescent="0.35">
      <c r="A46">
        <v>2011</v>
      </c>
      <c r="B46">
        <v>1</v>
      </c>
      <c r="C46">
        <v>428.54</v>
      </c>
      <c r="D46">
        <v>983.05</v>
      </c>
      <c r="E46">
        <v>45.89</v>
      </c>
    </row>
    <row r="47" spans="1:5" x14ac:dyDescent="0.35">
      <c r="A47">
        <v>2011</v>
      </c>
      <c r="B47">
        <v>2</v>
      </c>
      <c r="C47">
        <v>483.32</v>
      </c>
      <c r="D47">
        <v>361.05</v>
      </c>
      <c r="E47">
        <v>50.58</v>
      </c>
    </row>
    <row r="48" spans="1:5" x14ac:dyDescent="0.35">
      <c r="A48">
        <v>2011</v>
      </c>
      <c r="B48">
        <v>3</v>
      </c>
      <c r="C48">
        <v>441.81</v>
      </c>
      <c r="D48">
        <v>276.68</v>
      </c>
      <c r="E48">
        <v>52.74</v>
      </c>
    </row>
    <row r="49" spans="1:5" x14ac:dyDescent="0.35">
      <c r="A49">
        <v>2011</v>
      </c>
      <c r="B49">
        <v>4</v>
      </c>
      <c r="C49">
        <v>465.98</v>
      </c>
      <c r="D49">
        <v>452.06</v>
      </c>
      <c r="E49">
        <v>44.26</v>
      </c>
    </row>
    <row r="50" spans="1:5" x14ac:dyDescent="0.35">
      <c r="A50">
        <v>2012</v>
      </c>
      <c r="B50">
        <v>1</v>
      </c>
      <c r="C50">
        <v>363.87</v>
      </c>
      <c r="D50">
        <v>619.67999999999995</v>
      </c>
      <c r="E50">
        <v>49.3</v>
      </c>
    </row>
    <row r="51" spans="1:5" x14ac:dyDescent="0.35">
      <c r="A51">
        <v>2012</v>
      </c>
      <c r="B51">
        <v>2</v>
      </c>
      <c r="C51">
        <v>555.26</v>
      </c>
      <c r="D51">
        <v>561.57000000000005</v>
      </c>
      <c r="E51">
        <v>57.92</v>
      </c>
    </row>
    <row r="52" spans="1:5" x14ac:dyDescent="0.35">
      <c r="A52">
        <v>2012</v>
      </c>
      <c r="B52">
        <v>3</v>
      </c>
      <c r="C52">
        <v>423.25</v>
      </c>
      <c r="D52">
        <v>430.76</v>
      </c>
      <c r="E52">
        <v>49.16</v>
      </c>
    </row>
    <row r="53" spans="1:5" x14ac:dyDescent="0.35">
      <c r="A53">
        <v>2012</v>
      </c>
      <c r="B53">
        <v>4</v>
      </c>
      <c r="C53">
        <v>521.42999999999995</v>
      </c>
      <c r="D53">
        <v>388.84</v>
      </c>
      <c r="E53">
        <v>47.86</v>
      </c>
    </row>
    <row r="54" spans="1:5" x14ac:dyDescent="0.35">
      <c r="A54">
        <v>2013</v>
      </c>
      <c r="B54">
        <v>1</v>
      </c>
      <c r="C54">
        <v>501.27</v>
      </c>
      <c r="D54">
        <v>865.03</v>
      </c>
      <c r="E54">
        <v>47.63</v>
      </c>
    </row>
    <row r="55" spans="1:5" x14ac:dyDescent="0.35">
      <c r="A55">
        <v>2013</v>
      </c>
      <c r="B55">
        <v>2</v>
      </c>
      <c r="C55">
        <v>524.57000000000005</v>
      </c>
      <c r="D55">
        <v>662.15</v>
      </c>
      <c r="E55">
        <v>46.08</v>
      </c>
    </row>
    <row r="56" spans="1:5" x14ac:dyDescent="0.35">
      <c r="A56">
        <v>2013</v>
      </c>
      <c r="B56">
        <v>3</v>
      </c>
      <c r="C56">
        <v>451.99</v>
      </c>
      <c r="D56">
        <v>328.01</v>
      </c>
      <c r="E56">
        <v>45.98</v>
      </c>
    </row>
    <row r="57" spans="1:5" x14ac:dyDescent="0.35">
      <c r="A57">
        <v>2013</v>
      </c>
      <c r="B57">
        <v>4</v>
      </c>
      <c r="C57">
        <v>511.96</v>
      </c>
      <c r="D57">
        <v>385.01</v>
      </c>
      <c r="E57">
        <v>45.17</v>
      </c>
    </row>
    <row r="58" spans="1:5" x14ac:dyDescent="0.35">
      <c r="A58">
        <v>2014</v>
      </c>
      <c r="B58">
        <v>1</v>
      </c>
      <c r="C58">
        <v>434.11</v>
      </c>
      <c r="D58">
        <v>683.16</v>
      </c>
      <c r="E58">
        <v>48.23</v>
      </c>
    </row>
    <row r="59" spans="1:5" x14ac:dyDescent="0.35">
      <c r="A59">
        <v>2014</v>
      </c>
      <c r="B59">
        <v>2</v>
      </c>
      <c r="C59">
        <v>532.96</v>
      </c>
      <c r="D59">
        <v>523.53</v>
      </c>
      <c r="E59">
        <v>45.6</v>
      </c>
    </row>
    <row r="60" spans="1:5" x14ac:dyDescent="0.35">
      <c r="A60">
        <v>2014</v>
      </c>
      <c r="B60">
        <v>3</v>
      </c>
      <c r="C60">
        <v>468.16</v>
      </c>
      <c r="D60">
        <v>300.94</v>
      </c>
      <c r="E60">
        <v>46.22</v>
      </c>
    </row>
    <row r="61" spans="1:5" x14ac:dyDescent="0.35">
      <c r="A61">
        <v>2014</v>
      </c>
      <c r="B61">
        <v>4</v>
      </c>
      <c r="C61">
        <v>494.04</v>
      </c>
      <c r="D61">
        <v>471.83</v>
      </c>
      <c r="E61">
        <v>44.11</v>
      </c>
    </row>
    <row r="62" spans="1:5" x14ac:dyDescent="0.35">
      <c r="A62">
        <v>2015</v>
      </c>
      <c r="B62">
        <v>1</v>
      </c>
      <c r="C62">
        <v>448.69</v>
      </c>
      <c r="D62">
        <v>658.79</v>
      </c>
      <c r="E62">
        <v>47.78</v>
      </c>
    </row>
    <row r="63" spans="1:5" x14ac:dyDescent="0.35">
      <c r="A63">
        <v>2015</v>
      </c>
      <c r="B63">
        <v>2</v>
      </c>
      <c r="C63">
        <v>629.77</v>
      </c>
      <c r="D63">
        <v>487.65</v>
      </c>
      <c r="E63">
        <v>39.82</v>
      </c>
    </row>
    <row r="64" spans="1:5" x14ac:dyDescent="0.35">
      <c r="A64">
        <v>2015</v>
      </c>
      <c r="B64">
        <v>3</v>
      </c>
      <c r="C64">
        <v>419.81</v>
      </c>
      <c r="D64">
        <v>304.8</v>
      </c>
      <c r="E64">
        <v>46.57</v>
      </c>
    </row>
    <row r="65" spans="1:5" x14ac:dyDescent="0.35">
      <c r="A65">
        <v>2015</v>
      </c>
      <c r="B65">
        <v>4</v>
      </c>
      <c r="C65">
        <v>405.29</v>
      </c>
      <c r="D65">
        <v>397.45</v>
      </c>
      <c r="E65">
        <v>53.97</v>
      </c>
    </row>
    <row r="66" spans="1:5" x14ac:dyDescent="0.35">
      <c r="A66">
        <v>2016</v>
      </c>
      <c r="B66">
        <v>1</v>
      </c>
      <c r="C66">
        <v>344.07</v>
      </c>
      <c r="D66">
        <v>575.98</v>
      </c>
      <c r="E66">
        <v>46.23</v>
      </c>
    </row>
    <row r="67" spans="1:5" x14ac:dyDescent="0.35">
      <c r="A67">
        <v>2016</v>
      </c>
      <c r="B67">
        <v>2</v>
      </c>
      <c r="C67">
        <v>493.97</v>
      </c>
      <c r="D67">
        <v>653.29</v>
      </c>
      <c r="E67">
        <v>49.56</v>
      </c>
    </row>
    <row r="68" spans="1:5" x14ac:dyDescent="0.35">
      <c r="A68">
        <v>2016</v>
      </c>
      <c r="B68">
        <v>3</v>
      </c>
      <c r="C68">
        <v>424.33</v>
      </c>
      <c r="D68">
        <v>321.49</v>
      </c>
      <c r="E68">
        <v>49.15</v>
      </c>
    </row>
    <row r="69" spans="1:5" x14ac:dyDescent="0.35">
      <c r="A69">
        <v>2016</v>
      </c>
      <c r="B69">
        <v>4</v>
      </c>
      <c r="C69">
        <v>642.94000000000005</v>
      </c>
      <c r="D69">
        <v>318.75</v>
      </c>
      <c r="E69">
        <v>44.49</v>
      </c>
    </row>
    <row r="70" spans="1:5" x14ac:dyDescent="0.35">
      <c r="A70">
        <v>2017</v>
      </c>
      <c r="B70">
        <v>1</v>
      </c>
      <c r="C70">
        <v>353.18</v>
      </c>
      <c r="D70">
        <v>317.12</v>
      </c>
      <c r="E70">
        <v>42.58</v>
      </c>
    </row>
    <row r="71" spans="1:5" x14ac:dyDescent="0.35">
      <c r="A71">
        <v>2017</v>
      </c>
      <c r="B71">
        <v>2</v>
      </c>
      <c r="C71">
        <v>552.09</v>
      </c>
      <c r="D71">
        <v>734.1</v>
      </c>
      <c r="E71">
        <v>45.5</v>
      </c>
    </row>
    <row r="72" spans="1:5" x14ac:dyDescent="0.35">
      <c r="A72">
        <v>2017</v>
      </c>
      <c r="B72">
        <v>3</v>
      </c>
      <c r="C72">
        <v>521.13</v>
      </c>
      <c r="D72">
        <v>309.25</v>
      </c>
      <c r="E72">
        <v>43.98</v>
      </c>
    </row>
    <row r="73" spans="1:5" x14ac:dyDescent="0.35">
      <c r="A73">
        <v>2017</v>
      </c>
      <c r="B73">
        <v>4</v>
      </c>
      <c r="C73">
        <v>523.46</v>
      </c>
      <c r="D73">
        <v>434.15</v>
      </c>
      <c r="E73">
        <v>64.64</v>
      </c>
    </row>
    <row r="74" spans="1:5" x14ac:dyDescent="0.35">
      <c r="A74">
        <v>2018</v>
      </c>
      <c r="B74">
        <v>1</v>
      </c>
      <c r="C74">
        <v>337.95</v>
      </c>
      <c r="D74">
        <v>791.28</v>
      </c>
      <c r="E74">
        <v>47.57</v>
      </c>
    </row>
    <row r="75" spans="1:5" x14ac:dyDescent="0.35">
      <c r="A75">
        <v>2018</v>
      </c>
      <c r="B75">
        <v>2</v>
      </c>
      <c r="C75">
        <v>608.85</v>
      </c>
      <c r="D75">
        <v>607.94000000000005</v>
      </c>
      <c r="E75">
        <v>44.02</v>
      </c>
    </row>
    <row r="76" spans="1:5" x14ac:dyDescent="0.35">
      <c r="A76">
        <v>2018</v>
      </c>
      <c r="B76">
        <v>3</v>
      </c>
      <c r="C76">
        <v>450.99</v>
      </c>
      <c r="D76">
        <v>309.58999999999997</v>
      </c>
      <c r="E76">
        <v>37.67</v>
      </c>
    </row>
    <row r="77" spans="1:5" x14ac:dyDescent="0.35">
      <c r="A77">
        <v>2018</v>
      </c>
      <c r="B77">
        <v>4</v>
      </c>
      <c r="C77">
        <v>621.27</v>
      </c>
      <c r="D77">
        <v>386.39</v>
      </c>
      <c r="E77">
        <v>62.2</v>
      </c>
    </row>
    <row r="78" spans="1:5" x14ac:dyDescent="0.35">
      <c r="A78">
        <v>2019</v>
      </c>
      <c r="B78">
        <v>1</v>
      </c>
      <c r="C78">
        <v>399.97</v>
      </c>
      <c r="D78">
        <v>594.70000000000005</v>
      </c>
      <c r="E78">
        <v>48.57</v>
      </c>
    </row>
    <row r="79" spans="1:5" x14ac:dyDescent="0.35">
      <c r="A79">
        <v>2019</v>
      </c>
      <c r="B79">
        <v>2</v>
      </c>
      <c r="C79">
        <v>672.46</v>
      </c>
      <c r="D79">
        <v>469.18</v>
      </c>
      <c r="E79">
        <v>41.9</v>
      </c>
    </row>
    <row r="80" spans="1:5" x14ac:dyDescent="0.35">
      <c r="A80">
        <v>2019</v>
      </c>
      <c r="B80">
        <v>3</v>
      </c>
      <c r="C80">
        <v>432.65</v>
      </c>
      <c r="D80">
        <v>340.8</v>
      </c>
      <c r="E80">
        <v>43.76</v>
      </c>
    </row>
    <row r="81" spans="1:5" x14ac:dyDescent="0.35">
      <c r="A81">
        <v>2019</v>
      </c>
      <c r="B81">
        <v>4</v>
      </c>
      <c r="C81">
        <v>543.04999999999995</v>
      </c>
      <c r="D81">
        <v>475.53</v>
      </c>
      <c r="E81">
        <v>55.07</v>
      </c>
    </row>
    <row r="82" spans="1:5" x14ac:dyDescent="0.35">
      <c r="A82">
        <v>2020</v>
      </c>
      <c r="B82">
        <v>1</v>
      </c>
      <c r="C82">
        <v>363.87</v>
      </c>
      <c r="D82">
        <v>679.1</v>
      </c>
      <c r="E82">
        <v>38.24</v>
      </c>
    </row>
    <row r="83" spans="1:5" x14ac:dyDescent="0.35">
      <c r="A83">
        <v>2020</v>
      </c>
      <c r="B83">
        <v>2</v>
      </c>
      <c r="C83">
        <v>532.70000000000005</v>
      </c>
      <c r="D83">
        <v>343.76</v>
      </c>
      <c r="E83">
        <v>47.92</v>
      </c>
    </row>
    <row r="84" spans="1:5" x14ac:dyDescent="0.35">
      <c r="A84">
        <v>2020</v>
      </c>
      <c r="B84">
        <v>3</v>
      </c>
      <c r="C84">
        <v>429.08</v>
      </c>
      <c r="D84">
        <v>143.97</v>
      </c>
      <c r="E84">
        <v>40.020000000000003</v>
      </c>
    </row>
    <row r="85" spans="1:5" x14ac:dyDescent="0.35">
      <c r="A85">
        <v>2020</v>
      </c>
      <c r="B85">
        <v>4</v>
      </c>
      <c r="C85">
        <v>671.66</v>
      </c>
      <c r="D85">
        <v>541.87</v>
      </c>
      <c r="E85">
        <v>53.93</v>
      </c>
    </row>
    <row r="86" spans="1:5" x14ac:dyDescent="0.35">
      <c r="A86">
        <v>2021</v>
      </c>
      <c r="B86">
        <v>1</v>
      </c>
      <c r="C86">
        <v>378.76</v>
      </c>
      <c r="D86">
        <v>676.1</v>
      </c>
      <c r="E86">
        <v>41.67</v>
      </c>
    </row>
    <row r="87" spans="1:5" x14ac:dyDescent="0.35">
      <c r="A87">
        <v>2021</v>
      </c>
      <c r="B87">
        <v>2</v>
      </c>
      <c r="C87">
        <v>720.83</v>
      </c>
      <c r="D87">
        <v>384.08</v>
      </c>
      <c r="E87">
        <v>36.979999999999997</v>
      </c>
    </row>
    <row r="88" spans="1:5" x14ac:dyDescent="0.35">
      <c r="A88">
        <v>2021</v>
      </c>
      <c r="B88">
        <v>3</v>
      </c>
      <c r="C88">
        <v>369.22</v>
      </c>
      <c r="D88">
        <v>277.51</v>
      </c>
      <c r="E88">
        <v>40.090000000000003</v>
      </c>
    </row>
    <row r="89" spans="1:5" x14ac:dyDescent="0.35">
      <c r="A89">
        <v>2021</v>
      </c>
      <c r="B89">
        <v>4</v>
      </c>
      <c r="C89">
        <v>654.4</v>
      </c>
      <c r="D89">
        <v>335.72</v>
      </c>
      <c r="E89">
        <v>62.48</v>
      </c>
    </row>
    <row r="90" spans="1:5" x14ac:dyDescent="0.35">
      <c r="A90">
        <v>2022</v>
      </c>
      <c r="B90">
        <v>1</v>
      </c>
      <c r="C90">
        <v>380.18</v>
      </c>
      <c r="D90">
        <v>510.38</v>
      </c>
      <c r="E90">
        <v>37.07</v>
      </c>
    </row>
    <row r="91" spans="1:5" x14ac:dyDescent="0.35">
      <c r="A91">
        <v>2022</v>
      </c>
      <c r="B91">
        <v>2</v>
      </c>
      <c r="C91">
        <v>661.74</v>
      </c>
      <c r="D91">
        <v>253.47</v>
      </c>
      <c r="E91">
        <v>42.48</v>
      </c>
    </row>
    <row r="92" spans="1:5" x14ac:dyDescent="0.35">
      <c r="A92">
        <v>2022</v>
      </c>
      <c r="B92">
        <v>3</v>
      </c>
      <c r="C92">
        <v>324.44</v>
      </c>
      <c r="D92">
        <v>297.94</v>
      </c>
      <c r="E92">
        <v>34.56</v>
      </c>
    </row>
    <row r="93" spans="1:5" x14ac:dyDescent="0.35">
      <c r="A93">
        <v>2022</v>
      </c>
      <c r="B93">
        <v>4</v>
      </c>
      <c r="C93">
        <v>641.42999999999995</v>
      </c>
      <c r="D93">
        <v>364.89</v>
      </c>
      <c r="E93">
        <v>63.75</v>
      </c>
    </row>
    <row r="94" spans="1:5" x14ac:dyDescent="0.35">
      <c r="A94">
        <v>2023</v>
      </c>
      <c r="B94">
        <v>1</v>
      </c>
      <c r="C94">
        <v>368.93</v>
      </c>
      <c r="D94">
        <v>330.35</v>
      </c>
      <c r="E94">
        <v>33.479999999999997</v>
      </c>
    </row>
    <row r="95" spans="1:5" x14ac:dyDescent="0.35">
      <c r="A95">
        <v>2023</v>
      </c>
      <c r="B95">
        <v>2</v>
      </c>
      <c r="C95">
        <v>564.32000000000005</v>
      </c>
      <c r="D95">
        <v>389.71</v>
      </c>
      <c r="E95">
        <v>41.46</v>
      </c>
    </row>
    <row r="96" spans="1:5" x14ac:dyDescent="0.35">
      <c r="A96">
        <v>2023</v>
      </c>
      <c r="B96">
        <v>3</v>
      </c>
      <c r="C96">
        <v>360.15</v>
      </c>
      <c r="D96">
        <v>261.12</v>
      </c>
      <c r="E96">
        <v>41.21</v>
      </c>
    </row>
    <row r="97" spans="1:5" x14ac:dyDescent="0.35">
      <c r="A97">
        <v>2023</v>
      </c>
      <c r="B97">
        <v>4</v>
      </c>
      <c r="C97">
        <v>643.27</v>
      </c>
      <c r="D97">
        <v>569.66999999999996</v>
      </c>
      <c r="E97">
        <v>65.45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02F8-3EC7-4F8E-93D6-3F745309141C}">
  <dimension ref="A1:C2"/>
  <sheetViews>
    <sheetView workbookViewId="0">
      <selection sqref="A1:C2"/>
    </sheetView>
  </sheetViews>
  <sheetFormatPr defaultRowHeight="14.5" x14ac:dyDescent="0.35"/>
  <cols>
    <col min="1" max="1" width="17.54296875" customWidth="1"/>
    <col min="2" max="2" width="12.6328125" customWidth="1"/>
    <col min="3" max="3" width="17" customWidth="1"/>
  </cols>
  <sheetData>
    <row r="1" spans="1:3" x14ac:dyDescent="0.35">
      <c r="A1" t="s">
        <v>7</v>
      </c>
      <c r="B1" t="s">
        <v>6</v>
      </c>
      <c r="C1" t="s">
        <v>5</v>
      </c>
    </row>
    <row r="2" spans="1:3" x14ac:dyDescent="0.35">
      <c r="A2">
        <v>400</v>
      </c>
      <c r="B2">
        <v>1.87</v>
      </c>
      <c r="C2">
        <v>0.1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9c3f0e-da4a-4b08-bb5c-8ba8c21c84f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8CBACC16A82E4CB71175DBACA5B242" ma:contentTypeVersion="14" ma:contentTypeDescription="Create a new document." ma:contentTypeScope="" ma:versionID="41bf5b39c0a8b2b09caec9ad563b0557">
  <xsd:schema xmlns:xsd="http://www.w3.org/2001/XMLSchema" xmlns:xs="http://www.w3.org/2001/XMLSchema" xmlns:p="http://schemas.microsoft.com/office/2006/metadata/properties" xmlns:ns3="3b9c3f0e-da4a-4b08-bb5c-8ba8c21c84fe" xmlns:ns4="d95c007f-7983-4cbc-b0c9-68c1dd08255c" targetNamespace="http://schemas.microsoft.com/office/2006/metadata/properties" ma:root="true" ma:fieldsID="4cd35bba0851db5ac47e11aa84f9dea0" ns3:_="" ns4:_="">
    <xsd:import namespace="3b9c3f0e-da4a-4b08-bb5c-8ba8c21c84fe"/>
    <xsd:import namespace="d95c007f-7983-4cbc-b0c9-68c1dd0825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c3f0e-da4a-4b08-bb5c-8ba8c21c84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c007f-7983-4cbc-b0c9-68c1dd0825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0E141A-90F8-4D8B-B62E-11F1CC054E84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3b9c3f0e-da4a-4b08-bb5c-8ba8c21c84fe"/>
    <ds:schemaRef ds:uri="http://schemas.microsoft.com/office/2006/documentManagement/types"/>
    <ds:schemaRef ds:uri="d95c007f-7983-4cbc-b0c9-68c1dd08255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395A4EA-B3CB-4034-8BF5-B1A38CD954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B74897-8E9B-4908-965E-1E2A73630E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c3f0e-da4a-4b08-bb5c-8ba8c21c84fe"/>
    <ds:schemaRef ds:uri="d95c007f-7983-4cbc-b0c9-68c1dd0825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Sheet5</vt:lpstr>
      <vt:lpstr>Model</vt:lpstr>
      <vt:lpstr>Chart</vt:lpstr>
      <vt:lpstr>{Emilystiendita}_Module03_Past_</vt:lpstr>
      <vt:lpstr>{Emilystiendita}_Module03_Const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Yaiden Porcayo</cp:lastModifiedBy>
  <dcterms:created xsi:type="dcterms:W3CDTF">2025-02-20T00:14:32Z</dcterms:created>
  <dcterms:modified xsi:type="dcterms:W3CDTF">2025-03-31T11:56:43Z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0x010100A48CBACC16A82E4CB71175DBACA5B242</vt:lpwstr>
  </property>
</Properties>
</file>