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bryantu-my.sharepoint.com/personal/yporcayo_bryant_edu/Documents/"/>
    </mc:Choice>
  </mc:AlternateContent>
  <xr:revisionPtr revIDLastSave="0" documentId="8_{E98DE41D-91B8-4B05-BFCF-597C0A374933}" xr6:coauthVersionLast="47" xr6:coauthVersionMax="47" xr10:uidLastSave="{00000000-0000-0000-0000-000000000000}"/>
  <bookViews>
    <workbookView xWindow="-110" yWindow="-110" windowWidth="19420" windowHeight="10300" xr2:uid="{6A9F07E4-FB6C-468F-B0BB-A9D32A09C77A}"/>
  </bookViews>
  <sheets>
    <sheet name="{Emilystiendita}_Module12_P (2)" sheetId="3" r:id="rId1"/>
    <sheet name="Stipulation" sheetId="1" r:id="rId2"/>
    <sheet name="Sheet1" sheetId="2" r:id="rId3"/>
  </sheets>
  <definedNames>
    <definedName name="solver_adj" localSheetId="0" hidden="1">'{Emilystiendita}_Module12_P (2)'!$G$2:$H$2</definedName>
    <definedName name="solver_adj" localSheetId="1" hidden="1">Stipulation!$G$2:$H$2</definedName>
    <definedName name="solver_cvg" localSheetId="0" hidden="1">0.00000001</definedName>
    <definedName name="solver_cvg" localSheetId="1" hidden="1">0.0001</definedName>
    <definedName name="solver_drv" localSheetId="0" hidden="1">1</definedName>
    <definedName name="solver_drv" localSheetId="1" hidden="1">1</definedName>
    <definedName name="solver_eng" localSheetId="0" hidden="1">1</definedName>
    <definedName name="solver_eng" localSheetId="1" hidden="1">1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2</definedName>
    <definedName name="solver_neg" localSheetId="1" hidden="1">2</definedName>
    <definedName name="solver_nod" localSheetId="0" hidden="1">2147483647</definedName>
    <definedName name="solver_nod" localSheetId="1" hidden="1">2147483647</definedName>
    <definedName name="solver_num" localSheetId="0" hidden="1">0</definedName>
    <definedName name="solver_num" localSheetId="1" hidden="1">0</definedName>
    <definedName name="solver_nwt" localSheetId="0" hidden="1">1</definedName>
    <definedName name="solver_nwt" localSheetId="1" hidden="1">1</definedName>
    <definedName name="solver_opt" localSheetId="0" hidden="1">'{Emilystiendita}_Module12_P (2)'!$K$17</definedName>
    <definedName name="solver_opt" localSheetId="1" hidden="1">Stipulation!$K$17</definedName>
    <definedName name="solver_pre" localSheetId="0" hidden="1">0.000001</definedName>
    <definedName name="solver_pre" localSheetId="1" hidden="1">0.000001</definedName>
    <definedName name="solver_rbv" localSheetId="0" hidden="1">1</definedName>
    <definedName name="solver_rbv" localSheetId="1" hidden="1">1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1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2</definedName>
    <definedName name="solver_typ" localSheetId="1" hidden="1">2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0"/>
</workbook>
</file>

<file path=xl/calcChain.xml><?xml version="1.0" encoding="utf-8"?>
<calcChain xmlns="http://schemas.openxmlformats.org/spreadsheetml/2006/main">
  <c r="L8" i="3" l="1"/>
  <c r="F8" i="1"/>
  <c r="N8" i="1"/>
  <c r="N15" i="3"/>
  <c r="L15" i="3" s="1"/>
  <c r="H15" i="3"/>
  <c r="G15" i="3"/>
  <c r="N14" i="3"/>
  <c r="L14" i="3" s="1"/>
  <c r="H14" i="3"/>
  <c r="G14" i="3"/>
  <c r="N13" i="3"/>
  <c r="L13" i="3" s="1"/>
  <c r="H13" i="3"/>
  <c r="G13" i="3"/>
  <c r="N12" i="3"/>
  <c r="L12" i="3" s="1"/>
  <c r="H12" i="3"/>
  <c r="G12" i="3"/>
  <c r="N11" i="3"/>
  <c r="L11" i="3" s="1"/>
  <c r="H11" i="3"/>
  <c r="G11" i="3"/>
  <c r="N10" i="3"/>
  <c r="L10" i="3" s="1"/>
  <c r="H10" i="3"/>
  <c r="G10" i="3"/>
  <c r="N9" i="3"/>
  <c r="L9" i="3" s="1"/>
  <c r="H9" i="3"/>
  <c r="G9" i="3"/>
  <c r="N8" i="3"/>
  <c r="H8" i="3"/>
  <c r="G8" i="3"/>
  <c r="E7" i="3"/>
  <c r="D7" i="3"/>
  <c r="F15" i="3" s="1"/>
  <c r="C7" i="3"/>
  <c r="B7" i="3"/>
  <c r="L9" i="1"/>
  <c r="L10" i="1"/>
  <c r="L11" i="1"/>
  <c r="L12" i="1"/>
  <c r="L13" i="1"/>
  <c r="L14" i="1"/>
  <c r="L15" i="1"/>
  <c r="L8" i="1"/>
  <c r="N9" i="1"/>
  <c r="N10" i="1"/>
  <c r="N11" i="1"/>
  <c r="N12" i="1"/>
  <c r="N13" i="1"/>
  <c r="N14" i="1"/>
  <c r="N15" i="1"/>
  <c r="G11" i="1"/>
  <c r="F15" i="1"/>
  <c r="F9" i="1"/>
  <c r="F10" i="1"/>
  <c r="F11" i="1"/>
  <c r="F12" i="1"/>
  <c r="F13" i="1"/>
  <c r="F14" i="1"/>
  <c r="D7" i="1"/>
  <c r="E7" i="1"/>
  <c r="C7" i="1"/>
  <c r="B7" i="1"/>
  <c r="H9" i="1"/>
  <c r="H10" i="1"/>
  <c r="H11" i="1"/>
  <c r="H12" i="1"/>
  <c r="H13" i="1"/>
  <c r="H14" i="1"/>
  <c r="H15" i="1"/>
  <c r="H8" i="1"/>
  <c r="G9" i="1"/>
  <c r="G10" i="1"/>
  <c r="G12" i="1"/>
  <c r="G13" i="1"/>
  <c r="G14" i="1"/>
  <c r="G15" i="1"/>
  <c r="G8" i="1"/>
  <c r="I8" i="1" l="1"/>
  <c r="J8" i="1" s="1"/>
  <c r="K8" i="1" s="1"/>
  <c r="I15" i="3"/>
  <c r="J15" i="3" s="1"/>
  <c r="K15" i="3" s="1"/>
  <c r="I12" i="3"/>
  <c r="J12" i="3" s="1"/>
  <c r="K12" i="3" s="1"/>
  <c r="I10" i="3"/>
  <c r="J10" i="3" s="1"/>
  <c r="K10" i="3" s="1"/>
  <c r="I13" i="3"/>
  <c r="J13" i="3" s="1"/>
  <c r="K13" i="3" s="1"/>
  <c r="I11" i="3"/>
  <c r="J11" i="3" s="1"/>
  <c r="K11" i="3" s="1"/>
  <c r="I8" i="3"/>
  <c r="J8" i="3" s="1"/>
  <c r="K8" i="3" s="1"/>
  <c r="I14" i="3"/>
  <c r="J14" i="3" s="1"/>
  <c r="K14" i="3" s="1"/>
  <c r="I9" i="3"/>
  <c r="J9" i="3" s="1"/>
  <c r="K9" i="3" s="1"/>
  <c r="F8" i="3"/>
  <c r="F9" i="3"/>
  <c r="F10" i="3"/>
  <c r="F11" i="3"/>
  <c r="F12" i="3"/>
  <c r="F13" i="3"/>
  <c r="F14" i="3"/>
  <c r="I9" i="1"/>
  <c r="J9" i="1" s="1"/>
  <c r="K9" i="1" s="1"/>
  <c r="I10" i="1"/>
  <c r="J10" i="1" s="1"/>
  <c r="K10" i="1" s="1"/>
  <c r="I14" i="1"/>
  <c r="J14" i="1" s="1"/>
  <c r="K14" i="1" s="1"/>
  <c r="I15" i="1"/>
  <c r="J15" i="1" s="1"/>
  <c r="K15" i="1" s="1"/>
  <c r="I13" i="1"/>
  <c r="J13" i="1" s="1"/>
  <c r="K13" i="1" s="1"/>
  <c r="I12" i="1"/>
  <c r="J12" i="1" s="1"/>
  <c r="K12" i="1" s="1"/>
  <c r="I11" i="1"/>
  <c r="J11" i="1" s="1"/>
  <c r="K11" i="1" s="1"/>
  <c r="K17" i="3" l="1"/>
  <c r="M19" i="1" l="1"/>
  <c r="M20" i="1"/>
  <c r="M21" i="1" l="1"/>
  <c r="K17" i="1" s="1"/>
</calcChain>
</file>

<file path=xl/sharedStrings.xml><?xml version="1.0" encoding="utf-8"?>
<sst xmlns="http://schemas.openxmlformats.org/spreadsheetml/2006/main" count="73" uniqueCount="33">
  <si>
    <t>store_name</t>
  </si>
  <si>
    <t>lat</t>
  </si>
  <si>
    <t>long</t>
  </si>
  <si>
    <t>last_year_demand</t>
  </si>
  <si>
    <t>expected_yoy_change</t>
  </si>
  <si>
    <t>Butter Pecan Bluff</t>
  </si>
  <si>
    <t>Jelly River Delta</t>
  </si>
  <si>
    <t>Popping Candy Plains</t>
  </si>
  <si>
    <t>Smores Summit</t>
  </si>
  <si>
    <t>Sour Patch Prairie</t>
  </si>
  <si>
    <t>Strawberry Swirl Stream</t>
  </si>
  <si>
    <t>Swedish Fish Shores</t>
  </si>
  <si>
    <t>Vanilla Chai Vortex</t>
  </si>
  <si>
    <t>dc_name</t>
  </si>
  <si>
    <t>Vanilla Valley</t>
  </si>
  <si>
    <t>Store Location</t>
  </si>
  <si>
    <t>Lat</t>
  </si>
  <si>
    <t>Long</t>
  </si>
  <si>
    <t>Current DC</t>
  </si>
  <si>
    <t>New DC:</t>
  </si>
  <si>
    <t>New DC</t>
  </si>
  <si>
    <t>New DC Dist</t>
  </si>
  <si>
    <t>Use New?</t>
  </si>
  <si>
    <t>Dist</t>
  </si>
  <si>
    <t xml:space="preserve">Model Decision </t>
  </si>
  <si>
    <t>Starting Point</t>
  </si>
  <si>
    <t>Current DC Dist</t>
  </si>
  <si>
    <t>Objective</t>
  </si>
  <si>
    <t>Difference</t>
  </si>
  <si>
    <t>Demand</t>
  </si>
  <si>
    <t>Last Years</t>
  </si>
  <si>
    <t>This Years</t>
  </si>
  <si>
    <t>ABS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</si>
</sst>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"/>
  </numFmts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theme="6"/>
      <name val="Aptos Narrow"/>
      <family val="2"/>
      <scheme val="minor"/>
    </font>
    <font>
      <b/>
      <sz val="11"/>
      <color rgb="FF0070C0"/>
      <name val="Aptos Narrow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89999084444715716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2">
    <xf numFmtId="0" fontId="0" fillId="0" borderId="0" xfId="0"/>
    <xf numFmtId="0" fontId="0" fillId="33" borderId="0" xfId="0" applyFill="1"/>
    <xf numFmtId="0" fontId="0" fillId="34" borderId="0" xfId="0" applyFill="1"/>
    <xf numFmtId="0" fontId="18" fillId="34" borderId="0" xfId="0" applyFont="1" applyFill="1"/>
    <xf numFmtId="0" fontId="0" fillId="0" borderId="10" xfId="0" applyBorder="1"/>
    <xf numFmtId="0" fontId="16" fillId="0" borderId="0" xfId="0" applyFont="1" applyAlignment="1">
      <alignment horizontal="center"/>
    </xf>
    <xf numFmtId="0" fontId="16" fillId="0" borderId="0" xfId="0" applyFont="1"/>
    <xf numFmtId="2" fontId="0" fillId="0" borderId="0" xfId="0" applyNumberFormat="1"/>
    <xf numFmtId="169" fontId="0" fillId="33" borderId="0" xfId="0" applyNumberFormat="1" applyFill="1"/>
    <xf numFmtId="169" fontId="19" fillId="34" borderId="0" xfId="0" applyNumberFormat="1" applyFont="1" applyFill="1"/>
    <xf numFmtId="0" fontId="0" fillId="0" borderId="11" xfId="0" applyFill="1" applyBorder="1"/>
    <xf numFmtId="9" fontId="0" fillId="0" borderId="0" xfId="1" applyFont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16" fillId="34" borderId="15" xfId="0" applyFont="1" applyFill="1" applyBorder="1" applyAlignment="1">
      <alignment horizontal="right"/>
    </xf>
    <xf numFmtId="0" fontId="0" fillId="0" borderId="16" xfId="0" applyFill="1" applyBorder="1" applyAlignment="1">
      <alignment horizontal="center"/>
    </xf>
    <xf numFmtId="0" fontId="0" fillId="0" borderId="17" xfId="0" applyFill="1" applyBorder="1" applyAlignment="1">
      <alignment horizontal="center"/>
    </xf>
    <xf numFmtId="169" fontId="19" fillId="34" borderId="10" xfId="0" applyNumberFormat="1" applyFont="1" applyFill="1" applyBorder="1"/>
    <xf numFmtId="2" fontId="0" fillId="0" borderId="18" xfId="0" applyNumberFormat="1" applyBorder="1"/>
    <xf numFmtId="2" fontId="0" fillId="0" borderId="19" xfId="0" applyNumberFormat="1" applyBorder="1"/>
    <xf numFmtId="2" fontId="0" fillId="0" borderId="20" xfId="0" applyNumberFormat="1" applyBorder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162915</xdr:colOff>
      <xdr:row>17</xdr:row>
      <xdr:rowOff>108346</xdr:rowOff>
    </xdr:from>
    <xdr:to>
      <xdr:col>14</xdr:col>
      <xdr:colOff>905058</xdr:colOff>
      <xdr:row>41</xdr:row>
      <xdr:rowOff>65689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B619BF5-EDFB-1615-AEE5-1F320419F3F5}"/>
            </a:ext>
          </a:extLst>
        </xdr:cNvPr>
        <xdr:cNvSpPr txBox="1"/>
      </xdr:nvSpPr>
      <xdr:spPr>
        <a:xfrm>
          <a:off x="4702800" y="3210357"/>
          <a:ext cx="9727028" cy="433665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MIN:</a:t>
          </a:r>
        </a:p>
        <a:p>
          <a:endParaRPr lang="en-US" sz="1100"/>
        </a:p>
        <a:p>
          <a:endParaRPr lang="en-US" sz="1100"/>
        </a:p>
        <a:p>
          <a:endParaRPr lang="en-US" sz="1100"/>
        </a:p>
        <a:p>
          <a:endParaRPr lang="en-US" sz="1100"/>
        </a:p>
        <a:p>
          <a:endParaRPr lang="en-US" sz="1100"/>
        </a:p>
        <a:p>
          <a:endParaRPr lang="en-US" sz="1100"/>
        </a:p>
        <a:p>
          <a:endParaRPr lang="en-US" sz="1100"/>
        </a:p>
        <a:p>
          <a:endParaRPr lang="en-US" sz="1100"/>
        </a:p>
        <a:p>
          <a:endParaRPr lang="en-US" sz="1100"/>
        </a:p>
        <a:p>
          <a:endParaRPr lang="en-US" sz="1100"/>
        </a:p>
        <a:p>
          <a:endParaRPr lang="en-US" sz="1100"/>
        </a:p>
        <a:p>
          <a:endParaRPr lang="en-US" sz="1100"/>
        </a:p>
        <a:p>
          <a:endParaRPr lang="en-US" sz="1100"/>
        </a:p>
        <a:p>
          <a:endParaRPr lang="en-US" sz="1100"/>
        </a:p>
        <a:p>
          <a:endParaRPr lang="en-US" sz="1100"/>
        </a:p>
        <a:p>
          <a:r>
            <a:rPr lang="en-US" sz="1800"/>
            <a:t>NO</a:t>
          </a:r>
          <a:r>
            <a:rPr lang="en-US" sz="1800" baseline="0"/>
            <a:t> CONSTRAINTS</a:t>
          </a:r>
        </a:p>
        <a:p>
          <a:endParaRPr lang="en-US" sz="1800" baseline="0"/>
        </a:p>
        <a:p>
          <a:r>
            <a:rPr lang="en-US" sz="1800" baseline="0"/>
            <a:t>Decision Variables:</a:t>
          </a:r>
        </a:p>
        <a:p>
          <a:r>
            <a:rPr lang="en-US" sz="1800" baseline="0"/>
            <a:t>X_1= Location of new tower with respect to the x- axis </a:t>
          </a:r>
        </a:p>
        <a:p>
          <a:r>
            <a:rPr lang="en-US" sz="1800" baseline="0"/>
            <a:t>Y_2= Location of new tower with respect to the y axis </a:t>
          </a:r>
        </a:p>
      </xdr:txBody>
    </xdr:sp>
    <xdr:clientData/>
  </xdr:twoCellAnchor>
  <xdr:oneCellAnchor>
    <xdr:from>
      <xdr:col>9</xdr:col>
      <xdr:colOff>1071562</xdr:colOff>
      <xdr:row>23</xdr:row>
      <xdr:rowOff>9922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23025BDE-8A13-3E49-5054-7CC4969A5DEC}"/>
            </a:ext>
          </a:extLst>
        </xdr:cNvPr>
        <xdr:cNvSpPr txBox="1"/>
      </xdr:nvSpPr>
      <xdr:spPr>
        <a:xfrm>
          <a:off x="8939609" y="434578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twoCellAnchor editAs="oneCell">
    <xdr:from>
      <xdr:col>5</xdr:col>
      <xdr:colOff>797914</xdr:colOff>
      <xdr:row>17</xdr:row>
      <xdr:rowOff>167416</xdr:rowOff>
    </xdr:from>
    <xdr:to>
      <xdr:col>12</xdr:col>
      <xdr:colOff>740805</xdr:colOff>
      <xdr:row>31</xdr:row>
      <xdr:rowOff>103372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05FE202-68C4-7B0F-5A0B-F474456539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16751" y="3179974"/>
          <a:ext cx="6411031" cy="24168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641839-F45A-4318-B2D5-7EBD1D1CD83F}">
  <dimension ref="A1:P17"/>
  <sheetViews>
    <sheetView tabSelected="1" zoomScale="56" workbookViewId="0">
      <selection activeCell="P33" sqref="P33"/>
    </sheetView>
  </sheetViews>
  <sheetFormatPr defaultRowHeight="14.5" x14ac:dyDescent="0.35"/>
  <cols>
    <col min="1" max="1" width="23.7265625" customWidth="1"/>
    <col min="2" max="2" width="10.453125" customWidth="1"/>
    <col min="4" max="4" width="11.1796875" customWidth="1"/>
    <col min="5" max="5" width="10.81640625" customWidth="1"/>
    <col min="6" max="6" width="13.453125" customWidth="1"/>
    <col min="9" max="9" width="16.90625" customWidth="1"/>
    <col min="10" max="10" width="18.08984375" customWidth="1"/>
    <col min="12" max="12" width="18" customWidth="1"/>
    <col min="13" max="13" width="19.90625" customWidth="1"/>
    <col min="14" max="14" width="15.90625" bestFit="1" customWidth="1"/>
    <col min="15" max="16" width="20.26953125" customWidth="1"/>
  </cols>
  <sheetData>
    <row r="1" spans="1:16" x14ac:dyDescent="0.35">
      <c r="G1" t="s">
        <v>16</v>
      </c>
      <c r="H1" t="s">
        <v>17</v>
      </c>
    </row>
    <row r="2" spans="1:16" x14ac:dyDescent="0.35">
      <c r="F2" t="s">
        <v>19</v>
      </c>
      <c r="G2" s="3">
        <v>33.149971647290542</v>
      </c>
      <c r="H2" s="3">
        <v>-89.559977186703364</v>
      </c>
    </row>
    <row r="3" spans="1:16" x14ac:dyDescent="0.35">
      <c r="O3" t="s">
        <v>3</v>
      </c>
      <c r="P3" t="s">
        <v>4</v>
      </c>
    </row>
    <row r="4" spans="1:16" x14ac:dyDescent="0.35">
      <c r="O4">
        <v>1974.73</v>
      </c>
      <c r="P4">
        <v>-0.09</v>
      </c>
    </row>
    <row r="5" spans="1:16" x14ac:dyDescent="0.35">
      <c r="B5" s="5" t="s">
        <v>15</v>
      </c>
      <c r="C5" s="5"/>
      <c r="D5" s="5" t="s">
        <v>18</v>
      </c>
      <c r="E5" s="5"/>
      <c r="G5" s="5" t="s">
        <v>20</v>
      </c>
      <c r="H5" s="5"/>
      <c r="I5" s="6"/>
      <c r="J5" s="5" t="s">
        <v>24</v>
      </c>
      <c r="K5" s="5"/>
      <c r="O5">
        <v>2123.86</v>
      </c>
      <c r="P5">
        <v>-0.12</v>
      </c>
    </row>
    <row r="6" spans="1:16" x14ac:dyDescent="0.35">
      <c r="A6" t="s">
        <v>0</v>
      </c>
      <c r="B6" s="4" t="s">
        <v>1</v>
      </c>
      <c r="C6" s="4" t="s">
        <v>2</v>
      </c>
      <c r="D6" s="4" t="s">
        <v>16</v>
      </c>
      <c r="E6" s="4" t="s">
        <v>17</v>
      </c>
      <c r="F6" s="4" t="s">
        <v>26</v>
      </c>
      <c r="G6" s="4" t="s">
        <v>16</v>
      </c>
      <c r="H6" s="4" t="s">
        <v>17</v>
      </c>
      <c r="I6" s="4" t="s">
        <v>21</v>
      </c>
      <c r="J6" s="4" t="s">
        <v>22</v>
      </c>
      <c r="K6" s="4" t="s">
        <v>23</v>
      </c>
      <c r="L6" s="10" t="s">
        <v>28</v>
      </c>
      <c r="M6" s="10" t="s">
        <v>29</v>
      </c>
      <c r="O6">
        <v>1459.55</v>
      </c>
      <c r="P6">
        <v>-0.11</v>
      </c>
    </row>
    <row r="7" spans="1:16" x14ac:dyDescent="0.35">
      <c r="A7" t="s">
        <v>25</v>
      </c>
      <c r="B7">
        <f>AVERAGE(B8:B15)</f>
        <v>37.027499999999996</v>
      </c>
      <c r="C7">
        <f>AVERAGE(C8:C15)</f>
        <v>-97.421250000000015</v>
      </c>
      <c r="D7">
        <f t="shared" ref="D7:E7" si="0">AVERAGE(D8:D15)</f>
        <v>39.800000000000004</v>
      </c>
      <c r="E7">
        <f t="shared" si="0"/>
        <v>-97.100000000000009</v>
      </c>
      <c r="M7" t="s">
        <v>30</v>
      </c>
      <c r="N7" t="s">
        <v>31</v>
      </c>
      <c r="O7">
        <v>1490.18</v>
      </c>
      <c r="P7">
        <v>0.12</v>
      </c>
    </row>
    <row r="8" spans="1:16" x14ac:dyDescent="0.35">
      <c r="A8" t="s">
        <v>5</v>
      </c>
      <c r="B8" s="2">
        <v>37.19</v>
      </c>
      <c r="C8" s="2">
        <v>-87.79</v>
      </c>
      <c r="D8">
        <v>39.799999999999997</v>
      </c>
      <c r="E8">
        <v>-97.1</v>
      </c>
      <c r="F8" s="7">
        <f>SQRT((B8-$D$7)^2+(C8-$E$7)^2)</f>
        <v>9.6689296201803057</v>
      </c>
      <c r="G8" s="1">
        <f>$G$2</f>
        <v>33.149971647290542</v>
      </c>
      <c r="H8" s="1">
        <f>$H$2</f>
        <v>-89.559977186703364</v>
      </c>
      <c r="I8" s="8">
        <f>SQRT((G8-B8)^2+(H8-C8)^2)</f>
        <v>4.4107423788004905</v>
      </c>
      <c r="J8" s="1" t="b">
        <f>IF(I8&lt;F8,TRUE,FALSE)</f>
        <v>1</v>
      </c>
      <c r="K8" s="8">
        <f>IF(J8,I8,F8)</f>
        <v>4.4107423788004905</v>
      </c>
      <c r="L8">
        <f>N8-M8</f>
        <v>-177.72569999999996</v>
      </c>
      <c r="M8">
        <v>1974.73</v>
      </c>
      <c r="N8">
        <f>(M8*(1+P4))</f>
        <v>1797.0043000000001</v>
      </c>
      <c r="O8">
        <v>2125</v>
      </c>
      <c r="P8">
        <v>-0.08</v>
      </c>
    </row>
    <row r="9" spans="1:16" x14ac:dyDescent="0.35">
      <c r="A9" t="s">
        <v>6</v>
      </c>
      <c r="B9" s="2">
        <v>44.55</v>
      </c>
      <c r="C9" s="2">
        <v>-103.68</v>
      </c>
      <c r="D9">
        <v>39.799999999999997</v>
      </c>
      <c r="E9">
        <v>-97.1</v>
      </c>
      <c r="F9" s="7">
        <f t="shared" ref="F9:F14" si="1">SQRT((B9-$D$7)^2+(C9-$E$7)^2)</f>
        <v>8.1153496535885559</v>
      </c>
      <c r="G9" s="1">
        <f t="shared" ref="G9:G15" si="2">$G$2</f>
        <v>33.149971647290542</v>
      </c>
      <c r="H9" s="1">
        <f t="shared" ref="H9:H15" si="3">$H$2</f>
        <v>-89.559977186703364</v>
      </c>
      <c r="I9" s="8">
        <f t="shared" ref="I9:I15" si="4">SQRT((G9-B9)^2+(H9-C9)^2)</f>
        <v>18.147608401400916</v>
      </c>
      <c r="J9" s="1" t="b">
        <f t="shared" ref="J9:J15" si="5">IF(I9&lt;F9,TRUE,FALSE)</f>
        <v>0</v>
      </c>
      <c r="K9" s="8">
        <f t="shared" ref="K9:K15" si="6">IF(J9,I9,F9)</f>
        <v>8.1153496535885559</v>
      </c>
      <c r="L9">
        <f t="shared" ref="L9:L15" si="7">N9-M9</f>
        <v>-254.86320000000001</v>
      </c>
      <c r="M9">
        <v>2123.86</v>
      </c>
      <c r="N9">
        <f t="shared" ref="N9:N15" si="8">(M9*(1+P5))</f>
        <v>1868.9968000000001</v>
      </c>
      <c r="O9">
        <v>1535.78</v>
      </c>
      <c r="P9">
        <v>0.09</v>
      </c>
    </row>
    <row r="10" spans="1:16" x14ac:dyDescent="0.35">
      <c r="A10" t="s">
        <v>7</v>
      </c>
      <c r="B10" s="2">
        <v>37.770000000000003</v>
      </c>
      <c r="C10" s="2">
        <v>-118.31</v>
      </c>
      <c r="D10">
        <v>39.799999999999997</v>
      </c>
      <c r="E10">
        <v>-97.1</v>
      </c>
      <c r="F10" s="7">
        <f t="shared" si="1"/>
        <v>21.306923757314188</v>
      </c>
      <c r="G10" s="1">
        <f t="shared" si="2"/>
        <v>33.149971647290542</v>
      </c>
      <c r="H10" s="1">
        <f t="shared" si="3"/>
        <v>-89.559977186703364</v>
      </c>
      <c r="I10" s="8">
        <f t="shared" si="4"/>
        <v>29.118868002463909</v>
      </c>
      <c r="J10" s="1" t="b">
        <f t="shared" si="5"/>
        <v>0</v>
      </c>
      <c r="K10" s="8">
        <f t="shared" si="6"/>
        <v>21.306923757314188</v>
      </c>
      <c r="L10">
        <f t="shared" si="7"/>
        <v>-160.55050000000006</v>
      </c>
      <c r="M10">
        <v>1459.55</v>
      </c>
      <c r="N10">
        <f t="shared" si="8"/>
        <v>1298.9994999999999</v>
      </c>
      <c r="O10">
        <v>1616.84</v>
      </c>
      <c r="P10">
        <v>-0.05</v>
      </c>
    </row>
    <row r="11" spans="1:16" x14ac:dyDescent="0.35">
      <c r="A11" t="s">
        <v>8</v>
      </c>
      <c r="B11" s="2">
        <v>30.5</v>
      </c>
      <c r="C11" s="2">
        <v>-87.02</v>
      </c>
      <c r="D11">
        <v>39.799999999999997</v>
      </c>
      <c r="E11">
        <v>-97.1</v>
      </c>
      <c r="F11" s="7">
        <f t="shared" si="1"/>
        <v>13.714824096575221</v>
      </c>
      <c r="G11" s="1">
        <f t="shared" si="2"/>
        <v>33.149971647290542</v>
      </c>
      <c r="H11" s="1">
        <f t="shared" si="3"/>
        <v>-89.559977186703364</v>
      </c>
      <c r="I11" s="8">
        <f t="shared" si="4"/>
        <v>3.6706721237965811</v>
      </c>
      <c r="J11" s="1" t="b">
        <f t="shared" si="5"/>
        <v>1</v>
      </c>
      <c r="K11" s="8">
        <f t="shared" si="6"/>
        <v>3.6706721237965811</v>
      </c>
      <c r="L11">
        <f t="shared" si="7"/>
        <v>178.82160000000022</v>
      </c>
      <c r="M11">
        <v>1490.18</v>
      </c>
      <c r="N11">
        <f t="shared" si="8"/>
        <v>1669.0016000000003</v>
      </c>
      <c r="O11">
        <v>1625.69</v>
      </c>
      <c r="P11">
        <v>0.09</v>
      </c>
    </row>
    <row r="12" spans="1:16" x14ac:dyDescent="0.35">
      <c r="A12" t="s">
        <v>9</v>
      </c>
      <c r="B12" s="2">
        <v>37.74</v>
      </c>
      <c r="C12" s="2">
        <v>-95.73</v>
      </c>
      <c r="D12">
        <v>39.799999999999997</v>
      </c>
      <c r="E12">
        <v>-97.1</v>
      </c>
      <c r="F12" s="7">
        <f t="shared" si="1"/>
        <v>2.473964429817054</v>
      </c>
      <c r="G12" s="1">
        <f t="shared" si="2"/>
        <v>33.149971647290542</v>
      </c>
      <c r="H12" s="1">
        <f t="shared" si="3"/>
        <v>-89.559977186703364</v>
      </c>
      <c r="I12" s="8">
        <f t="shared" si="4"/>
        <v>7.6900937442451056</v>
      </c>
      <c r="J12" s="1" t="b">
        <f t="shared" si="5"/>
        <v>0</v>
      </c>
      <c r="K12" s="8">
        <f t="shared" si="6"/>
        <v>2.473964429817054</v>
      </c>
      <c r="L12">
        <f t="shared" si="7"/>
        <v>-170</v>
      </c>
      <c r="M12">
        <v>2125</v>
      </c>
      <c r="N12">
        <f t="shared" si="8"/>
        <v>1955</v>
      </c>
    </row>
    <row r="13" spans="1:16" x14ac:dyDescent="0.35">
      <c r="A13" t="s">
        <v>10</v>
      </c>
      <c r="B13" s="2">
        <v>44.3</v>
      </c>
      <c r="C13" s="2">
        <v>-106.55</v>
      </c>
      <c r="D13">
        <v>39.799999999999997</v>
      </c>
      <c r="E13">
        <v>-97.1</v>
      </c>
      <c r="F13" s="7">
        <f t="shared" si="1"/>
        <v>10.466733014651693</v>
      </c>
      <c r="G13" s="1">
        <f t="shared" si="2"/>
        <v>33.149971647290542</v>
      </c>
      <c r="H13" s="1">
        <f t="shared" si="3"/>
        <v>-89.559977186703364</v>
      </c>
      <c r="I13" s="8">
        <f t="shared" si="4"/>
        <v>20.322007958431783</v>
      </c>
      <c r="J13" s="1" t="b">
        <f t="shared" si="5"/>
        <v>0</v>
      </c>
      <c r="K13" s="8">
        <f t="shared" si="6"/>
        <v>10.466733014651693</v>
      </c>
      <c r="L13">
        <f t="shared" si="7"/>
        <v>138.2202000000002</v>
      </c>
      <c r="M13">
        <v>1535.78</v>
      </c>
      <c r="N13">
        <f t="shared" si="8"/>
        <v>1674.0002000000002</v>
      </c>
    </row>
    <row r="14" spans="1:16" x14ac:dyDescent="0.35">
      <c r="A14" t="s">
        <v>11</v>
      </c>
      <c r="B14" s="2">
        <v>33.15</v>
      </c>
      <c r="C14" s="2">
        <v>-89.56</v>
      </c>
      <c r="D14">
        <v>39.799999999999997</v>
      </c>
      <c r="E14">
        <v>-97.1</v>
      </c>
      <c r="F14" s="7">
        <f t="shared" si="1"/>
        <v>10.053561557975371</v>
      </c>
      <c r="G14" s="1">
        <f t="shared" si="2"/>
        <v>33.149971647290542</v>
      </c>
      <c r="H14" s="1">
        <f t="shared" si="3"/>
        <v>-89.559977186703364</v>
      </c>
      <c r="I14" s="8">
        <f t="shared" si="4"/>
        <v>3.6391243961261604E-5</v>
      </c>
      <c r="J14" s="1" t="b">
        <f t="shared" si="5"/>
        <v>1</v>
      </c>
      <c r="K14" s="8">
        <f t="shared" si="6"/>
        <v>3.6391243961261604E-5</v>
      </c>
      <c r="L14">
        <f t="shared" si="7"/>
        <v>-80.842000000000098</v>
      </c>
      <c r="M14">
        <v>1616.84</v>
      </c>
      <c r="N14">
        <f t="shared" si="8"/>
        <v>1535.9979999999998</v>
      </c>
    </row>
    <row r="15" spans="1:16" x14ac:dyDescent="0.35">
      <c r="A15" t="s">
        <v>12</v>
      </c>
      <c r="B15" s="2">
        <v>31.02</v>
      </c>
      <c r="C15" s="2">
        <v>-90.73</v>
      </c>
      <c r="D15">
        <v>39.799999999999997</v>
      </c>
      <c r="E15">
        <v>-97.1</v>
      </c>
      <c r="F15" s="7">
        <f>SQRT((B15-$D$7)^2+(C15-$E$7)^2)</f>
        <v>10.847363735027979</v>
      </c>
      <c r="G15" s="1">
        <f t="shared" si="2"/>
        <v>33.149971647290542</v>
      </c>
      <c r="H15" s="1">
        <f t="shared" si="3"/>
        <v>-89.559977186703364</v>
      </c>
      <c r="I15" s="8">
        <f t="shared" si="4"/>
        <v>2.4301713112239991</v>
      </c>
      <c r="J15" s="1" t="b">
        <f t="shared" si="5"/>
        <v>1</v>
      </c>
      <c r="K15" s="8">
        <f t="shared" si="6"/>
        <v>2.4301713112239991</v>
      </c>
      <c r="L15">
        <f t="shared" si="7"/>
        <v>146.3121000000001</v>
      </c>
      <c r="M15">
        <v>1625.69</v>
      </c>
      <c r="N15">
        <f t="shared" si="8"/>
        <v>1772.0021000000002</v>
      </c>
    </row>
    <row r="17" spans="10:11" x14ac:dyDescent="0.35">
      <c r="J17" t="s">
        <v>27</v>
      </c>
      <c r="K17" s="9">
        <f>SUM(K8:K15)</f>
        <v>52.874593060436517</v>
      </c>
    </row>
  </sheetData>
  <mergeCells count="4">
    <mergeCell ref="B5:C5"/>
    <mergeCell ref="D5:E5"/>
    <mergeCell ref="G5:H5"/>
    <mergeCell ref="J5:K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B0B70-7113-4992-9E24-6741DCE0E63A}">
  <dimension ref="A1:R21"/>
  <sheetViews>
    <sheetView zoomScale="57" workbookViewId="0">
      <selection activeCell="J8" sqref="J8:K15"/>
    </sheetView>
  </sheetViews>
  <sheetFormatPr defaultRowHeight="14.5" x14ac:dyDescent="0.35"/>
  <cols>
    <col min="1" max="1" width="23.7265625" customWidth="1"/>
    <col min="2" max="2" width="10.453125" customWidth="1"/>
    <col min="4" max="4" width="11.1796875" customWidth="1"/>
    <col min="5" max="5" width="10.81640625" customWidth="1"/>
    <col min="6" max="6" width="13.453125" customWidth="1"/>
    <col min="9" max="9" width="16.90625" customWidth="1"/>
    <col min="10" max="10" width="18.08984375" customWidth="1"/>
    <col min="12" max="12" width="18" customWidth="1"/>
    <col min="13" max="13" width="19.90625" customWidth="1"/>
    <col min="14" max="14" width="15.90625" bestFit="1" customWidth="1"/>
    <col min="15" max="16" width="20.26953125" customWidth="1"/>
  </cols>
  <sheetData>
    <row r="1" spans="1:18" x14ac:dyDescent="0.35">
      <c r="G1" t="s">
        <v>16</v>
      </c>
      <c r="H1" t="s">
        <v>17</v>
      </c>
    </row>
    <row r="2" spans="1:18" x14ac:dyDescent="0.35">
      <c r="F2" t="s">
        <v>19</v>
      </c>
      <c r="G2" s="3">
        <v>33.149949931275579</v>
      </c>
      <c r="H2" s="3">
        <v>-89.559964677534765</v>
      </c>
    </row>
    <row r="3" spans="1:18" x14ac:dyDescent="0.35">
      <c r="O3" t="s">
        <v>3</v>
      </c>
      <c r="P3" t="s">
        <v>4</v>
      </c>
    </row>
    <row r="4" spans="1:18" x14ac:dyDescent="0.35">
      <c r="O4">
        <v>1974.73</v>
      </c>
      <c r="P4">
        <v>-0.09</v>
      </c>
      <c r="R4" s="11"/>
    </row>
    <row r="5" spans="1:18" ht="15" thickBot="1" x14ac:dyDescent="0.4">
      <c r="B5" s="5" t="s">
        <v>15</v>
      </c>
      <c r="C5" s="5"/>
      <c r="D5" s="5" t="s">
        <v>18</v>
      </c>
      <c r="E5" s="5"/>
      <c r="G5" s="5" t="s">
        <v>20</v>
      </c>
      <c r="H5" s="5"/>
      <c r="I5" s="6"/>
      <c r="J5" s="5" t="s">
        <v>24</v>
      </c>
      <c r="K5" s="5"/>
      <c r="O5">
        <v>2123.86</v>
      </c>
      <c r="P5">
        <v>-0.12</v>
      </c>
      <c r="R5" s="11"/>
    </row>
    <row r="6" spans="1:18" ht="15" thickBot="1" x14ac:dyDescent="0.4">
      <c r="A6" t="s">
        <v>0</v>
      </c>
      <c r="B6" s="4" t="s">
        <v>1</v>
      </c>
      <c r="C6" s="4" t="s">
        <v>2</v>
      </c>
      <c r="D6" s="4" t="s">
        <v>16</v>
      </c>
      <c r="E6" s="4" t="s">
        <v>17</v>
      </c>
      <c r="F6" s="4" t="s">
        <v>26</v>
      </c>
      <c r="G6" s="4" t="s">
        <v>16</v>
      </c>
      <c r="H6" s="4" t="s">
        <v>17</v>
      </c>
      <c r="I6" s="4" t="s">
        <v>21</v>
      </c>
      <c r="J6" s="4" t="s">
        <v>22</v>
      </c>
      <c r="K6" s="4" t="s">
        <v>23</v>
      </c>
      <c r="L6" s="15" t="s">
        <v>28</v>
      </c>
      <c r="M6" s="16" t="s">
        <v>29</v>
      </c>
      <c r="N6" s="17"/>
      <c r="O6">
        <v>1459.55</v>
      </c>
      <c r="P6">
        <v>-0.11</v>
      </c>
      <c r="R6" s="11"/>
    </row>
    <row r="7" spans="1:18" ht="15" thickBot="1" x14ac:dyDescent="0.4">
      <c r="A7" t="s">
        <v>25</v>
      </c>
      <c r="B7">
        <f>AVERAGE(B8:B15)</f>
        <v>37.027499999999996</v>
      </c>
      <c r="C7">
        <f>AVERAGE(C8:C15)</f>
        <v>-97.421250000000015</v>
      </c>
      <c r="D7">
        <f t="shared" ref="D7:F7" si="0">AVERAGE(D8:D15)</f>
        <v>39.800000000000004</v>
      </c>
      <c r="E7">
        <f t="shared" si="0"/>
        <v>-97.100000000000009</v>
      </c>
      <c r="L7" s="2"/>
      <c r="M7" s="2" t="s">
        <v>30</v>
      </c>
      <c r="N7" s="2" t="s">
        <v>31</v>
      </c>
      <c r="O7">
        <v>1490.18</v>
      </c>
      <c r="P7">
        <v>0.12</v>
      </c>
      <c r="R7" s="11"/>
    </row>
    <row r="8" spans="1:18" x14ac:dyDescent="0.35">
      <c r="A8" t="s">
        <v>5</v>
      </c>
      <c r="B8" s="2">
        <v>37.19</v>
      </c>
      <c r="C8" s="2">
        <v>-87.79</v>
      </c>
      <c r="D8">
        <v>39.799999999999997</v>
      </c>
      <c r="E8">
        <v>-97.1</v>
      </c>
      <c r="F8" s="19">
        <f>SQRT((B8-$D$7)^2+(C8-$E$7)^2)</f>
        <v>9.6689296201803057</v>
      </c>
      <c r="G8" s="1">
        <f>$G$2</f>
        <v>33.149949931275579</v>
      </c>
      <c r="H8" s="1">
        <f>$H$2</f>
        <v>-89.559964677534765</v>
      </c>
      <c r="I8" s="8">
        <f>SQRT((G8-B8)^2+(H8-C8)^2)</f>
        <v>4.4107572498972223</v>
      </c>
      <c r="J8" s="1" t="b">
        <f>IF(I8&lt;F8,TRUE,FALSE)</f>
        <v>1</v>
      </c>
      <c r="K8" s="8">
        <f>IF(J8,I8,F8)</f>
        <v>4.4107572498972223</v>
      </c>
      <c r="L8" s="2">
        <f>N8-M8</f>
        <v>-177.72569999999996</v>
      </c>
      <c r="M8" s="4">
        <v>1974.73</v>
      </c>
      <c r="N8" s="4">
        <f>(M8*(1+P4))</f>
        <v>1797.0043000000001</v>
      </c>
      <c r="O8">
        <v>2125</v>
      </c>
      <c r="P8">
        <v>-0.08</v>
      </c>
      <c r="R8" s="11"/>
    </row>
    <row r="9" spans="1:18" x14ac:dyDescent="0.35">
      <c r="A9" t="s">
        <v>6</v>
      </c>
      <c r="B9" s="2">
        <v>44.55</v>
      </c>
      <c r="C9" s="2">
        <v>-103.68</v>
      </c>
      <c r="D9">
        <v>39.799999999999997</v>
      </c>
      <c r="E9">
        <v>-97.1</v>
      </c>
      <c r="F9" s="20">
        <f t="shared" ref="F9:F14" si="1">SQRT((B9-$D$7)^2+(C9-$E$7)^2)</f>
        <v>8.1153496535885559</v>
      </c>
      <c r="G9" s="1">
        <f t="shared" ref="G9:G15" si="2">$G$2</f>
        <v>33.149949931275579</v>
      </c>
      <c r="H9" s="1">
        <f t="shared" ref="H9:H15" si="3">$H$2</f>
        <v>-89.559964677534765</v>
      </c>
      <c r="I9" s="8">
        <f t="shared" ref="I9:I15" si="4">SQRT((G9-B9)^2+(H9-C9)^2)</f>
        <v>18.147631775994622</v>
      </c>
      <c r="J9" s="1" t="b">
        <f t="shared" ref="J9:J15" si="5">IF(I9&lt;F9,TRUE,FALSE)</f>
        <v>0</v>
      </c>
      <c r="K9" s="8">
        <f t="shared" ref="K9:K15" si="6">IF(J9,I9,F9)</f>
        <v>8.1153496535885559</v>
      </c>
      <c r="L9" s="2">
        <f t="shared" ref="L9:L15" si="7">N9-M9</f>
        <v>-254.86320000000001</v>
      </c>
      <c r="M9" s="4">
        <v>2123.86</v>
      </c>
      <c r="N9" s="4">
        <f t="shared" ref="N9:N15" si="8">(M9*(1+P5))</f>
        <v>1868.9968000000001</v>
      </c>
      <c r="O9">
        <v>1535.78</v>
      </c>
      <c r="P9">
        <v>0.09</v>
      </c>
      <c r="R9" s="11"/>
    </row>
    <row r="10" spans="1:18" x14ac:dyDescent="0.35">
      <c r="A10" t="s">
        <v>7</v>
      </c>
      <c r="B10" s="2">
        <v>37.770000000000003</v>
      </c>
      <c r="C10" s="2">
        <v>-118.31</v>
      </c>
      <c r="D10">
        <v>39.799999999999997</v>
      </c>
      <c r="E10">
        <v>-97.1</v>
      </c>
      <c r="F10" s="20">
        <f t="shared" si="1"/>
        <v>21.306923757314188</v>
      </c>
      <c r="G10" s="1">
        <f t="shared" si="2"/>
        <v>33.149949931275579</v>
      </c>
      <c r="H10" s="1">
        <f t="shared" si="3"/>
        <v>-89.559964677534765</v>
      </c>
      <c r="I10" s="8">
        <f t="shared" si="4"/>
        <v>29.118883798671256</v>
      </c>
      <c r="J10" s="1" t="b">
        <f t="shared" si="5"/>
        <v>0</v>
      </c>
      <c r="K10" s="8">
        <f t="shared" si="6"/>
        <v>21.306923757314188</v>
      </c>
      <c r="L10" s="2">
        <f t="shared" si="7"/>
        <v>-160.55050000000006</v>
      </c>
      <c r="M10" s="4">
        <v>1459.55</v>
      </c>
      <c r="N10" s="4">
        <f t="shared" si="8"/>
        <v>1298.9994999999999</v>
      </c>
      <c r="O10">
        <v>1616.84</v>
      </c>
      <c r="P10">
        <v>-0.05</v>
      </c>
      <c r="R10" s="11"/>
    </row>
    <row r="11" spans="1:18" x14ac:dyDescent="0.35">
      <c r="A11" t="s">
        <v>8</v>
      </c>
      <c r="B11" s="2">
        <v>30.5</v>
      </c>
      <c r="C11" s="2">
        <v>-87.02</v>
      </c>
      <c r="D11">
        <v>39.799999999999997</v>
      </c>
      <c r="E11">
        <v>-97.1</v>
      </c>
      <c r="F11" s="20">
        <f t="shared" si="1"/>
        <v>13.714824096575221</v>
      </c>
      <c r="G11" s="1">
        <f t="shared" si="2"/>
        <v>33.149949931275579</v>
      </c>
      <c r="H11" s="1">
        <f t="shared" si="3"/>
        <v>-89.559964677534765</v>
      </c>
      <c r="I11" s="8">
        <f t="shared" si="4"/>
        <v>3.6706477904304231</v>
      </c>
      <c r="J11" s="1" t="b">
        <f t="shared" si="5"/>
        <v>1</v>
      </c>
      <c r="K11" s="8">
        <f t="shared" si="6"/>
        <v>3.6706477904304231</v>
      </c>
      <c r="L11" s="2">
        <f t="shared" si="7"/>
        <v>178.82160000000022</v>
      </c>
      <c r="M11" s="4">
        <v>1490.18</v>
      </c>
      <c r="N11" s="4">
        <f t="shared" si="8"/>
        <v>1669.0016000000003</v>
      </c>
      <c r="O11">
        <v>1625.69</v>
      </c>
      <c r="P11">
        <v>0.09</v>
      </c>
      <c r="R11" s="11"/>
    </row>
    <row r="12" spans="1:18" x14ac:dyDescent="0.35">
      <c r="A12" t="s">
        <v>9</v>
      </c>
      <c r="B12" s="2">
        <v>37.74</v>
      </c>
      <c r="C12" s="2">
        <v>-95.73</v>
      </c>
      <c r="D12">
        <v>39.799999999999997</v>
      </c>
      <c r="E12">
        <v>-97.1</v>
      </c>
      <c r="F12" s="20">
        <f t="shared" si="1"/>
        <v>2.473964429817054</v>
      </c>
      <c r="G12" s="1">
        <f t="shared" si="2"/>
        <v>33.149949931275579</v>
      </c>
      <c r="H12" s="1">
        <f t="shared" si="3"/>
        <v>-89.559964677534765</v>
      </c>
      <c r="I12" s="8">
        <f t="shared" si="4"/>
        <v>7.6901167425381658</v>
      </c>
      <c r="J12" s="1" t="b">
        <f t="shared" si="5"/>
        <v>0</v>
      </c>
      <c r="K12" s="8">
        <f t="shared" si="6"/>
        <v>2.473964429817054</v>
      </c>
      <c r="L12" s="2">
        <f t="shared" si="7"/>
        <v>-170</v>
      </c>
      <c r="M12" s="4">
        <v>2125</v>
      </c>
      <c r="N12" s="4">
        <f t="shared" si="8"/>
        <v>1955</v>
      </c>
    </row>
    <row r="13" spans="1:18" x14ac:dyDescent="0.35">
      <c r="A13" t="s">
        <v>10</v>
      </c>
      <c r="B13" s="2">
        <v>44.3</v>
      </c>
      <c r="C13" s="2">
        <v>-106.55</v>
      </c>
      <c r="D13">
        <v>39.799999999999997</v>
      </c>
      <c r="E13">
        <v>-97.1</v>
      </c>
      <c r="F13" s="20">
        <f t="shared" si="1"/>
        <v>10.466733014651693</v>
      </c>
      <c r="G13" s="1">
        <f t="shared" si="2"/>
        <v>33.149949931275579</v>
      </c>
      <c r="H13" s="1">
        <f t="shared" si="3"/>
        <v>-89.559964677534765</v>
      </c>
      <c r="I13" s="8">
        <f t="shared" si="4"/>
        <v>20.322030331482082</v>
      </c>
      <c r="J13" s="1" t="b">
        <f t="shared" si="5"/>
        <v>0</v>
      </c>
      <c r="K13" s="8">
        <f t="shared" si="6"/>
        <v>10.466733014651693</v>
      </c>
      <c r="L13" s="2">
        <f t="shared" si="7"/>
        <v>138.2202000000002</v>
      </c>
      <c r="M13" s="4">
        <v>1535.78</v>
      </c>
      <c r="N13" s="4">
        <f t="shared" si="8"/>
        <v>1674.0002000000002</v>
      </c>
    </row>
    <row r="14" spans="1:18" x14ac:dyDescent="0.35">
      <c r="A14" t="s">
        <v>11</v>
      </c>
      <c r="B14" s="2">
        <v>33.15</v>
      </c>
      <c r="C14" s="2">
        <v>-89.56</v>
      </c>
      <c r="D14">
        <v>39.799999999999997</v>
      </c>
      <c r="E14">
        <v>-97.1</v>
      </c>
      <c r="F14" s="20">
        <f t="shared" si="1"/>
        <v>10.053561557975371</v>
      </c>
      <c r="G14" s="1">
        <f t="shared" si="2"/>
        <v>33.149949931275579</v>
      </c>
      <c r="H14" s="1">
        <f t="shared" si="3"/>
        <v>-89.559964677534765</v>
      </c>
      <c r="I14" s="8">
        <f t="shared" si="4"/>
        <v>6.1274413220036093E-5</v>
      </c>
      <c r="J14" s="1" t="b">
        <f t="shared" si="5"/>
        <v>1</v>
      </c>
      <c r="K14" s="8">
        <f t="shared" si="6"/>
        <v>6.1274413220036093E-5</v>
      </c>
      <c r="L14" s="2">
        <f t="shared" si="7"/>
        <v>-80.842000000000098</v>
      </c>
      <c r="M14" s="4">
        <v>1616.84</v>
      </c>
      <c r="N14" s="4">
        <f t="shared" si="8"/>
        <v>1535.9979999999998</v>
      </c>
    </row>
    <row r="15" spans="1:18" ht="15" thickBot="1" x14ac:dyDescent="0.4">
      <c r="A15" t="s">
        <v>12</v>
      </c>
      <c r="B15" s="2">
        <v>31.02</v>
      </c>
      <c r="C15" s="2">
        <v>-90.73</v>
      </c>
      <c r="D15">
        <v>39.799999999999997</v>
      </c>
      <c r="E15">
        <v>-97.1</v>
      </c>
      <c r="F15" s="21">
        <f>SQRT((B15-$D$7)^2+(C15-$E$7)^2)</f>
        <v>10.847363735027979</v>
      </c>
      <c r="G15" s="1">
        <f t="shared" si="2"/>
        <v>33.149949931275579</v>
      </c>
      <c r="H15" s="1">
        <f t="shared" si="3"/>
        <v>-89.559964677534765</v>
      </c>
      <c r="I15" s="8">
        <f t="shared" si="4"/>
        <v>2.4301583005140177</v>
      </c>
      <c r="J15" s="1" t="b">
        <f t="shared" si="5"/>
        <v>1</v>
      </c>
      <c r="K15" s="8">
        <f t="shared" si="6"/>
        <v>2.4301583005140177</v>
      </c>
      <c r="L15" s="2">
        <f t="shared" si="7"/>
        <v>146.3121000000001</v>
      </c>
      <c r="M15" s="4">
        <v>1625.69</v>
      </c>
      <c r="N15" s="4">
        <f t="shared" si="8"/>
        <v>1772.0021000000002</v>
      </c>
    </row>
    <row r="16" spans="1:18" x14ac:dyDescent="0.35">
      <c r="M16" s="4"/>
      <c r="N16" s="4"/>
    </row>
    <row r="17" spans="10:13" x14ac:dyDescent="0.35">
      <c r="J17" s="4" t="s">
        <v>27</v>
      </c>
      <c r="K17" s="18">
        <f>SUM(K8:K15)+M21</f>
        <v>75.865095470627153</v>
      </c>
    </row>
    <row r="18" spans="10:13" ht="15" thickBot="1" x14ac:dyDescent="0.4"/>
    <row r="19" spans="10:13" x14ac:dyDescent="0.35">
      <c r="L19" s="12" t="b">
        <v>1</v>
      </c>
      <c r="M19">
        <f>SUMIF($J$8:$J$15,L19,$N$8:$N$15)</f>
        <v>6774.0059999999994</v>
      </c>
    </row>
    <row r="20" spans="10:13" x14ac:dyDescent="0.35">
      <c r="L20" s="13" t="b">
        <v>0</v>
      </c>
      <c r="M20">
        <f>SUMIF($J$8:$J$15,L20,$N$8:$N$15)</f>
        <v>6796.9965000000002</v>
      </c>
    </row>
    <row r="21" spans="10:13" ht="15" thickBot="1" x14ac:dyDescent="0.4">
      <c r="L21" s="14" t="s">
        <v>32</v>
      </c>
      <c r="M21">
        <f>ABS(M19-M20)</f>
        <v>22.990500000000793</v>
      </c>
    </row>
  </sheetData>
  <mergeCells count="5">
    <mergeCell ref="B5:C5"/>
    <mergeCell ref="D5:E5"/>
    <mergeCell ref="G5:H5"/>
    <mergeCell ref="J5:K5"/>
    <mergeCell ref="M6:N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27D11-1D46-40B2-A2EE-38C044A76FAB}">
  <dimension ref="A1:C2"/>
  <sheetViews>
    <sheetView workbookViewId="0">
      <selection activeCell="C8" sqref="C8"/>
    </sheetView>
  </sheetViews>
  <sheetFormatPr defaultRowHeight="14.5" x14ac:dyDescent="0.35"/>
  <cols>
    <col min="1" max="1" width="13.90625" customWidth="1"/>
  </cols>
  <sheetData>
    <row r="1" spans="1:3" x14ac:dyDescent="0.35">
      <c r="A1" t="s">
        <v>13</v>
      </c>
      <c r="B1" t="s">
        <v>1</v>
      </c>
      <c r="C1" t="s">
        <v>2</v>
      </c>
    </row>
    <row r="2" spans="1:3" x14ac:dyDescent="0.35">
      <c r="A2" t="s">
        <v>14</v>
      </c>
      <c r="B2">
        <v>39.799999999999997</v>
      </c>
      <c r="C2">
        <v>-97.1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{Emilystiendita}_Module12_P (2)</vt:lpstr>
      <vt:lpstr>Stipulation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Yaiden Porcayo</cp:lastModifiedBy>
  <dcterms:created xsi:type="dcterms:W3CDTF">2025-04-30T22:50:19Z</dcterms:created>
  <dcterms:modified xsi:type="dcterms:W3CDTF">2025-05-03T04:04:01Z</dcterms:modified>
</cp:coreProperties>
</file>