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2"/>
  </bookViews>
  <sheets>
    <sheet name="2017 automn &amp; winter" sheetId="1" r:id="rId1"/>
    <sheet name="2018" sheetId="2" r:id="rId2"/>
    <sheet name="2019" sheetId="4" r:id="rId3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41" i="4" l="1"/>
  <c r="J40" i="4" l="1"/>
  <c r="J39" i="4" l="1"/>
  <c r="J37" i="4" l="1"/>
  <c r="J38" i="4"/>
  <c r="J36" i="4" l="1"/>
  <c r="J35" i="4" l="1"/>
  <c r="J34" i="4" l="1"/>
  <c r="J33" i="4" l="1"/>
  <c r="J32" i="4" l="1"/>
  <c r="J31" i="4" l="1"/>
  <c r="J30" i="4" l="1"/>
  <c r="J29" i="4" l="1"/>
  <c r="J28" i="4"/>
  <c r="J27" i="4"/>
  <c r="J26" i="4" l="1"/>
  <c r="J25" i="4" l="1"/>
  <c r="J24" i="4" l="1"/>
  <c r="J23" i="4" l="1"/>
  <c r="J22" i="4" l="1"/>
  <c r="J21" i="4" l="1"/>
  <c r="J20" i="4" l="1"/>
  <c r="J19" i="4" l="1"/>
  <c r="J18" i="4"/>
  <c r="J17" i="4" l="1"/>
  <c r="J16" i="4" l="1"/>
  <c r="J15" i="4" l="1"/>
  <c r="J10" i="4" l="1"/>
  <c r="J9" i="4" l="1"/>
  <c r="J60" i="2" l="1"/>
  <c r="C9" i="4" l="1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A9" i="4" l="1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A10" i="4" l="1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C13" i="4" l="1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A13" i="4" l="1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A14" i="4"/>
  <c r="J49" i="2"/>
  <c r="C15" i="4" l="1"/>
  <c r="D15" i="4" s="1"/>
  <c r="E15" i="4" s="1"/>
  <c r="F15" i="4" s="1"/>
  <c r="G15" i="4" s="1"/>
  <c r="H15" i="4" s="1"/>
  <c r="B16" i="4" s="1"/>
  <c r="J48" i="2"/>
  <c r="C16" i="4" l="1"/>
  <c r="D16" i="4" s="1"/>
  <c r="E16" i="4" s="1"/>
  <c r="F16" i="4" s="1"/>
  <c r="G16" i="4" s="1"/>
  <c r="H16" i="4" s="1"/>
  <c r="B17" i="4" s="1"/>
  <c r="A15" i="4"/>
  <c r="J47" i="2"/>
  <c r="A16" i="4" l="1"/>
  <c r="C17" i="4"/>
  <c r="D17" i="4" s="1"/>
  <c r="E17" i="4" s="1"/>
  <c r="F17" i="4" s="1"/>
  <c r="G17" i="4" s="1"/>
  <c r="H17" i="4" s="1"/>
  <c r="B18" i="4" s="1"/>
  <c r="J46" i="2"/>
  <c r="A17" i="4" l="1"/>
  <c r="C18" i="4"/>
  <c r="D18" i="4" s="1"/>
  <c r="E18" i="4" s="1"/>
  <c r="F18" i="4" s="1"/>
  <c r="G18" i="4" s="1"/>
  <c r="H18" i="4" s="1"/>
  <c r="B19" i="4" s="1"/>
  <c r="J45" i="2"/>
  <c r="A18" i="4" l="1"/>
  <c r="C19" i="4"/>
  <c r="D19" i="4" s="1"/>
  <c r="E19" i="4" s="1"/>
  <c r="F19" i="4" s="1"/>
  <c r="G19" i="4" s="1"/>
  <c r="H19" i="4" s="1"/>
  <c r="B20" i="4" s="1"/>
  <c r="J44" i="2"/>
  <c r="C20" i="4" l="1"/>
  <c r="D20" i="4" s="1"/>
  <c r="E20" i="4" s="1"/>
  <c r="F20" i="4" s="1"/>
  <c r="G20" i="4" s="1"/>
  <c r="H20" i="4" s="1"/>
  <c r="B21" i="4" s="1"/>
  <c r="A19" i="4"/>
  <c r="J43" i="2"/>
  <c r="C21" i="4" l="1"/>
  <c r="D21" i="4" s="1"/>
  <c r="E21" i="4" s="1"/>
  <c r="F21" i="4" s="1"/>
  <c r="G21" i="4" s="1"/>
  <c r="H21" i="4" s="1"/>
  <c r="B22" i="4" s="1"/>
  <c r="A20" i="4"/>
  <c r="J42" i="2"/>
  <c r="C22" i="4" l="1"/>
  <c r="D22" i="4" s="1"/>
  <c r="E22" i="4" s="1"/>
  <c r="F22" i="4" s="1"/>
  <c r="G22" i="4" s="1"/>
  <c r="H22" i="4" s="1"/>
  <c r="B23" i="4" s="1"/>
  <c r="A21" i="4"/>
  <c r="J41" i="2"/>
  <c r="C23" i="4" l="1"/>
  <c r="D23" i="4" s="1"/>
  <c r="E23" i="4" s="1"/>
  <c r="F23" i="4" s="1"/>
  <c r="G23" i="4" s="1"/>
  <c r="H23" i="4" s="1"/>
  <c r="B24" i="4" s="1"/>
  <c r="A22" i="4"/>
  <c r="J40" i="2"/>
  <c r="J39" i="2"/>
  <c r="A23" i="4" l="1"/>
  <c r="C24" i="4"/>
  <c r="D24" i="4" s="1"/>
  <c r="E24" i="4" s="1"/>
  <c r="F24" i="4" s="1"/>
  <c r="G24" i="4" s="1"/>
  <c r="H24" i="4" s="1"/>
  <c r="B25" i="4" s="1"/>
  <c r="J38" i="2"/>
  <c r="C25" i="4" l="1"/>
  <c r="D25" i="4" s="1"/>
  <c r="E25" i="4" s="1"/>
  <c r="F25" i="4" s="1"/>
  <c r="G25" i="4" s="1"/>
  <c r="H25" i="4" s="1"/>
  <c r="B26" i="4" s="1"/>
  <c r="A24" i="4"/>
  <c r="J35" i="2"/>
  <c r="C26" i="4" l="1"/>
  <c r="D26" i="4" s="1"/>
  <c r="E26" i="4" s="1"/>
  <c r="F26" i="4" s="1"/>
  <c r="G26" i="4" s="1"/>
  <c r="H26" i="4" s="1"/>
  <c r="B27" i="4" s="1"/>
  <c r="A25" i="4"/>
  <c r="J34" i="2"/>
  <c r="C27" i="4" l="1"/>
  <c r="D27" i="4" s="1"/>
  <c r="E27" i="4" s="1"/>
  <c r="F27" i="4" s="1"/>
  <c r="G27" i="4" s="1"/>
  <c r="H27" i="4" s="1"/>
  <c r="B28" i="4" s="1"/>
  <c r="A26" i="4"/>
  <c r="J33" i="2"/>
  <c r="C28" i="4" l="1"/>
  <c r="D28" i="4" s="1"/>
  <c r="E28" i="4" s="1"/>
  <c r="F28" i="4" s="1"/>
  <c r="G28" i="4" s="1"/>
  <c r="H28" i="4" s="1"/>
  <c r="B29" i="4" s="1"/>
  <c r="A27" i="4"/>
  <c r="J32" i="2"/>
  <c r="C29" i="4" l="1"/>
  <c r="D29" i="4" s="1"/>
  <c r="E29" i="4" s="1"/>
  <c r="F29" i="4" s="1"/>
  <c r="G29" i="4" s="1"/>
  <c r="H29" i="4" s="1"/>
  <c r="B30" i="4" s="1"/>
  <c r="A28" i="4"/>
  <c r="J31" i="2"/>
  <c r="C30" i="4" l="1"/>
  <c r="D30" i="4" s="1"/>
  <c r="E30" i="4" s="1"/>
  <c r="F30" i="4" s="1"/>
  <c r="G30" i="4" s="1"/>
  <c r="H30" i="4" s="1"/>
  <c r="B31" i="4" s="1"/>
  <c r="A29" i="4"/>
  <c r="J30" i="2"/>
  <c r="A30" i="4" l="1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3" i="4"/>
  <c r="K34" i="2"/>
  <c r="K30" i="2"/>
  <c r="A34" i="4" l="1"/>
  <c r="C35" i="4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2" i="4"/>
  <c r="A41" i="4"/>
  <c r="J19" i="2"/>
  <c r="C43" i="4" l="1"/>
  <c r="D43" i="4" s="1"/>
  <c r="E43" i="4" s="1"/>
  <c r="F43" i="4" s="1"/>
  <c r="G43" i="4" s="1"/>
  <c r="H43" i="4" s="1"/>
  <c r="B44" i="4" s="1"/>
  <c r="A43" i="4"/>
  <c r="J18" i="2"/>
  <c r="C44" i="4" l="1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5" i="4"/>
  <c r="A44" i="4"/>
  <c r="J16" i="2"/>
  <c r="C46" i="4" l="1"/>
  <c r="D46" i="4" s="1"/>
  <c r="E46" i="4" s="1"/>
  <c r="F46" i="4" s="1"/>
  <c r="G46" i="4" s="1"/>
  <c r="H46" i="4" s="1"/>
  <c r="B47" i="4" s="1"/>
  <c r="J15" i="2"/>
  <c r="A46" i="4" l="1"/>
  <c r="C47" i="4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7" i="4"/>
  <c r="J13" i="2"/>
  <c r="A48" i="4" l="1"/>
  <c r="C49" i="4"/>
  <c r="D49" i="4" s="1"/>
  <c r="E49" i="4" s="1"/>
  <c r="F49" i="4" s="1"/>
  <c r="G49" i="4" s="1"/>
  <c r="H49" i="4" s="1"/>
  <c r="B50" i="4" s="1"/>
  <c r="J12" i="2"/>
  <c r="A49" i="4" l="1"/>
  <c r="C50" i="4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2" i="4"/>
  <c r="I11" i="1"/>
  <c r="A53" i="4" l="1"/>
  <c r="C54" i="4"/>
  <c r="D54" i="4" s="1"/>
  <c r="E54" i="4" s="1"/>
  <c r="F54" i="4" s="1"/>
  <c r="G54" i="4" s="1"/>
  <c r="H54" i="4" s="1"/>
  <c r="B55" i="4" s="1"/>
  <c r="I10" i="1"/>
  <c r="A54" i="4" l="1"/>
  <c r="C55" i="4"/>
  <c r="D55" i="4" s="1"/>
  <c r="E55" i="4" s="1"/>
  <c r="F55" i="4" s="1"/>
  <c r="G55" i="4" s="1"/>
  <c r="H55" i="4" s="1"/>
  <c r="B56" i="4" s="1"/>
  <c r="A55" i="4"/>
  <c r="I9" i="1"/>
  <c r="C56" i="4" l="1"/>
  <c r="D56" i="4" s="1"/>
  <c r="E56" i="4" s="1"/>
  <c r="F56" i="4" s="1"/>
  <c r="G56" i="4" s="1"/>
  <c r="H56" i="4" s="1"/>
  <c r="B57" i="4" s="1"/>
  <c r="K61" i="2"/>
  <c r="K56" i="2"/>
  <c r="K52" i="2"/>
  <c r="K47" i="2"/>
  <c r="K43" i="2"/>
  <c r="K39" i="2"/>
  <c r="K26" i="2"/>
  <c r="K21" i="2"/>
  <c r="K17" i="2"/>
  <c r="K13" i="2"/>
  <c r="K8" i="2"/>
  <c r="I8" i="1"/>
  <c r="A56" i="4" l="1"/>
  <c r="C57" i="4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<sst xmlns="http://schemas.openxmlformats.org/spreadsheetml/2006/main" count="28" uniqueCount="12">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</sst>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81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64" dataDxfId="63">
  <autoFilter ref="A2:G13"/>
  <tableColumns count="7">
    <tableColumn id="1" name="Lundi" dataDxfId="62">
      <calculatedColumnFormula xml:space="preserve"> 1 + G2</calculatedColumnFormula>
    </tableColumn>
    <tableColumn id="2" name="Mardi" dataDxfId="61"/>
    <tableColumn id="3" name="Mercredi" dataDxfId="60"/>
    <tableColumn id="4" name="Jeudi" dataDxfId="59"/>
    <tableColumn id="5" name="Vendredi" dataDxfId="58"/>
    <tableColumn id="6" name="Samedi" dataDxfId="57"/>
    <tableColumn id="7" name="Dimanche" dataDxfId="56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43697</v>
      </c>
    </row>
  </sheetData>
  <sheetProtection password="CF7C" sheet="1" objects="1" scenarios="1"/>
  <conditionalFormatting sqref="I3">
    <cfRule type="cellIs" dxfId="80" priority="17" operator="lessThan">
      <formula>$H$3</formula>
    </cfRule>
  </conditionalFormatting>
  <conditionalFormatting sqref="I4">
    <cfRule type="cellIs" dxfId="79" priority="16" operator="lessThan">
      <formula>$H$4</formula>
    </cfRule>
  </conditionalFormatting>
  <conditionalFormatting sqref="I5">
    <cfRule type="cellIs" dxfId="78" priority="15" operator="lessThan">
      <formula>$H$5</formula>
    </cfRule>
  </conditionalFormatting>
  <conditionalFormatting sqref="I6">
    <cfRule type="cellIs" dxfId="77" priority="14" operator="lessThan">
      <formula>$H$6</formula>
    </cfRule>
  </conditionalFormatting>
  <conditionalFormatting sqref="I7">
    <cfRule type="cellIs" dxfId="76" priority="13" operator="lessThan">
      <formula>$H$7</formula>
    </cfRule>
  </conditionalFormatting>
  <conditionalFormatting sqref="I8">
    <cfRule type="cellIs" dxfId="75" priority="12" operator="lessThan">
      <formula>$H$8</formula>
    </cfRule>
  </conditionalFormatting>
  <conditionalFormatting sqref="I9">
    <cfRule type="cellIs" dxfId="74" priority="11" operator="lessThan">
      <formula>$H$9</formula>
    </cfRule>
  </conditionalFormatting>
  <conditionalFormatting sqref="I10">
    <cfRule type="cellIs" dxfId="73" priority="10" operator="lessThan">
      <formula>$H$10</formula>
    </cfRule>
  </conditionalFormatting>
  <conditionalFormatting sqref="I11">
    <cfRule type="cellIs" dxfId="72" priority="9" operator="lessThan">
      <formula>$H$11</formula>
    </cfRule>
  </conditionalFormatting>
  <conditionalFormatting sqref="I12">
    <cfRule type="cellIs" dxfId="71" priority="8" operator="lessThan">
      <formula>$H$12</formula>
    </cfRule>
  </conditionalFormatting>
  <conditionalFormatting sqref="A3:G13">
    <cfRule type="timePeriod" dxfId="70" priority="6" timePeriod="today">
      <formula>FLOOR(A3,1)=TODAY()</formula>
    </cfRule>
    <cfRule type="timePeriod" dxfId="69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68" priority="1" operator="between">
      <formula>0.5</formula>
      <formula>0.8</formula>
    </cfRule>
    <cfRule type="cellIs" dxfId="67" priority="2" operator="between">
      <formula>0.2</formula>
      <formula>0.6</formula>
    </cfRule>
    <cfRule type="cellIs" dxfId="66" priority="3" operator="greaterThan">
      <formula>0.8</formula>
    </cfRule>
    <cfRule type="cellIs" dxfId="65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55" priority="18" timePeriod="today">
      <formula>FLOOR(B4,1)=TODAY()</formula>
    </cfRule>
    <cfRule type="timePeriod" dxfId="54" priority="19" timePeriod="thisMonth">
      <formula>AND(MONTH(B4)=MONTH(TODAY()),YEAR(B4)=YEAR(TODAY()))</formula>
    </cfRule>
  </conditionalFormatting>
  <conditionalFormatting sqref="J4:K61">
    <cfRule type="cellIs" dxfId="53" priority="13" operator="greaterThan">
      <formula>24.8800001</formula>
    </cfRule>
    <cfRule type="cellIs" dxfId="52" priority="14" operator="between">
      <formula>18.66000001</formula>
      <formula>24.88</formula>
    </cfRule>
    <cfRule type="cellIs" dxfId="51" priority="15" operator="between">
      <formula>12.4400001</formula>
      <formula>18.66</formula>
    </cfRule>
    <cfRule type="cellIs" dxfId="50" priority="16" operator="between">
      <formula>6.220001</formula>
      <formula>12.44</formula>
    </cfRule>
    <cfRule type="cellIs" dxfId="49" priority="17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pane xSplit="11" ySplit="3" topLeftCell="L28" activePane="bottomRight" state="frozen"/>
      <selection pane="topRight" activeCell="L1" sqref="L1"/>
      <selection pane="bottomLeft" activeCell="A4" sqref="A4"/>
      <selection pane="bottomRight" activeCell="J42" sqref="J42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429.04999999999995</v>
      </c>
      <c r="K3" s="25"/>
      <c r="L3" s="27">
        <f xml:space="preserve"> J3 / 622</f>
        <v>0.68979099678456579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>
        <f xml:space="preserve"> 7.72</f>
        <v>7.72</v>
      </c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>
        <f xml:space="preserve"> 4.13 + 6.22 + 7.09</f>
        <v>17.439999999999998</v>
      </c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>
        <f xml:space="preserve"> 6.26 + 6.18 + 6.63</f>
        <v>19.07</v>
      </c>
      <c r="K21" s="24">
        <f>SUM(J18:J21)</f>
        <v>53.16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>
        <f xml:space="preserve"> 6.24 + 5.03</f>
        <v>11.27</v>
      </c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>
        <f xml:space="preserve"> 7.55 + 8.18</f>
        <v>15.73</v>
      </c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>
        <f xml:space="preserve"> 6.91 + 7.1+ 3.76</f>
        <v>17.77</v>
      </c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>
        <f xml:space="preserve"> 8.64 + 7.17</f>
        <v>15.81</v>
      </c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>
        <f>+ 7.23 + 7.35 + 7.26</f>
        <v>21.84</v>
      </c>
      <c r="K26" s="24">
        <f>SUM(J22:J26)</f>
        <v>82.42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>
        <f xml:space="preserve"> 7.32 + 7.33 + 7.72</f>
        <v>22.37</v>
      </c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>
        <f xml:space="preserve"> 7.81</f>
        <v>7.81</v>
      </c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>
        <f xml:space="preserve"> 8.19</f>
        <v>8.19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>
        <f xml:space="preserve"> 7.71 + 8.38</f>
        <v>16.09</v>
      </c>
      <c r="K30" s="24">
        <f>SUM(J27:J30)</f>
        <v>54.459999999999994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>
        <f xml:space="preserve"> 7.36 + 7.32</f>
        <v>14.68</v>
      </c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>
        <f xml:space="preserve"> 7.54</f>
        <v>7.54</v>
      </c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>
        <f xml:space="preserve"> 7.27 + 5.6</f>
        <v>12.87</v>
      </c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>
        <f xml:space="preserve"> 8.05</f>
        <v>8.0500000000000007</v>
      </c>
      <c r="K34" s="24">
        <f>SUM(J31:J34)</f>
        <v>43.14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>
        <f xml:space="preserve"> 8.08</f>
        <v>8.08</v>
      </c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>
        <f xml:space="preserve"> 4.56 + 3.22 + 8.61</f>
        <v>16.39</v>
      </c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>
        <f xml:space="preserve"> 6.26 + 6.47 + 8.64 + 7.78</f>
        <v>29.150000000000002</v>
      </c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>
        <f xml:space="preserve"> 5.66 + 8.24 + 9.19</f>
        <v>23.09</v>
      </c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>
        <f xml:space="preserve"> 7.33</f>
        <v>7.33</v>
      </c>
      <c r="K39" s="24">
        <f>SUM(J35:J39)</f>
        <v>84.04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>
        <f xml:space="preserve"> 7.26 + 7.25 + 9.49</f>
        <v>24</v>
      </c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>
        <f xml:space="preserve"> 7.57 + 8.03 + 10.06</f>
        <v>25.66</v>
      </c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/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49.66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/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/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/>
      <c r="K47" s="24">
        <f>SUM(J44:J47)</f>
        <v>0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/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0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0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/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ignoredErrors>
    <ignoredError sqref="B9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2019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2019-08-19T22:12:59Z</dcterms:modified>
</cp:coreProperties>
</file>