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90" windowWidth="19440" windowHeight="8520" activeTab="3"/>
  </bookViews>
  <sheets>
    <sheet name="2017 automn &amp; winter" sheetId="1" r:id="rId1"/>
    <sheet name="2018" sheetId="2" r:id="rId2"/>
    <sheet name="2019" sheetId="4" r:id="rId3"/>
    <sheet name="2020" sheetId="5" r:id="rId4"/>
    <sheet name="Feuil2" sheetId="6" r:id="rId5"/>
  </sheets>
  <definedNames>
    <definedName name="_xlnm._FilterDatabase" localSheetId="1" hidden="1">'2018'!$B$3:$H$3</definedName>
  </definedNames>
  <calcPr calcId="145621"/>
</workbook>
</file>

<file path=xl/calcChain.xml><?xml version="1.0" encoding="utf-8"?>
<calcChain xmlns="http://schemas.openxmlformats.org/spreadsheetml/2006/main">
  <c r="J30" i="5" l="1"/>
  <c r="J29" i="5" l="1"/>
  <c r="J28" i="5" l="1"/>
  <c r="J27" i="5" l="1"/>
  <c r="J25" i="5" l="1"/>
  <c r="J24" i="5" l="1"/>
  <c r="J23" i="5" l="1"/>
  <c r="J22" i="5" l="1"/>
  <c r="J21" i="5" l="1"/>
  <c r="J20" i="5" l="1"/>
  <c r="J19" i="5" l="1"/>
  <c r="J18" i="5" l="1"/>
  <c r="J17" i="5" l="1"/>
  <c r="J16" i="5" l="1"/>
  <c r="J15" i="5" l="1"/>
  <c r="J14" i="5" l="1"/>
  <c r="J12" i="5" l="1"/>
  <c r="J11" i="5" l="1"/>
  <c r="J10" i="5" l="1"/>
  <c r="K61" i="5" l="1"/>
  <c r="K56" i="5"/>
  <c r="K52" i="5"/>
  <c r="K47" i="5"/>
  <c r="K43" i="5"/>
  <c r="K39" i="5"/>
  <c r="K34" i="5"/>
  <c r="K30" i="5"/>
  <c r="K26" i="5"/>
  <c r="K21" i="5"/>
  <c r="K17" i="5"/>
  <c r="K13" i="5"/>
  <c r="C9" i="5"/>
  <c r="K8" i="5"/>
  <c r="H8" i="5"/>
  <c r="G8" i="5" s="1"/>
  <c r="F8" i="5" s="1"/>
  <c r="E8" i="5" s="1"/>
  <c r="D8" i="5" s="1"/>
  <c r="C8" i="5" s="1"/>
  <c r="B8" i="5" s="1"/>
  <c r="J3" i="5"/>
  <c r="L3" i="5" s="1"/>
  <c r="H7" i="5" l="1"/>
  <c r="G7" i="5" s="1"/>
  <c r="F7" i="5" s="1"/>
  <c r="E7" i="5" s="1"/>
  <c r="D7" i="5" s="1"/>
  <c r="C7" i="5" s="1"/>
  <c r="B7" i="5" s="1"/>
  <c r="A8" i="5"/>
  <c r="D9" i="5"/>
  <c r="E9" i="5" s="1"/>
  <c r="F9" i="5" s="1"/>
  <c r="G9" i="5" s="1"/>
  <c r="H9" i="5" s="1"/>
  <c r="B10" i="5" s="1"/>
  <c r="C10" i="5" s="1"/>
  <c r="D10" i="5" s="1"/>
  <c r="E10" i="5" s="1"/>
  <c r="F10" i="5" s="1"/>
  <c r="G10" i="5" s="1"/>
  <c r="H10" i="5" s="1"/>
  <c r="J58" i="4"/>
  <c r="J57" i="4"/>
  <c r="B11" i="5" l="1"/>
  <c r="C11" i="5" s="1"/>
  <c r="D11" i="5" s="1"/>
  <c r="E11" i="5" s="1"/>
  <c r="F11" i="5" s="1"/>
  <c r="G11" i="5" s="1"/>
  <c r="H11" i="5" s="1"/>
  <c r="A10" i="5"/>
  <c r="H6" i="5"/>
  <c r="G6" i="5" s="1"/>
  <c r="F6" i="5" s="1"/>
  <c r="E6" i="5" s="1"/>
  <c r="D6" i="5" s="1"/>
  <c r="C6" i="5" s="1"/>
  <c r="B6" i="5" s="1"/>
  <c r="A7" i="5"/>
  <c r="A9" i="5"/>
  <c r="J49" i="4"/>
  <c r="J53" i="4"/>
  <c r="B12" i="5" l="1"/>
  <c r="C12" i="5" s="1"/>
  <c r="D12" i="5" s="1"/>
  <c r="E12" i="5" s="1"/>
  <c r="F12" i="5" s="1"/>
  <c r="G12" i="5" s="1"/>
  <c r="H12" i="5" s="1"/>
  <c r="A11" i="5"/>
  <c r="H5" i="5"/>
  <c r="G5" i="5" s="1"/>
  <c r="F5" i="5" s="1"/>
  <c r="E5" i="5" s="1"/>
  <c r="D5" i="5" s="1"/>
  <c r="C5" i="5" s="1"/>
  <c r="B5" i="5" s="1"/>
  <c r="A6" i="5"/>
  <c r="J47" i="4"/>
  <c r="H4" i="5" l="1"/>
  <c r="G4" i="5" s="1"/>
  <c r="F4" i="5" s="1"/>
  <c r="E4" i="5" s="1"/>
  <c r="D4" i="5" s="1"/>
  <c r="C4" i="5" s="1"/>
  <c r="B4" i="5" s="1"/>
  <c r="A4" i="5" s="1"/>
  <c r="A5" i="5"/>
  <c r="B13" i="5"/>
  <c r="C13" i="5" s="1"/>
  <c r="D13" i="5" s="1"/>
  <c r="E13" i="5" s="1"/>
  <c r="F13" i="5" s="1"/>
  <c r="G13" i="5" s="1"/>
  <c r="H13" i="5" s="1"/>
  <c r="J46" i="4"/>
  <c r="B14" i="5" l="1"/>
  <c r="C14" i="5" s="1"/>
  <c r="D14" i="5" s="1"/>
  <c r="E14" i="5" s="1"/>
  <c r="F14" i="5" s="1"/>
  <c r="G14" i="5" s="1"/>
  <c r="H14" i="5" s="1"/>
  <c r="A12" i="5"/>
  <c r="J45" i="4"/>
  <c r="A13" i="5" l="1"/>
  <c r="B15" i="5"/>
  <c r="C15" i="5" s="1"/>
  <c r="D15" i="5" s="1"/>
  <c r="E15" i="5" s="1"/>
  <c r="F15" i="5" s="1"/>
  <c r="G15" i="5" s="1"/>
  <c r="H15" i="5" s="1"/>
  <c r="J42" i="4"/>
  <c r="B16" i="5" l="1"/>
  <c r="C16" i="5" s="1"/>
  <c r="D16" i="5" s="1"/>
  <c r="E16" i="5" s="1"/>
  <c r="F16" i="5" s="1"/>
  <c r="G16" i="5" s="1"/>
  <c r="H16" i="5" s="1"/>
  <c r="A15" i="5"/>
  <c r="A14" i="5"/>
  <c r="J41" i="4"/>
  <c r="B17" i="5" l="1"/>
  <c r="C17" i="5" s="1"/>
  <c r="D17" i="5" s="1"/>
  <c r="E17" i="5" s="1"/>
  <c r="F17" i="5" s="1"/>
  <c r="G17" i="5" s="1"/>
  <c r="H17" i="5" s="1"/>
  <c r="A16" i="5"/>
  <c r="J40" i="4"/>
  <c r="B18" i="5" l="1"/>
  <c r="C18" i="5" s="1"/>
  <c r="D18" i="5" s="1"/>
  <c r="E18" i="5" s="1"/>
  <c r="F18" i="5" s="1"/>
  <c r="G18" i="5" s="1"/>
  <c r="H18" i="5" s="1"/>
  <c r="J39" i="4"/>
  <c r="B19" i="5" l="1"/>
  <c r="C19" i="5" s="1"/>
  <c r="D19" i="5" s="1"/>
  <c r="E19" i="5" s="1"/>
  <c r="F19" i="5" s="1"/>
  <c r="G19" i="5" s="1"/>
  <c r="H19" i="5" s="1"/>
  <c r="A17" i="5"/>
  <c r="J37" i="4"/>
  <c r="J38" i="4"/>
  <c r="B20" i="5" l="1"/>
  <c r="C20" i="5" s="1"/>
  <c r="D20" i="5" s="1"/>
  <c r="E20" i="5" s="1"/>
  <c r="F20" i="5" s="1"/>
  <c r="G20" i="5" s="1"/>
  <c r="H20" i="5" s="1"/>
  <c r="A19" i="5"/>
  <c r="A18" i="5"/>
  <c r="J36" i="4"/>
  <c r="B21" i="5" l="1"/>
  <c r="C21" i="5" s="1"/>
  <c r="D21" i="5" s="1"/>
  <c r="E21" i="5" s="1"/>
  <c r="F21" i="5" s="1"/>
  <c r="G21" i="5" s="1"/>
  <c r="H21" i="5" s="1"/>
  <c r="A20" i="5"/>
  <c r="J35" i="4"/>
  <c r="B22" i="5" l="1"/>
  <c r="C22" i="5" s="1"/>
  <c r="D22" i="5" s="1"/>
  <c r="E22" i="5" s="1"/>
  <c r="F22" i="5" s="1"/>
  <c r="G22" i="5" s="1"/>
  <c r="H22" i="5" s="1"/>
  <c r="A21" i="5"/>
  <c r="J34" i="4"/>
  <c r="B23" i="5" l="1"/>
  <c r="C23" i="5" s="1"/>
  <c r="D23" i="5" s="1"/>
  <c r="E23" i="5" s="1"/>
  <c r="F23" i="5" s="1"/>
  <c r="G23" i="5" s="1"/>
  <c r="H23" i="5" s="1"/>
  <c r="A22" i="5"/>
  <c r="J33" i="4"/>
  <c r="B24" i="5" l="1"/>
  <c r="C24" i="5" s="1"/>
  <c r="D24" i="5" s="1"/>
  <c r="E24" i="5" s="1"/>
  <c r="F24" i="5" s="1"/>
  <c r="G24" i="5" s="1"/>
  <c r="H24" i="5" s="1"/>
  <c r="J32" i="4"/>
  <c r="B25" i="5" l="1"/>
  <c r="C25" i="5" s="1"/>
  <c r="D25" i="5" s="1"/>
  <c r="E25" i="5" s="1"/>
  <c r="F25" i="5" s="1"/>
  <c r="G25" i="5" s="1"/>
  <c r="H25" i="5" s="1"/>
  <c r="A24" i="5"/>
  <c r="A23" i="5"/>
  <c r="J31" i="4"/>
  <c r="B26" i="5" l="1"/>
  <c r="C26" i="5" s="1"/>
  <c r="D26" i="5" s="1"/>
  <c r="E26" i="5" s="1"/>
  <c r="F26" i="5" s="1"/>
  <c r="G26" i="5" s="1"/>
  <c r="H26" i="5" s="1"/>
  <c r="J30" i="4"/>
  <c r="B27" i="5" l="1"/>
  <c r="C27" i="5" s="1"/>
  <c r="D27" i="5" s="1"/>
  <c r="E27" i="5" s="1"/>
  <c r="F27" i="5" s="1"/>
  <c r="G27" i="5" s="1"/>
  <c r="H27" i="5" s="1"/>
  <c r="A26" i="5"/>
  <c r="A25" i="5"/>
  <c r="J29" i="4"/>
  <c r="J28" i="4"/>
  <c r="J27" i="4"/>
  <c r="B28" i="5" l="1"/>
  <c r="C28" i="5" s="1"/>
  <c r="D28" i="5" s="1"/>
  <c r="E28" i="5" s="1"/>
  <c r="F28" i="5" s="1"/>
  <c r="G28" i="5" s="1"/>
  <c r="H28" i="5" s="1"/>
  <c r="J26" i="4"/>
  <c r="B29" i="5" l="1"/>
  <c r="C29" i="5" s="1"/>
  <c r="D29" i="5" s="1"/>
  <c r="E29" i="5" s="1"/>
  <c r="F29" i="5" s="1"/>
  <c r="G29" i="5" s="1"/>
  <c r="H29" i="5" s="1"/>
  <c r="A28" i="5"/>
  <c r="A27" i="5"/>
  <c r="J25" i="4"/>
  <c r="B30" i="5" l="1"/>
  <c r="C30" i="5" s="1"/>
  <c r="D30" i="5" s="1"/>
  <c r="E30" i="5" s="1"/>
  <c r="F30" i="5" s="1"/>
  <c r="G30" i="5" s="1"/>
  <c r="H30" i="5" s="1"/>
  <c r="J24" i="4"/>
  <c r="A29" i="5" l="1"/>
  <c r="B31" i="5"/>
  <c r="C31" i="5" s="1"/>
  <c r="D31" i="5" s="1"/>
  <c r="E31" i="5" s="1"/>
  <c r="F31" i="5" s="1"/>
  <c r="G31" i="5" s="1"/>
  <c r="H31" i="5" s="1"/>
  <c r="J23" i="4"/>
  <c r="B32" i="5" l="1"/>
  <c r="C32" i="5" s="1"/>
  <c r="D32" i="5" s="1"/>
  <c r="E32" i="5" s="1"/>
  <c r="F32" i="5" s="1"/>
  <c r="G32" i="5" s="1"/>
  <c r="H32" i="5" s="1"/>
  <c r="A31" i="5"/>
  <c r="A30" i="5"/>
  <c r="J22" i="4"/>
  <c r="B33" i="5" l="1"/>
  <c r="C33" i="5" s="1"/>
  <c r="D33" i="5" s="1"/>
  <c r="E33" i="5" s="1"/>
  <c r="F33" i="5" s="1"/>
  <c r="G33" i="5" s="1"/>
  <c r="H33" i="5" s="1"/>
  <c r="A32" i="5"/>
  <c r="J21" i="4"/>
  <c r="B34" i="5" l="1"/>
  <c r="C34" i="5" s="1"/>
  <c r="D34" i="5" s="1"/>
  <c r="E34" i="5" s="1"/>
  <c r="F34" i="5" s="1"/>
  <c r="G34" i="5" s="1"/>
  <c r="H34" i="5" s="1"/>
  <c r="J20" i="4"/>
  <c r="B35" i="5" l="1"/>
  <c r="C35" i="5" s="1"/>
  <c r="D35" i="5" s="1"/>
  <c r="E35" i="5" s="1"/>
  <c r="F35" i="5" s="1"/>
  <c r="G35" i="5" s="1"/>
  <c r="H35" i="5" s="1"/>
  <c r="A34" i="5"/>
  <c r="A33" i="5"/>
  <c r="J19" i="4"/>
  <c r="J18" i="4"/>
  <c r="B36" i="5" l="1"/>
  <c r="C36" i="5" s="1"/>
  <c r="D36" i="5" s="1"/>
  <c r="E36" i="5" s="1"/>
  <c r="F36" i="5" s="1"/>
  <c r="G36" i="5" s="1"/>
  <c r="H36" i="5" s="1"/>
  <c r="A35" i="5"/>
  <c r="J17" i="4"/>
  <c r="B37" i="5" l="1"/>
  <c r="C37" i="5" s="1"/>
  <c r="D37" i="5" s="1"/>
  <c r="E37" i="5" s="1"/>
  <c r="F37" i="5" s="1"/>
  <c r="G37" i="5" s="1"/>
  <c r="H37" i="5" s="1"/>
  <c r="J16" i="4"/>
  <c r="B38" i="5" l="1"/>
  <c r="C38" i="5" s="1"/>
  <c r="D38" i="5" s="1"/>
  <c r="E38" i="5" s="1"/>
  <c r="F38" i="5" s="1"/>
  <c r="G38" i="5" s="1"/>
  <c r="H38" i="5" s="1"/>
  <c r="A37" i="5"/>
  <c r="A36" i="5"/>
  <c r="J15" i="4"/>
  <c r="B39" i="5" l="1"/>
  <c r="C39" i="5" s="1"/>
  <c r="D39" i="5" s="1"/>
  <c r="E39" i="5" s="1"/>
  <c r="F39" i="5" s="1"/>
  <c r="G39" i="5" s="1"/>
  <c r="H39" i="5" s="1"/>
  <c r="A38" i="5"/>
  <c r="J10" i="4"/>
  <c r="B40" i="5" l="1"/>
  <c r="C40" i="5" s="1"/>
  <c r="D40" i="5" s="1"/>
  <c r="E40" i="5" s="1"/>
  <c r="F40" i="5" s="1"/>
  <c r="G40" i="5" s="1"/>
  <c r="H40" i="5" s="1"/>
  <c r="A39" i="5"/>
  <c r="J9" i="4"/>
  <c r="B41" i="5" l="1"/>
  <c r="C41" i="5" s="1"/>
  <c r="D41" i="5" s="1"/>
  <c r="E41" i="5" s="1"/>
  <c r="F41" i="5" s="1"/>
  <c r="G41" i="5" s="1"/>
  <c r="H41" i="5" s="1"/>
  <c r="A40" i="5"/>
  <c r="J60" i="2"/>
  <c r="B42" i="5" l="1"/>
  <c r="C42" i="5" s="1"/>
  <c r="D42" i="5" s="1"/>
  <c r="E42" i="5" s="1"/>
  <c r="F42" i="5" s="1"/>
  <c r="G42" i="5" s="1"/>
  <c r="H42" i="5" s="1"/>
  <c r="A41" i="5"/>
  <c r="C9" i="4"/>
  <c r="D9" i="4" s="1"/>
  <c r="E9" i="4" s="1"/>
  <c r="F9" i="4" s="1"/>
  <c r="G9" i="4" s="1"/>
  <c r="H9" i="4" s="1"/>
  <c r="K61" i="4"/>
  <c r="K56" i="4"/>
  <c r="K52" i="4"/>
  <c r="K39" i="4"/>
  <c r="K34" i="4"/>
  <c r="K30" i="4"/>
  <c r="K21" i="4"/>
  <c r="K17" i="4"/>
  <c r="K13" i="4"/>
  <c r="K8" i="4"/>
  <c r="H8" i="4"/>
  <c r="G8" i="4" s="1"/>
  <c r="F8" i="4" s="1"/>
  <c r="E8" i="4" s="1"/>
  <c r="D8" i="4" s="1"/>
  <c r="C8" i="4" s="1"/>
  <c r="B8" i="4" s="1"/>
  <c r="J3" i="4"/>
  <c r="L3" i="4" s="1"/>
  <c r="B43" i="5" l="1"/>
  <c r="C43" i="5" s="1"/>
  <c r="D43" i="5" s="1"/>
  <c r="E43" i="5" s="1"/>
  <c r="F43" i="5" s="1"/>
  <c r="G43" i="5" s="1"/>
  <c r="H43" i="5" s="1"/>
  <c r="A9" i="4"/>
  <c r="B10" i="4"/>
  <c r="C10" i="4" s="1"/>
  <c r="D10" i="4" s="1"/>
  <c r="E10" i="4" s="1"/>
  <c r="F10" i="4" s="1"/>
  <c r="G10" i="4" s="1"/>
  <c r="H10" i="4" s="1"/>
  <c r="B11" i="4" s="1"/>
  <c r="C11" i="4" s="1"/>
  <c r="D11" i="4" s="1"/>
  <c r="E11" i="4" s="1"/>
  <c r="F11" i="4" s="1"/>
  <c r="G11" i="4" s="1"/>
  <c r="H11" i="4" s="1"/>
  <c r="B12" i="4" s="1"/>
  <c r="A8" i="4"/>
  <c r="H7" i="4"/>
  <c r="G7" i="4" s="1"/>
  <c r="F7" i="4" s="1"/>
  <c r="E7" i="4" s="1"/>
  <c r="D7" i="4" s="1"/>
  <c r="C7" i="4" s="1"/>
  <c r="B7" i="4" s="1"/>
  <c r="K43" i="4"/>
  <c r="K47" i="4"/>
  <c r="K26" i="4"/>
  <c r="J56" i="2"/>
  <c r="B44" i="5" l="1"/>
  <c r="C44" i="5" s="1"/>
  <c r="D44" i="5" s="1"/>
  <c r="E44" i="5" s="1"/>
  <c r="F44" i="5" s="1"/>
  <c r="G44" i="5" s="1"/>
  <c r="H44" i="5" s="1"/>
  <c r="A42" i="5"/>
  <c r="A10" i="4"/>
  <c r="C12" i="4"/>
  <c r="D12" i="4" s="1"/>
  <c r="E12" i="4" s="1"/>
  <c r="F12" i="4" s="1"/>
  <c r="G12" i="4" s="1"/>
  <c r="H12" i="4" s="1"/>
  <c r="B13" i="4" s="1"/>
  <c r="A11" i="4"/>
  <c r="A7" i="4"/>
  <c r="H6" i="4"/>
  <c r="G6" i="4" s="1"/>
  <c r="F6" i="4" s="1"/>
  <c r="E6" i="4" s="1"/>
  <c r="D6" i="4" s="1"/>
  <c r="C6" i="4" s="1"/>
  <c r="B6" i="4" s="1"/>
  <c r="J55" i="2"/>
  <c r="B45" i="5" l="1"/>
  <c r="C45" i="5" s="1"/>
  <c r="D45" i="5" s="1"/>
  <c r="E45" i="5" s="1"/>
  <c r="F45" i="5" s="1"/>
  <c r="G45" i="5" s="1"/>
  <c r="H45" i="5" s="1"/>
  <c r="A44" i="5"/>
  <c r="A43" i="5"/>
  <c r="C13" i="4"/>
  <c r="D13" i="4" s="1"/>
  <c r="E13" i="4" s="1"/>
  <c r="F13" i="4" s="1"/>
  <c r="G13" i="4" s="1"/>
  <c r="H13" i="4" s="1"/>
  <c r="B14" i="4" s="1"/>
  <c r="H5" i="4"/>
  <c r="G5" i="4" s="1"/>
  <c r="F5" i="4" s="1"/>
  <c r="E5" i="4" s="1"/>
  <c r="D5" i="4" s="1"/>
  <c r="C5" i="4" s="1"/>
  <c r="B5" i="4" s="1"/>
  <c r="A6" i="4"/>
  <c r="A12" i="4"/>
  <c r="J50" i="2"/>
  <c r="B46" i="5" l="1"/>
  <c r="C46" i="5" s="1"/>
  <c r="D46" i="5" s="1"/>
  <c r="E46" i="5" s="1"/>
  <c r="F46" i="5" s="1"/>
  <c r="G46" i="5" s="1"/>
  <c r="H46" i="5" s="1"/>
  <c r="A45" i="5"/>
  <c r="A13" i="4"/>
  <c r="H4" i="4"/>
  <c r="G4" i="4" s="1"/>
  <c r="F4" i="4" s="1"/>
  <c r="E4" i="4" s="1"/>
  <c r="D4" i="4" s="1"/>
  <c r="C4" i="4" s="1"/>
  <c r="B4" i="4" s="1"/>
  <c r="A4" i="4" s="1"/>
  <c r="A5" i="4"/>
  <c r="C14" i="4"/>
  <c r="D14" i="4" s="1"/>
  <c r="E14" i="4" s="1"/>
  <c r="F14" i="4" s="1"/>
  <c r="G14" i="4" s="1"/>
  <c r="H14" i="4" s="1"/>
  <c r="B15" i="4" s="1"/>
  <c r="J49" i="2"/>
  <c r="A14" i="4" l="1"/>
  <c r="B47" i="5"/>
  <c r="C47" i="5" s="1"/>
  <c r="D47" i="5" s="1"/>
  <c r="E47" i="5" s="1"/>
  <c r="F47" i="5" s="1"/>
  <c r="G47" i="5" s="1"/>
  <c r="H47" i="5" s="1"/>
  <c r="A46" i="5"/>
  <c r="C15" i="4"/>
  <c r="D15" i="4" s="1"/>
  <c r="E15" i="4" s="1"/>
  <c r="F15" i="4" s="1"/>
  <c r="G15" i="4" s="1"/>
  <c r="H15" i="4" s="1"/>
  <c r="B16" i="4" s="1"/>
  <c r="J48" i="2"/>
  <c r="B48" i="5" l="1"/>
  <c r="C48" i="5" s="1"/>
  <c r="D48" i="5" s="1"/>
  <c r="E48" i="5" s="1"/>
  <c r="F48" i="5" s="1"/>
  <c r="G48" i="5" s="1"/>
  <c r="H48" i="5" s="1"/>
  <c r="C16" i="4"/>
  <c r="D16" i="4" s="1"/>
  <c r="E16" i="4" s="1"/>
  <c r="F16" i="4" s="1"/>
  <c r="G16" i="4" s="1"/>
  <c r="H16" i="4" s="1"/>
  <c r="B17" i="4" s="1"/>
  <c r="A15" i="4"/>
  <c r="J47" i="2"/>
  <c r="B49" i="5" l="1"/>
  <c r="C49" i="5" s="1"/>
  <c r="D49" i="5" s="1"/>
  <c r="E49" i="5" s="1"/>
  <c r="F49" i="5" s="1"/>
  <c r="G49" i="5" s="1"/>
  <c r="H49" i="5" s="1"/>
  <c r="A48" i="5"/>
  <c r="A47" i="5"/>
  <c r="A16" i="4"/>
  <c r="C17" i="4"/>
  <c r="D17" i="4" s="1"/>
  <c r="E17" i="4" s="1"/>
  <c r="F17" i="4" s="1"/>
  <c r="G17" i="4" s="1"/>
  <c r="H17" i="4" s="1"/>
  <c r="B18" i="4" s="1"/>
  <c r="J46" i="2"/>
  <c r="B50" i="5" l="1"/>
  <c r="C50" i="5" s="1"/>
  <c r="D50" i="5" s="1"/>
  <c r="E50" i="5" s="1"/>
  <c r="F50" i="5" s="1"/>
  <c r="G50" i="5" s="1"/>
  <c r="H50" i="5" s="1"/>
  <c r="A49" i="5"/>
  <c r="A17" i="4"/>
  <c r="C18" i="4"/>
  <c r="D18" i="4" s="1"/>
  <c r="E18" i="4" s="1"/>
  <c r="F18" i="4" s="1"/>
  <c r="G18" i="4" s="1"/>
  <c r="H18" i="4" s="1"/>
  <c r="B19" i="4" s="1"/>
  <c r="J45" i="2"/>
  <c r="B51" i="5" l="1"/>
  <c r="C51" i="5" s="1"/>
  <c r="D51" i="5" s="1"/>
  <c r="E51" i="5" s="1"/>
  <c r="F51" i="5" s="1"/>
  <c r="G51" i="5" s="1"/>
  <c r="H51" i="5" s="1"/>
  <c r="A50" i="5"/>
  <c r="A18" i="4"/>
  <c r="C19" i="4"/>
  <c r="D19" i="4" s="1"/>
  <c r="E19" i="4" s="1"/>
  <c r="F19" i="4" s="1"/>
  <c r="G19" i="4" s="1"/>
  <c r="H19" i="4" s="1"/>
  <c r="B20" i="4" s="1"/>
  <c r="J44" i="2"/>
  <c r="B52" i="5" l="1"/>
  <c r="C52" i="5" s="1"/>
  <c r="D52" i="5" s="1"/>
  <c r="E52" i="5" s="1"/>
  <c r="F52" i="5" s="1"/>
  <c r="G52" i="5" s="1"/>
  <c r="H52" i="5" s="1"/>
  <c r="A51" i="5"/>
  <c r="C20" i="4"/>
  <c r="D20" i="4" s="1"/>
  <c r="E20" i="4" s="1"/>
  <c r="F20" i="4" s="1"/>
  <c r="G20" i="4" s="1"/>
  <c r="H20" i="4" s="1"/>
  <c r="B21" i="4" s="1"/>
  <c r="A19" i="4"/>
  <c r="J43" i="2"/>
  <c r="B53" i="5" l="1"/>
  <c r="C53" i="5" s="1"/>
  <c r="D53" i="5" s="1"/>
  <c r="E53" i="5" s="1"/>
  <c r="F53" i="5" s="1"/>
  <c r="G53" i="5" s="1"/>
  <c r="H53" i="5" s="1"/>
  <c r="A52" i="5"/>
  <c r="C21" i="4"/>
  <c r="D21" i="4" s="1"/>
  <c r="E21" i="4" s="1"/>
  <c r="F21" i="4" s="1"/>
  <c r="G21" i="4" s="1"/>
  <c r="H21" i="4" s="1"/>
  <c r="B22" i="4" s="1"/>
  <c r="A20" i="4"/>
  <c r="J42" i="2"/>
  <c r="B54" i="5" l="1"/>
  <c r="C54" i="5" s="1"/>
  <c r="D54" i="5" s="1"/>
  <c r="E54" i="5" s="1"/>
  <c r="F54" i="5" s="1"/>
  <c r="G54" i="5" s="1"/>
  <c r="H54" i="5" s="1"/>
  <c r="C22" i="4"/>
  <c r="D22" i="4" s="1"/>
  <c r="E22" i="4" s="1"/>
  <c r="F22" i="4" s="1"/>
  <c r="G22" i="4" s="1"/>
  <c r="H22" i="4" s="1"/>
  <c r="B23" i="4" s="1"/>
  <c r="A21" i="4"/>
  <c r="J41" i="2"/>
  <c r="B55" i="5" l="1"/>
  <c r="C55" i="5" s="1"/>
  <c r="D55" i="5" s="1"/>
  <c r="E55" i="5" s="1"/>
  <c r="F55" i="5" s="1"/>
  <c r="G55" i="5" s="1"/>
  <c r="H55" i="5" s="1"/>
  <c r="A53" i="5"/>
  <c r="C23" i="4"/>
  <c r="D23" i="4" s="1"/>
  <c r="E23" i="4" s="1"/>
  <c r="F23" i="4" s="1"/>
  <c r="G23" i="4" s="1"/>
  <c r="H23" i="4" s="1"/>
  <c r="B24" i="4" s="1"/>
  <c r="A22" i="4"/>
  <c r="J40" i="2"/>
  <c r="J39" i="2"/>
  <c r="B56" i="5" l="1"/>
  <c r="C56" i="5" s="1"/>
  <c r="D56" i="5" s="1"/>
  <c r="E56" i="5" s="1"/>
  <c r="F56" i="5" s="1"/>
  <c r="G56" i="5" s="1"/>
  <c r="H56" i="5" s="1"/>
  <c r="A54" i="5"/>
  <c r="A23" i="4"/>
  <c r="C24" i="4"/>
  <c r="D24" i="4" s="1"/>
  <c r="E24" i="4" s="1"/>
  <c r="F24" i="4" s="1"/>
  <c r="G24" i="4" s="1"/>
  <c r="H24" i="4" s="1"/>
  <c r="B25" i="4" s="1"/>
  <c r="J38" i="2"/>
  <c r="B57" i="5" l="1"/>
  <c r="C57" i="5" s="1"/>
  <c r="D57" i="5" s="1"/>
  <c r="E57" i="5" s="1"/>
  <c r="F57" i="5" s="1"/>
  <c r="G57" i="5" s="1"/>
  <c r="H57" i="5" s="1"/>
  <c r="A55" i="5"/>
  <c r="C25" i="4"/>
  <c r="D25" i="4" s="1"/>
  <c r="E25" i="4" s="1"/>
  <c r="F25" i="4" s="1"/>
  <c r="G25" i="4" s="1"/>
  <c r="H25" i="4" s="1"/>
  <c r="B26" i="4" s="1"/>
  <c r="A24" i="4"/>
  <c r="J35" i="2"/>
  <c r="B58" i="5" l="1"/>
  <c r="C58" i="5" s="1"/>
  <c r="D58" i="5" s="1"/>
  <c r="E58" i="5" s="1"/>
  <c r="F58" i="5" s="1"/>
  <c r="G58" i="5" s="1"/>
  <c r="H58" i="5" s="1"/>
  <c r="A57" i="5"/>
  <c r="A56" i="5"/>
  <c r="C26" i="4"/>
  <c r="D26" i="4" s="1"/>
  <c r="E26" i="4" s="1"/>
  <c r="F26" i="4" s="1"/>
  <c r="G26" i="4" s="1"/>
  <c r="H26" i="4" s="1"/>
  <c r="B27" i="4" s="1"/>
  <c r="A25" i="4"/>
  <c r="J34" i="2"/>
  <c r="B59" i="5" l="1"/>
  <c r="C59" i="5" s="1"/>
  <c r="D59" i="5" s="1"/>
  <c r="E59" i="5" s="1"/>
  <c r="F59" i="5" s="1"/>
  <c r="G59" i="5" s="1"/>
  <c r="H59" i="5" s="1"/>
  <c r="A58" i="5"/>
  <c r="C27" i="4"/>
  <c r="D27" i="4" s="1"/>
  <c r="E27" i="4" s="1"/>
  <c r="F27" i="4" s="1"/>
  <c r="G27" i="4" s="1"/>
  <c r="H27" i="4" s="1"/>
  <c r="B28" i="4" s="1"/>
  <c r="A26" i="4"/>
  <c r="J33" i="2"/>
  <c r="B60" i="5" l="1"/>
  <c r="C60" i="5" s="1"/>
  <c r="D60" i="5" s="1"/>
  <c r="E60" i="5" s="1"/>
  <c r="F60" i="5" s="1"/>
  <c r="G60" i="5" s="1"/>
  <c r="H60" i="5" s="1"/>
  <c r="C28" i="4"/>
  <c r="D28" i="4" s="1"/>
  <c r="E28" i="4" s="1"/>
  <c r="F28" i="4" s="1"/>
  <c r="G28" i="4" s="1"/>
  <c r="H28" i="4" s="1"/>
  <c r="B29" i="4" s="1"/>
  <c r="A27" i="4"/>
  <c r="J32" i="2"/>
  <c r="B61" i="5" l="1"/>
  <c r="C61" i="5" s="1"/>
  <c r="D61" i="5" s="1"/>
  <c r="E61" i="5" s="1"/>
  <c r="F61" i="5" s="1"/>
  <c r="G61" i="5" s="1"/>
  <c r="H61" i="5" s="1"/>
  <c r="A59" i="5"/>
  <c r="C29" i="4"/>
  <c r="D29" i="4" s="1"/>
  <c r="E29" i="4" s="1"/>
  <c r="F29" i="4" s="1"/>
  <c r="G29" i="4" s="1"/>
  <c r="H29" i="4" s="1"/>
  <c r="B30" i="4" s="1"/>
  <c r="A28" i="4"/>
  <c r="J31" i="2"/>
  <c r="A60" i="5" l="1"/>
  <c r="C30" i="4"/>
  <c r="D30" i="4" s="1"/>
  <c r="E30" i="4" s="1"/>
  <c r="F30" i="4" s="1"/>
  <c r="G30" i="4" s="1"/>
  <c r="H30" i="4" s="1"/>
  <c r="B31" i="4" s="1"/>
  <c r="A29" i="4"/>
  <c r="J30" i="2"/>
  <c r="A61" i="5" l="1"/>
  <c r="A30" i="4"/>
  <c r="C31" i="4"/>
  <c r="D31" i="4" s="1"/>
  <c r="E31" i="4" s="1"/>
  <c r="F31" i="4" s="1"/>
  <c r="G31" i="4" s="1"/>
  <c r="H31" i="4" s="1"/>
  <c r="B32" i="4" s="1"/>
  <c r="J29" i="2"/>
  <c r="A31" i="4" l="1"/>
  <c r="C32" i="4"/>
  <c r="D32" i="4" s="1"/>
  <c r="E32" i="4" s="1"/>
  <c r="F32" i="4" s="1"/>
  <c r="G32" i="4" s="1"/>
  <c r="H32" i="4" s="1"/>
  <c r="B33" i="4" s="1"/>
  <c r="J28" i="2"/>
  <c r="A32" i="4" l="1"/>
  <c r="C33" i="4"/>
  <c r="D33" i="4" s="1"/>
  <c r="E33" i="4" s="1"/>
  <c r="F33" i="4" s="1"/>
  <c r="G33" i="4" s="1"/>
  <c r="H33" i="4" s="1"/>
  <c r="B34" i="4" s="1"/>
  <c r="J27" i="2"/>
  <c r="C34" i="4" l="1"/>
  <c r="D34" i="4" s="1"/>
  <c r="E34" i="4" s="1"/>
  <c r="F34" i="4" s="1"/>
  <c r="G34" i="4" s="1"/>
  <c r="H34" i="4" s="1"/>
  <c r="B35" i="4" s="1"/>
  <c r="A33" i="4"/>
  <c r="K34" i="2"/>
  <c r="K30" i="2"/>
  <c r="A34" i="4" l="1"/>
  <c r="C35" i="4"/>
  <c r="D35" i="4" s="1"/>
  <c r="E35" i="4" s="1"/>
  <c r="F35" i="4" s="1"/>
  <c r="G35" i="4" s="1"/>
  <c r="H35" i="4" s="1"/>
  <c r="B36" i="4" s="1"/>
  <c r="J26" i="2"/>
  <c r="A35" i="4" l="1"/>
  <c r="C36" i="4"/>
  <c r="D36" i="4" s="1"/>
  <c r="E36" i="4" s="1"/>
  <c r="F36" i="4" s="1"/>
  <c r="G36" i="4" s="1"/>
  <c r="H36" i="4" s="1"/>
  <c r="B37" i="4" s="1"/>
  <c r="J25" i="2"/>
  <c r="C37" i="4" l="1"/>
  <c r="D37" i="4" s="1"/>
  <c r="E37" i="4" s="1"/>
  <c r="F37" i="4" s="1"/>
  <c r="G37" i="4" s="1"/>
  <c r="H37" i="4" s="1"/>
  <c r="B38" i="4" s="1"/>
  <c r="A36" i="4"/>
  <c r="J24" i="2"/>
  <c r="A37" i="4" l="1"/>
  <c r="C38" i="4"/>
  <c r="D38" i="4" s="1"/>
  <c r="E38" i="4" s="1"/>
  <c r="F38" i="4" s="1"/>
  <c r="G38" i="4" s="1"/>
  <c r="H38" i="4" s="1"/>
  <c r="B39" i="4" s="1"/>
  <c r="J23" i="2"/>
  <c r="C39" i="4" l="1"/>
  <c r="D39" i="4" s="1"/>
  <c r="E39" i="4" s="1"/>
  <c r="F39" i="4" s="1"/>
  <c r="G39" i="4" s="1"/>
  <c r="H39" i="4" s="1"/>
  <c r="B40" i="4" s="1"/>
  <c r="A38" i="4"/>
  <c r="J22" i="2"/>
  <c r="A39" i="4" l="1"/>
  <c r="C40" i="4"/>
  <c r="D40" i="4" s="1"/>
  <c r="E40" i="4" s="1"/>
  <c r="F40" i="4" s="1"/>
  <c r="G40" i="4" s="1"/>
  <c r="H40" i="4" s="1"/>
  <c r="B41" i="4" s="1"/>
  <c r="J21" i="2"/>
  <c r="C41" i="4" l="1"/>
  <c r="D41" i="4" s="1"/>
  <c r="E41" i="4" s="1"/>
  <c r="F41" i="4" s="1"/>
  <c r="G41" i="4" s="1"/>
  <c r="H41" i="4" s="1"/>
  <c r="B42" i="4" s="1"/>
  <c r="A40" i="4"/>
  <c r="J20" i="2"/>
  <c r="C42" i="4" l="1"/>
  <c r="D42" i="4" s="1"/>
  <c r="E42" i="4" s="1"/>
  <c r="F42" i="4" s="1"/>
  <c r="G42" i="4" s="1"/>
  <c r="H42" i="4" s="1"/>
  <c r="B43" i="4" s="1"/>
  <c r="A41" i="4"/>
  <c r="J19" i="2"/>
  <c r="A42" i="4" l="1"/>
  <c r="C43" i="4"/>
  <c r="D43" i="4" s="1"/>
  <c r="E43" i="4" s="1"/>
  <c r="F43" i="4" s="1"/>
  <c r="G43" i="4" s="1"/>
  <c r="H43" i="4" s="1"/>
  <c r="B44" i="4" s="1"/>
  <c r="A43" i="4"/>
  <c r="J18" i="2"/>
  <c r="C44" i="4" l="1"/>
  <c r="D44" i="4" s="1"/>
  <c r="E44" i="4" s="1"/>
  <c r="F44" i="4" s="1"/>
  <c r="G44" i="4" s="1"/>
  <c r="H44" i="4" s="1"/>
  <c r="B45" i="4" s="1"/>
  <c r="J17" i="2"/>
  <c r="C45" i="4" l="1"/>
  <c r="D45" i="4" s="1"/>
  <c r="E45" i="4" s="1"/>
  <c r="F45" i="4" s="1"/>
  <c r="G45" i="4" s="1"/>
  <c r="H45" i="4" s="1"/>
  <c r="B46" i="4" s="1"/>
  <c r="A44" i="4"/>
  <c r="J16" i="2"/>
  <c r="A45" i="4" l="1"/>
  <c r="C46" i="4"/>
  <c r="D46" i="4" s="1"/>
  <c r="E46" i="4" s="1"/>
  <c r="F46" i="4" s="1"/>
  <c r="G46" i="4" s="1"/>
  <c r="H46" i="4" s="1"/>
  <c r="B47" i="4" s="1"/>
  <c r="J15" i="2"/>
  <c r="A46" i="4" l="1"/>
  <c r="C47" i="4"/>
  <c r="D47" i="4" s="1"/>
  <c r="E47" i="4" s="1"/>
  <c r="F47" i="4" s="1"/>
  <c r="G47" i="4" s="1"/>
  <c r="H47" i="4" s="1"/>
  <c r="B48" i="4" s="1"/>
  <c r="J14" i="2"/>
  <c r="C48" i="4" l="1"/>
  <c r="D48" i="4" s="1"/>
  <c r="E48" i="4" s="1"/>
  <c r="F48" i="4" s="1"/>
  <c r="G48" i="4" s="1"/>
  <c r="H48" i="4" s="1"/>
  <c r="B49" i="4" s="1"/>
  <c r="A47" i="4"/>
  <c r="J13" i="2"/>
  <c r="A48" i="4" l="1"/>
  <c r="C49" i="4"/>
  <c r="D49" i="4" s="1"/>
  <c r="E49" i="4" s="1"/>
  <c r="F49" i="4" s="1"/>
  <c r="G49" i="4" s="1"/>
  <c r="H49" i="4" s="1"/>
  <c r="B50" i="4" s="1"/>
  <c r="J12" i="2"/>
  <c r="A49" i="4" l="1"/>
  <c r="C50" i="4"/>
  <c r="D50" i="4" s="1"/>
  <c r="E50" i="4" s="1"/>
  <c r="F50" i="4" s="1"/>
  <c r="G50" i="4" s="1"/>
  <c r="H50" i="4" s="1"/>
  <c r="B51" i="4" s="1"/>
  <c r="J10" i="2"/>
  <c r="C51" i="4" l="1"/>
  <c r="D51" i="4" s="1"/>
  <c r="E51" i="4" s="1"/>
  <c r="F51" i="4" s="1"/>
  <c r="G51" i="4" s="1"/>
  <c r="H51" i="4" s="1"/>
  <c r="B52" i="4" s="1"/>
  <c r="A50" i="4"/>
  <c r="J9" i="2"/>
  <c r="J3" i="2" s="1"/>
  <c r="C52" i="4" l="1"/>
  <c r="D52" i="4" s="1"/>
  <c r="E52" i="4" s="1"/>
  <c r="F52" i="4" s="1"/>
  <c r="G52" i="4" s="1"/>
  <c r="H52" i="4" s="1"/>
  <c r="B53" i="4" s="1"/>
  <c r="A51" i="4"/>
  <c r="I12" i="1"/>
  <c r="C53" i="4" l="1"/>
  <c r="D53" i="4" s="1"/>
  <c r="E53" i="4" s="1"/>
  <c r="F53" i="4" s="1"/>
  <c r="G53" i="4" s="1"/>
  <c r="H53" i="4" s="1"/>
  <c r="B54" i="4" s="1"/>
  <c r="A52" i="4"/>
  <c r="I11" i="1"/>
  <c r="A53" i="4" l="1"/>
  <c r="C54" i="4"/>
  <c r="D54" i="4" s="1"/>
  <c r="E54" i="4" s="1"/>
  <c r="F54" i="4" s="1"/>
  <c r="G54" i="4" s="1"/>
  <c r="H54" i="4" s="1"/>
  <c r="B55" i="4" s="1"/>
  <c r="I10" i="1"/>
  <c r="A54" i="4" l="1"/>
  <c r="C55" i="4"/>
  <c r="D55" i="4" s="1"/>
  <c r="E55" i="4" s="1"/>
  <c r="F55" i="4" s="1"/>
  <c r="G55" i="4" s="1"/>
  <c r="H55" i="4" s="1"/>
  <c r="B56" i="4" s="1"/>
  <c r="A55" i="4"/>
  <c r="I9" i="1"/>
  <c r="C56" i="4" l="1"/>
  <c r="D56" i="4" s="1"/>
  <c r="E56" i="4" s="1"/>
  <c r="F56" i="4" s="1"/>
  <c r="G56" i="4" s="1"/>
  <c r="H56" i="4" s="1"/>
  <c r="B57" i="4" s="1"/>
  <c r="K61" i="2"/>
  <c r="K56" i="2"/>
  <c r="K52" i="2"/>
  <c r="K47" i="2"/>
  <c r="K43" i="2"/>
  <c r="K39" i="2"/>
  <c r="K26" i="2"/>
  <c r="K21" i="2"/>
  <c r="K17" i="2"/>
  <c r="K13" i="2"/>
  <c r="K8" i="2"/>
  <c r="I8" i="1"/>
  <c r="A56" i="4" l="1"/>
  <c r="C57" i="4"/>
  <c r="D57" i="4" s="1"/>
  <c r="E57" i="4" s="1"/>
  <c r="F57" i="4" s="1"/>
  <c r="G57" i="4" s="1"/>
  <c r="H57" i="4" s="1"/>
  <c r="B58" i="4" s="1"/>
  <c r="L3" i="2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C58" i="4" l="1"/>
  <c r="D58" i="4" s="1"/>
  <c r="E58" i="4" s="1"/>
  <c r="F58" i="4" s="1"/>
  <c r="G58" i="4" s="1"/>
  <c r="H58" i="4" s="1"/>
  <c r="B59" i="4" s="1"/>
  <c r="A57" i="4"/>
  <c r="E10" i="2"/>
  <c r="F10" i="2" s="1"/>
  <c r="G10" i="2" s="1"/>
  <c r="H10" i="2" s="1"/>
  <c r="B11" i="2" s="1"/>
  <c r="A8" i="2"/>
  <c r="H7" i="2"/>
  <c r="G7" i="2" s="1"/>
  <c r="F7" i="2" s="1"/>
  <c r="E7" i="2" s="1"/>
  <c r="D7" i="2" s="1"/>
  <c r="C7" i="2" s="1"/>
  <c r="B7" i="2" s="1"/>
  <c r="H6" i="2" s="1"/>
  <c r="G6" i="2" s="1"/>
  <c r="F6" i="2" s="1"/>
  <c r="E6" i="2" s="1"/>
  <c r="D6" i="2" s="1"/>
  <c r="C6" i="2" s="1"/>
  <c r="B6" i="2" s="1"/>
  <c r="C59" i="4" l="1"/>
  <c r="D59" i="4" s="1"/>
  <c r="E59" i="4" s="1"/>
  <c r="F59" i="4" s="1"/>
  <c r="G59" i="4" s="1"/>
  <c r="H59" i="4" s="1"/>
  <c r="B60" i="4" s="1"/>
  <c r="A58" i="4"/>
  <c r="A7" i="2"/>
  <c r="A10" i="2"/>
  <c r="C11" i="2"/>
  <c r="D11" i="2" s="1"/>
  <c r="E11" i="2" s="1"/>
  <c r="F11" i="2" s="1"/>
  <c r="G11" i="2" s="1"/>
  <c r="H11" i="2" s="1"/>
  <c r="B12" i="2" s="1"/>
  <c r="H5" i="2"/>
  <c r="G5" i="2" s="1"/>
  <c r="F5" i="2" s="1"/>
  <c r="E5" i="2" s="1"/>
  <c r="D5" i="2" s="1"/>
  <c r="C5" i="2" s="1"/>
  <c r="B5" i="2" s="1"/>
  <c r="A5" i="2" s="1"/>
  <c r="A6" i="2"/>
  <c r="I7" i="1"/>
  <c r="C60" i="4" l="1"/>
  <c r="D60" i="4" s="1"/>
  <c r="E60" i="4" s="1"/>
  <c r="F60" i="4" s="1"/>
  <c r="G60" i="4" s="1"/>
  <c r="H60" i="4" s="1"/>
  <c r="B61" i="4" s="1"/>
  <c r="A59" i="4"/>
  <c r="A11" i="2"/>
  <c r="C12" i="2"/>
  <c r="D12" i="2" s="1"/>
  <c r="E12" i="2" s="1"/>
  <c r="F12" i="2" s="1"/>
  <c r="G12" i="2" s="1"/>
  <c r="H12" i="2" s="1"/>
  <c r="B13" i="2" s="1"/>
  <c r="H4" i="2"/>
  <c r="G4" i="2" s="1"/>
  <c r="F4" i="2" s="1"/>
  <c r="E4" i="2" s="1"/>
  <c r="D4" i="2" s="1"/>
  <c r="C4" i="2" s="1"/>
  <c r="B4" i="2" s="1"/>
  <c r="A4" i="2" s="1"/>
  <c r="I6" i="1"/>
  <c r="C61" i="4" l="1"/>
  <c r="D61" i="4" s="1"/>
  <c r="E61" i="4" s="1"/>
  <c r="F61" i="4" s="1"/>
  <c r="G61" i="4" s="1"/>
  <c r="H61" i="4" s="1"/>
  <c r="A60" i="4"/>
  <c r="A12" i="2"/>
  <c r="C13" i="2"/>
  <c r="D13" i="2" s="1"/>
  <c r="E13" i="2" s="1"/>
  <c r="F13" i="2" s="1"/>
  <c r="G13" i="2" s="1"/>
  <c r="H13" i="2" s="1"/>
  <c r="B14" i="2" s="1"/>
  <c r="I5" i="1"/>
  <c r="A61" i="4" l="1"/>
  <c r="A13" i="2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I3" i="1"/>
  <c r="A15" i="2" l="1"/>
  <c r="C16" i="2"/>
  <c r="D16" i="2" s="1"/>
  <c r="E16" i="2" s="1"/>
  <c r="F16" i="2" s="1"/>
  <c r="G16" i="2" s="1"/>
  <c r="H16" i="2" s="1"/>
  <c r="B17" i="2" s="1"/>
  <c r="I18" i="1"/>
  <c r="H17" i="1"/>
  <c r="J3" i="1"/>
  <c r="M8" i="1"/>
  <c r="M9" i="1" s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A16" i="2" l="1"/>
  <c r="N12" i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 l="1"/>
  <c r="C26" i="2"/>
  <c r="D26" i="2" s="1"/>
  <c r="E26" i="2" s="1"/>
  <c r="F26" i="2" s="1"/>
  <c r="G26" i="2" s="1"/>
  <c r="H26" i="2" s="1"/>
  <c r="B27" i="2" s="1"/>
  <c r="A26" i="2" l="1"/>
  <c r="C27" i="2"/>
  <c r="D27" i="2" s="1"/>
  <c r="E27" i="2" s="1"/>
  <c r="F27" i="2" s="1"/>
  <c r="G27" i="2" s="1"/>
  <c r="H27" i="2" s="1"/>
  <c r="B28" i="2" s="1"/>
  <c r="A27" i="2" l="1"/>
  <c r="C28" i="2"/>
  <c r="D28" i="2" s="1"/>
  <c r="E28" i="2" s="1"/>
  <c r="F28" i="2" s="1"/>
  <c r="G28" i="2" s="1"/>
  <c r="H28" i="2" s="1"/>
  <c r="B29" i="2" s="1"/>
  <c r="A28" i="2" l="1"/>
  <c r="C29" i="2"/>
  <c r="D29" i="2" s="1"/>
  <c r="E29" i="2" s="1"/>
  <c r="F29" i="2" s="1"/>
  <c r="G29" i="2" s="1"/>
  <c r="H29" i="2" s="1"/>
  <c r="B30" i="2" s="1"/>
  <c r="A29" i="2" l="1"/>
  <c r="C30" i="2"/>
  <c r="D30" i="2" s="1"/>
  <c r="E30" i="2" s="1"/>
  <c r="F30" i="2" s="1"/>
  <c r="G30" i="2" s="1"/>
  <c r="H30" i="2" s="1"/>
  <c r="B31" i="2" s="1"/>
  <c r="A30" i="2" l="1"/>
  <c r="C31" i="2"/>
  <c r="D31" i="2" s="1"/>
  <c r="E31" i="2" s="1"/>
  <c r="F31" i="2" s="1"/>
  <c r="G31" i="2" s="1"/>
  <c r="H31" i="2" s="1"/>
  <c r="B32" i="2" s="1"/>
  <c r="A31" i="2" l="1"/>
  <c r="C32" i="2"/>
  <c r="D32" i="2" s="1"/>
  <c r="E32" i="2" s="1"/>
  <c r="F32" i="2" s="1"/>
  <c r="G32" i="2" s="1"/>
  <c r="H32" i="2" s="1"/>
  <c r="B33" i="2" s="1"/>
  <c r="A32" i="2" l="1"/>
  <c r="C33" i="2"/>
  <c r="D33" i="2" s="1"/>
  <c r="E33" i="2" s="1"/>
  <c r="F33" i="2" s="1"/>
  <c r="G33" i="2" s="1"/>
  <c r="H33" i="2" s="1"/>
  <c r="B34" i="2" s="1"/>
  <c r="A33" i="2" l="1"/>
  <c r="C34" i="2"/>
  <c r="D34" i="2" s="1"/>
  <c r="E34" i="2" s="1"/>
  <c r="F34" i="2" s="1"/>
  <c r="G34" i="2" s="1"/>
  <c r="H34" i="2" s="1"/>
  <c r="B35" i="2" s="1"/>
  <c r="A34" i="2" l="1"/>
  <c r="C35" i="2"/>
  <c r="D35" i="2" s="1"/>
  <c r="E35" i="2" s="1"/>
  <c r="F35" i="2" s="1"/>
  <c r="G35" i="2" s="1"/>
  <c r="H35" i="2" s="1"/>
  <c r="B36" i="2" s="1"/>
  <c r="A35" i="2" l="1"/>
  <c r="C36" i="2"/>
  <c r="D36" i="2" s="1"/>
  <c r="E36" i="2" s="1"/>
  <c r="F36" i="2" s="1"/>
  <c r="G36" i="2" s="1"/>
  <c r="H36" i="2" s="1"/>
  <c r="B37" i="2" s="1"/>
  <c r="A36" i="2" l="1"/>
  <c r="C37" i="2"/>
  <c r="D37" i="2" s="1"/>
  <c r="E37" i="2" s="1"/>
  <c r="F37" i="2" s="1"/>
  <c r="G37" i="2" s="1"/>
  <c r="H37" i="2" s="1"/>
  <c r="B38" i="2" s="1"/>
  <c r="A37" i="2" l="1"/>
  <c r="C38" i="2"/>
  <c r="D38" i="2" s="1"/>
  <c r="E38" i="2" s="1"/>
  <c r="F38" i="2" s="1"/>
  <c r="G38" i="2" s="1"/>
  <c r="H38" i="2" s="1"/>
  <c r="B39" i="2" s="1"/>
  <c r="A38" i="2" l="1"/>
  <c r="C39" i="2"/>
  <c r="D39" i="2" s="1"/>
  <c r="E39" i="2" s="1"/>
  <c r="F39" i="2" s="1"/>
  <c r="G39" i="2" s="1"/>
  <c r="H39" i="2" s="1"/>
  <c r="B40" i="2" s="1"/>
  <c r="A39" i="2" l="1"/>
  <c r="C40" i="2"/>
  <c r="D40" i="2" s="1"/>
  <c r="E40" i="2" s="1"/>
  <c r="F40" i="2" s="1"/>
  <c r="G40" i="2" s="1"/>
  <c r="H40" i="2" s="1"/>
  <c r="B41" i="2" s="1"/>
  <c r="A40" i="2" l="1"/>
  <c r="C41" i="2"/>
  <c r="D41" i="2" s="1"/>
  <c r="E41" i="2" s="1"/>
  <c r="F41" i="2" s="1"/>
  <c r="G41" i="2" s="1"/>
  <c r="H41" i="2" s="1"/>
  <c r="B42" i="2" s="1"/>
  <c r="A41" i="2" l="1"/>
  <c r="C42" i="2"/>
  <c r="D42" i="2" s="1"/>
  <c r="E42" i="2" s="1"/>
  <c r="F42" i="2" s="1"/>
  <c r="G42" i="2" s="1"/>
  <c r="H42" i="2" s="1"/>
  <c r="B43" i="2" s="1"/>
  <c r="A42" i="2" l="1"/>
  <c r="C43" i="2"/>
  <c r="D43" i="2" s="1"/>
  <c r="E43" i="2" s="1"/>
  <c r="F43" i="2" s="1"/>
  <c r="G43" i="2" s="1"/>
  <c r="H43" i="2" s="1"/>
  <c r="B44" i="2" s="1"/>
  <c r="A43" i="2" l="1"/>
  <c r="C44" i="2"/>
  <c r="D44" i="2" s="1"/>
  <c r="E44" i="2" s="1"/>
  <c r="F44" i="2" s="1"/>
  <c r="G44" i="2" s="1"/>
  <c r="H44" i="2" s="1"/>
  <c r="B45" i="2" s="1"/>
  <c r="A44" i="2" l="1"/>
  <c r="C45" i="2"/>
  <c r="D45" i="2" s="1"/>
  <c r="E45" i="2" s="1"/>
  <c r="F45" i="2" s="1"/>
  <c r="G45" i="2" s="1"/>
  <c r="H45" i="2" s="1"/>
  <c r="B46" i="2" s="1"/>
  <c r="A45" i="2" l="1"/>
  <c r="C46" i="2"/>
  <c r="D46" i="2" s="1"/>
  <c r="E46" i="2" s="1"/>
  <c r="F46" i="2" s="1"/>
  <c r="G46" i="2" s="1"/>
  <c r="H46" i="2" s="1"/>
  <c r="B47" i="2" s="1"/>
  <c r="A46" i="2" l="1"/>
  <c r="C47" i="2"/>
  <c r="D47" i="2" s="1"/>
  <c r="E47" i="2" s="1"/>
  <c r="F47" i="2" s="1"/>
  <c r="G47" i="2" s="1"/>
  <c r="H47" i="2" s="1"/>
  <c r="B48" i="2" s="1"/>
  <c r="A47" i="2" l="1"/>
  <c r="C48" i="2"/>
  <c r="D48" i="2" s="1"/>
  <c r="E48" i="2" s="1"/>
  <c r="F48" i="2" s="1"/>
  <c r="G48" i="2" s="1"/>
  <c r="H48" i="2" s="1"/>
  <c r="B49" i="2" s="1"/>
  <c r="A48" i="2" l="1"/>
  <c r="C49" i="2"/>
  <c r="D49" i="2" s="1"/>
  <c r="E49" i="2" s="1"/>
  <c r="F49" i="2" s="1"/>
  <c r="G49" i="2" s="1"/>
  <c r="H49" i="2" s="1"/>
  <c r="B50" i="2" s="1"/>
  <c r="A49" i="2" l="1"/>
  <c r="C50" i="2"/>
  <c r="D50" i="2" s="1"/>
  <c r="E50" i="2" s="1"/>
  <c r="F50" i="2" s="1"/>
  <c r="G50" i="2" s="1"/>
  <c r="H50" i="2" s="1"/>
  <c r="B51" i="2" s="1"/>
  <c r="A50" i="2" l="1"/>
  <c r="C51" i="2"/>
  <c r="D51" i="2" s="1"/>
  <c r="E51" i="2" s="1"/>
  <c r="F51" i="2" s="1"/>
  <c r="G51" i="2" s="1"/>
  <c r="H51" i="2" s="1"/>
  <c r="B52" i="2" s="1"/>
  <c r="A51" i="2" l="1"/>
  <c r="C52" i="2"/>
  <c r="D52" i="2" s="1"/>
  <c r="E52" i="2" s="1"/>
  <c r="F52" i="2" s="1"/>
  <c r="G52" i="2" s="1"/>
  <c r="H52" i="2" s="1"/>
  <c r="B53" i="2" s="1"/>
  <c r="A52" i="2" l="1"/>
  <c r="C53" i="2"/>
  <c r="D53" i="2" s="1"/>
  <c r="E53" i="2" s="1"/>
  <c r="F53" i="2" s="1"/>
  <c r="G53" i="2" s="1"/>
  <c r="H53" i="2" s="1"/>
  <c r="B54" i="2" s="1"/>
  <c r="A53" i="2" l="1"/>
  <c r="C54" i="2"/>
  <c r="D54" i="2" s="1"/>
  <c r="E54" i="2" s="1"/>
  <c r="F54" i="2" s="1"/>
  <c r="G54" i="2" s="1"/>
  <c r="H54" i="2" s="1"/>
  <c r="B55" i="2" s="1"/>
  <c r="A54" i="2" l="1"/>
  <c r="C55" i="2"/>
  <c r="D55" i="2" s="1"/>
  <c r="E55" i="2" s="1"/>
  <c r="F55" i="2" s="1"/>
  <c r="G55" i="2" s="1"/>
  <c r="H55" i="2" s="1"/>
  <c r="B56" i="2" s="1"/>
  <c r="A55" i="2" l="1"/>
  <c r="C56" i="2"/>
  <c r="D56" i="2" s="1"/>
  <c r="E56" i="2" s="1"/>
  <c r="F56" i="2" s="1"/>
  <c r="G56" i="2" s="1"/>
  <c r="H56" i="2" s="1"/>
  <c r="B57" i="2" s="1"/>
  <c r="A56" i="2" l="1"/>
  <c r="C57" i="2"/>
  <c r="D57" i="2" s="1"/>
  <c r="E57" i="2" s="1"/>
  <c r="F57" i="2" s="1"/>
  <c r="G57" i="2" s="1"/>
  <c r="H57" i="2" s="1"/>
  <c r="B58" i="2" s="1"/>
  <c r="A57" i="2" l="1"/>
  <c r="C58" i="2"/>
  <c r="D58" i="2" s="1"/>
  <c r="E58" i="2" s="1"/>
  <c r="F58" i="2" s="1"/>
  <c r="G58" i="2" s="1"/>
  <c r="H58" i="2" s="1"/>
  <c r="B59" i="2" s="1"/>
  <c r="A58" i="2" l="1"/>
  <c r="C59" i="2"/>
  <c r="D59" i="2" s="1"/>
  <c r="E59" i="2" s="1"/>
  <c r="F59" i="2" s="1"/>
  <c r="G59" i="2" s="1"/>
  <c r="H59" i="2" s="1"/>
  <c r="B60" i="2" s="1"/>
  <c r="A59" i="2" l="1"/>
  <c r="C60" i="2"/>
  <c r="D60" i="2" s="1"/>
  <c r="E60" i="2" s="1"/>
  <c r="F60" i="2" s="1"/>
  <c r="G60" i="2" s="1"/>
  <c r="H60" i="2" s="1"/>
  <c r="B61" i="2" s="1"/>
  <c r="A60" i="2" l="1"/>
  <c r="C61" i="2"/>
  <c r="D61" i="2" s="1"/>
  <c r="E61" i="2" s="1"/>
  <c r="F61" i="2" s="1"/>
  <c r="G61" i="2" s="1"/>
  <c r="H61" i="2" s="1"/>
  <c r="A61" i="2" l="1"/>
</calcChain>
</file>

<file path=xl/sharedStrings.xml><?xml version="1.0" encoding="utf-8"?>
<sst xmlns="http://schemas.openxmlformats.org/spreadsheetml/2006/main" count="37" uniqueCount="13">
  <si>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</si>
  <si>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</si>
  <si>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</si>
  <si>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</si>
  <si>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</si>
  <si>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</si>
  <si>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</si>
  <si>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</si>
  <si>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</si>
  <si>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</si>
  <si>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</si>
  <si>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</si>
  <si>
    <t>7,65 + 7,12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</si>
</sst>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109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au2" displayName="Tableau2" ref="A2:G13" totalsRowShown="0" headerRowDxfId="92" dataDxfId="91">
  <autoFilter ref="A2:G13"/>
  <tableColumns count="7">
    <tableColumn id="1" name="Lundi" dataDxfId="90">
      <calculatedColumnFormula xml:space="preserve"> 1 + G2</calculatedColumnFormula>
    </tableColumn>
    <tableColumn id="2" name="Mardi" dataDxfId="89"/>
    <tableColumn id="3" name="Mercredi" dataDxfId="88"/>
    <tableColumn id="4" name="Jeudi" dataDxfId="87"/>
    <tableColumn id="5" name="Vendredi" dataDxfId="86"/>
    <tableColumn id="6" name="Samedi" dataDxfId="85"/>
    <tableColumn id="7" name="Dimanche" dataDxfId="84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66" dataDxfId="64" headerRowBorderDxfId="65" tableBorderDxfId="63">
  <autoFilter ref="B3:H61"/>
  <tableColumns count="7">
    <tableColumn id="1" name="Lundi" dataDxfId="62">
      <calculatedColumnFormula xml:space="preserve"> 1 + $H3</calculatedColumnFormula>
    </tableColumn>
    <tableColumn id="2" name="Mardi" dataDxfId="61">
      <calculatedColumnFormula xml:space="preserve"> 1 + B4</calculatedColumnFormula>
    </tableColumn>
    <tableColumn id="3" name="Mercredi" dataDxfId="60">
      <calculatedColumnFormula xml:space="preserve"> 1 + C4</calculatedColumnFormula>
    </tableColumn>
    <tableColumn id="4" name="Jeudi" dataDxfId="59">
      <calculatedColumnFormula xml:space="preserve"> 1 + D4</calculatedColumnFormula>
    </tableColumn>
    <tableColumn id="5" name="Vendredi" dataDxfId="58">
      <calculatedColumnFormula xml:space="preserve"> 1 + E4</calculatedColumnFormula>
    </tableColumn>
    <tableColumn id="6" name="Samedi" dataDxfId="57">
      <calculatedColumnFormula xml:space="preserve"> 1 + F4</calculatedColumnFormula>
    </tableColumn>
    <tableColumn id="7" name="Dimanche" dataDxfId="56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au14" displayName="Tableau14" ref="B3:H61" totalsRowShown="0" headerRowDxfId="38" dataDxfId="36" headerRowBorderDxfId="37" tableBorderDxfId="35">
  <autoFilter ref="B3:H61"/>
  <tableColumns count="7">
    <tableColumn id="1" name="Lundi" dataDxfId="34">
      <calculatedColumnFormula xml:space="preserve"> 1 + $H3</calculatedColumnFormula>
    </tableColumn>
    <tableColumn id="2" name="Mardi" dataDxfId="33">
      <calculatedColumnFormula xml:space="preserve"> 1 + B4</calculatedColumnFormula>
    </tableColumn>
    <tableColumn id="3" name="Mercredi" dataDxfId="32">
      <calculatedColumnFormula xml:space="preserve"> 1 + C4</calculatedColumnFormula>
    </tableColumn>
    <tableColumn id="4" name="Jeudi" dataDxfId="31">
      <calculatedColumnFormula xml:space="preserve"> 1 + D4</calculatedColumnFormula>
    </tableColumn>
    <tableColumn id="5" name="Vendredi" dataDxfId="30">
      <calculatedColumnFormula xml:space="preserve"> 1 + E4</calculatedColumnFormula>
    </tableColumn>
    <tableColumn id="6" name="Samedi" dataDxfId="29">
      <calculatedColumnFormula xml:space="preserve"> 1 + F4</calculatedColumnFormula>
    </tableColumn>
    <tableColumn id="7" name="Dimanche" dataDxfId="28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au145" displayName="Tableau145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43979</v>
      </c>
    </row>
  </sheetData>
  <sheetProtection password="CF7C" sheet="1" objects="1" scenarios="1"/>
  <conditionalFormatting sqref="I3">
    <cfRule type="cellIs" dxfId="108" priority="17" operator="lessThan">
      <formula>$H$3</formula>
    </cfRule>
  </conditionalFormatting>
  <conditionalFormatting sqref="I4">
    <cfRule type="cellIs" dxfId="107" priority="16" operator="lessThan">
      <formula>$H$4</formula>
    </cfRule>
  </conditionalFormatting>
  <conditionalFormatting sqref="I5">
    <cfRule type="cellIs" dxfId="106" priority="15" operator="lessThan">
      <formula>$H$5</formula>
    </cfRule>
  </conditionalFormatting>
  <conditionalFormatting sqref="I6">
    <cfRule type="cellIs" dxfId="105" priority="14" operator="lessThan">
      <formula>$H$6</formula>
    </cfRule>
  </conditionalFormatting>
  <conditionalFormatting sqref="I7">
    <cfRule type="cellIs" dxfId="104" priority="13" operator="lessThan">
      <formula>$H$7</formula>
    </cfRule>
  </conditionalFormatting>
  <conditionalFormatting sqref="I8">
    <cfRule type="cellIs" dxfId="103" priority="12" operator="lessThan">
      <formula>$H$8</formula>
    </cfRule>
  </conditionalFormatting>
  <conditionalFormatting sqref="I9">
    <cfRule type="cellIs" dxfId="102" priority="11" operator="lessThan">
      <formula>$H$9</formula>
    </cfRule>
  </conditionalFormatting>
  <conditionalFormatting sqref="I10">
    <cfRule type="cellIs" dxfId="101" priority="10" operator="lessThan">
      <formula>$H$10</formula>
    </cfRule>
  </conditionalFormatting>
  <conditionalFormatting sqref="I11">
    <cfRule type="cellIs" dxfId="100" priority="9" operator="lessThan">
      <formula>$H$11</formula>
    </cfRule>
  </conditionalFormatting>
  <conditionalFormatting sqref="I12">
    <cfRule type="cellIs" dxfId="99" priority="8" operator="lessThan">
      <formula>$H$12</formula>
    </cfRule>
  </conditionalFormatting>
  <conditionalFormatting sqref="A3:G13">
    <cfRule type="timePeriod" dxfId="98" priority="6" timePeriod="today">
      <formula>FLOOR(A3,1)=TODAY()</formula>
    </cfRule>
    <cfRule type="timePeriod" dxfId="97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96" priority="1" operator="between">
      <formula>0.5</formula>
      <formula>0.8</formula>
    </cfRule>
    <cfRule type="cellIs" dxfId="95" priority="2" operator="between">
      <formula>0.2</formula>
      <formula>0.6</formula>
    </cfRule>
    <cfRule type="cellIs" dxfId="94" priority="3" operator="greaterThan">
      <formula>0.8</formula>
    </cfRule>
    <cfRule type="cellIs" dxfId="93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zoomScaleNormal="100" workbookViewId="0">
      <pane xSplit="11" ySplit="3" topLeftCell="L46" activePane="bottomRight" state="frozen"/>
      <selection pane="topRight" activeCell="L1" sqref="L1"/>
      <selection pane="bottomLeft" activeCell="A4" sqref="A4"/>
      <selection pane="bottomRight" activeCell="J60" sqref="J60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658.36</v>
      </c>
      <c r="K3" s="25"/>
      <c r="L3" s="27">
        <f xml:space="preserve"> J3 / 622</f>
        <v>1.0584565916398714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>
        <f xml:space="preserve"> 7.17</f>
        <v>7.17</v>
      </c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>
        <f xml:space="preserve"> 3.62 + 8.04</f>
        <v>11.66</v>
      </c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>
        <f xml:space="preserve"> 7.38</f>
        <v>7.38</v>
      </c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>
        <f xml:space="preserve"> 9.7 + 6.03</f>
        <v>15.73</v>
      </c>
      <c r="K43" s="24">
        <f>SUM(J40:J43)</f>
        <v>41.94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>
        <f xml:space="preserve"> 7.54 + 5.5 + 1.8</f>
        <v>14.84</v>
      </c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>
        <f xml:space="preserve"> 8.24 + 8.6</f>
        <v>16.84</v>
      </c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>
        <f xml:space="preserve"> 6.72 + 8.61 + 6.28</f>
        <v>21.61</v>
      </c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>
        <f xml:space="preserve"> 6.44 + 10.12</f>
        <v>16.559999999999999</v>
      </c>
      <c r="K47" s="24">
        <f>SUM(J44:J47)</f>
        <v>69.849999999999994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>
        <f xml:space="preserve"> 6.09 + 8.26</f>
        <v>14.35</v>
      </c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>
        <f xml:space="preserve"> 9.13</f>
        <v>9.1300000000000008</v>
      </c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>
        <f xml:space="preserve"> 6.04 + 10.54 + 8.12</f>
        <v>24.699999999999996</v>
      </c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>
        <v>9.14</v>
      </c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57.319999999999993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>
        <f xml:space="preserve"> 6.73</f>
        <v>6.73</v>
      </c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>
        <f xml:space="preserve"> 8.3</f>
        <v>8.3000000000000007</v>
      </c>
      <c r="K56" s="24">
        <f>SUM(J53:J56)</f>
        <v>15.030000000000001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>
        <f xml:space="preserve"> 7.3 + 7.83</f>
        <v>15.129999999999999</v>
      </c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15.129999999999999</v>
      </c>
    </row>
  </sheetData>
  <conditionalFormatting sqref="B4:H61">
    <cfRule type="timePeriod" dxfId="83" priority="18" timePeriod="today">
      <formula>FLOOR(B4,1)=TODAY()</formula>
    </cfRule>
    <cfRule type="timePeriod" dxfId="82" priority="19" timePeriod="thisMonth">
      <formula>AND(MONTH(B4)=MONTH(TODAY()),YEAR(B4)=YEAR(TODAY()))</formula>
    </cfRule>
  </conditionalFormatting>
  <conditionalFormatting sqref="J4:K61">
    <cfRule type="cellIs" dxfId="81" priority="13" operator="greaterThan">
      <formula>24.8800001</formula>
    </cfRule>
    <cfRule type="cellIs" dxfId="80" priority="14" operator="between">
      <formula>18.66000001</formula>
      <formula>24.88</formula>
    </cfRule>
    <cfRule type="cellIs" dxfId="79" priority="15" operator="between">
      <formula>12.4400001</formula>
      <formula>18.66</formula>
    </cfRule>
    <cfRule type="cellIs" dxfId="78" priority="16" operator="between">
      <formula>6.220001</formula>
      <formula>12.44</formula>
    </cfRule>
    <cfRule type="cellIs" dxfId="77" priority="17" operator="between">
      <formula>0</formula>
      <formula>6.22</formula>
    </cfRule>
  </conditionalFormatting>
  <conditionalFormatting sqref="J3:K3">
    <cfRule type="expression" dxfId="76" priority="1" stopIfTrue="1">
      <formula>"$k$3 &gt;= 0,9"</formula>
    </cfRule>
    <cfRule type="expression" dxfId="75" priority="2" stopIfTrue="1">
      <formula>"$k$3 &lt; 0,9"</formula>
    </cfRule>
    <cfRule type="expression" dxfId="74" priority="3" stopIfTrue="1">
      <formula>"$k$3 &lt; 0,8"</formula>
    </cfRule>
    <cfRule type="expression" dxfId="73" priority="4" stopIfTrue="1">
      <formula>"$k$3 &lt; 0,7"</formula>
    </cfRule>
    <cfRule type="expression" dxfId="72" priority="5" stopIfTrue="1">
      <formula>"$k$3 &lt; 0,6"</formula>
    </cfRule>
    <cfRule type="expression" dxfId="71" priority="6" stopIfTrue="1">
      <formula>"$k$3 &lt; 0,5"</formula>
    </cfRule>
    <cfRule type="expression" dxfId="70" priority="7" stopIfTrue="1">
      <formula>"$k$3 &lt; 0,4"</formula>
    </cfRule>
    <cfRule type="expression" dxfId="69" priority="8" stopIfTrue="1">
      <formula>"$k$3 &lt; 0,3"</formula>
    </cfRule>
    <cfRule type="expression" dxfId="68" priority="9" stopIfTrue="1">
      <formula>"$k$3 &lt; 0,2"</formula>
    </cfRule>
    <cfRule type="expression" dxfId="67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workbookViewId="0">
      <pane xSplit="11" ySplit="3" topLeftCell="L31" activePane="bottomRight" state="frozen"/>
      <selection pane="topRight" activeCell="L1" sqref="L1"/>
      <selection pane="bottomLeft" activeCell="A4" sqref="A4"/>
      <selection pane="bottomRight" activeCell="C17" sqref="C17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514.42999999999995</v>
      </c>
      <c r="K3" s="25"/>
      <c r="L3" s="27">
        <f xml:space="preserve"> J3 / 622</f>
        <v>0.8270578778135047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43436</v>
      </c>
      <c r="B4" s="18">
        <f t="shared" ref="B4:G8" si="1" xml:space="preserve"> -1 + C4</f>
        <v>43430</v>
      </c>
      <c r="C4" s="18">
        <f t="shared" si="1"/>
        <v>43431</v>
      </c>
      <c r="D4" s="18">
        <f t="shared" si="1"/>
        <v>43432</v>
      </c>
      <c r="E4" s="18">
        <f t="shared" si="1"/>
        <v>43433</v>
      </c>
      <c r="F4" s="18">
        <f t="shared" si="1"/>
        <v>43434</v>
      </c>
      <c r="G4" s="18">
        <f t="shared" si="1"/>
        <v>43435</v>
      </c>
      <c r="H4" s="18">
        <f t="shared" ref="H4:H7" si="2" xml:space="preserve"> -1 + $B5</f>
        <v>43436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43437</v>
      </c>
      <c r="C5" s="18">
        <f t="shared" si="1"/>
        <v>43438</v>
      </c>
      <c r="D5" s="18">
        <f t="shared" si="1"/>
        <v>43439</v>
      </c>
      <c r="E5" s="18">
        <f t="shared" si="1"/>
        <v>43440</v>
      </c>
      <c r="F5" s="18">
        <f t="shared" si="1"/>
        <v>43441</v>
      </c>
      <c r="G5" s="18">
        <f t="shared" si="1"/>
        <v>43442</v>
      </c>
      <c r="H5" s="18">
        <f t="shared" si="2"/>
        <v>43443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43444</v>
      </c>
      <c r="C6" s="18">
        <f t="shared" si="1"/>
        <v>43445</v>
      </c>
      <c r="D6" s="18">
        <f t="shared" si="1"/>
        <v>43446</v>
      </c>
      <c r="E6" s="18">
        <f t="shared" si="1"/>
        <v>43447</v>
      </c>
      <c r="F6" s="18">
        <f t="shared" si="1"/>
        <v>43448</v>
      </c>
      <c r="G6" s="18">
        <f t="shared" si="1"/>
        <v>43449</v>
      </c>
      <c r="H6" s="18">
        <f t="shared" si="2"/>
        <v>43450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43451</v>
      </c>
      <c r="C7" s="18">
        <f t="shared" si="1"/>
        <v>43452</v>
      </c>
      <c r="D7" s="18">
        <f t="shared" si="1"/>
        <v>43453</v>
      </c>
      <c r="E7" s="18">
        <f t="shared" si="1"/>
        <v>43454</v>
      </c>
      <c r="F7" s="18">
        <f t="shared" si="1"/>
        <v>43455</v>
      </c>
      <c r="G7" s="18">
        <f t="shared" si="1"/>
        <v>43456</v>
      </c>
      <c r="H7" s="18">
        <f t="shared" si="2"/>
        <v>43457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43458</v>
      </c>
      <c r="C8" s="18">
        <f t="shared" si="1"/>
        <v>43459</v>
      </c>
      <c r="D8" s="18">
        <f t="shared" si="1"/>
        <v>43460</v>
      </c>
      <c r="E8" s="18">
        <f t="shared" si="1"/>
        <v>43461</v>
      </c>
      <c r="F8" s="18">
        <f t="shared" si="1"/>
        <v>43462</v>
      </c>
      <c r="G8" s="18">
        <f xml:space="preserve"> -1 + H8</f>
        <v>43463</v>
      </c>
      <c r="H8" s="18">
        <f xml:space="preserve"> -1 + $B9</f>
        <v>43464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43471</v>
      </c>
      <c r="B9" s="17">
        <v>43465</v>
      </c>
      <c r="C9" s="17">
        <f>Tableau14[[#This Row],[Lundi]] + 1</f>
        <v>43466</v>
      </c>
      <c r="D9" s="17">
        <f xml:space="preserve"> Tableau14[[#This Row],[Mardi]] + 1</f>
        <v>43467</v>
      </c>
      <c r="E9" s="17">
        <f xml:space="preserve"> Tableau14[[#This Row],[Mercredi]] + 1</f>
        <v>43468</v>
      </c>
      <c r="F9" s="17">
        <f xml:space="preserve"> Tableau14[[#This Row],[Jeudi]] + 1</f>
        <v>43469</v>
      </c>
      <c r="G9" s="17">
        <f xml:space="preserve"> Tableau14[[#This Row],[Vendredi]] + 1</f>
        <v>43470</v>
      </c>
      <c r="H9" s="17">
        <f xml:space="preserve"> Tableau14[[#This Row],[Samedi]] + 1</f>
        <v>43471</v>
      </c>
      <c r="J9" s="24">
        <f xml:space="preserve"> 8.6 + 7.25</f>
        <v>15.85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43472</v>
      </c>
      <c r="C10" s="17">
        <f xml:space="preserve"> 1 + B10</f>
        <v>43473</v>
      </c>
      <c r="D10" s="17">
        <f t="shared" ref="D10:H10" si="4" xml:space="preserve"> 1 + C10</f>
        <v>43474</v>
      </c>
      <c r="E10" s="17">
        <f t="shared" si="4"/>
        <v>43475</v>
      </c>
      <c r="F10" s="17">
        <f t="shared" si="4"/>
        <v>43476</v>
      </c>
      <c r="G10" s="17">
        <f t="shared" si="4"/>
        <v>43477</v>
      </c>
      <c r="H10" s="17">
        <f t="shared" si="4"/>
        <v>43478</v>
      </c>
      <c r="J10" s="24">
        <f xml:space="preserve"> 6.74</f>
        <v>6.74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5" xml:space="preserve"> 1 + $H10</f>
        <v>43479</v>
      </c>
      <c r="C11" s="17">
        <f t="shared" ref="C11:H19" si="6" xml:space="preserve"> 1 + B11</f>
        <v>43480</v>
      </c>
      <c r="D11" s="17">
        <f t="shared" si="6"/>
        <v>43481</v>
      </c>
      <c r="E11" s="17">
        <f t="shared" si="6"/>
        <v>43482</v>
      </c>
      <c r="F11" s="17">
        <f t="shared" si="6"/>
        <v>43483</v>
      </c>
      <c r="G11" s="17">
        <f t="shared" si="6"/>
        <v>43484</v>
      </c>
      <c r="H11" s="17">
        <f t="shared" si="6"/>
        <v>43485</v>
      </c>
      <c r="J11" s="24"/>
      <c r="K11" s="24"/>
    </row>
    <row r="12" spans="1:14" x14ac:dyDescent="0.25">
      <c r="A12" s="15" t="str">
        <f t="shared" si="3"/>
        <v/>
      </c>
      <c r="B12" s="17">
        <f t="shared" si="5"/>
        <v>43486</v>
      </c>
      <c r="C12" s="17">
        <f t="shared" si="6"/>
        <v>43487</v>
      </c>
      <c r="D12" s="17">
        <f t="shared" si="6"/>
        <v>43488</v>
      </c>
      <c r="E12" s="17">
        <f t="shared" si="6"/>
        <v>43489</v>
      </c>
      <c r="F12" s="17">
        <f t="shared" si="6"/>
        <v>43490</v>
      </c>
      <c r="G12" s="17">
        <f t="shared" si="6"/>
        <v>43491</v>
      </c>
      <c r="H12" s="17">
        <f t="shared" si="6"/>
        <v>43492</v>
      </c>
      <c r="J12" s="24"/>
      <c r="K12" s="24"/>
    </row>
    <row r="13" spans="1:14" x14ac:dyDescent="0.25">
      <c r="A13" s="15">
        <f t="shared" si="3"/>
        <v>43499</v>
      </c>
      <c r="B13" s="17">
        <f t="shared" si="5"/>
        <v>43493</v>
      </c>
      <c r="C13" s="17">
        <f t="shared" si="6"/>
        <v>43494</v>
      </c>
      <c r="D13" s="17">
        <f t="shared" si="6"/>
        <v>43495</v>
      </c>
      <c r="E13" s="17">
        <f t="shared" si="6"/>
        <v>43496</v>
      </c>
      <c r="F13" s="17">
        <f t="shared" si="6"/>
        <v>43497</v>
      </c>
      <c r="G13" s="17">
        <f t="shared" si="6"/>
        <v>43498</v>
      </c>
      <c r="H13" s="17">
        <f t="shared" si="6"/>
        <v>43499</v>
      </c>
      <c r="J13" s="24"/>
      <c r="K13" s="24">
        <f>SUM(J9:J13)</f>
        <v>22.59</v>
      </c>
    </row>
    <row r="14" spans="1:14" x14ac:dyDescent="0.25">
      <c r="A14" s="15" t="str">
        <f t="shared" si="3"/>
        <v/>
      </c>
      <c r="B14" s="17">
        <f t="shared" si="5"/>
        <v>43500</v>
      </c>
      <c r="C14" s="17">
        <f t="shared" si="6"/>
        <v>43501</v>
      </c>
      <c r="D14" s="17">
        <f t="shared" si="6"/>
        <v>43502</v>
      </c>
      <c r="E14" s="17">
        <f t="shared" si="6"/>
        <v>43503</v>
      </c>
      <c r="F14" s="17">
        <f t="shared" si="6"/>
        <v>43504</v>
      </c>
      <c r="G14" s="17">
        <f t="shared" si="6"/>
        <v>43505</v>
      </c>
      <c r="H14" s="17">
        <f t="shared" si="6"/>
        <v>43506</v>
      </c>
      <c r="J14" s="24">
        <v>7.82</v>
      </c>
      <c r="K14" s="24"/>
    </row>
    <row r="15" spans="1:14" x14ac:dyDescent="0.25">
      <c r="A15" s="15" t="str">
        <f t="shared" si="3"/>
        <v/>
      </c>
      <c r="B15" s="17">
        <f t="shared" si="5"/>
        <v>43507</v>
      </c>
      <c r="C15" s="17">
        <f t="shared" si="6"/>
        <v>43508</v>
      </c>
      <c r="D15" s="17">
        <f t="shared" si="6"/>
        <v>43509</v>
      </c>
      <c r="E15" s="17">
        <f t="shared" si="6"/>
        <v>43510</v>
      </c>
      <c r="F15" s="17">
        <f t="shared" si="6"/>
        <v>43511</v>
      </c>
      <c r="G15" s="17">
        <f t="shared" si="6"/>
        <v>43512</v>
      </c>
      <c r="H15" s="17">
        <f t="shared" si="6"/>
        <v>43513</v>
      </c>
      <c r="J15" s="24">
        <f xml:space="preserve"> 7.87</f>
        <v>7.87</v>
      </c>
      <c r="K15" s="24"/>
    </row>
    <row r="16" spans="1:14" x14ac:dyDescent="0.25">
      <c r="A16" s="15" t="str">
        <f t="shared" si="3"/>
        <v/>
      </c>
      <c r="B16" s="17">
        <f t="shared" si="5"/>
        <v>43514</v>
      </c>
      <c r="C16" s="17">
        <f t="shared" si="6"/>
        <v>43515</v>
      </c>
      <c r="D16" s="17">
        <f t="shared" si="6"/>
        <v>43516</v>
      </c>
      <c r="E16" s="17">
        <f t="shared" si="6"/>
        <v>43517</v>
      </c>
      <c r="F16" s="17">
        <f t="shared" si="6"/>
        <v>43518</v>
      </c>
      <c r="G16" s="17">
        <f t="shared" si="6"/>
        <v>43519</v>
      </c>
      <c r="H16" s="17">
        <f t="shared" si="6"/>
        <v>43520</v>
      </c>
      <c r="J16" s="24">
        <f xml:space="preserve"> 4.52 + 2.14 + 5.24</f>
        <v>11.9</v>
      </c>
      <c r="K16" s="24"/>
    </row>
    <row r="17" spans="1:11" x14ac:dyDescent="0.25">
      <c r="A17" s="15">
        <f t="shared" si="3"/>
        <v>43527</v>
      </c>
      <c r="B17" s="17">
        <f t="shared" si="5"/>
        <v>43521</v>
      </c>
      <c r="C17" s="17">
        <f t="shared" si="6"/>
        <v>43522</v>
      </c>
      <c r="D17" s="17">
        <f t="shared" si="6"/>
        <v>43523</v>
      </c>
      <c r="E17" s="17">
        <f t="shared" si="6"/>
        <v>43524</v>
      </c>
      <c r="F17" s="17">
        <f t="shared" si="6"/>
        <v>43525</v>
      </c>
      <c r="G17" s="17">
        <f t="shared" si="6"/>
        <v>43526</v>
      </c>
      <c r="H17" s="17">
        <f t="shared" si="6"/>
        <v>43527</v>
      </c>
      <c r="J17" s="24">
        <f xml:space="preserve"> 4.31 + 7.68</f>
        <v>11.989999999999998</v>
      </c>
      <c r="K17" s="24">
        <f>SUM(J14:J17)</f>
        <v>39.58</v>
      </c>
    </row>
    <row r="18" spans="1:11" x14ac:dyDescent="0.25">
      <c r="A18" s="15" t="str">
        <f t="shared" si="3"/>
        <v/>
      </c>
      <c r="B18" s="17">
        <f t="shared" si="5"/>
        <v>43528</v>
      </c>
      <c r="C18" s="17">
        <f t="shared" si="6"/>
        <v>43529</v>
      </c>
      <c r="D18" s="17">
        <f t="shared" si="6"/>
        <v>43530</v>
      </c>
      <c r="E18" s="17">
        <f t="shared" si="6"/>
        <v>43531</v>
      </c>
      <c r="F18" s="17">
        <f t="shared" si="6"/>
        <v>43532</v>
      </c>
      <c r="G18" s="17">
        <f t="shared" si="6"/>
        <v>43533</v>
      </c>
      <c r="H18" s="17">
        <f t="shared" si="6"/>
        <v>43534</v>
      </c>
      <c r="J18" s="24">
        <f xml:space="preserve"> 8.93</f>
        <v>8.93</v>
      </c>
      <c r="K18" s="24"/>
    </row>
    <row r="19" spans="1:11" x14ac:dyDescent="0.25">
      <c r="A19" s="15" t="str">
        <f t="shared" si="3"/>
        <v/>
      </c>
      <c r="B19" s="17">
        <f xml:space="preserve"> 1 + $H18</f>
        <v>43535</v>
      </c>
      <c r="C19" s="17">
        <f xml:space="preserve"> 1 + B19</f>
        <v>43536</v>
      </c>
      <c r="D19" s="17">
        <f t="shared" si="6"/>
        <v>43537</v>
      </c>
      <c r="E19" s="17">
        <f t="shared" si="6"/>
        <v>43538</v>
      </c>
      <c r="F19" s="17">
        <f t="shared" si="6"/>
        <v>43539</v>
      </c>
      <c r="G19" s="17">
        <f t="shared" si="6"/>
        <v>43540</v>
      </c>
      <c r="H19" s="17">
        <f t="shared" si="6"/>
        <v>43541</v>
      </c>
      <c r="J19" s="24">
        <f xml:space="preserve"> 7.72</f>
        <v>7.72</v>
      </c>
      <c r="K19" s="24"/>
    </row>
    <row r="20" spans="1:11" x14ac:dyDescent="0.25">
      <c r="A20" s="15" t="str">
        <f t="shared" si="3"/>
        <v/>
      </c>
      <c r="B20" s="17">
        <f t="shared" ref="B20:B27" si="7" xml:space="preserve"> 1 + $H19</f>
        <v>43542</v>
      </c>
      <c r="C20" s="17">
        <f t="shared" ref="C20:H28" si="8" xml:space="preserve"> 1 + B20</f>
        <v>43543</v>
      </c>
      <c r="D20" s="17">
        <f t="shared" si="8"/>
        <v>43544</v>
      </c>
      <c r="E20" s="17">
        <f t="shared" si="8"/>
        <v>43545</v>
      </c>
      <c r="F20" s="17">
        <f t="shared" si="8"/>
        <v>43546</v>
      </c>
      <c r="G20" s="17">
        <f t="shared" si="8"/>
        <v>43547</v>
      </c>
      <c r="H20" s="17">
        <f t="shared" si="8"/>
        <v>43548</v>
      </c>
      <c r="J20" s="24">
        <f xml:space="preserve"> 4.13 + 6.22 + 7.09</f>
        <v>17.439999999999998</v>
      </c>
      <c r="K20" s="24"/>
    </row>
    <row r="21" spans="1:11" x14ac:dyDescent="0.25">
      <c r="A21" s="15" t="str">
        <f t="shared" si="3"/>
        <v/>
      </c>
      <c r="B21" s="17">
        <f t="shared" si="7"/>
        <v>43549</v>
      </c>
      <c r="C21" s="17">
        <f t="shared" si="8"/>
        <v>43550</v>
      </c>
      <c r="D21" s="17">
        <f t="shared" si="8"/>
        <v>43551</v>
      </c>
      <c r="E21" s="17">
        <f t="shared" si="8"/>
        <v>43552</v>
      </c>
      <c r="F21" s="17">
        <f t="shared" si="8"/>
        <v>43553</v>
      </c>
      <c r="G21" s="17">
        <f t="shared" si="8"/>
        <v>43554</v>
      </c>
      <c r="H21" s="17">
        <f t="shared" si="8"/>
        <v>43555</v>
      </c>
      <c r="J21" s="24">
        <f xml:space="preserve"> 6.26 + 6.18 + 6.63</f>
        <v>19.07</v>
      </c>
      <c r="K21" s="24">
        <f>SUM(J18:J21)</f>
        <v>53.16</v>
      </c>
    </row>
    <row r="22" spans="1:11" x14ac:dyDescent="0.25">
      <c r="A22" s="15">
        <f t="shared" si="3"/>
        <v>43562</v>
      </c>
      <c r="B22" s="17">
        <f t="shared" si="7"/>
        <v>43556</v>
      </c>
      <c r="C22" s="17">
        <f t="shared" si="8"/>
        <v>43557</v>
      </c>
      <c r="D22" s="17">
        <f t="shared" si="8"/>
        <v>43558</v>
      </c>
      <c r="E22" s="17">
        <f t="shared" si="8"/>
        <v>43559</v>
      </c>
      <c r="F22" s="17">
        <f t="shared" si="8"/>
        <v>43560</v>
      </c>
      <c r="G22" s="17">
        <f t="shared" si="8"/>
        <v>43561</v>
      </c>
      <c r="H22" s="17">
        <f t="shared" si="8"/>
        <v>43562</v>
      </c>
      <c r="J22" s="24">
        <f xml:space="preserve"> 6.24 + 5.03</f>
        <v>11.27</v>
      </c>
      <c r="K22" s="24"/>
    </row>
    <row r="23" spans="1:11" x14ac:dyDescent="0.25">
      <c r="A23" s="15" t="str">
        <f t="shared" si="3"/>
        <v/>
      </c>
      <c r="B23" s="17">
        <f t="shared" si="7"/>
        <v>43563</v>
      </c>
      <c r="C23" s="17">
        <f t="shared" si="8"/>
        <v>43564</v>
      </c>
      <c r="D23" s="17">
        <f t="shared" si="8"/>
        <v>43565</v>
      </c>
      <c r="E23" s="17">
        <f t="shared" si="8"/>
        <v>43566</v>
      </c>
      <c r="F23" s="17">
        <f t="shared" si="8"/>
        <v>43567</v>
      </c>
      <c r="G23" s="17">
        <f t="shared" si="8"/>
        <v>43568</v>
      </c>
      <c r="H23" s="17">
        <f t="shared" si="8"/>
        <v>43569</v>
      </c>
      <c r="J23" s="24">
        <f xml:space="preserve"> 7.55 + 8.18</f>
        <v>15.73</v>
      </c>
      <c r="K23" s="24"/>
    </row>
    <row r="24" spans="1:11" x14ac:dyDescent="0.25">
      <c r="A24" s="15" t="str">
        <f t="shared" si="3"/>
        <v/>
      </c>
      <c r="B24" s="17">
        <f t="shared" si="7"/>
        <v>43570</v>
      </c>
      <c r="C24" s="17">
        <f t="shared" si="8"/>
        <v>43571</v>
      </c>
      <c r="D24" s="17">
        <f t="shared" si="8"/>
        <v>43572</v>
      </c>
      <c r="E24" s="17">
        <f t="shared" si="8"/>
        <v>43573</v>
      </c>
      <c r="F24" s="17">
        <f t="shared" si="8"/>
        <v>43574</v>
      </c>
      <c r="G24" s="17">
        <f t="shared" si="8"/>
        <v>43575</v>
      </c>
      <c r="H24" s="17">
        <f t="shared" si="8"/>
        <v>43576</v>
      </c>
      <c r="J24" s="24">
        <f xml:space="preserve"> 6.91 + 7.1+ 3.76</f>
        <v>17.77</v>
      </c>
      <c r="K24" s="24"/>
    </row>
    <row r="25" spans="1:11" x14ac:dyDescent="0.25">
      <c r="A25" s="15" t="str">
        <f t="shared" si="3"/>
        <v/>
      </c>
      <c r="B25" s="17">
        <f t="shared" si="7"/>
        <v>43577</v>
      </c>
      <c r="C25" s="17">
        <f t="shared" si="8"/>
        <v>43578</v>
      </c>
      <c r="D25" s="17">
        <f t="shared" si="8"/>
        <v>43579</v>
      </c>
      <c r="E25" s="17">
        <f t="shared" si="8"/>
        <v>43580</v>
      </c>
      <c r="F25" s="17">
        <f t="shared" si="8"/>
        <v>43581</v>
      </c>
      <c r="G25" s="17">
        <f t="shared" si="8"/>
        <v>43582</v>
      </c>
      <c r="H25" s="17">
        <f t="shared" si="8"/>
        <v>43583</v>
      </c>
      <c r="J25" s="24">
        <f xml:space="preserve"> 8.64 + 7.17</f>
        <v>15.81</v>
      </c>
      <c r="K25" s="24"/>
    </row>
    <row r="26" spans="1:11" x14ac:dyDescent="0.25">
      <c r="A26" s="15">
        <f t="shared" si="3"/>
        <v>43590</v>
      </c>
      <c r="B26" s="17">
        <f t="shared" si="7"/>
        <v>43584</v>
      </c>
      <c r="C26" s="17">
        <f t="shared" si="8"/>
        <v>43585</v>
      </c>
      <c r="D26" s="17">
        <f t="shared" si="8"/>
        <v>43586</v>
      </c>
      <c r="E26" s="17">
        <f t="shared" si="8"/>
        <v>43587</v>
      </c>
      <c r="F26" s="17">
        <f t="shared" si="8"/>
        <v>43588</v>
      </c>
      <c r="G26" s="17">
        <f t="shared" si="8"/>
        <v>43589</v>
      </c>
      <c r="H26" s="17">
        <f t="shared" si="8"/>
        <v>43590</v>
      </c>
      <c r="J26" s="24">
        <f>+ 7.23 + 7.35 + 7.26</f>
        <v>21.84</v>
      </c>
      <c r="K26" s="24">
        <f>SUM(J22:J26)</f>
        <v>82.42</v>
      </c>
    </row>
    <row r="27" spans="1:11" x14ac:dyDescent="0.25">
      <c r="A27" s="15" t="str">
        <f t="shared" si="3"/>
        <v/>
      </c>
      <c r="B27" s="17">
        <f t="shared" si="7"/>
        <v>43591</v>
      </c>
      <c r="C27" s="17">
        <f t="shared" si="8"/>
        <v>43592</v>
      </c>
      <c r="D27" s="17">
        <f t="shared" si="8"/>
        <v>43593</v>
      </c>
      <c r="E27" s="17">
        <f t="shared" si="8"/>
        <v>43594</v>
      </c>
      <c r="F27" s="17">
        <f t="shared" si="8"/>
        <v>43595</v>
      </c>
      <c r="G27" s="17">
        <f t="shared" si="8"/>
        <v>43596</v>
      </c>
      <c r="H27" s="17">
        <f t="shared" si="8"/>
        <v>43597</v>
      </c>
      <c r="J27" s="24">
        <f xml:space="preserve"> 7.32 + 7.33 + 7.72</f>
        <v>22.37</v>
      </c>
      <c r="K27" s="24"/>
    </row>
    <row r="28" spans="1:11" x14ac:dyDescent="0.25">
      <c r="A28" s="15" t="str">
        <f t="shared" si="3"/>
        <v/>
      </c>
      <c r="B28" s="17">
        <f xml:space="preserve"> 1 + $H27</f>
        <v>43598</v>
      </c>
      <c r="C28" s="17">
        <f xml:space="preserve"> 1 + B28</f>
        <v>43599</v>
      </c>
      <c r="D28" s="17">
        <f t="shared" si="8"/>
        <v>43600</v>
      </c>
      <c r="E28" s="17">
        <f t="shared" si="8"/>
        <v>43601</v>
      </c>
      <c r="F28" s="17">
        <f t="shared" si="8"/>
        <v>43602</v>
      </c>
      <c r="G28" s="17">
        <f t="shared" si="8"/>
        <v>43603</v>
      </c>
      <c r="H28" s="17">
        <f t="shared" si="8"/>
        <v>43604</v>
      </c>
      <c r="J28" s="24">
        <f xml:space="preserve"> 7.81</f>
        <v>7.81</v>
      </c>
      <c r="K28" s="24"/>
    </row>
    <row r="29" spans="1:11" x14ac:dyDescent="0.25">
      <c r="A29" s="15" t="str">
        <f t="shared" si="3"/>
        <v/>
      </c>
      <c r="B29" s="17">
        <f t="shared" ref="B29:B36" si="9" xml:space="preserve"> 1 + $H28</f>
        <v>43605</v>
      </c>
      <c r="C29" s="17">
        <f t="shared" ref="C29:H37" si="10" xml:space="preserve"> 1 + B29</f>
        <v>43606</v>
      </c>
      <c r="D29" s="17">
        <f t="shared" si="10"/>
        <v>43607</v>
      </c>
      <c r="E29" s="17">
        <f t="shared" si="10"/>
        <v>43608</v>
      </c>
      <c r="F29" s="17">
        <f t="shared" si="10"/>
        <v>43609</v>
      </c>
      <c r="G29" s="17">
        <f t="shared" si="10"/>
        <v>43610</v>
      </c>
      <c r="H29" s="17">
        <f t="shared" si="10"/>
        <v>43611</v>
      </c>
      <c r="J29" s="24">
        <f xml:space="preserve"> 8.19</f>
        <v>8.19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43618</v>
      </c>
      <c r="B30" s="17">
        <f t="shared" si="9"/>
        <v>43612</v>
      </c>
      <c r="C30" s="17">
        <f t="shared" si="10"/>
        <v>43613</v>
      </c>
      <c r="D30" s="17">
        <f t="shared" si="10"/>
        <v>43614</v>
      </c>
      <c r="E30" s="17">
        <f t="shared" si="10"/>
        <v>43615</v>
      </c>
      <c r="F30" s="17">
        <f t="shared" si="10"/>
        <v>43616</v>
      </c>
      <c r="G30" s="17">
        <f t="shared" si="10"/>
        <v>43617</v>
      </c>
      <c r="H30" s="17">
        <f t="shared" si="10"/>
        <v>43618</v>
      </c>
      <c r="J30" s="24">
        <f xml:space="preserve"> 7.71 + 8.38</f>
        <v>16.09</v>
      </c>
      <c r="K30" s="24">
        <f>SUM(J27:J30)</f>
        <v>54.459999999999994</v>
      </c>
    </row>
    <row r="31" spans="1:11" x14ac:dyDescent="0.25">
      <c r="A31" s="15" t="str">
        <f t="shared" si="3"/>
        <v/>
      </c>
      <c r="B31" s="17">
        <f t="shared" si="9"/>
        <v>43619</v>
      </c>
      <c r="C31" s="17">
        <f t="shared" si="10"/>
        <v>43620</v>
      </c>
      <c r="D31" s="17">
        <f t="shared" si="10"/>
        <v>43621</v>
      </c>
      <c r="E31" s="17">
        <f t="shared" si="10"/>
        <v>43622</v>
      </c>
      <c r="F31" s="17">
        <f t="shared" si="10"/>
        <v>43623</v>
      </c>
      <c r="G31" s="17">
        <f t="shared" si="10"/>
        <v>43624</v>
      </c>
      <c r="H31" s="17">
        <f t="shared" si="10"/>
        <v>43625</v>
      </c>
      <c r="J31" s="24">
        <f xml:space="preserve"> 7.36 + 7.32</f>
        <v>14.68</v>
      </c>
      <c r="K31" s="24"/>
    </row>
    <row r="32" spans="1:11" x14ac:dyDescent="0.25">
      <c r="A32" s="15" t="str">
        <f t="shared" si="3"/>
        <v/>
      </c>
      <c r="B32" s="17">
        <f t="shared" si="9"/>
        <v>43626</v>
      </c>
      <c r="C32" s="17">
        <f t="shared" si="10"/>
        <v>43627</v>
      </c>
      <c r="D32" s="17">
        <f t="shared" si="10"/>
        <v>43628</v>
      </c>
      <c r="E32" s="17">
        <f t="shared" si="10"/>
        <v>43629</v>
      </c>
      <c r="F32" s="17">
        <f t="shared" si="10"/>
        <v>43630</v>
      </c>
      <c r="G32" s="17">
        <f t="shared" si="10"/>
        <v>43631</v>
      </c>
      <c r="H32" s="17">
        <f t="shared" si="10"/>
        <v>43632</v>
      </c>
      <c r="J32" s="24">
        <f xml:space="preserve"> 7.54</f>
        <v>7.54</v>
      </c>
      <c r="K32" s="24"/>
    </row>
    <row r="33" spans="1:11" x14ac:dyDescent="0.25">
      <c r="A33" s="15" t="str">
        <f t="shared" si="3"/>
        <v/>
      </c>
      <c r="B33" s="17">
        <f t="shared" si="9"/>
        <v>43633</v>
      </c>
      <c r="C33" s="17">
        <f t="shared" si="10"/>
        <v>43634</v>
      </c>
      <c r="D33" s="17">
        <f t="shared" si="10"/>
        <v>43635</v>
      </c>
      <c r="E33" s="17">
        <f t="shared" si="10"/>
        <v>43636</v>
      </c>
      <c r="F33" s="17">
        <f t="shared" si="10"/>
        <v>43637</v>
      </c>
      <c r="G33" s="17">
        <f t="shared" si="10"/>
        <v>43638</v>
      </c>
      <c r="H33" s="17">
        <f t="shared" si="10"/>
        <v>43639</v>
      </c>
      <c r="J33" s="24">
        <f xml:space="preserve"> 7.27 + 5.6</f>
        <v>12.87</v>
      </c>
      <c r="K33" s="24"/>
    </row>
    <row r="34" spans="1:11" x14ac:dyDescent="0.25">
      <c r="A34" s="15" t="str">
        <f t="shared" si="3"/>
        <v/>
      </c>
      <c r="B34" s="17">
        <f t="shared" si="9"/>
        <v>43640</v>
      </c>
      <c r="C34" s="17">
        <f t="shared" si="10"/>
        <v>43641</v>
      </c>
      <c r="D34" s="17">
        <f t="shared" si="10"/>
        <v>43642</v>
      </c>
      <c r="E34" s="17">
        <f t="shared" si="10"/>
        <v>43643</v>
      </c>
      <c r="F34" s="17">
        <f t="shared" si="10"/>
        <v>43644</v>
      </c>
      <c r="G34" s="17">
        <f t="shared" si="10"/>
        <v>43645</v>
      </c>
      <c r="H34" s="17">
        <f t="shared" si="10"/>
        <v>43646</v>
      </c>
      <c r="J34" s="24">
        <f xml:space="preserve"> 8.05</f>
        <v>8.0500000000000007</v>
      </c>
      <c r="K34" s="24">
        <f>SUM(J31:J34)</f>
        <v>43.14</v>
      </c>
    </row>
    <row r="35" spans="1:11" x14ac:dyDescent="0.25">
      <c r="A35" s="15">
        <f t="shared" si="3"/>
        <v>43653</v>
      </c>
      <c r="B35" s="17">
        <f t="shared" si="9"/>
        <v>43647</v>
      </c>
      <c r="C35" s="17">
        <f t="shared" si="10"/>
        <v>43648</v>
      </c>
      <c r="D35" s="17">
        <f t="shared" si="10"/>
        <v>43649</v>
      </c>
      <c r="E35" s="17">
        <f t="shared" si="10"/>
        <v>43650</v>
      </c>
      <c r="F35" s="17">
        <f t="shared" si="10"/>
        <v>43651</v>
      </c>
      <c r="G35" s="17">
        <f t="shared" si="10"/>
        <v>43652</v>
      </c>
      <c r="H35" s="17">
        <f t="shared" si="10"/>
        <v>43653</v>
      </c>
      <c r="J35" s="24">
        <f xml:space="preserve"> 8.08</f>
        <v>8.08</v>
      </c>
      <c r="K35" s="24"/>
    </row>
    <row r="36" spans="1:11" x14ac:dyDescent="0.25">
      <c r="A36" s="15" t="str">
        <f t="shared" si="3"/>
        <v/>
      </c>
      <c r="B36" s="17">
        <f t="shared" si="9"/>
        <v>43654</v>
      </c>
      <c r="C36" s="17">
        <f t="shared" si="10"/>
        <v>43655</v>
      </c>
      <c r="D36" s="17">
        <f t="shared" si="10"/>
        <v>43656</v>
      </c>
      <c r="E36" s="17">
        <f t="shared" si="10"/>
        <v>43657</v>
      </c>
      <c r="F36" s="17">
        <f t="shared" si="10"/>
        <v>43658</v>
      </c>
      <c r="G36" s="17">
        <f t="shared" si="10"/>
        <v>43659</v>
      </c>
      <c r="H36" s="17">
        <f t="shared" si="10"/>
        <v>43660</v>
      </c>
      <c r="J36" s="24">
        <f xml:space="preserve"> 4.56 + 3.22 + 8.61</f>
        <v>16.39</v>
      </c>
      <c r="K36" s="24"/>
    </row>
    <row r="37" spans="1:11" x14ac:dyDescent="0.25">
      <c r="A37" s="15" t="str">
        <f t="shared" si="3"/>
        <v/>
      </c>
      <c r="B37" s="17">
        <f xml:space="preserve"> 1 + $H36</f>
        <v>43661</v>
      </c>
      <c r="C37" s="17">
        <f xml:space="preserve"> 1 + B37</f>
        <v>43662</v>
      </c>
      <c r="D37" s="17">
        <f t="shared" si="10"/>
        <v>43663</v>
      </c>
      <c r="E37" s="17">
        <f t="shared" si="10"/>
        <v>43664</v>
      </c>
      <c r="F37" s="17">
        <f t="shared" si="10"/>
        <v>43665</v>
      </c>
      <c r="G37" s="17">
        <f t="shared" si="10"/>
        <v>43666</v>
      </c>
      <c r="H37" s="17">
        <f t="shared" si="10"/>
        <v>43667</v>
      </c>
      <c r="J37" s="24">
        <f xml:space="preserve"> 6.26 + 6.47 + 8.64 + 7.78</f>
        <v>29.150000000000002</v>
      </c>
      <c r="K37" s="24"/>
    </row>
    <row r="38" spans="1:11" x14ac:dyDescent="0.25">
      <c r="A38" s="15" t="str">
        <f t="shared" si="3"/>
        <v/>
      </c>
      <c r="B38" s="17">
        <f t="shared" ref="B38:B39" si="11" xml:space="preserve"> 1 + $H37</f>
        <v>43668</v>
      </c>
      <c r="C38" s="17">
        <f t="shared" ref="C38:H40" si="12" xml:space="preserve"> 1 + B38</f>
        <v>43669</v>
      </c>
      <c r="D38" s="17">
        <f t="shared" si="12"/>
        <v>43670</v>
      </c>
      <c r="E38" s="17">
        <f t="shared" si="12"/>
        <v>43671</v>
      </c>
      <c r="F38" s="17">
        <f t="shared" si="12"/>
        <v>43672</v>
      </c>
      <c r="G38" s="17">
        <f t="shared" si="12"/>
        <v>43673</v>
      </c>
      <c r="H38" s="17">
        <f t="shared" si="12"/>
        <v>43674</v>
      </c>
      <c r="J38" s="24">
        <f xml:space="preserve"> 5.66 + 8.24 + 9.19</f>
        <v>23.09</v>
      </c>
      <c r="K38" s="24"/>
    </row>
    <row r="39" spans="1:11" x14ac:dyDescent="0.25">
      <c r="A39" s="15">
        <f t="shared" si="3"/>
        <v>43681</v>
      </c>
      <c r="B39" s="17">
        <f t="shared" si="11"/>
        <v>43675</v>
      </c>
      <c r="C39" s="17">
        <f t="shared" si="12"/>
        <v>43676</v>
      </c>
      <c r="D39" s="17">
        <f t="shared" si="12"/>
        <v>43677</v>
      </c>
      <c r="E39" s="17">
        <f t="shared" si="12"/>
        <v>43678</v>
      </c>
      <c r="F39" s="17">
        <f t="shared" si="12"/>
        <v>43679</v>
      </c>
      <c r="G39" s="17">
        <f t="shared" si="12"/>
        <v>43680</v>
      </c>
      <c r="H39" s="17">
        <f t="shared" si="12"/>
        <v>43681</v>
      </c>
      <c r="J39" s="24">
        <f xml:space="preserve"> 7.33</f>
        <v>7.33</v>
      </c>
      <c r="K39" s="24">
        <f>SUM(J35:J39)</f>
        <v>84.04</v>
      </c>
    </row>
    <row r="40" spans="1:11" x14ac:dyDescent="0.25">
      <c r="A40" s="15" t="str">
        <f t="shared" si="3"/>
        <v/>
      </c>
      <c r="B40" s="17">
        <f xml:space="preserve"> 1 + $H39</f>
        <v>43682</v>
      </c>
      <c r="C40" s="17">
        <f xml:space="preserve"> 1 + B40</f>
        <v>43683</v>
      </c>
      <c r="D40" s="17">
        <f t="shared" si="12"/>
        <v>43684</v>
      </c>
      <c r="E40" s="17">
        <f t="shared" si="12"/>
        <v>43685</v>
      </c>
      <c r="F40" s="17">
        <f t="shared" si="12"/>
        <v>43686</v>
      </c>
      <c r="G40" s="17">
        <f t="shared" si="12"/>
        <v>43687</v>
      </c>
      <c r="H40" s="17">
        <f t="shared" si="12"/>
        <v>43688</v>
      </c>
      <c r="J40" s="24">
        <f xml:space="preserve"> 7.26 + 7.25 + 9.49</f>
        <v>24</v>
      </c>
      <c r="K40" s="24"/>
    </row>
    <row r="41" spans="1:11" x14ac:dyDescent="0.25">
      <c r="A41" s="15" t="str">
        <f t="shared" si="3"/>
        <v/>
      </c>
      <c r="B41" s="17">
        <f t="shared" ref="B41:B48" si="13" xml:space="preserve"> 1 + $H40</f>
        <v>43689</v>
      </c>
      <c r="C41" s="17">
        <f t="shared" ref="C41:H49" si="14" xml:space="preserve"> 1 + B41</f>
        <v>43690</v>
      </c>
      <c r="D41" s="17">
        <f t="shared" si="14"/>
        <v>43691</v>
      </c>
      <c r="E41" s="17">
        <f t="shared" si="14"/>
        <v>43692</v>
      </c>
      <c r="F41" s="17">
        <f t="shared" si="14"/>
        <v>43693</v>
      </c>
      <c r="G41" s="17">
        <f t="shared" si="14"/>
        <v>43694</v>
      </c>
      <c r="H41" s="17">
        <f t="shared" si="14"/>
        <v>43695</v>
      </c>
      <c r="J41" s="24">
        <f xml:space="preserve"> 7.57 + 8.03 + 10.06</f>
        <v>25.66</v>
      </c>
      <c r="K41" s="24"/>
    </row>
    <row r="42" spans="1:11" x14ac:dyDescent="0.25">
      <c r="A42" s="15" t="str">
        <f t="shared" si="3"/>
        <v/>
      </c>
      <c r="B42" s="17">
        <f t="shared" si="13"/>
        <v>43696</v>
      </c>
      <c r="C42" s="17">
        <f t="shared" si="14"/>
        <v>43697</v>
      </c>
      <c r="D42" s="17">
        <f t="shared" si="14"/>
        <v>43698</v>
      </c>
      <c r="E42" s="17">
        <f t="shared" si="14"/>
        <v>43699</v>
      </c>
      <c r="F42" s="17">
        <f t="shared" si="14"/>
        <v>43700</v>
      </c>
      <c r="G42" s="17">
        <f t="shared" si="14"/>
        <v>43701</v>
      </c>
      <c r="H42" s="17">
        <f t="shared" si="14"/>
        <v>43702</v>
      </c>
      <c r="J42" s="24">
        <f xml:space="preserve"> 10.2 + 8.31</f>
        <v>18.509999999999998</v>
      </c>
      <c r="K42" s="24"/>
    </row>
    <row r="43" spans="1:11" x14ac:dyDescent="0.25">
      <c r="A43" s="15">
        <f t="shared" si="3"/>
        <v>43709</v>
      </c>
      <c r="B43" s="17">
        <f t="shared" si="13"/>
        <v>43703</v>
      </c>
      <c r="C43" s="17">
        <f t="shared" si="14"/>
        <v>43704</v>
      </c>
      <c r="D43" s="17">
        <f t="shared" si="14"/>
        <v>43705</v>
      </c>
      <c r="E43" s="17">
        <f t="shared" si="14"/>
        <v>43706</v>
      </c>
      <c r="F43" s="17">
        <f t="shared" si="14"/>
        <v>43707</v>
      </c>
      <c r="G43" s="17">
        <f t="shared" si="14"/>
        <v>43708</v>
      </c>
      <c r="H43" s="17">
        <f t="shared" si="14"/>
        <v>43709</v>
      </c>
      <c r="J43" s="24"/>
      <c r="K43" s="24">
        <f>SUM(J40:J43)</f>
        <v>68.169999999999987</v>
      </c>
    </row>
    <row r="44" spans="1:11" x14ac:dyDescent="0.25">
      <c r="A44" s="15" t="str">
        <f t="shared" si="3"/>
        <v/>
      </c>
      <c r="B44" s="17">
        <f t="shared" si="13"/>
        <v>43710</v>
      </c>
      <c r="C44" s="17">
        <f t="shared" si="14"/>
        <v>43711</v>
      </c>
      <c r="D44" s="17">
        <f t="shared" si="14"/>
        <v>43712</v>
      </c>
      <c r="E44" s="17">
        <f t="shared" si="14"/>
        <v>43713</v>
      </c>
      <c r="F44" s="17">
        <f t="shared" si="14"/>
        <v>43714</v>
      </c>
      <c r="G44" s="17">
        <f t="shared" si="14"/>
        <v>43715</v>
      </c>
      <c r="H44" s="17">
        <f t="shared" si="14"/>
        <v>43716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13"/>
        <v>43717</v>
      </c>
      <c r="C45" s="17">
        <f t="shared" si="14"/>
        <v>43718</v>
      </c>
      <c r="D45" s="17">
        <f t="shared" si="14"/>
        <v>43719</v>
      </c>
      <c r="E45" s="17">
        <f t="shared" si="14"/>
        <v>43720</v>
      </c>
      <c r="F45" s="17">
        <f t="shared" si="14"/>
        <v>43721</v>
      </c>
      <c r="G45" s="17">
        <f t="shared" si="14"/>
        <v>43722</v>
      </c>
      <c r="H45" s="17">
        <f t="shared" si="14"/>
        <v>43723</v>
      </c>
      <c r="J45" s="24">
        <f xml:space="preserve"> 1.47 + 8.04</f>
        <v>9.51</v>
      </c>
      <c r="K45" s="24"/>
    </row>
    <row r="46" spans="1:11" x14ac:dyDescent="0.25">
      <c r="A46" s="15" t="str">
        <f t="shared" si="3"/>
        <v/>
      </c>
      <c r="B46" s="17">
        <f t="shared" si="13"/>
        <v>43724</v>
      </c>
      <c r="C46" s="17">
        <f t="shared" si="14"/>
        <v>43725</v>
      </c>
      <c r="D46" s="17">
        <f t="shared" si="14"/>
        <v>43726</v>
      </c>
      <c r="E46" s="17">
        <f t="shared" si="14"/>
        <v>43727</v>
      </c>
      <c r="F46" s="17">
        <f t="shared" si="14"/>
        <v>43728</v>
      </c>
      <c r="G46" s="17">
        <f t="shared" si="14"/>
        <v>43729</v>
      </c>
      <c r="H46" s="17">
        <f t="shared" si="14"/>
        <v>43730</v>
      </c>
      <c r="J46" s="24">
        <f xml:space="preserve"> 7.44</f>
        <v>7.44</v>
      </c>
      <c r="K46" s="24"/>
    </row>
    <row r="47" spans="1:11" x14ac:dyDescent="0.25">
      <c r="A47" s="15" t="str">
        <f t="shared" si="3"/>
        <v/>
      </c>
      <c r="B47" s="17">
        <f t="shared" si="13"/>
        <v>43731</v>
      </c>
      <c r="C47" s="17">
        <f t="shared" si="14"/>
        <v>43732</v>
      </c>
      <c r="D47" s="17">
        <f t="shared" si="14"/>
        <v>43733</v>
      </c>
      <c r="E47" s="17">
        <f t="shared" si="14"/>
        <v>43734</v>
      </c>
      <c r="F47" s="17">
        <f t="shared" si="14"/>
        <v>43735</v>
      </c>
      <c r="G47" s="17">
        <f t="shared" si="14"/>
        <v>43736</v>
      </c>
      <c r="H47" s="17">
        <f t="shared" si="14"/>
        <v>43737</v>
      </c>
      <c r="J47" s="24">
        <f xml:space="preserve"> 7.56</f>
        <v>7.56</v>
      </c>
      <c r="K47" s="24">
        <f>SUM(J44:J47)</f>
        <v>24.509999999999998</v>
      </c>
    </row>
    <row r="48" spans="1:11" x14ac:dyDescent="0.25">
      <c r="A48" s="15">
        <f t="shared" si="3"/>
        <v>43744</v>
      </c>
      <c r="B48" s="17">
        <f t="shared" si="13"/>
        <v>43738</v>
      </c>
      <c r="C48" s="17">
        <f t="shared" si="14"/>
        <v>43739</v>
      </c>
      <c r="D48" s="17">
        <f t="shared" si="14"/>
        <v>43740</v>
      </c>
      <c r="E48" s="17">
        <f t="shared" si="14"/>
        <v>43741</v>
      </c>
      <c r="F48" s="17">
        <f t="shared" si="14"/>
        <v>43742</v>
      </c>
      <c r="G48" s="17">
        <f t="shared" si="14"/>
        <v>43743</v>
      </c>
      <c r="H48" s="17">
        <f t="shared" si="14"/>
        <v>43744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43745</v>
      </c>
      <c r="C49" s="17">
        <f xml:space="preserve"> 1 + B49</f>
        <v>43746</v>
      </c>
      <c r="D49" s="17">
        <f t="shared" si="14"/>
        <v>43747</v>
      </c>
      <c r="E49" s="17">
        <f t="shared" si="14"/>
        <v>43748</v>
      </c>
      <c r="F49" s="17">
        <f t="shared" si="14"/>
        <v>43749</v>
      </c>
      <c r="G49" s="17">
        <f t="shared" si="14"/>
        <v>43750</v>
      </c>
      <c r="H49" s="17">
        <f t="shared" si="14"/>
        <v>43751</v>
      </c>
      <c r="J49" s="24">
        <f xml:space="preserve"> 6.37 + 7.56</f>
        <v>13.93</v>
      </c>
      <c r="K49" s="24"/>
    </row>
    <row r="50" spans="1:11" x14ac:dyDescent="0.25">
      <c r="A50" s="15" t="str">
        <f t="shared" si="3"/>
        <v/>
      </c>
      <c r="B50" s="17">
        <f t="shared" ref="B50:B53" si="15" xml:space="preserve"> 1 + $H49</f>
        <v>43752</v>
      </c>
      <c r="C50" s="17">
        <f t="shared" ref="C50:H54" si="16" xml:space="preserve"> 1 + B50</f>
        <v>43753</v>
      </c>
      <c r="D50" s="17">
        <f t="shared" si="16"/>
        <v>43754</v>
      </c>
      <c r="E50" s="17">
        <f t="shared" si="16"/>
        <v>43755</v>
      </c>
      <c r="F50" s="17">
        <f t="shared" si="16"/>
        <v>43756</v>
      </c>
      <c r="G50" s="17">
        <f t="shared" si="16"/>
        <v>43757</v>
      </c>
      <c r="H50" s="17">
        <f t="shared" si="16"/>
        <v>43758</v>
      </c>
      <c r="J50" s="24"/>
      <c r="K50" s="24"/>
    </row>
    <row r="51" spans="1:11" x14ac:dyDescent="0.25">
      <c r="A51" s="15" t="str">
        <f t="shared" si="3"/>
        <v/>
      </c>
      <c r="B51" s="17">
        <f t="shared" si="15"/>
        <v>43759</v>
      </c>
      <c r="C51" s="17">
        <f t="shared" si="16"/>
        <v>43760</v>
      </c>
      <c r="D51" s="17">
        <f t="shared" si="16"/>
        <v>43761</v>
      </c>
      <c r="E51" s="17">
        <f t="shared" si="16"/>
        <v>43762</v>
      </c>
      <c r="F51" s="17">
        <f t="shared" si="16"/>
        <v>43763</v>
      </c>
      <c r="G51" s="17">
        <f t="shared" si="16"/>
        <v>43764</v>
      </c>
      <c r="H51" s="17">
        <f t="shared" si="16"/>
        <v>43765</v>
      </c>
      <c r="J51" s="24"/>
      <c r="K51" s="24"/>
    </row>
    <row r="52" spans="1:11" x14ac:dyDescent="0.25">
      <c r="A52" s="15">
        <f t="shared" si="3"/>
        <v>43772</v>
      </c>
      <c r="B52" s="17">
        <f t="shared" si="15"/>
        <v>43766</v>
      </c>
      <c r="C52" s="17">
        <f t="shared" si="16"/>
        <v>43767</v>
      </c>
      <c r="D52" s="17">
        <f t="shared" si="16"/>
        <v>43768</v>
      </c>
      <c r="E52" s="17">
        <f t="shared" si="16"/>
        <v>43769</v>
      </c>
      <c r="F52" s="17">
        <f t="shared" si="16"/>
        <v>43770</v>
      </c>
      <c r="G52" s="17">
        <f t="shared" si="16"/>
        <v>43771</v>
      </c>
      <c r="H52" s="17">
        <f t="shared" si="16"/>
        <v>43772</v>
      </c>
      <c r="J52" s="24"/>
      <c r="K52" s="24">
        <f>SUM(J48:J52)</f>
        <v>13.93</v>
      </c>
    </row>
    <row r="53" spans="1:11" x14ac:dyDescent="0.25">
      <c r="A53" s="15" t="str">
        <f t="shared" si="3"/>
        <v/>
      </c>
      <c r="B53" s="17">
        <f t="shared" si="15"/>
        <v>43773</v>
      </c>
      <c r="C53" s="17">
        <f t="shared" si="16"/>
        <v>43774</v>
      </c>
      <c r="D53" s="17">
        <f t="shared" si="16"/>
        <v>43775</v>
      </c>
      <c r="E53" s="17">
        <f t="shared" si="16"/>
        <v>43776</v>
      </c>
      <c r="F53" s="17">
        <f t="shared" si="16"/>
        <v>43777</v>
      </c>
      <c r="G53" s="17">
        <f t="shared" si="16"/>
        <v>43778</v>
      </c>
      <c r="H53" s="17">
        <f t="shared" si="16"/>
        <v>43779</v>
      </c>
      <c r="J53" s="24">
        <f xml:space="preserve"> 7.66</f>
        <v>7.66</v>
      </c>
      <c r="K53" s="24"/>
    </row>
    <row r="54" spans="1:11" x14ac:dyDescent="0.25">
      <c r="A54" s="15" t="str">
        <f t="shared" si="3"/>
        <v/>
      </c>
      <c r="B54" s="17">
        <f xml:space="preserve"> 1 + $H53</f>
        <v>43780</v>
      </c>
      <c r="C54" s="17">
        <f xml:space="preserve"> 1 + B54</f>
        <v>43781</v>
      </c>
      <c r="D54" s="17">
        <f t="shared" si="16"/>
        <v>43782</v>
      </c>
      <c r="E54" s="17">
        <f t="shared" si="16"/>
        <v>43783</v>
      </c>
      <c r="F54" s="17">
        <f t="shared" si="16"/>
        <v>43784</v>
      </c>
      <c r="G54" s="17">
        <f t="shared" si="16"/>
        <v>43785</v>
      </c>
      <c r="H54" s="17">
        <f t="shared" si="16"/>
        <v>43786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7" xml:space="preserve"> 1 + $H54</f>
        <v>43787</v>
      </c>
      <c r="C55" s="17">
        <f t="shared" ref="C55:H58" si="18" xml:space="preserve"> 1 + B55</f>
        <v>43788</v>
      </c>
      <c r="D55" s="17">
        <f t="shared" si="18"/>
        <v>43789</v>
      </c>
      <c r="E55" s="17">
        <f t="shared" si="18"/>
        <v>43790</v>
      </c>
      <c r="F55" s="17">
        <f t="shared" si="18"/>
        <v>43791</v>
      </c>
      <c r="G55" s="17">
        <f t="shared" si="18"/>
        <v>43792</v>
      </c>
      <c r="H55" s="17">
        <f t="shared" si="18"/>
        <v>43793</v>
      </c>
      <c r="J55" s="24"/>
      <c r="K55" s="24"/>
    </row>
    <row r="56" spans="1:11" x14ac:dyDescent="0.25">
      <c r="A56" s="15">
        <f t="shared" si="3"/>
        <v>43800</v>
      </c>
      <c r="B56" s="17">
        <f t="shared" si="17"/>
        <v>43794</v>
      </c>
      <c r="C56" s="17">
        <f t="shared" si="18"/>
        <v>43795</v>
      </c>
      <c r="D56" s="17">
        <f t="shared" si="18"/>
        <v>43796</v>
      </c>
      <c r="E56" s="17">
        <f t="shared" si="18"/>
        <v>43797</v>
      </c>
      <c r="F56" s="17">
        <f t="shared" si="18"/>
        <v>43798</v>
      </c>
      <c r="G56" s="17">
        <f t="shared" si="18"/>
        <v>43799</v>
      </c>
      <c r="H56" s="17">
        <f t="shared" si="18"/>
        <v>43800</v>
      </c>
      <c r="J56" s="24"/>
      <c r="K56" s="24">
        <f>SUM(J53:J56)</f>
        <v>7.66</v>
      </c>
    </row>
    <row r="57" spans="1:11" x14ac:dyDescent="0.25">
      <c r="A57" s="15" t="str">
        <f t="shared" si="3"/>
        <v/>
      </c>
      <c r="B57" s="17">
        <f t="shared" si="17"/>
        <v>43801</v>
      </c>
      <c r="C57" s="17">
        <f t="shared" si="18"/>
        <v>43802</v>
      </c>
      <c r="D57" s="17">
        <f t="shared" si="18"/>
        <v>43803</v>
      </c>
      <c r="E57" s="17">
        <f t="shared" si="18"/>
        <v>43804</v>
      </c>
      <c r="F57" s="17">
        <f t="shared" si="18"/>
        <v>43805</v>
      </c>
      <c r="G57" s="17">
        <f t="shared" si="18"/>
        <v>43806</v>
      </c>
      <c r="H57" s="17">
        <f t="shared" si="18"/>
        <v>43807</v>
      </c>
      <c r="J57" s="24">
        <f xml:space="preserve"> 8.16</f>
        <v>8.16</v>
      </c>
      <c r="K57" s="24"/>
    </row>
    <row r="58" spans="1:11" x14ac:dyDescent="0.25">
      <c r="A58" s="15" t="str">
        <f t="shared" si="3"/>
        <v/>
      </c>
      <c r="B58" s="17">
        <f xml:space="preserve"> 1 + $H57</f>
        <v>43808</v>
      </c>
      <c r="C58" s="17">
        <f xml:space="preserve"> 1 + B58</f>
        <v>43809</v>
      </c>
      <c r="D58" s="17">
        <f t="shared" si="18"/>
        <v>43810</v>
      </c>
      <c r="E58" s="17">
        <f t="shared" si="18"/>
        <v>43811</v>
      </c>
      <c r="F58" s="17">
        <f t="shared" si="18"/>
        <v>43812</v>
      </c>
      <c r="G58" s="17">
        <f t="shared" si="18"/>
        <v>43813</v>
      </c>
      <c r="H58" s="17">
        <f t="shared" si="18"/>
        <v>43814</v>
      </c>
      <c r="J58" s="24">
        <f xml:space="preserve"> 4.93 + 7.68</f>
        <v>12.61</v>
      </c>
      <c r="K58" s="24"/>
    </row>
    <row r="59" spans="1:11" x14ac:dyDescent="0.25">
      <c r="A59" s="15" t="str">
        <f t="shared" si="3"/>
        <v/>
      </c>
      <c r="B59" s="17">
        <f t="shared" ref="B59:B60" si="19" xml:space="preserve"> 1 + $H58</f>
        <v>43815</v>
      </c>
      <c r="C59" s="17">
        <f t="shared" ref="C59:H61" si="20" xml:space="preserve"> 1 + B59</f>
        <v>43816</v>
      </c>
      <c r="D59" s="17">
        <f t="shared" si="20"/>
        <v>43817</v>
      </c>
      <c r="E59" s="17">
        <f t="shared" si="20"/>
        <v>43818</v>
      </c>
      <c r="F59" s="17">
        <f t="shared" si="20"/>
        <v>43819</v>
      </c>
      <c r="G59" s="17">
        <f t="shared" si="20"/>
        <v>43820</v>
      </c>
      <c r="H59" s="17">
        <f t="shared" si="20"/>
        <v>43821</v>
      </c>
      <c r="J59" s="24"/>
      <c r="K59" s="24"/>
    </row>
    <row r="60" spans="1:11" x14ac:dyDescent="0.25">
      <c r="A60" s="15" t="str">
        <f t="shared" si="3"/>
        <v/>
      </c>
      <c r="B60" s="17">
        <f t="shared" si="19"/>
        <v>43822</v>
      </c>
      <c r="C60" s="17">
        <f t="shared" si="20"/>
        <v>43823</v>
      </c>
      <c r="D60" s="17">
        <f t="shared" si="20"/>
        <v>43824</v>
      </c>
      <c r="E60" s="17">
        <f t="shared" si="20"/>
        <v>43825</v>
      </c>
      <c r="F60" s="17">
        <f t="shared" si="20"/>
        <v>43826</v>
      </c>
      <c r="G60" s="17">
        <f t="shared" si="20"/>
        <v>43827</v>
      </c>
      <c r="H60" s="17">
        <f t="shared" si="20"/>
        <v>43828</v>
      </c>
      <c r="J60" s="24" t="s">
        <v>12</v>
      </c>
      <c r="K60" s="24"/>
    </row>
    <row r="61" spans="1:11" x14ac:dyDescent="0.25">
      <c r="A61" s="15">
        <f t="shared" si="3"/>
        <v>43835</v>
      </c>
      <c r="B61" s="19">
        <f xml:space="preserve"> 1 + $H60</f>
        <v>43829</v>
      </c>
      <c r="C61" s="19">
        <f xml:space="preserve"> 1 + B61</f>
        <v>43830</v>
      </c>
      <c r="D61" s="19">
        <f t="shared" si="20"/>
        <v>43831</v>
      </c>
      <c r="E61" s="19">
        <f t="shared" si="20"/>
        <v>43832</v>
      </c>
      <c r="F61" s="19">
        <f t="shared" si="20"/>
        <v>43833</v>
      </c>
      <c r="G61" s="19">
        <f t="shared" si="20"/>
        <v>43834</v>
      </c>
      <c r="H61" s="19">
        <f t="shared" si="20"/>
        <v>43835</v>
      </c>
      <c r="J61" s="24"/>
      <c r="K61" s="24">
        <f>SUM(J57:J61)</f>
        <v>20.77</v>
      </c>
    </row>
  </sheetData>
  <conditionalFormatting sqref="B4:H61">
    <cfRule type="timePeriod" dxfId="55" priority="16" timePeriod="today">
      <formula>FLOOR(B4,1)=TODAY()</formula>
    </cfRule>
    <cfRule type="timePeriod" dxfId="54" priority="17" timePeriod="thisMonth">
      <formula>AND(MONTH(B4)=MONTH(TODAY()),YEAR(B4)=YEAR(TODAY()))</formula>
    </cfRule>
  </conditionalFormatting>
  <conditionalFormatting sqref="J4:K61">
    <cfRule type="cellIs" dxfId="53" priority="11" operator="greaterThan">
      <formula>24.8800001</formula>
    </cfRule>
    <cfRule type="cellIs" dxfId="52" priority="12" operator="between">
      <formula>18.66000001</formula>
      <formula>24.88</formula>
    </cfRule>
    <cfRule type="cellIs" dxfId="51" priority="13" operator="between">
      <formula>12.4400001</formula>
      <formula>18.66</formula>
    </cfRule>
    <cfRule type="cellIs" dxfId="50" priority="14" operator="between">
      <formula>6.220001</formula>
      <formula>12.44</formula>
    </cfRule>
    <cfRule type="cellIs" dxfId="49" priority="15" operator="between">
      <formula>0</formula>
      <formula>6.22</formula>
    </cfRule>
  </conditionalFormatting>
  <conditionalFormatting sqref="J3:K3">
    <cfRule type="expression" dxfId="48" priority="1" stopIfTrue="1">
      <formula>"$k$3 &gt;= 0,9"</formula>
    </cfRule>
    <cfRule type="expression" dxfId="47" priority="2" stopIfTrue="1">
      <formula>"$k$3 &lt; 0,9"</formula>
    </cfRule>
    <cfRule type="expression" dxfId="46" priority="3" stopIfTrue="1">
      <formula>"$k$3 &lt; 0,8"</formula>
    </cfRule>
    <cfRule type="expression" dxfId="45" priority="4" stopIfTrue="1">
      <formula>"$k$3 &lt; 0,7"</formula>
    </cfRule>
    <cfRule type="expression" dxfId="44" priority="5" stopIfTrue="1">
      <formula>"$k$3 &lt; 0,6"</formula>
    </cfRule>
    <cfRule type="expression" dxfId="43" priority="6" stopIfTrue="1">
      <formula>"$k$3 &lt; 0,5"</formula>
    </cfRule>
    <cfRule type="expression" dxfId="42" priority="7" stopIfTrue="1">
      <formula>"$k$3 &lt; 0,4"</formula>
    </cfRule>
    <cfRule type="expression" dxfId="41" priority="8" stopIfTrue="1">
      <formula>"$k$3 &lt; 0,3"</formula>
    </cfRule>
    <cfRule type="expression" dxfId="40" priority="9" stopIfTrue="1">
      <formula>"$k$3 &lt; 0,2"</formula>
    </cfRule>
    <cfRule type="expression" dxfId="39" priority="10" stopIfTrue="1">
      <formula>$L$3 &lt; 0.1</formula>
    </cfRule>
  </conditionalFormatting>
  <pageMargins left="0.7" right="0.7" top="0.75" bottom="0.75" header="0.3" footer="0.3"/>
  <ignoredErrors>
    <ignoredError sqref="B9:C9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workbookViewId="0">
      <pane xSplit="8" ySplit="3" topLeftCell="I13" activePane="bottomRight" state="frozen"/>
      <selection pane="topRight" activeCell="I1" sqref="I1"/>
      <selection pane="bottomLeft" activeCell="A4" sqref="A4"/>
      <selection pane="bottomRight" activeCell="J30" sqref="J30"/>
    </sheetView>
  </sheetViews>
  <sheetFormatPr baseColWidth="10" defaultRowHeight="15" x14ac:dyDescent="0.25"/>
  <cols>
    <col min="1" max="1" width="10.7109375" style="23" bestFit="1" customWidth="1"/>
    <col min="2" max="2" width="12.28515625" style="23" customWidth="1"/>
    <col min="3" max="3" width="12.85546875" style="23" customWidth="1"/>
    <col min="4" max="4" width="13.5703125" style="23" bestFit="1" customWidth="1"/>
    <col min="5" max="5" width="12.28515625" style="23" customWidth="1"/>
    <col min="6" max="6" width="13.85546875" style="23" bestFit="1" customWidth="1"/>
    <col min="7" max="7" width="12.140625" style="23" bestFit="1" customWidth="1"/>
    <col min="8" max="8" width="14.42578125" style="23" bestFit="1" customWidth="1"/>
    <col min="9" max="9" width="3.42578125" style="23" customWidth="1"/>
    <col min="10" max="16384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325.83999999999997</v>
      </c>
      <c r="K3" s="25"/>
      <c r="L3" s="27">
        <f xml:space="preserve"> J3 / 622</f>
        <v>0.52385852090032148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43800</v>
      </c>
      <c r="B4" s="18">
        <f t="shared" ref="B4:G8" si="1" xml:space="preserve"> -1 + C4</f>
        <v>43794</v>
      </c>
      <c r="C4" s="18">
        <f t="shared" si="1"/>
        <v>43795</v>
      </c>
      <c r="D4" s="18">
        <f t="shared" si="1"/>
        <v>43796</v>
      </c>
      <c r="E4" s="18">
        <f t="shared" si="1"/>
        <v>43797</v>
      </c>
      <c r="F4" s="18">
        <f t="shared" si="1"/>
        <v>43798</v>
      </c>
      <c r="G4" s="18">
        <f t="shared" si="1"/>
        <v>43799</v>
      </c>
      <c r="H4" s="18">
        <f t="shared" ref="H4:H7" si="2" xml:space="preserve"> -1 + $B5</f>
        <v>43800</v>
      </c>
      <c r="J4" s="24"/>
      <c r="K4" s="24"/>
    </row>
    <row r="5" spans="1:14" x14ac:dyDescent="0.25">
      <c r="A5" s="15" t="str">
        <f t="shared" si="0"/>
        <v/>
      </c>
      <c r="B5" s="18">
        <f t="shared" si="1"/>
        <v>43801</v>
      </c>
      <c r="C5" s="18">
        <f t="shared" si="1"/>
        <v>43802</v>
      </c>
      <c r="D5" s="18">
        <f t="shared" si="1"/>
        <v>43803</v>
      </c>
      <c r="E5" s="18">
        <f t="shared" si="1"/>
        <v>43804</v>
      </c>
      <c r="F5" s="18">
        <f t="shared" si="1"/>
        <v>43805</v>
      </c>
      <c r="G5" s="18">
        <f t="shared" si="1"/>
        <v>43806</v>
      </c>
      <c r="H5" s="18">
        <f t="shared" si="2"/>
        <v>43807</v>
      </c>
      <c r="J5" s="24"/>
      <c r="K5" s="24"/>
    </row>
    <row r="6" spans="1:14" x14ac:dyDescent="0.25">
      <c r="A6" s="15" t="str">
        <f t="shared" si="0"/>
        <v/>
      </c>
      <c r="B6" s="18">
        <f t="shared" si="1"/>
        <v>43808</v>
      </c>
      <c r="C6" s="18">
        <f t="shared" si="1"/>
        <v>43809</v>
      </c>
      <c r="D6" s="18">
        <f t="shared" si="1"/>
        <v>43810</v>
      </c>
      <c r="E6" s="18">
        <f t="shared" si="1"/>
        <v>43811</v>
      </c>
      <c r="F6" s="18">
        <f t="shared" si="1"/>
        <v>43812</v>
      </c>
      <c r="G6" s="18">
        <f t="shared" si="1"/>
        <v>43813</v>
      </c>
      <c r="H6" s="18">
        <f t="shared" si="2"/>
        <v>43814</v>
      </c>
      <c r="J6" s="24"/>
      <c r="K6" s="24"/>
    </row>
    <row r="7" spans="1:14" x14ac:dyDescent="0.25">
      <c r="A7" s="15" t="str">
        <f t="shared" si="0"/>
        <v/>
      </c>
      <c r="B7" s="18">
        <f t="shared" si="1"/>
        <v>43815</v>
      </c>
      <c r="C7" s="18">
        <f t="shared" si="1"/>
        <v>43816</v>
      </c>
      <c r="D7" s="18">
        <f t="shared" si="1"/>
        <v>43817</v>
      </c>
      <c r="E7" s="18">
        <f t="shared" si="1"/>
        <v>43818</v>
      </c>
      <c r="F7" s="18">
        <f t="shared" si="1"/>
        <v>43819</v>
      </c>
      <c r="G7" s="18">
        <f t="shared" si="1"/>
        <v>43820</v>
      </c>
      <c r="H7" s="18">
        <f t="shared" si="2"/>
        <v>43821</v>
      </c>
      <c r="J7" s="24"/>
      <c r="K7" s="24"/>
    </row>
    <row r="8" spans="1:14" x14ac:dyDescent="0.25">
      <c r="A8" s="15" t="str">
        <f t="shared" si="0"/>
        <v/>
      </c>
      <c r="B8" s="18">
        <f t="shared" si="1"/>
        <v>43822</v>
      </c>
      <c r="C8" s="18">
        <f t="shared" si="1"/>
        <v>43823</v>
      </c>
      <c r="D8" s="18">
        <f t="shared" si="1"/>
        <v>43824</v>
      </c>
      <c r="E8" s="18">
        <f t="shared" si="1"/>
        <v>43825</v>
      </c>
      <c r="F8" s="18">
        <f t="shared" si="1"/>
        <v>43826</v>
      </c>
      <c r="G8" s="18">
        <f xml:space="preserve"> -1 + H8</f>
        <v>43827</v>
      </c>
      <c r="H8" s="18">
        <f xml:space="preserve"> -1 + $B9</f>
        <v>43828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43835</v>
      </c>
      <c r="B9" s="17">
        <v>43829</v>
      </c>
      <c r="C9" s="17">
        <f>Tableau145[[#This Row],[Lundi]] + 1</f>
        <v>43830</v>
      </c>
      <c r="D9" s="17">
        <f xml:space="preserve"> Tableau145[[#This Row],[Mardi]] + 1</f>
        <v>43831</v>
      </c>
      <c r="E9" s="17">
        <f xml:space="preserve"> Tableau145[[#This Row],[Mercredi]] + 1</f>
        <v>43832</v>
      </c>
      <c r="F9" s="17">
        <f xml:space="preserve"> Tableau145[[#This Row],[Jeudi]] + 1</f>
        <v>43833</v>
      </c>
      <c r="G9" s="17">
        <f xml:space="preserve"> Tableau145[[#This Row],[Vendredi]] + 1</f>
        <v>43834</v>
      </c>
      <c r="H9" s="17">
        <f xml:space="preserve"> Tableau145[[#This Row],[Samedi]] + 1</f>
        <v>43835</v>
      </c>
      <c r="J9" s="24">
        <v>6.95</v>
      </c>
      <c r="K9" s="24"/>
      <c r="N9" s="20"/>
    </row>
    <row r="10" spans="1:14" x14ac:dyDescent="0.25">
      <c r="A10" s="15" t="str">
        <f t="shared" ref="A10:A61" si="3" xml:space="preserve"> IF(OR( 1 = DAY($B10), 1 = DAY($C10), 1 = DAY($D10), 1 = DAY($E10), 1 = DAY($F10),  1 = DAY($G10),  1 = DAY($H10),   ), $H10, "")</f>
        <v/>
      </c>
      <c r="B10" s="17">
        <f xml:space="preserve"> 1 + $H9</f>
        <v>43836</v>
      </c>
      <c r="C10" s="17">
        <f>Tableau145[[#This Row],[Lundi]] + 1</f>
        <v>43837</v>
      </c>
      <c r="D10" s="17">
        <f xml:space="preserve"> Tableau145[[#This Row],[Mardi]] + 1</f>
        <v>43838</v>
      </c>
      <c r="E10" s="17">
        <f xml:space="preserve"> Tableau145[[#This Row],[Mercredi]] + 1</f>
        <v>43839</v>
      </c>
      <c r="F10" s="17">
        <f xml:space="preserve"> Tableau145[[#This Row],[Jeudi]] + 1</f>
        <v>43840</v>
      </c>
      <c r="G10" s="17">
        <f xml:space="preserve"> Tableau145[[#This Row],[Vendredi]] + 1</f>
        <v>43841</v>
      </c>
      <c r="H10" s="17">
        <f xml:space="preserve"> Tableau145[[#This Row],[Samedi]] + 1</f>
        <v>43842</v>
      </c>
      <c r="J10" s="24">
        <f xml:space="preserve"> 5.62 + 7.44</f>
        <v>13.06</v>
      </c>
      <c r="K10" s="24"/>
      <c r="L10" s="21"/>
      <c r="M10" s="22"/>
    </row>
    <row r="11" spans="1:14" x14ac:dyDescent="0.25">
      <c r="A11" s="15" t="str">
        <f t="shared" si="3"/>
        <v/>
      </c>
      <c r="B11" s="17">
        <f t="shared" ref="B11:B18" si="4" xml:space="preserve"> 1 + $H10</f>
        <v>43843</v>
      </c>
      <c r="C11" s="17">
        <f>Tableau145[[#This Row],[Lundi]] + 1</f>
        <v>43844</v>
      </c>
      <c r="D11" s="17">
        <f xml:space="preserve"> Tableau145[[#This Row],[Mardi]] + 1</f>
        <v>43845</v>
      </c>
      <c r="E11" s="17">
        <f xml:space="preserve"> Tableau145[[#This Row],[Mercredi]] + 1</f>
        <v>43846</v>
      </c>
      <c r="F11" s="17">
        <f xml:space="preserve"> Tableau145[[#This Row],[Jeudi]] + 1</f>
        <v>43847</v>
      </c>
      <c r="G11" s="17">
        <f xml:space="preserve"> Tableau145[[#This Row],[Vendredi]] + 1</f>
        <v>43848</v>
      </c>
      <c r="H11" s="17">
        <f xml:space="preserve"> Tableau145[[#This Row],[Samedi]] + 1</f>
        <v>43849</v>
      </c>
      <c r="J11" s="24">
        <f xml:space="preserve"> 6.23 + 6.42</f>
        <v>12.65</v>
      </c>
      <c r="K11" s="24"/>
    </row>
    <row r="12" spans="1:14" x14ac:dyDescent="0.25">
      <c r="A12" s="15" t="str">
        <f t="shared" si="3"/>
        <v/>
      </c>
      <c r="B12" s="17">
        <f t="shared" si="4"/>
        <v>43850</v>
      </c>
      <c r="C12" s="17">
        <f>Tableau145[[#This Row],[Lundi]] + 1</f>
        <v>43851</v>
      </c>
      <c r="D12" s="17">
        <f xml:space="preserve"> Tableau145[[#This Row],[Mardi]] + 1</f>
        <v>43852</v>
      </c>
      <c r="E12" s="17">
        <f xml:space="preserve"> Tableau145[[#This Row],[Mercredi]] + 1</f>
        <v>43853</v>
      </c>
      <c r="F12" s="17">
        <f xml:space="preserve"> Tableau145[[#This Row],[Jeudi]] + 1</f>
        <v>43854</v>
      </c>
      <c r="G12" s="17">
        <f xml:space="preserve"> Tableau145[[#This Row],[Vendredi]] + 1</f>
        <v>43855</v>
      </c>
      <c r="H12" s="17">
        <f xml:space="preserve"> Tableau145[[#This Row],[Samedi]] + 1</f>
        <v>43856</v>
      </c>
      <c r="J12" s="24">
        <f>6.29</f>
        <v>6.29</v>
      </c>
      <c r="K12" s="24"/>
    </row>
    <row r="13" spans="1:14" x14ac:dyDescent="0.25">
      <c r="A13" s="15">
        <f t="shared" si="3"/>
        <v>43863</v>
      </c>
      <c r="B13" s="17">
        <f t="shared" si="4"/>
        <v>43857</v>
      </c>
      <c r="C13" s="17">
        <f>Tableau145[[#This Row],[Lundi]] + 1</f>
        <v>43858</v>
      </c>
      <c r="D13" s="17">
        <f xml:space="preserve"> Tableau145[[#This Row],[Mardi]] + 1</f>
        <v>43859</v>
      </c>
      <c r="E13" s="17">
        <f xml:space="preserve"> Tableau145[[#This Row],[Mercredi]] + 1</f>
        <v>43860</v>
      </c>
      <c r="F13" s="17">
        <f xml:space="preserve"> Tableau145[[#This Row],[Jeudi]] + 1</f>
        <v>43861</v>
      </c>
      <c r="G13" s="17">
        <f xml:space="preserve"> Tableau145[[#This Row],[Vendredi]] + 1</f>
        <v>43862</v>
      </c>
      <c r="H13" s="17">
        <f xml:space="preserve"> Tableau145[[#This Row],[Samedi]] + 1</f>
        <v>43863</v>
      </c>
      <c r="J13" s="24">
        <v>7.79</v>
      </c>
      <c r="K13" s="24">
        <f>SUM(J9:J13)</f>
        <v>46.74</v>
      </c>
    </row>
    <row r="14" spans="1:14" x14ac:dyDescent="0.25">
      <c r="A14" s="15" t="str">
        <f t="shared" si="3"/>
        <v/>
      </c>
      <c r="B14" s="17">
        <f t="shared" si="4"/>
        <v>43864</v>
      </c>
      <c r="C14" s="17">
        <f>Tableau145[[#This Row],[Lundi]] + 1</f>
        <v>43865</v>
      </c>
      <c r="D14" s="17">
        <f xml:space="preserve"> Tableau145[[#This Row],[Mardi]] + 1</f>
        <v>43866</v>
      </c>
      <c r="E14" s="17">
        <f xml:space="preserve"> Tableau145[[#This Row],[Mercredi]] + 1</f>
        <v>43867</v>
      </c>
      <c r="F14" s="17">
        <f xml:space="preserve"> Tableau145[[#This Row],[Jeudi]] + 1</f>
        <v>43868</v>
      </c>
      <c r="G14" s="17">
        <f xml:space="preserve"> Tableau145[[#This Row],[Vendredi]] + 1</f>
        <v>43869</v>
      </c>
      <c r="H14" s="17">
        <f xml:space="preserve"> Tableau145[[#This Row],[Samedi]] + 1</f>
        <v>43870</v>
      </c>
      <c r="J14" s="24">
        <f xml:space="preserve"> 8.14</f>
        <v>8.14</v>
      </c>
      <c r="K14" s="24"/>
    </row>
    <row r="15" spans="1:14" x14ac:dyDescent="0.25">
      <c r="A15" s="15" t="str">
        <f t="shared" si="3"/>
        <v/>
      </c>
      <c r="B15" s="17">
        <f t="shared" si="4"/>
        <v>43871</v>
      </c>
      <c r="C15" s="17">
        <f>Tableau145[[#This Row],[Lundi]] + 1</f>
        <v>43872</v>
      </c>
      <c r="D15" s="17">
        <f xml:space="preserve"> Tableau145[[#This Row],[Mardi]] + 1</f>
        <v>43873</v>
      </c>
      <c r="E15" s="17">
        <f xml:space="preserve"> Tableau145[[#This Row],[Mercredi]] + 1</f>
        <v>43874</v>
      </c>
      <c r="F15" s="17">
        <f xml:space="preserve"> Tableau145[[#This Row],[Jeudi]] + 1</f>
        <v>43875</v>
      </c>
      <c r="G15" s="17">
        <f xml:space="preserve"> Tableau145[[#This Row],[Vendredi]] + 1</f>
        <v>43876</v>
      </c>
      <c r="H15" s="17">
        <f xml:space="preserve"> Tableau145[[#This Row],[Samedi]] + 1</f>
        <v>43877</v>
      </c>
      <c r="J15" s="24">
        <f xml:space="preserve"> 8.02</f>
        <v>8.02</v>
      </c>
      <c r="K15" s="24"/>
    </row>
    <row r="16" spans="1:14" x14ac:dyDescent="0.25">
      <c r="A16" s="15" t="str">
        <f t="shared" si="3"/>
        <v/>
      </c>
      <c r="B16" s="17">
        <f t="shared" si="4"/>
        <v>43878</v>
      </c>
      <c r="C16" s="17">
        <f>Tableau145[[#This Row],[Lundi]] + 1</f>
        <v>43879</v>
      </c>
      <c r="D16" s="17">
        <f xml:space="preserve"> Tableau145[[#This Row],[Mardi]] + 1</f>
        <v>43880</v>
      </c>
      <c r="E16" s="17">
        <f xml:space="preserve"> Tableau145[[#This Row],[Mercredi]] + 1</f>
        <v>43881</v>
      </c>
      <c r="F16" s="17">
        <f xml:space="preserve"> Tableau145[[#This Row],[Jeudi]] + 1</f>
        <v>43882</v>
      </c>
      <c r="G16" s="17">
        <f xml:space="preserve"> Tableau145[[#This Row],[Vendredi]] + 1</f>
        <v>43883</v>
      </c>
      <c r="H16" s="17">
        <f xml:space="preserve"> Tableau145[[#This Row],[Samedi]] + 1</f>
        <v>43884</v>
      </c>
      <c r="J16" s="24">
        <f xml:space="preserve"> 9.54</f>
        <v>9.5399999999999991</v>
      </c>
      <c r="K16" s="24"/>
    </row>
    <row r="17" spans="1:11" x14ac:dyDescent="0.25">
      <c r="A17" s="15">
        <f t="shared" si="3"/>
        <v>43891</v>
      </c>
      <c r="B17" s="17">
        <f t="shared" si="4"/>
        <v>43885</v>
      </c>
      <c r="C17" s="17">
        <f>Tableau145[[#This Row],[Lundi]] + 1</f>
        <v>43886</v>
      </c>
      <c r="D17" s="17">
        <f xml:space="preserve"> Tableau145[[#This Row],[Mardi]] + 1</f>
        <v>43887</v>
      </c>
      <c r="E17" s="17">
        <f xml:space="preserve"> Tableau145[[#This Row],[Mercredi]] + 1</f>
        <v>43888</v>
      </c>
      <c r="F17" s="17">
        <f xml:space="preserve"> Tableau145[[#This Row],[Jeudi]] + 1</f>
        <v>43889</v>
      </c>
      <c r="G17" s="17">
        <f xml:space="preserve"> Tableau145[[#This Row],[Vendredi]] + 1</f>
        <v>43890</v>
      </c>
      <c r="H17" s="17">
        <f xml:space="preserve"> Tableau145[[#This Row],[Samedi]] + 1</f>
        <v>43891</v>
      </c>
      <c r="J17" s="24">
        <f xml:space="preserve"> 6.52 + 6.39 + 5.02</f>
        <v>17.93</v>
      </c>
      <c r="K17" s="24">
        <f>SUM(J14:J17)</f>
        <v>43.629999999999995</v>
      </c>
    </row>
    <row r="18" spans="1:11" x14ac:dyDescent="0.25">
      <c r="A18" s="15" t="str">
        <f t="shared" si="3"/>
        <v/>
      </c>
      <c r="B18" s="17">
        <f t="shared" si="4"/>
        <v>43892</v>
      </c>
      <c r="C18" s="17">
        <f>Tableau145[[#This Row],[Lundi]] + 1</f>
        <v>43893</v>
      </c>
      <c r="D18" s="17">
        <f xml:space="preserve"> Tableau145[[#This Row],[Mardi]] + 1</f>
        <v>43894</v>
      </c>
      <c r="E18" s="17">
        <f xml:space="preserve"> Tableau145[[#This Row],[Mercredi]] + 1</f>
        <v>43895</v>
      </c>
      <c r="F18" s="17">
        <f xml:space="preserve"> Tableau145[[#This Row],[Jeudi]] + 1</f>
        <v>43896</v>
      </c>
      <c r="G18" s="17">
        <f xml:space="preserve"> Tableau145[[#This Row],[Vendredi]] + 1</f>
        <v>43897</v>
      </c>
      <c r="H18" s="17">
        <f xml:space="preserve"> Tableau145[[#This Row],[Samedi]] + 1</f>
        <v>43898</v>
      </c>
      <c r="J18" s="24">
        <f xml:space="preserve"> 4.25 + 6.06 + 1.23 + 9.57</f>
        <v>21.11</v>
      </c>
      <c r="K18" s="24"/>
    </row>
    <row r="19" spans="1:11" x14ac:dyDescent="0.25">
      <c r="A19" s="15" t="str">
        <f t="shared" si="3"/>
        <v/>
      </c>
      <c r="B19" s="17">
        <f xml:space="preserve"> 1 + $H18</f>
        <v>43899</v>
      </c>
      <c r="C19" s="17">
        <f>Tableau145[[#This Row],[Lundi]] + 1</f>
        <v>43900</v>
      </c>
      <c r="D19" s="17">
        <f xml:space="preserve"> Tableau145[[#This Row],[Mardi]] + 1</f>
        <v>43901</v>
      </c>
      <c r="E19" s="17">
        <f xml:space="preserve"> Tableau145[[#This Row],[Mercredi]] + 1</f>
        <v>43902</v>
      </c>
      <c r="F19" s="17">
        <f xml:space="preserve"> Tableau145[[#This Row],[Jeudi]] + 1</f>
        <v>43903</v>
      </c>
      <c r="G19" s="17">
        <f xml:space="preserve"> Tableau145[[#This Row],[Vendredi]] + 1</f>
        <v>43904</v>
      </c>
      <c r="H19" s="17">
        <f xml:space="preserve"> Tableau145[[#This Row],[Samedi]] + 1</f>
        <v>43905</v>
      </c>
      <c r="J19" s="24">
        <f xml:space="preserve"> 10.06 + 10.12</f>
        <v>20.18</v>
      </c>
      <c r="K19" s="24"/>
    </row>
    <row r="20" spans="1:11" x14ac:dyDescent="0.25">
      <c r="A20" s="15" t="str">
        <f t="shared" si="3"/>
        <v/>
      </c>
      <c r="B20" s="17">
        <f t="shared" ref="B20:B27" si="5" xml:space="preserve"> 1 + $H19</f>
        <v>43906</v>
      </c>
      <c r="C20" s="17">
        <f>Tableau145[[#This Row],[Lundi]] + 1</f>
        <v>43907</v>
      </c>
      <c r="D20" s="17">
        <f xml:space="preserve"> Tableau145[[#This Row],[Mardi]] + 1</f>
        <v>43908</v>
      </c>
      <c r="E20" s="17">
        <f xml:space="preserve"> Tableau145[[#This Row],[Mercredi]] + 1</f>
        <v>43909</v>
      </c>
      <c r="F20" s="17">
        <f xml:space="preserve"> Tableau145[[#This Row],[Jeudi]] + 1</f>
        <v>43910</v>
      </c>
      <c r="G20" s="17">
        <f xml:space="preserve"> Tableau145[[#This Row],[Vendredi]] + 1</f>
        <v>43911</v>
      </c>
      <c r="H20" s="17">
        <f xml:space="preserve"> Tableau145[[#This Row],[Samedi]] + 1</f>
        <v>43912</v>
      </c>
      <c r="J20" s="24">
        <f xml:space="preserve"> 10.58 + 10.04 + 11.31</f>
        <v>31.93</v>
      </c>
      <c r="K20" s="24"/>
    </row>
    <row r="21" spans="1:11" x14ac:dyDescent="0.25">
      <c r="A21" s="15" t="str">
        <f t="shared" si="3"/>
        <v/>
      </c>
      <c r="B21" s="17">
        <f t="shared" si="5"/>
        <v>43913</v>
      </c>
      <c r="C21" s="17">
        <f>Tableau145[[#This Row],[Lundi]] + 1</f>
        <v>43914</v>
      </c>
      <c r="D21" s="17">
        <f xml:space="preserve"> Tableau145[[#This Row],[Mardi]] + 1</f>
        <v>43915</v>
      </c>
      <c r="E21" s="17">
        <f xml:space="preserve"> Tableau145[[#This Row],[Mercredi]] + 1</f>
        <v>43916</v>
      </c>
      <c r="F21" s="17">
        <f xml:space="preserve"> Tableau145[[#This Row],[Jeudi]] + 1</f>
        <v>43917</v>
      </c>
      <c r="G21" s="17">
        <f xml:space="preserve"> Tableau145[[#This Row],[Vendredi]] + 1</f>
        <v>43918</v>
      </c>
      <c r="H21" s="17">
        <f xml:space="preserve"> Tableau145[[#This Row],[Samedi]] + 1</f>
        <v>43919</v>
      </c>
      <c r="J21" s="24">
        <f xml:space="preserve"> 10.62 + 11.48</f>
        <v>22.1</v>
      </c>
      <c r="K21" s="24">
        <f>SUM(J18:J21)</f>
        <v>95.32</v>
      </c>
    </row>
    <row r="22" spans="1:11" x14ac:dyDescent="0.25">
      <c r="A22" s="15">
        <f t="shared" si="3"/>
        <v>43926</v>
      </c>
      <c r="B22" s="17">
        <f t="shared" si="5"/>
        <v>43920</v>
      </c>
      <c r="C22" s="17">
        <f>Tableau145[[#This Row],[Lundi]] + 1</f>
        <v>43921</v>
      </c>
      <c r="D22" s="17">
        <f xml:space="preserve"> Tableau145[[#This Row],[Mardi]] + 1</f>
        <v>43922</v>
      </c>
      <c r="E22" s="17">
        <f xml:space="preserve"> Tableau145[[#This Row],[Mercredi]] + 1</f>
        <v>43923</v>
      </c>
      <c r="F22" s="17">
        <f xml:space="preserve"> Tableau145[[#This Row],[Jeudi]] + 1</f>
        <v>43924</v>
      </c>
      <c r="G22" s="17">
        <f xml:space="preserve"> Tableau145[[#This Row],[Vendredi]] + 1</f>
        <v>43925</v>
      </c>
      <c r="H22" s="17">
        <f xml:space="preserve"> Tableau145[[#This Row],[Samedi]] + 1</f>
        <v>43926</v>
      </c>
      <c r="J22" s="24">
        <f xml:space="preserve"> 7.03 + 10.05</f>
        <v>17.080000000000002</v>
      </c>
      <c r="K22" s="24"/>
    </row>
    <row r="23" spans="1:11" x14ac:dyDescent="0.25">
      <c r="A23" s="15" t="str">
        <f t="shared" si="3"/>
        <v/>
      </c>
      <c r="B23" s="17">
        <f t="shared" si="5"/>
        <v>43927</v>
      </c>
      <c r="C23" s="17">
        <f>Tableau145[[#This Row],[Lundi]] + 1</f>
        <v>43928</v>
      </c>
      <c r="D23" s="17">
        <f xml:space="preserve"> Tableau145[[#This Row],[Mardi]] + 1</f>
        <v>43929</v>
      </c>
      <c r="E23" s="17">
        <f xml:space="preserve"> Tableau145[[#This Row],[Mercredi]] + 1</f>
        <v>43930</v>
      </c>
      <c r="F23" s="17">
        <f xml:space="preserve"> Tableau145[[#This Row],[Jeudi]] + 1</f>
        <v>43931</v>
      </c>
      <c r="G23" s="17">
        <f xml:space="preserve"> Tableau145[[#This Row],[Vendredi]] + 1</f>
        <v>43932</v>
      </c>
      <c r="H23" s="17">
        <f xml:space="preserve"> Tableau145[[#This Row],[Samedi]] + 1</f>
        <v>43933</v>
      </c>
      <c r="J23" s="24">
        <f xml:space="preserve"> 4.52 + 9.54 + 2.22</f>
        <v>16.279999999999998</v>
      </c>
      <c r="K23" s="24"/>
    </row>
    <row r="24" spans="1:11" x14ac:dyDescent="0.25">
      <c r="A24" s="15" t="str">
        <f t="shared" si="3"/>
        <v/>
      </c>
      <c r="B24" s="17">
        <f t="shared" si="5"/>
        <v>43934</v>
      </c>
      <c r="C24" s="17">
        <f>Tableau145[[#This Row],[Lundi]] + 1</f>
        <v>43935</v>
      </c>
      <c r="D24" s="17">
        <f xml:space="preserve"> Tableau145[[#This Row],[Mardi]] + 1</f>
        <v>43936</v>
      </c>
      <c r="E24" s="17">
        <f xml:space="preserve"> Tableau145[[#This Row],[Mercredi]] + 1</f>
        <v>43937</v>
      </c>
      <c r="F24" s="17">
        <f xml:space="preserve"> Tableau145[[#This Row],[Jeudi]] + 1</f>
        <v>43938</v>
      </c>
      <c r="G24" s="17">
        <f xml:space="preserve"> Tableau145[[#This Row],[Vendredi]] + 1</f>
        <v>43939</v>
      </c>
      <c r="H24" s="17">
        <f xml:space="preserve"> Tableau145[[#This Row],[Samedi]] + 1</f>
        <v>43940</v>
      </c>
      <c r="J24" s="24">
        <f xml:space="preserve"> 11.28</f>
        <v>11.28</v>
      </c>
      <c r="K24" s="24"/>
    </row>
    <row r="25" spans="1:11" x14ac:dyDescent="0.25">
      <c r="A25" s="15" t="str">
        <f t="shared" si="3"/>
        <v/>
      </c>
      <c r="B25" s="17">
        <f t="shared" si="5"/>
        <v>43941</v>
      </c>
      <c r="C25" s="17">
        <f>Tableau145[[#This Row],[Lundi]] + 1</f>
        <v>43942</v>
      </c>
      <c r="D25" s="17">
        <f xml:space="preserve"> Tableau145[[#This Row],[Mardi]] + 1</f>
        <v>43943</v>
      </c>
      <c r="E25" s="17">
        <f xml:space="preserve"> Tableau145[[#This Row],[Mercredi]] + 1</f>
        <v>43944</v>
      </c>
      <c r="F25" s="17">
        <f xml:space="preserve"> Tableau145[[#This Row],[Jeudi]] + 1</f>
        <v>43945</v>
      </c>
      <c r="G25" s="17">
        <f xml:space="preserve"> Tableau145[[#This Row],[Vendredi]] + 1</f>
        <v>43946</v>
      </c>
      <c r="H25" s="17">
        <f xml:space="preserve"> Tableau145[[#This Row],[Samedi]] + 1</f>
        <v>43947</v>
      </c>
      <c r="J25" s="24">
        <f xml:space="preserve"> 6.69 + 9.67 + 6.59</f>
        <v>22.95</v>
      </c>
      <c r="K25" s="24"/>
    </row>
    <row r="26" spans="1:11" x14ac:dyDescent="0.25">
      <c r="A26" s="15">
        <f t="shared" si="3"/>
        <v>43954</v>
      </c>
      <c r="B26" s="17">
        <f t="shared" si="5"/>
        <v>43948</v>
      </c>
      <c r="C26" s="17">
        <f>Tableau145[[#This Row],[Lundi]] + 1</f>
        <v>43949</v>
      </c>
      <c r="D26" s="17">
        <f xml:space="preserve"> Tableau145[[#This Row],[Mardi]] + 1</f>
        <v>43950</v>
      </c>
      <c r="E26" s="17">
        <f xml:space="preserve"> Tableau145[[#This Row],[Mercredi]] + 1</f>
        <v>43951</v>
      </c>
      <c r="F26" s="17">
        <f xml:space="preserve"> Tableau145[[#This Row],[Jeudi]] + 1</f>
        <v>43952</v>
      </c>
      <c r="G26" s="17">
        <f xml:space="preserve"> Tableau145[[#This Row],[Vendredi]] + 1</f>
        <v>43953</v>
      </c>
      <c r="H26" s="17">
        <f xml:space="preserve"> Tableau145[[#This Row],[Samedi]] + 1</f>
        <v>43954</v>
      </c>
      <c r="J26" s="24"/>
      <c r="K26" s="24">
        <f>SUM(J22:J26)</f>
        <v>67.59</v>
      </c>
    </row>
    <row r="27" spans="1:11" x14ac:dyDescent="0.25">
      <c r="A27" s="15" t="str">
        <f t="shared" si="3"/>
        <v/>
      </c>
      <c r="B27" s="17">
        <f t="shared" si="5"/>
        <v>43955</v>
      </c>
      <c r="C27" s="17">
        <f>Tableau145[[#This Row],[Lundi]] + 1</f>
        <v>43956</v>
      </c>
      <c r="D27" s="17">
        <f xml:space="preserve"> Tableau145[[#This Row],[Mardi]] + 1</f>
        <v>43957</v>
      </c>
      <c r="E27" s="17">
        <f xml:space="preserve"> Tableau145[[#This Row],[Mercredi]] + 1</f>
        <v>43958</v>
      </c>
      <c r="F27" s="17">
        <f xml:space="preserve"> Tableau145[[#This Row],[Jeudi]] + 1</f>
        <v>43959</v>
      </c>
      <c r="G27" s="17">
        <f xml:space="preserve"> Tableau145[[#This Row],[Vendredi]] + 1</f>
        <v>43960</v>
      </c>
      <c r="H27" s="17">
        <f xml:space="preserve"> Tableau145[[#This Row],[Samedi]] + 1</f>
        <v>43961</v>
      </c>
      <c r="J27" s="24">
        <f xml:space="preserve"> 5.71 + 6.29</f>
        <v>12</v>
      </c>
      <c r="K27" s="24"/>
    </row>
    <row r="28" spans="1:11" x14ac:dyDescent="0.25">
      <c r="A28" s="15" t="str">
        <f t="shared" si="3"/>
        <v/>
      </c>
      <c r="B28" s="17">
        <f xml:space="preserve"> 1 + $H27</f>
        <v>43962</v>
      </c>
      <c r="C28" s="17">
        <f>Tableau145[[#This Row],[Lundi]] + 1</f>
        <v>43963</v>
      </c>
      <c r="D28" s="17">
        <f xml:space="preserve"> Tableau145[[#This Row],[Mardi]] + 1</f>
        <v>43964</v>
      </c>
      <c r="E28" s="17">
        <f xml:space="preserve"> Tableau145[[#This Row],[Mercredi]] + 1</f>
        <v>43965</v>
      </c>
      <c r="F28" s="17">
        <f xml:space="preserve"> Tableau145[[#This Row],[Jeudi]] + 1</f>
        <v>43966</v>
      </c>
      <c r="G28" s="17">
        <f xml:space="preserve"> Tableau145[[#This Row],[Vendredi]] + 1</f>
        <v>43967</v>
      </c>
      <c r="H28" s="17">
        <f xml:space="preserve"> Tableau145[[#This Row],[Samedi]] + 1</f>
        <v>43968</v>
      </c>
      <c r="J28" s="24">
        <f xml:space="preserve"> 6.63 + 8.13 + 8.8</f>
        <v>23.560000000000002</v>
      </c>
      <c r="K28" s="24"/>
    </row>
    <row r="29" spans="1:11" x14ac:dyDescent="0.25">
      <c r="A29" s="15" t="str">
        <f t="shared" si="3"/>
        <v/>
      </c>
      <c r="B29" s="17">
        <f t="shared" ref="B29:B36" si="6" xml:space="preserve"> 1 + $H28</f>
        <v>43969</v>
      </c>
      <c r="C29" s="17">
        <f>Tableau145[[#This Row],[Lundi]] + 1</f>
        <v>43970</v>
      </c>
      <c r="D29" s="17">
        <f xml:space="preserve"> Tableau145[[#This Row],[Mardi]] + 1</f>
        <v>43971</v>
      </c>
      <c r="E29" s="17">
        <f xml:space="preserve"> Tableau145[[#This Row],[Mercredi]] + 1</f>
        <v>43972</v>
      </c>
      <c r="F29" s="17">
        <f xml:space="preserve"> Tableau145[[#This Row],[Jeudi]] + 1</f>
        <v>43973</v>
      </c>
      <c r="G29" s="17">
        <f xml:space="preserve"> Tableau145[[#This Row],[Vendredi]] + 1</f>
        <v>43974</v>
      </c>
      <c r="H29" s="17">
        <f xml:space="preserve"> Tableau145[[#This Row],[Samedi]] + 1</f>
        <v>43975</v>
      </c>
      <c r="J29" s="24">
        <f xml:space="preserve"> 6.9 +7.12 + 8.68</f>
        <v>22.7</v>
      </c>
      <c r="K29" s="24"/>
    </row>
    <row r="30" spans="1:11" x14ac:dyDescent="0.25">
      <c r="A30" s="15" t="str">
        <f xml:space="preserve"> IF(OR( 1 = DAY($B30), 1 = DAY($C30), 1 = DAY($D30), 1 = DAY($E30), 1 = DAY($F30),  1 = DAY($G30),  1 = DAY($H30),   ), $H30, "")</f>
        <v/>
      </c>
      <c r="B30" s="17">
        <f t="shared" si="6"/>
        <v>43976</v>
      </c>
      <c r="C30" s="17">
        <f>Tableau145[[#This Row],[Lundi]] + 1</f>
        <v>43977</v>
      </c>
      <c r="D30" s="17">
        <f xml:space="preserve"> Tableau145[[#This Row],[Mardi]] + 1</f>
        <v>43978</v>
      </c>
      <c r="E30" s="17">
        <f xml:space="preserve"> Tableau145[[#This Row],[Mercredi]] + 1</f>
        <v>43979</v>
      </c>
      <c r="F30" s="17">
        <f xml:space="preserve"> Tableau145[[#This Row],[Jeudi]] + 1</f>
        <v>43980</v>
      </c>
      <c r="G30" s="17">
        <f xml:space="preserve"> Tableau145[[#This Row],[Vendredi]] + 1</f>
        <v>43981</v>
      </c>
      <c r="H30" s="17">
        <f xml:space="preserve"> Tableau145[[#This Row],[Samedi]] + 1</f>
        <v>43982</v>
      </c>
      <c r="J30" s="24">
        <f xml:space="preserve"> 6.94 + 7.36</f>
        <v>14.3</v>
      </c>
      <c r="K30" s="24">
        <f>SUM(J27:J30)</f>
        <v>72.56</v>
      </c>
    </row>
    <row r="31" spans="1:11" x14ac:dyDescent="0.25">
      <c r="A31" s="15">
        <f t="shared" si="3"/>
        <v>43989</v>
      </c>
      <c r="B31" s="17">
        <f t="shared" si="6"/>
        <v>43983</v>
      </c>
      <c r="C31" s="17">
        <f>Tableau145[[#This Row],[Lundi]] + 1</f>
        <v>43984</v>
      </c>
      <c r="D31" s="17">
        <f xml:space="preserve"> Tableau145[[#This Row],[Mardi]] + 1</f>
        <v>43985</v>
      </c>
      <c r="E31" s="17">
        <f xml:space="preserve"> Tableau145[[#This Row],[Mercredi]] + 1</f>
        <v>43986</v>
      </c>
      <c r="F31" s="17">
        <f xml:space="preserve"> Tableau145[[#This Row],[Jeudi]] + 1</f>
        <v>43987</v>
      </c>
      <c r="G31" s="17">
        <f xml:space="preserve"> Tableau145[[#This Row],[Vendredi]] + 1</f>
        <v>43988</v>
      </c>
      <c r="H31" s="17">
        <f xml:space="preserve"> Tableau145[[#This Row],[Samedi]] + 1</f>
        <v>43989</v>
      </c>
      <c r="J31" s="24"/>
      <c r="K31" s="24"/>
    </row>
    <row r="32" spans="1:11" x14ac:dyDescent="0.25">
      <c r="A32" s="15" t="str">
        <f t="shared" si="3"/>
        <v/>
      </c>
      <c r="B32" s="17">
        <f t="shared" si="6"/>
        <v>43990</v>
      </c>
      <c r="C32" s="17">
        <f>Tableau145[[#This Row],[Lundi]] + 1</f>
        <v>43991</v>
      </c>
      <c r="D32" s="17">
        <f xml:space="preserve"> Tableau145[[#This Row],[Mardi]] + 1</f>
        <v>43992</v>
      </c>
      <c r="E32" s="17">
        <f xml:space="preserve"> Tableau145[[#This Row],[Mercredi]] + 1</f>
        <v>43993</v>
      </c>
      <c r="F32" s="17">
        <f xml:space="preserve"> Tableau145[[#This Row],[Jeudi]] + 1</f>
        <v>43994</v>
      </c>
      <c r="G32" s="17">
        <f xml:space="preserve"> Tableau145[[#This Row],[Vendredi]] + 1</f>
        <v>43995</v>
      </c>
      <c r="H32" s="17">
        <f xml:space="preserve"> Tableau145[[#This Row],[Samedi]] + 1</f>
        <v>43996</v>
      </c>
      <c r="J32" s="24"/>
      <c r="K32" s="24"/>
    </row>
    <row r="33" spans="1:11" x14ac:dyDescent="0.25">
      <c r="A33" s="15" t="str">
        <f t="shared" si="3"/>
        <v/>
      </c>
      <c r="B33" s="17">
        <f t="shared" si="6"/>
        <v>43997</v>
      </c>
      <c r="C33" s="17">
        <f>Tableau145[[#This Row],[Lundi]] + 1</f>
        <v>43998</v>
      </c>
      <c r="D33" s="17">
        <f xml:space="preserve"> Tableau145[[#This Row],[Mardi]] + 1</f>
        <v>43999</v>
      </c>
      <c r="E33" s="17">
        <f xml:space="preserve"> Tableau145[[#This Row],[Mercredi]] + 1</f>
        <v>44000</v>
      </c>
      <c r="F33" s="17">
        <f xml:space="preserve"> Tableau145[[#This Row],[Jeudi]] + 1</f>
        <v>44001</v>
      </c>
      <c r="G33" s="17">
        <f xml:space="preserve"> Tableau145[[#This Row],[Vendredi]] + 1</f>
        <v>44002</v>
      </c>
      <c r="H33" s="17">
        <f xml:space="preserve"> Tableau145[[#This Row],[Samedi]] + 1</f>
        <v>44003</v>
      </c>
      <c r="J33" s="24"/>
      <c r="K33" s="24"/>
    </row>
    <row r="34" spans="1:11" x14ac:dyDescent="0.25">
      <c r="A34" s="15" t="str">
        <f t="shared" si="3"/>
        <v/>
      </c>
      <c r="B34" s="17">
        <f t="shared" si="6"/>
        <v>44004</v>
      </c>
      <c r="C34" s="17">
        <f>Tableau145[[#This Row],[Lundi]] + 1</f>
        <v>44005</v>
      </c>
      <c r="D34" s="17">
        <f xml:space="preserve"> Tableau145[[#This Row],[Mardi]] + 1</f>
        <v>44006</v>
      </c>
      <c r="E34" s="17">
        <f xml:space="preserve"> Tableau145[[#This Row],[Mercredi]] + 1</f>
        <v>44007</v>
      </c>
      <c r="F34" s="17">
        <f xml:space="preserve"> Tableau145[[#This Row],[Jeudi]] + 1</f>
        <v>44008</v>
      </c>
      <c r="G34" s="17">
        <f xml:space="preserve"> Tableau145[[#This Row],[Vendredi]] + 1</f>
        <v>44009</v>
      </c>
      <c r="H34" s="17">
        <f xml:space="preserve"> Tableau145[[#This Row],[Samedi]] + 1</f>
        <v>44010</v>
      </c>
      <c r="J34" s="24"/>
      <c r="K34" s="24">
        <f>SUM(J31:J34)</f>
        <v>0</v>
      </c>
    </row>
    <row r="35" spans="1:11" x14ac:dyDescent="0.25">
      <c r="A35" s="15">
        <f t="shared" si="3"/>
        <v>44017</v>
      </c>
      <c r="B35" s="17">
        <f t="shared" si="6"/>
        <v>44011</v>
      </c>
      <c r="C35" s="17">
        <f>Tableau145[[#This Row],[Lundi]] + 1</f>
        <v>44012</v>
      </c>
      <c r="D35" s="17">
        <f xml:space="preserve"> Tableau145[[#This Row],[Mardi]] + 1</f>
        <v>44013</v>
      </c>
      <c r="E35" s="17">
        <f xml:space="preserve"> Tableau145[[#This Row],[Mercredi]] + 1</f>
        <v>44014</v>
      </c>
      <c r="F35" s="17">
        <f xml:space="preserve"> Tableau145[[#This Row],[Jeudi]] + 1</f>
        <v>44015</v>
      </c>
      <c r="G35" s="17">
        <f xml:space="preserve"> Tableau145[[#This Row],[Vendredi]] + 1</f>
        <v>44016</v>
      </c>
      <c r="H35" s="17">
        <f xml:space="preserve"> Tableau145[[#This Row],[Samedi]] + 1</f>
        <v>44017</v>
      </c>
      <c r="J35" s="24"/>
      <c r="K35" s="24"/>
    </row>
    <row r="36" spans="1:11" x14ac:dyDescent="0.25">
      <c r="A36" s="15" t="str">
        <f t="shared" si="3"/>
        <v/>
      </c>
      <c r="B36" s="17">
        <f t="shared" si="6"/>
        <v>44018</v>
      </c>
      <c r="C36" s="17">
        <f>Tableau145[[#This Row],[Lundi]] + 1</f>
        <v>44019</v>
      </c>
      <c r="D36" s="17">
        <f xml:space="preserve"> Tableau145[[#This Row],[Mardi]] + 1</f>
        <v>44020</v>
      </c>
      <c r="E36" s="17">
        <f xml:space="preserve"> Tableau145[[#This Row],[Mercredi]] + 1</f>
        <v>44021</v>
      </c>
      <c r="F36" s="17">
        <f xml:space="preserve"> Tableau145[[#This Row],[Jeudi]] + 1</f>
        <v>44022</v>
      </c>
      <c r="G36" s="17">
        <f xml:space="preserve"> Tableau145[[#This Row],[Vendredi]] + 1</f>
        <v>44023</v>
      </c>
      <c r="H36" s="17">
        <f xml:space="preserve"> Tableau145[[#This Row],[Samedi]] + 1</f>
        <v>44024</v>
      </c>
      <c r="J36" s="24"/>
      <c r="K36" s="24"/>
    </row>
    <row r="37" spans="1:11" x14ac:dyDescent="0.25">
      <c r="A37" s="15" t="str">
        <f t="shared" si="3"/>
        <v/>
      </c>
      <c r="B37" s="17">
        <f xml:space="preserve"> 1 + $H36</f>
        <v>44025</v>
      </c>
      <c r="C37" s="17">
        <f>Tableau145[[#This Row],[Lundi]] + 1</f>
        <v>44026</v>
      </c>
      <c r="D37" s="17">
        <f xml:space="preserve"> Tableau145[[#This Row],[Mardi]] + 1</f>
        <v>44027</v>
      </c>
      <c r="E37" s="17">
        <f xml:space="preserve"> Tableau145[[#This Row],[Mercredi]] + 1</f>
        <v>44028</v>
      </c>
      <c r="F37" s="17">
        <f xml:space="preserve"> Tableau145[[#This Row],[Jeudi]] + 1</f>
        <v>44029</v>
      </c>
      <c r="G37" s="17">
        <f xml:space="preserve"> Tableau145[[#This Row],[Vendredi]] + 1</f>
        <v>44030</v>
      </c>
      <c r="H37" s="17">
        <f xml:space="preserve"> Tableau145[[#This Row],[Samedi]] + 1</f>
        <v>44031</v>
      </c>
      <c r="J37" s="24"/>
      <c r="K37" s="24"/>
    </row>
    <row r="38" spans="1:11" x14ac:dyDescent="0.25">
      <c r="A38" s="15" t="str">
        <f t="shared" si="3"/>
        <v/>
      </c>
      <c r="B38" s="17">
        <f t="shared" ref="B38:B39" si="7" xml:space="preserve"> 1 + $H37</f>
        <v>44032</v>
      </c>
      <c r="C38" s="17">
        <f>Tableau145[[#This Row],[Lundi]] + 1</f>
        <v>44033</v>
      </c>
      <c r="D38" s="17">
        <f xml:space="preserve"> Tableau145[[#This Row],[Mardi]] + 1</f>
        <v>44034</v>
      </c>
      <c r="E38" s="17">
        <f xml:space="preserve"> Tableau145[[#This Row],[Mercredi]] + 1</f>
        <v>44035</v>
      </c>
      <c r="F38" s="17">
        <f xml:space="preserve"> Tableau145[[#This Row],[Jeudi]] + 1</f>
        <v>44036</v>
      </c>
      <c r="G38" s="17">
        <f xml:space="preserve"> Tableau145[[#This Row],[Vendredi]] + 1</f>
        <v>44037</v>
      </c>
      <c r="H38" s="17">
        <f xml:space="preserve"> Tableau145[[#This Row],[Samedi]] + 1</f>
        <v>44038</v>
      </c>
      <c r="J38" s="24"/>
      <c r="K38" s="24"/>
    </row>
    <row r="39" spans="1:11" x14ac:dyDescent="0.25">
      <c r="A39" s="15">
        <f t="shared" si="3"/>
        <v>44045</v>
      </c>
      <c r="B39" s="17">
        <f t="shared" si="7"/>
        <v>44039</v>
      </c>
      <c r="C39" s="17">
        <f>Tableau145[[#This Row],[Lundi]] + 1</f>
        <v>44040</v>
      </c>
      <c r="D39" s="17">
        <f xml:space="preserve"> Tableau145[[#This Row],[Mardi]] + 1</f>
        <v>44041</v>
      </c>
      <c r="E39" s="17">
        <f xml:space="preserve"> Tableau145[[#This Row],[Mercredi]] + 1</f>
        <v>44042</v>
      </c>
      <c r="F39" s="17">
        <f xml:space="preserve"> Tableau145[[#This Row],[Jeudi]] + 1</f>
        <v>44043</v>
      </c>
      <c r="G39" s="17">
        <f xml:space="preserve"> Tableau145[[#This Row],[Vendredi]] + 1</f>
        <v>44044</v>
      </c>
      <c r="H39" s="17">
        <f xml:space="preserve"> Tableau145[[#This Row],[Samedi]] + 1</f>
        <v>44045</v>
      </c>
      <c r="J39" s="24"/>
      <c r="K39" s="24">
        <f>SUM(J35:J39)</f>
        <v>0</v>
      </c>
    </row>
    <row r="40" spans="1:11" x14ac:dyDescent="0.25">
      <c r="A40" s="15" t="str">
        <f t="shared" si="3"/>
        <v/>
      </c>
      <c r="B40" s="17">
        <f xml:space="preserve"> 1 + $H39</f>
        <v>44046</v>
      </c>
      <c r="C40" s="17">
        <f>Tableau145[[#This Row],[Lundi]] + 1</f>
        <v>44047</v>
      </c>
      <c r="D40" s="17">
        <f xml:space="preserve"> Tableau145[[#This Row],[Mardi]] + 1</f>
        <v>44048</v>
      </c>
      <c r="E40" s="17">
        <f xml:space="preserve"> Tableau145[[#This Row],[Mercredi]] + 1</f>
        <v>44049</v>
      </c>
      <c r="F40" s="17">
        <f xml:space="preserve"> Tableau145[[#This Row],[Jeudi]] + 1</f>
        <v>44050</v>
      </c>
      <c r="G40" s="17">
        <f xml:space="preserve"> Tableau145[[#This Row],[Vendredi]] + 1</f>
        <v>44051</v>
      </c>
      <c r="H40" s="17">
        <f xml:space="preserve"> Tableau145[[#This Row],[Samedi]] + 1</f>
        <v>44052</v>
      </c>
      <c r="J40" s="24"/>
      <c r="K40" s="24"/>
    </row>
    <row r="41" spans="1:11" x14ac:dyDescent="0.25">
      <c r="A41" s="15" t="str">
        <f t="shared" si="3"/>
        <v/>
      </c>
      <c r="B41" s="17">
        <f t="shared" ref="B41:B48" si="8" xml:space="preserve"> 1 + $H40</f>
        <v>44053</v>
      </c>
      <c r="C41" s="17">
        <f>Tableau145[[#This Row],[Lundi]] + 1</f>
        <v>44054</v>
      </c>
      <c r="D41" s="17">
        <f xml:space="preserve"> Tableau145[[#This Row],[Mardi]] + 1</f>
        <v>44055</v>
      </c>
      <c r="E41" s="17">
        <f xml:space="preserve"> Tableau145[[#This Row],[Mercredi]] + 1</f>
        <v>44056</v>
      </c>
      <c r="F41" s="17">
        <f xml:space="preserve"> Tableau145[[#This Row],[Jeudi]] + 1</f>
        <v>44057</v>
      </c>
      <c r="G41" s="17">
        <f xml:space="preserve"> Tableau145[[#This Row],[Vendredi]] + 1</f>
        <v>44058</v>
      </c>
      <c r="H41" s="17">
        <f xml:space="preserve"> Tableau145[[#This Row],[Samedi]] + 1</f>
        <v>44059</v>
      </c>
      <c r="J41" s="24"/>
      <c r="K41" s="24"/>
    </row>
    <row r="42" spans="1:11" x14ac:dyDescent="0.25">
      <c r="A42" s="15" t="str">
        <f t="shared" si="3"/>
        <v/>
      </c>
      <c r="B42" s="17">
        <f t="shared" si="8"/>
        <v>44060</v>
      </c>
      <c r="C42" s="17">
        <f>Tableau145[[#This Row],[Lundi]] + 1</f>
        <v>44061</v>
      </c>
      <c r="D42" s="17">
        <f xml:space="preserve"> Tableau145[[#This Row],[Mardi]] + 1</f>
        <v>44062</v>
      </c>
      <c r="E42" s="17">
        <f xml:space="preserve"> Tableau145[[#This Row],[Mercredi]] + 1</f>
        <v>44063</v>
      </c>
      <c r="F42" s="17">
        <f xml:space="preserve"> Tableau145[[#This Row],[Jeudi]] + 1</f>
        <v>44064</v>
      </c>
      <c r="G42" s="17">
        <f xml:space="preserve"> Tableau145[[#This Row],[Vendredi]] + 1</f>
        <v>44065</v>
      </c>
      <c r="H42" s="17">
        <f xml:space="preserve"> Tableau145[[#This Row],[Samedi]] + 1</f>
        <v>44066</v>
      </c>
      <c r="J42" s="24"/>
      <c r="K42" s="24"/>
    </row>
    <row r="43" spans="1:11" x14ac:dyDescent="0.25">
      <c r="A43" s="15" t="str">
        <f t="shared" si="3"/>
        <v/>
      </c>
      <c r="B43" s="17">
        <f t="shared" si="8"/>
        <v>44067</v>
      </c>
      <c r="C43" s="17">
        <f>Tableau145[[#This Row],[Lundi]] + 1</f>
        <v>44068</v>
      </c>
      <c r="D43" s="17">
        <f xml:space="preserve"> Tableau145[[#This Row],[Mardi]] + 1</f>
        <v>44069</v>
      </c>
      <c r="E43" s="17">
        <f xml:space="preserve"> Tableau145[[#This Row],[Mercredi]] + 1</f>
        <v>44070</v>
      </c>
      <c r="F43" s="17">
        <f xml:space="preserve"> Tableau145[[#This Row],[Jeudi]] + 1</f>
        <v>44071</v>
      </c>
      <c r="G43" s="17">
        <f xml:space="preserve"> Tableau145[[#This Row],[Vendredi]] + 1</f>
        <v>44072</v>
      </c>
      <c r="H43" s="17">
        <f xml:space="preserve"> Tableau145[[#This Row],[Samedi]] + 1</f>
        <v>44073</v>
      </c>
      <c r="J43" s="24"/>
      <c r="K43" s="24">
        <f>SUM(J40:J43)</f>
        <v>0</v>
      </c>
    </row>
    <row r="44" spans="1:11" x14ac:dyDescent="0.25">
      <c r="A44" s="15">
        <f t="shared" si="3"/>
        <v>44080</v>
      </c>
      <c r="B44" s="17">
        <f t="shared" si="8"/>
        <v>44074</v>
      </c>
      <c r="C44" s="17">
        <f>Tableau145[[#This Row],[Lundi]] + 1</f>
        <v>44075</v>
      </c>
      <c r="D44" s="17">
        <f xml:space="preserve"> Tableau145[[#This Row],[Mardi]] + 1</f>
        <v>44076</v>
      </c>
      <c r="E44" s="17">
        <f xml:space="preserve"> Tableau145[[#This Row],[Mercredi]] + 1</f>
        <v>44077</v>
      </c>
      <c r="F44" s="17">
        <f xml:space="preserve"> Tableau145[[#This Row],[Jeudi]] + 1</f>
        <v>44078</v>
      </c>
      <c r="G44" s="17">
        <f xml:space="preserve"> Tableau145[[#This Row],[Vendredi]] + 1</f>
        <v>44079</v>
      </c>
      <c r="H44" s="17">
        <f xml:space="preserve"> Tableau145[[#This Row],[Samedi]] + 1</f>
        <v>44080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8"/>
        <v>44081</v>
      </c>
      <c r="C45" s="17">
        <f>Tableau145[[#This Row],[Lundi]] + 1</f>
        <v>44082</v>
      </c>
      <c r="D45" s="17">
        <f xml:space="preserve"> Tableau145[[#This Row],[Mardi]] + 1</f>
        <v>44083</v>
      </c>
      <c r="E45" s="17">
        <f xml:space="preserve"> Tableau145[[#This Row],[Mercredi]] + 1</f>
        <v>44084</v>
      </c>
      <c r="F45" s="17">
        <f xml:space="preserve"> Tableau145[[#This Row],[Jeudi]] + 1</f>
        <v>44085</v>
      </c>
      <c r="G45" s="17">
        <f xml:space="preserve"> Tableau145[[#This Row],[Vendredi]] + 1</f>
        <v>44086</v>
      </c>
      <c r="H45" s="17">
        <f xml:space="preserve"> Tableau145[[#This Row],[Samedi]] + 1</f>
        <v>44087</v>
      </c>
      <c r="J45" s="24"/>
      <c r="K45" s="24"/>
    </row>
    <row r="46" spans="1:11" x14ac:dyDescent="0.25">
      <c r="A46" s="15" t="str">
        <f t="shared" si="3"/>
        <v/>
      </c>
      <c r="B46" s="17">
        <f t="shared" si="8"/>
        <v>44088</v>
      </c>
      <c r="C46" s="17">
        <f>Tableau145[[#This Row],[Lundi]] + 1</f>
        <v>44089</v>
      </c>
      <c r="D46" s="17">
        <f xml:space="preserve"> Tableau145[[#This Row],[Mardi]] + 1</f>
        <v>44090</v>
      </c>
      <c r="E46" s="17">
        <f xml:space="preserve"> Tableau145[[#This Row],[Mercredi]] + 1</f>
        <v>44091</v>
      </c>
      <c r="F46" s="17">
        <f xml:space="preserve"> Tableau145[[#This Row],[Jeudi]] + 1</f>
        <v>44092</v>
      </c>
      <c r="G46" s="17">
        <f xml:space="preserve"> Tableau145[[#This Row],[Vendredi]] + 1</f>
        <v>44093</v>
      </c>
      <c r="H46" s="17">
        <f xml:space="preserve"> Tableau145[[#This Row],[Samedi]] + 1</f>
        <v>44094</v>
      </c>
      <c r="J46" s="24"/>
      <c r="K46" s="24"/>
    </row>
    <row r="47" spans="1:11" x14ac:dyDescent="0.25">
      <c r="A47" s="15" t="str">
        <f t="shared" si="3"/>
        <v/>
      </c>
      <c r="B47" s="17">
        <f t="shared" si="8"/>
        <v>44095</v>
      </c>
      <c r="C47" s="17">
        <f>Tableau145[[#This Row],[Lundi]] + 1</f>
        <v>44096</v>
      </c>
      <c r="D47" s="17">
        <f xml:space="preserve"> Tableau145[[#This Row],[Mardi]] + 1</f>
        <v>44097</v>
      </c>
      <c r="E47" s="17">
        <f xml:space="preserve"> Tableau145[[#This Row],[Mercredi]] + 1</f>
        <v>44098</v>
      </c>
      <c r="F47" s="17">
        <f xml:space="preserve"> Tableau145[[#This Row],[Jeudi]] + 1</f>
        <v>44099</v>
      </c>
      <c r="G47" s="17">
        <f xml:space="preserve"> Tableau145[[#This Row],[Vendredi]] + 1</f>
        <v>44100</v>
      </c>
      <c r="H47" s="17">
        <f xml:space="preserve"> Tableau145[[#This Row],[Samedi]] + 1</f>
        <v>44101</v>
      </c>
      <c r="J47" s="24"/>
      <c r="K47" s="24">
        <f>SUM(J44:J47)</f>
        <v>0</v>
      </c>
    </row>
    <row r="48" spans="1:11" x14ac:dyDescent="0.25">
      <c r="A48" s="15">
        <f t="shared" si="3"/>
        <v>44108</v>
      </c>
      <c r="B48" s="17">
        <f t="shared" si="8"/>
        <v>44102</v>
      </c>
      <c r="C48" s="17">
        <f>Tableau145[[#This Row],[Lundi]] + 1</f>
        <v>44103</v>
      </c>
      <c r="D48" s="17">
        <f xml:space="preserve"> Tableau145[[#This Row],[Mardi]] + 1</f>
        <v>44104</v>
      </c>
      <c r="E48" s="17">
        <f xml:space="preserve"> Tableau145[[#This Row],[Mercredi]] + 1</f>
        <v>44105</v>
      </c>
      <c r="F48" s="17">
        <f xml:space="preserve"> Tableau145[[#This Row],[Jeudi]] + 1</f>
        <v>44106</v>
      </c>
      <c r="G48" s="17">
        <f xml:space="preserve"> Tableau145[[#This Row],[Vendredi]] + 1</f>
        <v>44107</v>
      </c>
      <c r="H48" s="17">
        <f xml:space="preserve"> Tableau145[[#This Row],[Samedi]] + 1</f>
        <v>44108</v>
      </c>
      <c r="J48" s="24"/>
      <c r="K48" s="24"/>
    </row>
    <row r="49" spans="1:11" x14ac:dyDescent="0.25">
      <c r="A49" s="15" t="str">
        <f t="shared" si="3"/>
        <v/>
      </c>
      <c r="B49" s="17">
        <f xml:space="preserve"> 1 + $H48</f>
        <v>44109</v>
      </c>
      <c r="C49" s="17">
        <f>Tableau145[[#This Row],[Lundi]] + 1</f>
        <v>44110</v>
      </c>
      <c r="D49" s="17">
        <f xml:space="preserve"> Tableau145[[#This Row],[Mardi]] + 1</f>
        <v>44111</v>
      </c>
      <c r="E49" s="17">
        <f xml:space="preserve"> Tableau145[[#This Row],[Mercredi]] + 1</f>
        <v>44112</v>
      </c>
      <c r="F49" s="17">
        <f xml:space="preserve"> Tableau145[[#This Row],[Jeudi]] + 1</f>
        <v>44113</v>
      </c>
      <c r="G49" s="17">
        <f xml:space="preserve"> Tableau145[[#This Row],[Vendredi]] + 1</f>
        <v>44114</v>
      </c>
      <c r="H49" s="17">
        <f xml:space="preserve"> Tableau145[[#This Row],[Samedi]] + 1</f>
        <v>44115</v>
      </c>
      <c r="J49" s="24"/>
      <c r="K49" s="24"/>
    </row>
    <row r="50" spans="1:11" x14ac:dyDescent="0.25">
      <c r="A50" s="15" t="str">
        <f t="shared" si="3"/>
        <v/>
      </c>
      <c r="B50" s="17">
        <f t="shared" ref="B50:B53" si="9" xml:space="preserve"> 1 + $H49</f>
        <v>44116</v>
      </c>
      <c r="C50" s="17">
        <f>Tableau145[[#This Row],[Lundi]] + 1</f>
        <v>44117</v>
      </c>
      <c r="D50" s="17">
        <f xml:space="preserve"> Tableau145[[#This Row],[Mardi]] + 1</f>
        <v>44118</v>
      </c>
      <c r="E50" s="17">
        <f xml:space="preserve"> Tableau145[[#This Row],[Mercredi]] + 1</f>
        <v>44119</v>
      </c>
      <c r="F50" s="17">
        <f xml:space="preserve"> Tableau145[[#This Row],[Jeudi]] + 1</f>
        <v>44120</v>
      </c>
      <c r="G50" s="17">
        <f xml:space="preserve"> Tableau145[[#This Row],[Vendredi]] + 1</f>
        <v>44121</v>
      </c>
      <c r="H50" s="17">
        <f xml:space="preserve"> Tableau145[[#This Row],[Samedi]] + 1</f>
        <v>44122</v>
      </c>
      <c r="J50" s="24"/>
      <c r="K50" s="24"/>
    </row>
    <row r="51" spans="1:11" x14ac:dyDescent="0.25">
      <c r="A51" s="15" t="str">
        <f t="shared" si="3"/>
        <v/>
      </c>
      <c r="B51" s="17">
        <f t="shared" si="9"/>
        <v>44123</v>
      </c>
      <c r="C51" s="17">
        <f>Tableau145[[#This Row],[Lundi]] + 1</f>
        <v>44124</v>
      </c>
      <c r="D51" s="17">
        <f xml:space="preserve"> Tableau145[[#This Row],[Mardi]] + 1</f>
        <v>44125</v>
      </c>
      <c r="E51" s="17">
        <f xml:space="preserve"> Tableau145[[#This Row],[Mercredi]] + 1</f>
        <v>44126</v>
      </c>
      <c r="F51" s="17">
        <f xml:space="preserve"> Tableau145[[#This Row],[Jeudi]] + 1</f>
        <v>44127</v>
      </c>
      <c r="G51" s="17">
        <f xml:space="preserve"> Tableau145[[#This Row],[Vendredi]] + 1</f>
        <v>44128</v>
      </c>
      <c r="H51" s="17">
        <f xml:space="preserve"> Tableau145[[#This Row],[Samedi]] + 1</f>
        <v>44129</v>
      </c>
      <c r="J51" s="24"/>
      <c r="K51" s="24"/>
    </row>
    <row r="52" spans="1:11" x14ac:dyDescent="0.25">
      <c r="A52" s="15">
        <f t="shared" si="3"/>
        <v>44136</v>
      </c>
      <c r="B52" s="17">
        <f t="shared" si="9"/>
        <v>44130</v>
      </c>
      <c r="C52" s="17">
        <f>Tableau145[[#This Row],[Lundi]] + 1</f>
        <v>44131</v>
      </c>
      <c r="D52" s="17">
        <f xml:space="preserve"> Tableau145[[#This Row],[Mardi]] + 1</f>
        <v>44132</v>
      </c>
      <c r="E52" s="17">
        <f xml:space="preserve"> Tableau145[[#This Row],[Mercredi]] + 1</f>
        <v>44133</v>
      </c>
      <c r="F52" s="17">
        <f xml:space="preserve"> Tableau145[[#This Row],[Jeudi]] + 1</f>
        <v>44134</v>
      </c>
      <c r="G52" s="17">
        <f xml:space="preserve"> Tableau145[[#This Row],[Vendredi]] + 1</f>
        <v>44135</v>
      </c>
      <c r="H52" s="17">
        <f xml:space="preserve"> Tableau145[[#This Row],[Samedi]] + 1</f>
        <v>44136</v>
      </c>
      <c r="J52" s="24"/>
      <c r="K52" s="24">
        <f>SUM(J48:J52)</f>
        <v>0</v>
      </c>
    </row>
    <row r="53" spans="1:11" x14ac:dyDescent="0.25">
      <c r="A53" s="15" t="str">
        <f t="shared" si="3"/>
        <v/>
      </c>
      <c r="B53" s="17">
        <f t="shared" si="9"/>
        <v>44137</v>
      </c>
      <c r="C53" s="17">
        <f>Tableau145[[#This Row],[Lundi]] + 1</f>
        <v>44138</v>
      </c>
      <c r="D53" s="17">
        <f xml:space="preserve"> Tableau145[[#This Row],[Mardi]] + 1</f>
        <v>44139</v>
      </c>
      <c r="E53" s="17">
        <f xml:space="preserve"> Tableau145[[#This Row],[Mercredi]] + 1</f>
        <v>44140</v>
      </c>
      <c r="F53" s="17">
        <f xml:space="preserve"> Tableau145[[#This Row],[Jeudi]] + 1</f>
        <v>44141</v>
      </c>
      <c r="G53" s="17">
        <f xml:space="preserve"> Tableau145[[#This Row],[Vendredi]] + 1</f>
        <v>44142</v>
      </c>
      <c r="H53" s="17">
        <f xml:space="preserve"> Tableau145[[#This Row],[Samedi]] + 1</f>
        <v>44143</v>
      </c>
      <c r="J53" s="24"/>
      <c r="K53" s="24"/>
    </row>
    <row r="54" spans="1:11" x14ac:dyDescent="0.25">
      <c r="A54" s="15" t="str">
        <f t="shared" si="3"/>
        <v/>
      </c>
      <c r="B54" s="17">
        <f xml:space="preserve"> 1 + $H53</f>
        <v>44144</v>
      </c>
      <c r="C54" s="17">
        <f>Tableau145[[#This Row],[Lundi]] + 1</f>
        <v>44145</v>
      </c>
      <c r="D54" s="17">
        <f xml:space="preserve"> Tableau145[[#This Row],[Mardi]] + 1</f>
        <v>44146</v>
      </c>
      <c r="E54" s="17">
        <f xml:space="preserve"> Tableau145[[#This Row],[Mercredi]] + 1</f>
        <v>44147</v>
      </c>
      <c r="F54" s="17">
        <f xml:space="preserve"> Tableau145[[#This Row],[Jeudi]] + 1</f>
        <v>44148</v>
      </c>
      <c r="G54" s="17">
        <f xml:space="preserve"> Tableau145[[#This Row],[Vendredi]] + 1</f>
        <v>44149</v>
      </c>
      <c r="H54" s="17">
        <f xml:space="preserve"> Tableau145[[#This Row],[Samedi]] + 1</f>
        <v>44150</v>
      </c>
      <c r="J54" s="24"/>
      <c r="K54" s="24"/>
    </row>
    <row r="55" spans="1:11" x14ac:dyDescent="0.25">
      <c r="A55" s="15" t="str">
        <f t="shared" si="3"/>
        <v/>
      </c>
      <c r="B55" s="17">
        <f t="shared" ref="B55:B57" si="10" xml:space="preserve"> 1 + $H54</f>
        <v>44151</v>
      </c>
      <c r="C55" s="17">
        <f>Tableau145[[#This Row],[Lundi]] + 1</f>
        <v>44152</v>
      </c>
      <c r="D55" s="17">
        <f xml:space="preserve"> Tableau145[[#This Row],[Mardi]] + 1</f>
        <v>44153</v>
      </c>
      <c r="E55" s="17">
        <f xml:space="preserve"> Tableau145[[#This Row],[Mercredi]] + 1</f>
        <v>44154</v>
      </c>
      <c r="F55" s="17">
        <f xml:space="preserve"> Tableau145[[#This Row],[Jeudi]] + 1</f>
        <v>44155</v>
      </c>
      <c r="G55" s="17">
        <f xml:space="preserve"> Tableau145[[#This Row],[Vendredi]] + 1</f>
        <v>44156</v>
      </c>
      <c r="H55" s="17">
        <f xml:space="preserve"> Tableau145[[#This Row],[Samedi]] + 1</f>
        <v>44157</v>
      </c>
      <c r="J55" s="24"/>
      <c r="K55" s="24"/>
    </row>
    <row r="56" spans="1:11" x14ac:dyDescent="0.25">
      <c r="A56" s="15" t="str">
        <f t="shared" si="3"/>
        <v/>
      </c>
      <c r="B56" s="17">
        <f t="shared" si="10"/>
        <v>44158</v>
      </c>
      <c r="C56" s="17">
        <f>Tableau145[[#This Row],[Lundi]] + 1</f>
        <v>44159</v>
      </c>
      <c r="D56" s="17">
        <f xml:space="preserve"> Tableau145[[#This Row],[Mardi]] + 1</f>
        <v>44160</v>
      </c>
      <c r="E56" s="17">
        <f xml:space="preserve"> Tableau145[[#This Row],[Mercredi]] + 1</f>
        <v>44161</v>
      </c>
      <c r="F56" s="17">
        <f xml:space="preserve"> Tableau145[[#This Row],[Jeudi]] + 1</f>
        <v>44162</v>
      </c>
      <c r="G56" s="17">
        <f xml:space="preserve"> Tableau145[[#This Row],[Vendredi]] + 1</f>
        <v>44163</v>
      </c>
      <c r="H56" s="17">
        <f xml:space="preserve"> Tableau145[[#This Row],[Samedi]] + 1</f>
        <v>44164</v>
      </c>
      <c r="J56" s="24"/>
      <c r="K56" s="24">
        <f>SUM(J53:J56)</f>
        <v>0</v>
      </c>
    </row>
    <row r="57" spans="1:11" x14ac:dyDescent="0.25">
      <c r="A57" s="15">
        <f t="shared" si="3"/>
        <v>44171</v>
      </c>
      <c r="B57" s="17">
        <f t="shared" si="10"/>
        <v>44165</v>
      </c>
      <c r="C57" s="17">
        <f>Tableau145[[#This Row],[Lundi]] + 1</f>
        <v>44166</v>
      </c>
      <c r="D57" s="17">
        <f xml:space="preserve"> Tableau145[[#This Row],[Mardi]] + 1</f>
        <v>44167</v>
      </c>
      <c r="E57" s="17">
        <f xml:space="preserve"> Tableau145[[#This Row],[Mercredi]] + 1</f>
        <v>44168</v>
      </c>
      <c r="F57" s="17">
        <f xml:space="preserve"> Tableau145[[#This Row],[Jeudi]] + 1</f>
        <v>44169</v>
      </c>
      <c r="G57" s="17">
        <f xml:space="preserve"> Tableau145[[#This Row],[Vendredi]] + 1</f>
        <v>44170</v>
      </c>
      <c r="H57" s="17">
        <f xml:space="preserve"> Tableau145[[#This Row],[Samedi]] + 1</f>
        <v>44171</v>
      </c>
      <c r="J57" s="24"/>
      <c r="K57" s="24"/>
    </row>
    <row r="58" spans="1:11" x14ac:dyDescent="0.25">
      <c r="A58" s="15" t="str">
        <f t="shared" si="3"/>
        <v/>
      </c>
      <c r="B58" s="17">
        <f xml:space="preserve"> 1 + $H57</f>
        <v>44172</v>
      </c>
      <c r="C58" s="17">
        <f>Tableau145[[#This Row],[Lundi]] + 1</f>
        <v>44173</v>
      </c>
      <c r="D58" s="17">
        <f xml:space="preserve"> Tableau145[[#This Row],[Mardi]] + 1</f>
        <v>44174</v>
      </c>
      <c r="E58" s="17">
        <f xml:space="preserve"> Tableau145[[#This Row],[Mercredi]] + 1</f>
        <v>44175</v>
      </c>
      <c r="F58" s="17">
        <f xml:space="preserve"> Tableau145[[#This Row],[Jeudi]] + 1</f>
        <v>44176</v>
      </c>
      <c r="G58" s="17">
        <f xml:space="preserve"> Tableau145[[#This Row],[Vendredi]] + 1</f>
        <v>44177</v>
      </c>
      <c r="H58" s="17">
        <f xml:space="preserve"> Tableau145[[#This Row],[Samedi]] + 1</f>
        <v>44178</v>
      </c>
      <c r="J58" s="24"/>
      <c r="K58" s="24"/>
    </row>
    <row r="59" spans="1:11" x14ac:dyDescent="0.25">
      <c r="A59" s="15" t="str">
        <f t="shared" si="3"/>
        <v/>
      </c>
      <c r="B59" s="17">
        <f t="shared" ref="B59:B60" si="11" xml:space="preserve"> 1 + $H58</f>
        <v>44179</v>
      </c>
      <c r="C59" s="17">
        <f>Tableau145[[#This Row],[Lundi]] + 1</f>
        <v>44180</v>
      </c>
      <c r="D59" s="17">
        <f xml:space="preserve"> Tableau145[[#This Row],[Mardi]] + 1</f>
        <v>44181</v>
      </c>
      <c r="E59" s="17">
        <f xml:space="preserve"> Tableau145[[#This Row],[Mercredi]] + 1</f>
        <v>44182</v>
      </c>
      <c r="F59" s="17">
        <f xml:space="preserve"> Tableau145[[#This Row],[Jeudi]] + 1</f>
        <v>44183</v>
      </c>
      <c r="G59" s="17">
        <f xml:space="preserve"> Tableau145[[#This Row],[Vendredi]] + 1</f>
        <v>44184</v>
      </c>
      <c r="H59" s="17">
        <f xml:space="preserve"> Tableau145[[#This Row],[Samedi]] + 1</f>
        <v>44185</v>
      </c>
      <c r="J59" s="24"/>
      <c r="K59" s="24"/>
    </row>
    <row r="60" spans="1:11" x14ac:dyDescent="0.25">
      <c r="A60" s="15" t="str">
        <f t="shared" si="3"/>
        <v/>
      </c>
      <c r="B60" s="17">
        <f t="shared" si="11"/>
        <v>44186</v>
      </c>
      <c r="C60" s="17">
        <f>Tableau145[[#This Row],[Lundi]] + 1</f>
        <v>44187</v>
      </c>
      <c r="D60" s="17">
        <f xml:space="preserve"> Tableau145[[#This Row],[Mardi]] + 1</f>
        <v>44188</v>
      </c>
      <c r="E60" s="17">
        <f xml:space="preserve"> Tableau145[[#This Row],[Mercredi]] + 1</f>
        <v>44189</v>
      </c>
      <c r="F60" s="17">
        <f xml:space="preserve"> Tableau145[[#This Row],[Jeudi]] + 1</f>
        <v>44190</v>
      </c>
      <c r="G60" s="17">
        <f xml:space="preserve"> Tableau145[[#This Row],[Vendredi]] + 1</f>
        <v>44191</v>
      </c>
      <c r="H60" s="17">
        <f xml:space="preserve"> Tableau145[[#This Row],[Samedi]] + 1</f>
        <v>44192</v>
      </c>
      <c r="J60" s="24"/>
      <c r="K60" s="24"/>
    </row>
    <row r="61" spans="1:11" x14ac:dyDescent="0.25">
      <c r="A61" s="15">
        <f t="shared" si="3"/>
        <v>44199</v>
      </c>
      <c r="B61" s="19">
        <f xml:space="preserve"> 1 + $H60</f>
        <v>44193</v>
      </c>
      <c r="C61" s="17">
        <f>Tableau145[[#This Row],[Lundi]] + 1</f>
        <v>44194</v>
      </c>
      <c r="D61" s="17">
        <f xml:space="preserve"> Tableau145[[#This Row],[Mardi]] + 1</f>
        <v>44195</v>
      </c>
      <c r="E61" s="17">
        <f xml:space="preserve"> Tableau145[[#This Row],[Mercredi]] + 1</f>
        <v>44196</v>
      </c>
      <c r="F61" s="17">
        <f xml:space="preserve"> Tableau145[[#This Row],[Jeudi]] + 1</f>
        <v>44197</v>
      </c>
      <c r="G61" s="17">
        <f xml:space="preserve"> Tableau145[[#This Row],[Vendredi]] + 1</f>
        <v>44198</v>
      </c>
      <c r="H61" s="17">
        <f xml:space="preserve"> Tableau145[[#This Row],[Samedi]] + 1</f>
        <v>44199</v>
      </c>
      <c r="J61" s="24"/>
      <c r="K61" s="24">
        <f>SUM(J57:J61)</f>
        <v>0</v>
      </c>
    </row>
  </sheetData>
  <conditionalFormatting sqref="B4:H61">
    <cfRule type="timePeriod" dxfId="27" priority="16" timePeriod="today">
      <formula>FLOOR(B4,1)=TODAY()</formula>
    </cfRule>
    <cfRule type="timePeriod" dxfId="26" priority="17" timePeriod="thisMonth">
      <formula>AND(MONTH(B4)=MONTH(TODAY()),YEAR(B4)=YEAR(TODAY()))</formula>
    </cfRule>
  </conditionalFormatting>
  <conditionalFormatting sqref="J4:K61">
    <cfRule type="cellIs" dxfId="25" priority="11" operator="greaterThan">
      <formula>24.8800001</formula>
    </cfRule>
    <cfRule type="cellIs" dxfId="24" priority="12" operator="between">
      <formula>18.66000001</formula>
      <formula>24.88</formula>
    </cfRule>
    <cfRule type="cellIs" dxfId="23" priority="13" operator="between">
      <formula>12.4400001</formula>
      <formula>18.66</formula>
    </cfRule>
    <cfRule type="cellIs" dxfId="22" priority="14" operator="between">
      <formula>6.220001</formula>
      <formula>12.44</formula>
    </cfRule>
    <cfRule type="cellIs" dxfId="21" priority="15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ignoredErrors>
    <ignoredError sqref="B9:H9 B4:B8 C4:C8 D4:H8 C10:C61 D10 E10:H10 D11:H61" calculatedColum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2017 automn &amp; winter</vt:lpstr>
      <vt:lpstr>2018</vt:lpstr>
      <vt:lpstr>2019</vt:lpstr>
      <vt:lpstr>2020</vt:lpstr>
      <vt:lpstr>Feuil2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2020-05-28T08:34:23Z</dcterms:modified>
</cp:coreProperties>
</file>