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taza\Documents\EPP\"/>
    </mc:Choice>
  </mc:AlternateContent>
  <bookViews>
    <workbookView xWindow="0" yWindow="0" windowWidth="19200" windowHeight="7050" firstSheet="2" activeTab="4"/>
  </bookViews>
  <sheets>
    <sheet name="I_Inputs" sheetId="2" r:id="rId1"/>
    <sheet name="O_Year by Year Projections" sheetId="8" r:id="rId2"/>
    <sheet name="P_Parameters" sheetId="1" r:id="rId3"/>
    <sheet name="P_Rates" sheetId="3" r:id="rId4"/>
    <sheet name="C_Lower" sheetId="4" r:id="rId5"/>
    <sheet name="C_Higher" sheetId="5" r:id="rId6"/>
    <sheet name="C_Cashback Graph" sheetId="9" r:id="rId7"/>
  </sheets>
  <externalReferences>
    <externalReference r:id="rId8"/>
    <externalReference r:id="rId9"/>
    <externalReference r:id="rId10"/>
  </externalReferences>
  <definedNames>
    <definedName name="_xlnm._FilterDatabase" localSheetId="3" hidden="1">P_Rates!$A$1:$E$794</definedName>
    <definedName name="AC_Product_Name">[1]P_LAC_Assump!$E$14</definedName>
    <definedName name="acc_dth_col">[1]CSP_Values!$D$45</definedName>
    <definedName name="acct_val">[1]CSP_Values!$D$19</definedName>
    <definedName name="active_total_sheet">[1]CSP_Values!$F$88</definedName>
    <definedName name="ActiveSheet">'[2]Input Parameters'!$B$8</definedName>
    <definedName name="ADI_applied">'[2]Case Specific Parameters'!$B$72</definedName>
    <definedName name="ADISpouse_applied">'[2]Case Specific Parameters'!$B$73</definedName>
    <definedName name="ADISpouseOption">[2]Master_Inputs!$C$12</definedName>
    <definedName name="adm_chg_infl">[1]P_Assump!$D$87</definedName>
    <definedName name="Admin_Fee">P_Parameters!$C$68</definedName>
    <definedName name="Age_Band">'[2]GP Benefits'!$B$21</definedName>
    <definedName name="Age_Issue">P_Parameters!$C$14</definedName>
    <definedName name="Age_Issue_Max">P_Parameters!$C$9</definedName>
    <definedName name="Age_Issue_Min">P_Parameters!$C$8</definedName>
    <definedName name="Age_Maturity">P_Parameters!$C$18</definedName>
    <definedName name="Age_Maturity_Max">P_Parameters!$C$10</definedName>
    <definedName name="Age_PED">[2]Validity_Checks!$B$3</definedName>
    <definedName name="AgeSpouse_PED">[2]Validity_Checks!$B$4</definedName>
    <definedName name="AI_Applied">'[2]Case Specific Parameters'!#REF!</definedName>
    <definedName name="AI_Charge">[1]P_Assump!$D$15</definedName>
    <definedName name="AI_Charged">'[2]GP Benefits'!$B$4</definedName>
    <definedName name="AI_factor">[1]CSP_Values!$D$28</definedName>
    <definedName name="AI_Specific">'[2]Case Specific Parameters'!$F$96</definedName>
    <definedName name="Ann_Prem">I_Inputs!$C$4</definedName>
    <definedName name="Ann_Prem_Min">P_Parameters!$C$3</definedName>
    <definedName name="API_Band_EGP">'[2]General Parameters'!$B$24:$D$30</definedName>
    <definedName name="API_Band_USD">'[2]General Parameters'!$K$24:$M$31</definedName>
    <definedName name="API_Issuance">'[2]Case Specific Parameters'!$B$17</definedName>
    <definedName name="ASP">[2]Master_Inputs!$C$27</definedName>
    <definedName name="ASP_CC_Case_Specific">'[2]Case Specific Parameters'!$B$106</definedName>
    <definedName name="ASP_CC_EGP">'[2]General Parameters'!$D$40</definedName>
    <definedName name="ASP_CC_USD">'[2]General Parameters'!$M$40</definedName>
    <definedName name="ASP_comm">[1]P_Assump!$D$115</definedName>
    <definedName name="ASP_pc_FUM">[1]P_Assump!$D$14</definedName>
    <definedName name="AXA_Staff_Contribution">'[2]General Parameters'!$B$165</definedName>
    <definedName name="AXA_Staff_Indicator">[2]Master_Inputs!$C$42</definedName>
    <definedName name="Band">'[2]Case Specific Parameters'!$B$78</definedName>
    <definedName name="Band_EGP">'[2]General Parameters'!$B$12:$D$19</definedName>
    <definedName name="Band_USD">'[2]General Parameters'!$K$12:$M$19</definedName>
    <definedName name="Benefit_Cap_ADI">'[2]Case Specific Parameters'!$C$100</definedName>
    <definedName name="Benefit_Cap_ADISPOUSE">'[2]Case Specific Parameters'!$N$100</definedName>
    <definedName name="Benefit_Cap_CII">'[2]Case Specific Parameters'!$D$100</definedName>
    <definedName name="Benefit_Cap_Classic">'[2]Case Specific Parameters'!$P$100</definedName>
    <definedName name="Benefit_Cap_ELI">'[2]Case Specific Parameters'!$B$100</definedName>
    <definedName name="Benefit_Cap_GCIB">'[2]Case Specific Parameters'!$L$100</definedName>
    <definedName name="Benefit_Cap_GDB">'[2]Case Specific Parameters'!$J$100</definedName>
    <definedName name="Benefit_Cap_GTPDB">'[2]Case Specific Parameters'!$K$100</definedName>
    <definedName name="Benefit_Cap_Premiere">'[2]Case Specific Parameters'!$Q$100</definedName>
    <definedName name="Benefit_Cap_TPD">'[2]Case Specific Parameters'!$E$100</definedName>
    <definedName name="bonus_RP">[1]P_Assump!$D$108</definedName>
    <definedName name="bonus_SP">[1]P_Assump!$D$109</definedName>
    <definedName name="Broker_ind">[1]CSP_Values!$D$53</definedName>
    <definedName name="Capped_ADI">'[2]Case Specific Parameters'!$B$168</definedName>
    <definedName name="Capped_ADISPOUSE">'[2]Case Specific Parameters'!$B$178</definedName>
    <definedName name="Capped_CII">'[2]Case Specific Parameters'!$B$169</definedName>
    <definedName name="Capped_Classic">'[2]Case Specific Parameters'!$B$180</definedName>
    <definedName name="Capped_ELI">'[2]Case Specific Parameters'!$B$167</definedName>
    <definedName name="Capped_GCIB">'[2]Case Specific Parameters'!$B$173</definedName>
    <definedName name="Capped_GDB">'[2]Case Specific Parameters'!$B$171</definedName>
    <definedName name="Capped_GTPDB">'[2]Case Specific Parameters'!$B$172</definedName>
    <definedName name="Capped_Premiere">'[2]Case Specific Parameters'!$B$181</definedName>
    <definedName name="Capped_TPD">'[2]Case Specific Parameters'!$B$170</definedName>
    <definedName name="Capped_WTD">'[2]Case Specific Parameters'!$B$177</definedName>
    <definedName name="cashback_ind">[1]P_Assump!$D$12</definedName>
    <definedName name="CB_Freq">P_Parameters!$C$29</definedName>
    <definedName name="CB_multiple_factor">P_Parameters!$B$31:$C$34</definedName>
    <definedName name="CB_Prem_Mult">P_Parameters!$C$30</definedName>
    <definedName name="CC_FixedYear">'[3]General Parameters'!$E$10</definedName>
    <definedName name="CIB_comm_markup">[1]P_Assump!$D$90</definedName>
    <definedName name="CIB_ind">[1]CSP_Values!$D$52</definedName>
    <definedName name="CII_applied">'[2]Case Specific Parameters'!$B$71</definedName>
    <definedName name="CII_Charge_col">[1]CSP_Values!$D$56</definedName>
    <definedName name="CII_col">[1]CSP_Values!$D$42</definedName>
    <definedName name="CII_mult">[1]P_Assump!$D$27</definedName>
    <definedName name="CII_sum_assd">[1]CSP_Values!$D$22</definedName>
    <definedName name="CII_tbl">[1]P_Assump!$D$26</definedName>
    <definedName name="Class">[2]Master_Inputs!$C$16</definedName>
    <definedName name="Class_Loading_ADI">'[2]GP Benefits'!$C$29</definedName>
    <definedName name="Class_Loading_CII">'[2]GP Benefits'!$D$29</definedName>
    <definedName name="Class_Loading_ELI">'[2]GP Benefits'!$B$29</definedName>
    <definedName name="Class_Loading_TPD">'[2]GP Benefits'!$E$29</definedName>
    <definedName name="Class_Loading_WTD">'[2]GP Benefits'!$F$29</definedName>
    <definedName name="Classic_applied">'[2]Case Specific Parameters'!$P$98</definedName>
    <definedName name="ClassicOption">[2]Master_Inputs!$C$9</definedName>
    <definedName name="comm_FUM">[1]P_Assump!$E$112</definedName>
    <definedName name="cont_chg_ASP">[1]P_Assump!$D$84</definedName>
    <definedName name="cont_chg_RP">[1]P_Assump!$D$70</definedName>
    <definedName name="cont_chg_SP">[1]P_Assump!$D$83</definedName>
    <definedName name="CSP_ADI_Indicator">'[2]Case Specific Parameters'!$C$97</definedName>
    <definedName name="CSP_ADISPOUSE_Indicator">'[2]Case Specific Parameters'!$N$97</definedName>
    <definedName name="CSP_AI_Indicator">'[2]Case Specific Parameters'!$F$97</definedName>
    <definedName name="CSP_CII_Indicator">'[2]Case Specific Parameters'!$D$97</definedName>
    <definedName name="CSP_Classic_Indicator">'[2]Case Specific Parameters'!$P$97</definedName>
    <definedName name="CSP_ELI_Indicator">'[2]Case Specific Parameters'!$B$97</definedName>
    <definedName name="CSP_FamilySupport_Indicator">'[2]Case Specific Parameters'!$O$97</definedName>
    <definedName name="CSP_GCIB_Indicator">'[2]Case Specific Parameters'!$L$97</definedName>
    <definedName name="CSP_GDB_Indicator">'[2]Case Specific Parameters'!$J$97</definedName>
    <definedName name="CSP_GTPDB_Indicator">'[2]Case Specific Parameters'!$K$97</definedName>
    <definedName name="CSP_Premiere_Indicator">'[2]Case Specific Parameters'!$Q$97</definedName>
    <definedName name="CSP_TPD_Indicator">'[2]Case Specific Parameters'!$E$97</definedName>
    <definedName name="CSP_WOD_Indicator">'[2]Case Specific Parameters'!$H$97</definedName>
    <definedName name="CSP_WOT_Indicator">'[2]Case Specific Parameters'!$I$97</definedName>
    <definedName name="CSP_WTD_Indicator">'[2]Case Specific Parameters'!$M$97</definedName>
    <definedName name="curr">[1]CSP_Values!$D$6</definedName>
    <definedName name="curr_col">[1]P_Assump!$D$185</definedName>
    <definedName name="Currency">[2]Master_Inputs!$C$20</definedName>
    <definedName name="Currency_Indicator">'[2]Case Specific Parameters'!$B$16</definedName>
    <definedName name="Current_Premium_Paid_Indicator">'[2]Case Specific Parameters'!$B$148</definedName>
    <definedName name="Death">[2]Master_Inputs!$C$92</definedName>
    <definedName name="Death_SI">'[2]Case Specific Parameters'!$B$94</definedName>
    <definedName name="Declined_ADI">'[2]Case Specific Parameters'!$C$168</definedName>
    <definedName name="Declined_ADISPOUSE">'[2]Case Specific Parameters'!$C$178</definedName>
    <definedName name="Declined_AI">'[2]Case Specific Parameters'!$C$176</definedName>
    <definedName name="Declined_CII">'[2]Case Specific Parameters'!$C$169</definedName>
    <definedName name="Declined_Classic">'[2]Case Specific Parameters'!$C$180</definedName>
    <definedName name="Declined_ELI">'[2]Case Specific Parameters'!$C$167</definedName>
    <definedName name="Declined_FamilySupport">'[2]Case Specific Parameters'!$C$179</definedName>
    <definedName name="Declined_GCIB">'[2]Case Specific Parameters'!$C$173</definedName>
    <definedName name="Declined_GDB">'[2]Case Specific Parameters'!$C$171</definedName>
    <definedName name="Declined_GTPDB">'[2]Case Specific Parameters'!$C$172</definedName>
    <definedName name="Declined_Policy">'[2]Case Specific Parameters'!$B$201</definedName>
    <definedName name="Declined_Premiere">'[2]Case Specific Parameters'!$C$181</definedName>
    <definedName name="Declined_TPD">'[2]Case Specific Parameters'!$C$170</definedName>
    <definedName name="Declined_WOD">'[2]Case Specific Parameters'!$C$174</definedName>
    <definedName name="Declined_WOT">'[2]Case Specific Parameters'!$C$175</definedName>
    <definedName name="Declined_WTD">'[2]Case Specific Parameters'!$C$177</definedName>
    <definedName name="Deduct_Risk_Charges_Indicator">'[2]General Parameters'!$B$142</definedName>
    <definedName name="Defined_Term">[2]Master_Inputs!$C$26</definedName>
    <definedName name="Defining_Age">'[2]GP Benefits'!$B$49</definedName>
    <definedName name="dis_col">[1]CSP_Values!$D$43</definedName>
    <definedName name="dis_mult">[1]P_Assump!$D$25</definedName>
    <definedName name="Disability">[2]Master_Inputs!$C$93</definedName>
    <definedName name="Discount_EGP">'[2]General Parameters'!$B$155</definedName>
    <definedName name="Discount_USD">'[2]General Parameters'!$C$155</definedName>
    <definedName name="DOB">I_Inputs!$C$3</definedName>
    <definedName name="Dropped_Months">'[2]Case Specific Parameters'!$B$24</definedName>
    <definedName name="Effective_Rate">'[2]Case Specific Parameters'!$B$140</definedName>
    <definedName name="EFSA_Fees">'[2]General Parameters'!$F$36:$F$39</definedName>
    <definedName name="EFSA_Fees_Rate">'[2]Case Specific Parameters'!$B$108</definedName>
    <definedName name="ELI_applied">'[2]Case Specific Parameters'!$B$69</definedName>
    <definedName name="ELI_col">[1]CSP_Values!$D$54</definedName>
    <definedName name="ELI_Rate_Bands_EGP">'[2]GP Benefits'!$B$33:$D$36</definedName>
    <definedName name="ELI_Rate_Bands_USD">'[2]GP Benefits'!$G$33:$I$36</definedName>
    <definedName name="ELI_sum_assd">[1]CSP_Values!$D$20</definedName>
    <definedName name="Encashements">[2]Master_Inputs!$C$39</definedName>
    <definedName name="EPP_cashback_min_term">[1]P_Assump!$D$255</definedName>
    <definedName name="EPP_cashback_payable">[1]P_Assump!$D$256</definedName>
    <definedName name="EPP_FI_perc">[1]P_Assump!$D$252</definedName>
    <definedName name="EPP_fixed_acq_cost">[1]P_Assump!$D$253</definedName>
    <definedName name="EPP_st_duty">[1]P_Assump!$D$254</definedName>
    <definedName name="Error_Indicator">[2]Validity_Checks!$B$54</definedName>
    <definedName name="Exchange_Rate">'[2]General Parameters'!$B$73</definedName>
    <definedName name="Existing_Accidental_Cover">[2]Master_Inputs!$C$66</definedName>
    <definedName name="Existing_CI_Cover">[2]Master_Inputs!$C$65</definedName>
    <definedName name="Existing_Death_Cover">[2]Master_Inputs!$C$64</definedName>
    <definedName name="Existing_Disability_Cover">[2]Master_Inputs!$C$67</definedName>
    <definedName name="Existing_FamilySupport_Cover">[2]Master_Inputs!$C$68</definedName>
    <definedName name="Existing_WTD_Cover">[2]Master_Inputs!$C$69</definedName>
    <definedName name="exp_init_pol">[1]P_Assump!$D$41</definedName>
    <definedName name="exp_init_prem">[1]P_Assump!$D$42</definedName>
    <definedName name="exp_mult_basis">[1]P_Assump!$B$50</definedName>
    <definedName name="exp_ren_pol">[1]P_Assump!$D$43</definedName>
    <definedName name="exp_ren_pol_PU">[1]P_Assump!$D$44</definedName>
    <definedName name="exp_ren_prem">[1]P_Assump!$D$45</definedName>
    <definedName name="FamilySupport_Amount">'[2]Case Specific Parameters'!$O$99</definedName>
    <definedName name="FamilySupport_applied">'[2]Case Specific Parameters'!$B$74</definedName>
    <definedName name="Final_Agreed_Premium">[2]Master_Inputs!$C$23</definedName>
    <definedName name="FMC">P_Parameters!$C$55</definedName>
    <definedName name="Frequency">[2]Master_Inputs!$C$21</definedName>
    <definedName name="fund_chg">[1]P_Assump!$D$85</definedName>
    <definedName name="GCIB_applied">'[2]Case Specific Parameters'!$L$98</definedName>
    <definedName name="GCIB_sum_assd">[1]CSP_Values!$D$26</definedName>
    <definedName name="GDB_applied">'[2]Case Specific Parameters'!$J$98</definedName>
    <definedName name="GDB_sum_assd">[1]CSP_Values!$D$24</definedName>
    <definedName name="Gender">[2]Master_Inputs!$C$15</definedName>
    <definedName name="group_col">[1]P_Assump!$D$2</definedName>
    <definedName name="GTPD_col">[1]CSP_Values!$D$55</definedName>
    <definedName name="GTPD_sum_assd">[1]CSP_Values!$D$25</definedName>
    <definedName name="GTPDB_applied">'[2]Case Specific Parameters'!$K$98</definedName>
    <definedName name="Health_Benefit_Charge">P_Parameters!$C$78</definedName>
    <definedName name="Higher_Rate">P_Parameters!$C$53</definedName>
    <definedName name="I_ActiveSheet">'[2]Input Parameters'!$B$3</definedName>
    <definedName name="Illn_Date">I_Inputs!$C$2</definedName>
    <definedName name="Illustration_Date">[2]Master_Inputs!$C$3</definedName>
    <definedName name="Illustration_Type">[2]Master_Inputs!$C$4</definedName>
    <definedName name="IMC">'[2]Case Specific Parameters'!$B$104</definedName>
    <definedName name="IMC_EGP">'[2]General Parameters'!$B$40</definedName>
    <definedName name="IMC_USD">'[2]General Parameters'!$K$40</definedName>
    <definedName name="In_Force">[2]Master_Inputs!$C$83</definedName>
    <definedName name="In_Force_Indicator">'[2]Case Specific Parameters'!$B$5</definedName>
    <definedName name="Ind_Sheet1">[1]CSP_Values!$D$82</definedName>
    <definedName name="Ind_Sheet2">[1]CSP_Values!$D$83</definedName>
    <definedName name="Ind_Sheet3">[1]CSP_Values!$D$84</definedName>
    <definedName name="Ind_Sheet4">[1]CSP_Values!$D$85</definedName>
    <definedName name="Ind_Sheet5">[1]CSP_Values!$D$86</definedName>
    <definedName name="Ind_Sheet6">[1]CSP_Values!$D$87</definedName>
    <definedName name="Indexation">[2]Master_Inputs!$C$24</definedName>
    <definedName name="Inv_Type">[2]Master_Inputs!$C$25</definedName>
    <definedName name="Inv_Type_ASP">[2]Master_Inputs!$C$28</definedName>
    <definedName name="Investment_Type">I_Inputs!$C$8</definedName>
    <definedName name="iss_age">[1]CSP_Values!$D$10</definedName>
    <definedName name="iss_date">[1]CSP_Values!$D$11</definedName>
    <definedName name="iss_proj_mth">[1]CSP_Values!$D$46</definedName>
    <definedName name="Issue_Date">[2]Master_Inputs!$C$29</definedName>
    <definedName name="LC_percentageMortality">[1]P_LAC_Assump!$C$54</definedName>
    <definedName name="LC_Product_Name">[1]P_LAC_Assump!$C$14</definedName>
    <definedName name="LCAC_AHTI_DailyBen_Perc">[1]P_LAC_Assump!$B$104</definedName>
    <definedName name="LCAC_Cashback_Pricing_Col">[1]C_LAC_Pricing!$AC$2</definedName>
    <definedName name="LCAC_CI_QuotaShare">[1]P_LAC_Assump!$B$81</definedName>
    <definedName name="LCAC_CI_Rate">[1]P_LAC_Assump!$B$21</definedName>
    <definedName name="LCAC_Comm_Rate">[1]P_LAC_Assump!$A$151:$B$190</definedName>
    <definedName name="LCAC_DeathExp_fixed">[1]P_LAC_Assump!$B$33</definedName>
    <definedName name="LCAC_DeathExp_inflation">[1]P_LAC_Assump!$B$35</definedName>
    <definedName name="LCAC_DeathExp_onSA">[1]P_LAC_Assump!$B$34</definedName>
    <definedName name="LCAC_Dth_Rate">[1]P_LAC_Assump!$B$20</definedName>
    <definedName name="LCAC_Female_mort_offset">[1]P_LAC_Assump!$B$55</definedName>
    <definedName name="LCAC_include_ci">[1]P_LAC_Assump!$B$7</definedName>
    <definedName name="LCAC_Include_UW">[1]P_LAC_Assump!$B$3</definedName>
    <definedName name="LCAC_InitExp_fixed">[1]P_LAC_Assump!$B$27</definedName>
    <definedName name="LCAC_InitExp_onPrem">[1]P_LAC_Assump!$B$29</definedName>
    <definedName name="LCAC_InitExp_onSA">[1]P_LAC_Assump!$B$28</definedName>
    <definedName name="LCAC_interest_negRes">[1]P_LAC_Assump!$B$67</definedName>
    <definedName name="LCAC_interest_negRes_monthly">[1]P_LAC_Assump!$H$67</definedName>
    <definedName name="LCAC_interest_posRes">[1]P_LAC_Assump!$B$66</definedName>
    <definedName name="LCAC_interest_posRes_monthly">[1]P_LAC_Assump!$H$66</definedName>
    <definedName name="LCAC_lapse">[1]P_LAC_Assump!$G$151:$I$249</definedName>
    <definedName name="LCAC_Max_Retention_CI">[1]P_LAC_Assump!$B$75</definedName>
    <definedName name="LCAC_Max_Retention_Death">[1]P_LAC_Assump!$B$74</definedName>
    <definedName name="LCAC_mortImprovementMaxYr">[1]P_LAC_Assump!$B$52</definedName>
    <definedName name="LCAC_PercntRefund">[1]P_LAC_Assump!$B$10</definedName>
    <definedName name="LCAC_PremRefund">[1]P_LAC_Assump!$B$4</definedName>
    <definedName name="LCAC_PremRefundExp_Fixed">[1]P_LAC_Assump!$B$36</definedName>
    <definedName name="LCAC_Re_ci_tbl" localSheetId="5">[1]P_LAC_Assump!#REF!</definedName>
    <definedName name="LCAC_Re_ci_tbl">[1]P_LAC_Assump!#REF!</definedName>
    <definedName name="LCAC_Re_mort_tbl" localSheetId="5">[1]P_LAC_Assump!#REF!</definedName>
    <definedName name="LCAC_Re_mort_tbl">[1]P_LAC_Assump!#REF!</definedName>
    <definedName name="LCAC_RefundTime">[1]P_LAC_Assump!$B$13</definedName>
    <definedName name="LCAC_Reinsurance_Ceeded_CI">[1]P_LAC_Assump!$B$89</definedName>
    <definedName name="LCAC_Reinsurance_Ceeded_CI_Quota">[1]P_LAC_Assump!$B$83</definedName>
    <definedName name="LCAC_Reinsurance_Ceeded_CI_Surplus">[1]P_LAC_Assump!$B$77</definedName>
    <definedName name="LCAC_Reinsurance_Ceeded_Death">[1]P_LAC_Assump!$B$88</definedName>
    <definedName name="LCAC_ReinsuranceType">[1]P_LAC_Assump!$B$73</definedName>
    <definedName name="LCAC_RenExp_fixed">[1]P_LAC_Assump!$B$30</definedName>
    <definedName name="LCAC_RenExp_inflation">[1]P_LAC_Assump!$B$31</definedName>
    <definedName name="LCAC_RenExp_onPrem">[1]P_LAC_Assump!$B$32</definedName>
    <definedName name="LCAC_Res_Col">[1]C_LAC_Reserves!$BA$1</definedName>
    <definedName name="LCAC_Reserve_floor">[1]P_LAC_Assump!$B$93</definedName>
    <definedName name="LCAC_Reserve_InitExp_fixed">[1]P_LAC_Assump!$B$39</definedName>
    <definedName name="LCAC_Reserve_InitExp_onPrem">[1]P_LAC_Assump!$B$41</definedName>
    <definedName name="LCAC_Reserve_InitExp_onSA">[1]P_LAC_Assump!$B$40</definedName>
    <definedName name="LCAC_Reserve_Neg_DiscountRate">[1]P_LAC_Assump!$B$65</definedName>
    <definedName name="LCAC_Reserve_Neg_DiscountRate_monthly">[1]P_LAC_Assump!$H$65</definedName>
    <definedName name="LCAC_Reserve_Pos_DiscountRate">[1]P_LAC_Assump!$B$64</definedName>
    <definedName name="LCAC_Reserve_Pos_DiscountRate_monthly">[1]P_LAC_Assump!$H$64</definedName>
    <definedName name="LCAC_Reserve_RenExp_fixed">[1]P_LAC_Assump!$B$42</definedName>
    <definedName name="LCAC_Reserve_RenExp_onPrem">[1]P_LAC_Assump!$B$44</definedName>
    <definedName name="LCAC_Reserve_setting">[1]P_LAC_Assump!$B$92</definedName>
    <definedName name="LCAC_Reserve_UW_Avg_Cost">[1]P_LAC_Assump!$B$126</definedName>
    <definedName name="LCAC_Reserve_UW_CSP_cost">[1]P_LAC_Assump!$B$127</definedName>
    <definedName name="LCAC_sensitivity_ExpensePerc">[1]P_LAC_Assump!$B$111</definedName>
    <definedName name="LCAC_sensitivity_inflation">[1]P_LAC_Assump!$B$109</definedName>
    <definedName name="LCAC_sensitivity_investmentRate">[1]P_LAC_Assump!$B$107</definedName>
    <definedName name="LCAC_sensitivity_LapsePerc">[1]P_LAC_Assump!$B$110</definedName>
    <definedName name="LCAC_sensitivity_mortImprovement">[1]P_LAC_Assump!$B$108</definedName>
    <definedName name="LCAC_UW_Avg_Cost">[1]P_LAC_Assump!$B$118</definedName>
    <definedName name="LCAC_UW_Cost_A">[1]P_LAC_Assump!$B$114</definedName>
    <definedName name="LCAC_UW_Cost_B">[1]P_LAC_Assump!$B$115</definedName>
    <definedName name="LCAC_UW_Cost_C">[1]P_LAC_Assump!$B$116</definedName>
    <definedName name="LCAC_UW_Cost_NM">[1]P_LAC_Assump!$B$117</definedName>
    <definedName name="LCAC_UW_CSP_cost">[1]P_LAC_Assump!$B$119</definedName>
    <definedName name="LCAC_UW_prcnt_A">[1]P_LAC_Assump!$B$122</definedName>
    <definedName name="LCAC_UW_prcnt_B">[1]P_LAC_Assump!$B$123</definedName>
    <definedName name="LCAC_UW_prcnt_C">[1]P_LAC_Assump!$B$124</definedName>
    <definedName name="LCAC_UW_prcnt_NM">[1]P_LAC_Assump!$B$125</definedName>
    <definedName name="LI_Age">'[2]Case Specific Parameters'!$B$10</definedName>
    <definedName name="LI_DOB">[2]Master_Inputs!$C$14</definedName>
    <definedName name="Limit_ADI_Indicator">'[2]Case Specific Parameters'!$C$54</definedName>
    <definedName name="Limit_ADISPOUSE_Indicator">'[2]Case Specific Parameters'!$C$64</definedName>
    <definedName name="Limit_CII_Indicator">'[2]Case Specific Parameters'!$C$55</definedName>
    <definedName name="Limit_Classic_Indicator">'[2]Case Specific Parameters'!$C$66</definedName>
    <definedName name="Limit_ELI_Indicator">'[2]Case Specific Parameters'!$C$53</definedName>
    <definedName name="Limit_GCIB_Indicator">'[2]Case Specific Parameters'!$C$62</definedName>
    <definedName name="Limit_GDB_Indicator">'[2]Case Specific Parameters'!$C$60</definedName>
    <definedName name="Limit_GTPDB_Indicator">'[2]Case Specific Parameters'!$C$61</definedName>
    <definedName name="Limit_Premiere_Indicator">'[2]Case Specific Parameters'!$C$67</definedName>
    <definedName name="Limit_TPD_Indicator">'[2]Case Specific Parameters'!$C$56</definedName>
    <definedName name="Limit_WTD_Indicator">'[2]Case Specific Parameters'!$C$63</definedName>
    <definedName name="loading">[1]CSP_Values!$D$59</definedName>
    <definedName name="Lower_Rate">P_Parameters!$C$52</definedName>
    <definedName name="Lower_Rate_EGP">'[2]General Parameters'!#REF!</definedName>
    <definedName name="Lower_Rate_Premium">'[2]Case Specific Parameters'!$B$137</definedName>
    <definedName name="Lower_Rate_USD">'[2]General Parameters'!#REF!</definedName>
    <definedName name="Lower_Rate1">'[2]General Parameters'!$B$95</definedName>
    <definedName name="Lower_Rate2">'[2]General Parameters'!$B$96</definedName>
    <definedName name="Lower_Rate3">'[2]General Parameters'!$B$97</definedName>
    <definedName name="Lower_Rate4">'[2]General Parameters'!$B$98</definedName>
    <definedName name="Lower_Rate5">'[2]General Parameters'!$B$99</definedName>
    <definedName name="Lower_Rate6">'[2]General Parameters'!$B$100</definedName>
    <definedName name="Lower_Rate7">'[2]General Parameters'!$B$101</definedName>
    <definedName name="Lower_Rate8">'[2]General Parameters'!$B$102</definedName>
    <definedName name="MACharge_EGP">'[2]General Parameters'!$C$40</definedName>
    <definedName name="MACharge_USD">'[2]General Parameters'!$L$40</definedName>
    <definedName name="mat_period">[1]CSP_Values!$D$48</definedName>
    <definedName name="Maturity_Date">P_Parameters!$C$17</definedName>
    <definedName name="Max_ADI_EGP">'[2]GP Benefits'!$F$45</definedName>
    <definedName name="max_claw_yr">[1]P_Assump!$C$124</definedName>
    <definedName name="max_comm_yr">[1]P_Assump!$C$139</definedName>
    <definedName name="Max_Death_EGP">'[2]GP Benefits'!$C$45</definedName>
    <definedName name="Max_Indexation">'[2]General Parameters'!$B$112</definedName>
    <definedName name="max_pup_yr">[1]P_Assump!$C$182</definedName>
    <definedName name="max_surr_chg_yr">[1]P_Assump!$C$104</definedName>
    <definedName name="max_surr_yr">[1]P_Assump!$C$154</definedName>
    <definedName name="max_tax_yr">[1]P_Parameters!$C$53</definedName>
    <definedName name="max_vcont_chg_yr">[1]P_Assump!$C$82</definedName>
    <definedName name="max_with_yr">[1]P_Assump!$C$168</definedName>
    <definedName name="max_yr_infl">[1]P_Assump!$C$206</definedName>
    <definedName name="max_yr_int">[1]P_Assump!$C$200</definedName>
    <definedName name="max_yr_ts_mult">[1]P_Parameters!$B$42</definedName>
    <definedName name="MaxAge_atPED">'[2]GP Benefits'!$B$7</definedName>
    <definedName name="MaxSI_Band">'[2]Case Specific Parameters'!$B$82</definedName>
    <definedName name="Min_Age">'[2]GP Benefits'!$E$7</definedName>
    <definedName name="Min_Age_Rates">'[2]General Parameters'!$B$152</definedName>
    <definedName name="Min_CB_Term">P_Parameters!$C$28</definedName>
    <definedName name="Min_Death_EGP">'[2]GP Benefits'!$B$45</definedName>
    <definedName name="Min_Indexation">'[2]General Parameters'!$B$111</definedName>
    <definedName name="min_yr_exp_mult">[1]P_Assump!$C$49</definedName>
    <definedName name="min_yr_exp_mult_sales">[1]P_Assump!$C$56</definedName>
    <definedName name="Minimum_API">'[2]Case Specific Parameters'!$B$144</definedName>
    <definedName name="Minimum_Term">'[2]Case Specific Parameters'!$B$146</definedName>
    <definedName name="modal_load">[1]CSP_Values!$D$49</definedName>
    <definedName name="Modal_Loading">P_Parameters!$D$25</definedName>
    <definedName name="Monthaversaries">'[2]Case Specific Parameters'!$B$22</definedName>
    <definedName name="Monthly_Loading">'[2]GP Benefits'!$B$42</definedName>
    <definedName name="mort_col">[1]CSP_Values!$D$44</definedName>
    <definedName name="mort_mult">[1]P_Assump!$D$29</definedName>
    <definedName name="mort_tbl">[1]P_Assump!$D$28</definedName>
    <definedName name="mthly_adm_chg">[1]P_Assump!$D$86</definedName>
    <definedName name="Multiple_ADI">'[2]Case Specific Parameters'!$C$99</definedName>
    <definedName name="Multiple_ADISPOUSE">'[2]Case Specific Parameters'!$N$99</definedName>
    <definedName name="Multiple_AI">'[2]Case Specific Parameters'!$F$99</definedName>
    <definedName name="Multiple_CII">'[2]Case Specific Parameters'!$D$99</definedName>
    <definedName name="Multiple_Classic">'[2]Case Specific Parameters'!$P$99</definedName>
    <definedName name="Multiple_ELI">'[2]Case Specific Parameters'!$B$99</definedName>
    <definedName name="Multiple_GCIB">'[2]Case Specific Parameters'!$L$99</definedName>
    <definedName name="Multiple_GDB">'[2]Case Specific Parameters'!$J$99</definedName>
    <definedName name="Multiple_GTPDB">'[2]Case Specific Parameters'!$K$99</definedName>
    <definedName name="Multiple_Premiere">'[2]Case Specific Parameters'!$Q$99</definedName>
    <definedName name="Multiple_TPD">'[2]Case Specific Parameters'!$E$99</definedName>
    <definedName name="Multiple_WTD">'[2]Case Specific Parameters'!$M$99</definedName>
    <definedName name="NC_Age">'[2]Case Specific Parameters'!$D$32</definedName>
    <definedName name="NC_DOB">[2]Master_Inputs!$C$17</definedName>
    <definedName name="NewBusiness">[2]Master_Inputs!$C$84</definedName>
    <definedName name="No_Ann_Prems">P_Parameters!$C$25</definedName>
    <definedName name="NumbRecords">[1]P_Parameters!$C$6</definedName>
    <definedName name="PA_col">[1]CSP_Values!$D$57</definedName>
    <definedName name="PA_pyr1_ind">[1]P_Assump!$D$22</definedName>
    <definedName name="PA_sum_assd">[1]CSP_Values!$D$27</definedName>
    <definedName name="Paid_up">[2]Master_Inputs!$C$86</definedName>
    <definedName name="Percentage_ADI_Loading1">[2]Master_Inputs!$I$48</definedName>
    <definedName name="Percentage_ADI_Loading2">[2]Master_Inputs!$M$48</definedName>
    <definedName name="Percentage_ADI_Loading3">[2]Master_Inputs!$Q$48</definedName>
    <definedName name="Percentage_AI_Loading1">[2]Master_Inputs!$I$51</definedName>
    <definedName name="Percentage_AI_Loading2">[2]Master_Inputs!$M$51</definedName>
    <definedName name="Percentage_AI_Loading3">[2]Master_Inputs!$Q$51</definedName>
    <definedName name="Percentage_CII_Loading1">[2]Master_Inputs!$I$49</definedName>
    <definedName name="Percentage_CII_Loading2">[2]Master_Inputs!$M$49</definedName>
    <definedName name="Percentage_CII_Loading3">[2]Master_Inputs!$Q$49</definedName>
    <definedName name="Percentage_Classic_Loading1">[2]Master_Inputs!$I$60</definedName>
    <definedName name="Percentage_Classic_Loading2">[2]Master_Inputs!$M$60</definedName>
    <definedName name="Percentage_Classic_Loading3">[2]Master_Inputs!$Q$60</definedName>
    <definedName name="Percentage_ELI_Loading1">[2]Master_Inputs!$I$47</definedName>
    <definedName name="Percentage_ELI_Loading2">[2]Master_Inputs!$M$47</definedName>
    <definedName name="Percentage_ELI_Loading3">[2]Master_Inputs!$Q$47</definedName>
    <definedName name="Percentage_GCIB_Loading1">[2]Master_Inputs!$I$56</definedName>
    <definedName name="Percentage_GCIB_Loading2">[2]Master_Inputs!$M$56</definedName>
    <definedName name="Percentage_GCIB_Loading3">[2]Master_Inputs!$Q$56</definedName>
    <definedName name="Percentage_GDB_Loading1">[2]Master_Inputs!$I$54</definedName>
    <definedName name="Percentage_GDB_Loading2">[2]Master_Inputs!$M$54</definedName>
    <definedName name="Percentage_GDB_Loading3">[2]Master_Inputs!$Q$54</definedName>
    <definedName name="Percentage_GTPDB_Loading1">[2]Master_Inputs!$I$55</definedName>
    <definedName name="Percentage_GTPDB_Loading2">[2]Master_Inputs!$M$55</definedName>
    <definedName name="Percentage_GTPDB_Loading3">[2]Master_Inputs!$Q$55</definedName>
    <definedName name="Percentage_Premiere_Loading1">[2]Master_Inputs!$I$61</definedName>
    <definedName name="Percentage_Premiere_Loading2">[2]Master_Inputs!$M$61</definedName>
    <definedName name="Percentage_Premiere_Loading3">[2]Master_Inputs!$Q$61</definedName>
    <definedName name="Percentage_TPD_Loading1">[2]Master_Inputs!$I$50</definedName>
    <definedName name="Percentage_TPD_Loading2">[2]Master_Inputs!$M$50</definedName>
    <definedName name="Percentage_TPD_Loading3">[2]Master_Inputs!$Q$50</definedName>
    <definedName name="Percentage_WOD_Loading1">[2]Master_Inputs!$I$52</definedName>
    <definedName name="Percentage_WOD_Loading2">[2]Master_Inputs!$M$52</definedName>
    <definedName name="Percentage_WOD_Loading3">[2]Master_Inputs!$Q$52</definedName>
    <definedName name="Percentage_WOT_Loading1">[2]Master_Inputs!$I$53</definedName>
    <definedName name="Percentage_WOT_Loading2">[2]Master_Inputs!$M$53</definedName>
    <definedName name="Percentage_WOT_Loading3">[2]Master_Inputs!$Q$53</definedName>
    <definedName name="Percentage_WTD_Loading1">[2]Master_Inputs!$I$57</definedName>
    <definedName name="Percentage_WTD_Loading2">[2]Master_Inputs!$M$57</definedName>
    <definedName name="Percentage_WTD_Loading3">[2]Master_Inputs!$Q$57</definedName>
    <definedName name="PerMille_ADI_Loading1">[2]Master_Inputs!$J$48</definedName>
    <definedName name="PerMille_ADI_Loading2">[2]Master_Inputs!$N$48</definedName>
    <definedName name="PerMille_ADI_Loading3">[2]Master_Inputs!$R$48</definedName>
    <definedName name="PerMille_AI_Loading1">[2]Master_Inputs!$J$51</definedName>
    <definedName name="PerMille_AI_Loading2">[2]Master_Inputs!$N$51</definedName>
    <definedName name="PerMille_AI_Loading3">[2]Master_Inputs!$R$51</definedName>
    <definedName name="PerMille_CII_Loading1">[2]Master_Inputs!$J$49</definedName>
    <definedName name="PerMille_CII_Loading2">[2]Master_Inputs!$N$49</definedName>
    <definedName name="PerMille_CII_Loading3">[2]Master_Inputs!$R$49</definedName>
    <definedName name="PerMille_Classic_Loading1">[2]Master_Inputs!$J$60</definedName>
    <definedName name="PerMille_Classic_Loading2">[2]Master_Inputs!$N$60</definedName>
    <definedName name="PerMille_Classic_Loading3">[2]Master_Inputs!$R$60</definedName>
    <definedName name="PerMille_ELI_Loading1">[2]Master_Inputs!$J$47</definedName>
    <definedName name="PerMille_ELI_Loading2">[2]Master_Inputs!$N$47</definedName>
    <definedName name="PerMille_ELI_Loading3">[2]Master_Inputs!$R$47</definedName>
    <definedName name="PerMille_GCIB_Loading1">[2]Master_Inputs!$J$56</definedName>
    <definedName name="PerMille_GCIB_Loading2">[2]Master_Inputs!$N$56</definedName>
    <definedName name="PerMille_GCIB_Loading3">[2]Master_Inputs!$R$56</definedName>
    <definedName name="PerMille_GDB_Loading1">[2]Master_Inputs!$J$54</definedName>
    <definedName name="PerMille_GDB_Loading2">[2]Master_Inputs!$N$54</definedName>
    <definedName name="PerMille_GDB_Loading3">[2]Master_Inputs!$R$54</definedName>
    <definedName name="PerMille_GTPDB_Loading1">[2]Master_Inputs!$J$55</definedName>
    <definedName name="PerMille_GTPDB_Loading2">[2]Master_Inputs!$N$55</definedName>
    <definedName name="PerMille_GTPDB_Loading3">[2]Master_Inputs!$R$55</definedName>
    <definedName name="PerMille_Premiere_Loading1">[2]Master_Inputs!$J$61</definedName>
    <definedName name="PerMille_Premiere_Loading3">[2]Master_Inputs!$R$61</definedName>
    <definedName name="PerMille_TPD_Loading1">[2]Master_Inputs!$J$50</definedName>
    <definedName name="PerMille_TPD_Loading2">[2]Master_Inputs!$N$50</definedName>
    <definedName name="PerMille_TPD_Loading3">[2]Master_Inputs!$R$50</definedName>
    <definedName name="PerMille_WOD_Loading1">[2]Master_Inputs!$J$52</definedName>
    <definedName name="PerMille_WOD_Loading2">[2]Master_Inputs!$N$52</definedName>
    <definedName name="PerMille_WOD_Loading3">[2]Master_Inputs!$R$52</definedName>
    <definedName name="PerMille_WOT_Loading1">[2]Master_Inputs!$J$53</definedName>
    <definedName name="PerMille_WOT_Loading2">[2]Master_Inputs!$N$53</definedName>
    <definedName name="PerMille_WOT_Loading3">[2]Master_Inputs!$R$53</definedName>
    <definedName name="PerMille_WTD_Loading1">[2]Master_Inputs!$J$57</definedName>
    <definedName name="PerMille_WTD_Loading2">[2]Master_Inputs!$N$57</definedName>
    <definedName name="PerMille_WTD_Loading3">[2]Master_Inputs!$R$57</definedName>
    <definedName name="plans">[1]CSP_Values!$D$13</definedName>
    <definedName name="pol_fee_pol">[1]P_Assump!$D$10</definedName>
    <definedName name="pol_illust">[1]P_Parameters!$C$15</definedName>
    <definedName name="Pol_Term">I_Inputs!$C$7</definedName>
    <definedName name="Pol_Term_Max">P_Parameters!$C$6</definedName>
    <definedName name="Pol_Term_Min">P_Parameters!$C$5</definedName>
    <definedName name="Policy_Charges_EGP">'[2]General Parameters'!#REF!</definedName>
    <definedName name="pols">[1]CSP_Values!$D$12</definedName>
    <definedName name="prem_freq">[1]CSP_Values!$D$38</definedName>
    <definedName name="Prem_Frequency">I_Inputs!$C$6</definedName>
    <definedName name="Prem_Index_Rate">[1]CSP_Values!$D$31</definedName>
    <definedName name="Premiere_applied">'[2]Case Specific Parameters'!$Q$98</definedName>
    <definedName name="PremiereOption">[2]Master_Inputs!$C$10</definedName>
    <definedName name="Premium">[2]Master_Inputs!$C$22</definedName>
    <definedName name="prod_code">[1]CSP_Values!$D$8</definedName>
    <definedName name="prod_group">[1]CSP_Values!$D$5</definedName>
    <definedName name="Product">[2]Master_Inputs!$C$7</definedName>
    <definedName name="proj_yrs">[1]P_Parameters!$C$24</definedName>
    <definedName name="Prosp_Res_Ind">[1]P_Assump!$D$13</definedName>
    <definedName name="pup">[1]CSP_Values!$D$60</definedName>
    <definedName name="purpose">'[2]Input Parameters'!$C$8</definedName>
    <definedName name="Re_CI_tbl">[1]P_Assump!$D$33</definedName>
    <definedName name="Re_mort_mult">[1]P_Assump!$D$34</definedName>
    <definedName name="Re_Mort_tbl">[1]P_Assump!$D$32</definedName>
    <definedName name="rec_num">[1]P_Parameters!$C$8</definedName>
    <definedName name="reins_clm">[1]P_Assump!$D$64</definedName>
    <definedName name="reins_prem">[1]P_Assump!$D$63</definedName>
    <definedName name="Reinsurance_Ceeded_CI" localSheetId="5">[1]P_LAC_Assump!#REF!</definedName>
    <definedName name="Reinsurance_Ceeded_CI">[1]P_LAC_Assump!#REF!</definedName>
    <definedName name="Reinsurance_Rates_Table">[1]P_Reinsurance!$B$4:$N$126</definedName>
    <definedName name="Remaining_Accidental_Cover">'[2]Case Specific Parameters'!$B$186</definedName>
    <definedName name="Remaining_CI_Cover">'[2]Case Specific Parameters'!$B$185</definedName>
    <definedName name="Remaining_Death_Cover">'[2]Case Specific Parameters'!$B$184</definedName>
    <definedName name="Remaining_Disability_Cover">'[2]Case Specific Parameters'!$B$187</definedName>
    <definedName name="Remaining_FamilySupport_Cover">'[2]Case Specific Parameters'!$B$188</definedName>
    <definedName name="Remaining_WTD_Cover">'[2]Case Specific Parameters'!$B$189</definedName>
    <definedName name="Req_Sum_Assured">I_Inputs!$C$5</definedName>
    <definedName name="risk_class">[1]CSP_Values!$D$18</definedName>
    <definedName name="risk_ind">[1]CSP_Values!$D$37</definedName>
    <definedName name="risk_prem_freq">[1]CSP_Values!$D$39</definedName>
    <definedName name="Risk_Rate">P_Parameters!$C$58</definedName>
    <definedName name="Run_type">[1]P_Parameters!$C$9</definedName>
    <definedName name="SA_infl">[1]P_Assump!$D$16</definedName>
    <definedName name="salescost_mult_basis">[1]P_Assump!$B$57</definedName>
    <definedName name="sel_factor">[1]P_Assump!$D$31</definedName>
    <definedName name="sel_max_yr">[1]P_Assump!$D$30</definedName>
    <definedName name="sens_CII">[1]P_Parameters!$C$32</definedName>
    <definedName name="sens_disab">[1]P_Parameters!$C$31</definedName>
    <definedName name="sens_exp_acq">[1]P_Parameters!$C$30</definedName>
    <definedName name="sens_exp_ren">[1]P_Parameters!$C$29</definedName>
    <definedName name="sens_int">[1]P_Parameters!$C$33</definedName>
    <definedName name="sens_lapse">[1]P_Parameters!$C$27</definedName>
    <definedName name="sens_mort">[1]P_Parameters!$C$28</definedName>
    <definedName name="sex">[1]CSP_Values!$D$17</definedName>
    <definedName name="sgl_prem">[1]CSP_Values!$D$15</definedName>
    <definedName name="Sheet_No_Macro_Split">[1]P_Parameters!$B$82:$C$112</definedName>
    <definedName name="SI_ADI">'[2]Case Specific Parameters'!$C$101</definedName>
    <definedName name="SI_ADISPOUSE">'[2]Case Specific Parameters'!$N$101</definedName>
    <definedName name="SI_AI">'[2]Case Specific Parameters'!$F$101</definedName>
    <definedName name="SI_CII">'[2]Case Specific Parameters'!$D$101</definedName>
    <definedName name="SI_Classic">'[2]Case Specific Parameters'!$P$101</definedName>
    <definedName name="SI_ELI">'[2]Case Specific Parameters'!$B$101</definedName>
    <definedName name="SI_FamilySupport">'[2]Case Specific Parameters'!$O$101</definedName>
    <definedName name="SI_GCIB">'[2]Case Specific Parameters'!$L$101</definedName>
    <definedName name="SI_GDB">'[2]Case Specific Parameters'!$J$101</definedName>
    <definedName name="SI_GTPDB">'[2]Case Specific Parameters'!$K$101</definedName>
    <definedName name="SI_Limit_ADI">[2]Master_Inputs!$E$48</definedName>
    <definedName name="SI_Limit_ADISPOUSE">[2]Master_Inputs!$E$58</definedName>
    <definedName name="SI_Limit_CII">[2]Master_Inputs!$E$49</definedName>
    <definedName name="SI_Limit_Classic">[2]Master_Inputs!$E$60</definedName>
    <definedName name="SI_Limit_ELI">[2]Master_Inputs!$E$47</definedName>
    <definedName name="SI_Limit_GCIB">[2]Master_Inputs!$E$56</definedName>
    <definedName name="SI_Limit_GDB">[2]Master_Inputs!$E$54</definedName>
    <definedName name="SI_Limit_GTPDB">[2]Master_Inputs!$E$55</definedName>
    <definedName name="SI_Limit_Premiere">[2]Master_Inputs!$E$61</definedName>
    <definedName name="SI_Limit_TPD">[2]Master_Inputs!$E$50</definedName>
    <definedName name="SI_Limit_WTD">[2]Master_Inputs!$E$57</definedName>
    <definedName name="SI_Premiere">'[2]Case Specific Parameters'!$Q$101</definedName>
    <definedName name="SI_TPD">'[2]Case Specific Parameters'!$E$101</definedName>
    <definedName name="SI_WOD">'[2]Case Specific Parameters'!$H$101</definedName>
    <definedName name="SI_WOT">'[2]Case Specific Parameters'!$I$101</definedName>
    <definedName name="SI_WTD">'[2]Case Specific Parameters'!$M$101</definedName>
    <definedName name="skew_ind1">[1]P_Assump!$D$36</definedName>
    <definedName name="SP_indic">[1]CSP_Values!$D$41</definedName>
    <definedName name="Spouse_DOB">[2]Master_Inputs!$C$18</definedName>
    <definedName name="Stamp_Duty_Charges">'[2]General Parameters'!$E$36:$E$39</definedName>
    <definedName name="Stamp_Duty_Rate">'[2]Case Specific Parameters'!$B$107</definedName>
    <definedName name="status">'[2]Case Specific Parameters'!$B$150</definedName>
    <definedName name="StatusProduct">'[2]Case Specific Parameters'!#REF!</definedName>
    <definedName name="stduty_co_RP">[1]P_Assump!$D$46</definedName>
    <definedName name="stduty_co_SP">[1]P_Assump!$D$47</definedName>
    <definedName name="stduty_RP">[1]P_Assump!$D$89</definedName>
    <definedName name="stduty_SP">[1]P_Assump!$D$88</definedName>
    <definedName name="Sum_Assured">P_Parameters!$C$60</definedName>
    <definedName name="Sum_Assured_Cap">P_Parameters!$C$59</definedName>
    <definedName name="tax_rate">[1]P_Parameters!$C$46</definedName>
    <definedName name="Term">[2]Validity_Checks!$B$2</definedName>
    <definedName name="Today">'[2]Case Specific Parameters'!$B$2</definedName>
    <definedName name="Total_Premiums_Paid">[2]Master_Inputs!$C$41</definedName>
    <definedName name="TPD_applied">'[2]Case Specific Parameters'!$B$70</definedName>
    <definedName name="TPD_sum_assd">[1]CSP_Values!$D$21</definedName>
    <definedName name="ts_acct_val">[1]P_Parameters!$C$20</definedName>
    <definedName name="ts_reins_offset">[1]P_Assump!$D$67</definedName>
    <definedName name="ts_rsv">[1]P_Parameters!$C$22</definedName>
    <definedName name="ts_si">[1]P_Parameters!$C$21</definedName>
    <definedName name="Upper_Percentage_ADI_Limit1">[2]Master_Inputs!$H$48</definedName>
    <definedName name="Upper_Percentage_ADI_Limit2">[2]Master_Inputs!$L$48</definedName>
    <definedName name="Upper_Percentage_ADI_Limit3">[2]Master_Inputs!$P$48</definedName>
    <definedName name="Upper_Percentage_ADISPOUSE_Limit1">[2]Master_Inputs!$H$58</definedName>
    <definedName name="Upper_Percentage_ADISPOUSE_Limit2">[2]Master_Inputs!$L$58</definedName>
    <definedName name="Upper_Percentage_AI_Limit1">[2]Master_Inputs!$H$51</definedName>
    <definedName name="Upper_Percentage_AI_Limit2">[2]Master_Inputs!$L$51</definedName>
    <definedName name="Upper_Percentage_AI_Limit3">[2]Master_Inputs!$P$51</definedName>
    <definedName name="Upper_Percentage_CII_Limit1">[2]Master_Inputs!$H$49</definedName>
    <definedName name="Upper_Percentage_CII_Limit2">[2]Master_Inputs!$L$49</definedName>
    <definedName name="Upper_Percentage_CII_Limit3">[2]Master_Inputs!$P$49</definedName>
    <definedName name="Upper_Percentage_Classic_Limit1">[2]Master_Inputs!$H$60</definedName>
    <definedName name="Upper_Percentage_Classic_Limit2">[2]Master_Inputs!$L$60</definedName>
    <definedName name="Upper_Percentage_ELI_Limit1">[2]Master_Inputs!$H$47</definedName>
    <definedName name="Upper_Percentage_ELI_Limit2">[2]Master_Inputs!$L$47</definedName>
    <definedName name="Upper_Percentage_ELI_Limit3">[2]Master_Inputs!$P$47</definedName>
    <definedName name="Upper_Percentage_FamilySupport_Limit1">[2]Master_Inputs!$H$59</definedName>
    <definedName name="Upper_Percentage_FamilySupport_Limit2">[2]Master_Inputs!$L$59</definedName>
    <definedName name="Upper_Percentage_GCIB_Limit1">[2]Master_Inputs!$H$56</definedName>
    <definedName name="Upper_Percentage_GCIB_Limit2">[2]Master_Inputs!$L$56</definedName>
    <definedName name="Upper_Percentage_GCIB_Limit3">[2]Master_Inputs!$P$56</definedName>
    <definedName name="Upper_Percentage_GDB_Limit1">[2]Master_Inputs!$H$54</definedName>
    <definedName name="Upper_Percentage_GDB_Limit2">[2]Master_Inputs!$L$54</definedName>
    <definedName name="Upper_Percentage_GDB_Limit3">[2]Master_Inputs!$P$54</definedName>
    <definedName name="Upper_Percentage_GTPDB_Limit1">[2]Master_Inputs!$H$55</definedName>
    <definedName name="Upper_Percentage_GTPDB_Limit2">[2]Master_Inputs!$L$55</definedName>
    <definedName name="Upper_Percentage_GTPDB_Limit3">[2]Master_Inputs!$P$55</definedName>
    <definedName name="Upper_Percentage_Premiere_Limit1">[2]Master_Inputs!$H$61</definedName>
    <definedName name="Upper_Percentage_Premiere_Limit2">[2]Master_Inputs!$L$61</definedName>
    <definedName name="Upper_Percentage_TPD_Limit1">[2]Master_Inputs!$H$50</definedName>
    <definedName name="Upper_Percentage_TPD_Limit2">[2]Master_Inputs!$L$50</definedName>
    <definedName name="Upper_Percentage_TPD_Limit3">[2]Master_Inputs!$P$50</definedName>
    <definedName name="Upper_Percentage_WOD_Limit1">[2]Master_Inputs!$H$52</definedName>
    <definedName name="Upper_Percentage_WOD_Limit2">[2]Master_Inputs!$L$52</definedName>
    <definedName name="Upper_Percentage_WOD_Limit3">[2]Master_Inputs!$P$52</definedName>
    <definedName name="Upper_Percentage_WOT_Limit1">[2]Master_Inputs!$H$53</definedName>
    <definedName name="Upper_Percentage_WOT_Limit2">[2]Master_Inputs!$L$53</definedName>
    <definedName name="Upper_Percentage_WOT_Limit3">[2]Master_Inputs!$P$53</definedName>
    <definedName name="Upper_Percentage_WTD_Limit1">[2]Master_Inputs!$H$57</definedName>
    <definedName name="Upper_Percentage_WTD_Limit2">[2]Master_Inputs!$L$57</definedName>
    <definedName name="Upper_Rate">'[2]Case Specific Parameters'!#REF!</definedName>
    <definedName name="Upper_Rate_EGP">'[2]General Parameters'!#REF!</definedName>
    <definedName name="Upper_Rate_Premium">'[2]Case Specific Parameters'!$B$138</definedName>
    <definedName name="Upper_Rate_USD">'[2]General Parameters'!#REF!</definedName>
    <definedName name="Upper_Rate1">'[2]General Parameters'!$C$95</definedName>
    <definedName name="Upper_Rate2">'[2]General Parameters'!$C$96</definedName>
    <definedName name="Upper_Rate3">'[2]General Parameters'!$C$97</definedName>
    <definedName name="Upper_Rate4">'[2]General Parameters'!$C$98</definedName>
    <definedName name="Upper_Rate5">'[2]General Parameters'!$C$99</definedName>
    <definedName name="Upper_Rate6">'[2]General Parameters'!$C$100</definedName>
    <definedName name="Upper_Rate7">'[2]General Parameters'!$C$101</definedName>
    <definedName name="Upper_Rate8">'[2]General Parameters'!$C$102</definedName>
    <definedName name="UV_1">'[2]Case Specific Parameters'!$B$157</definedName>
    <definedName name="UV_2">'[2]Case Specific Parameters'!$B$158</definedName>
    <definedName name="UV_3">'[2]Case Specific Parameters'!$B$159</definedName>
    <definedName name="UV_4">'[2]Case Specific Parameters'!$B$160</definedName>
    <definedName name="UV_5">'[2]Case Specific Parameters'!$B$161</definedName>
    <definedName name="UV_6">'[2]Case Specific Parameters'!$B$162</definedName>
    <definedName name="UV_7">'[2]Case Specific Parameters'!$B$163</definedName>
    <definedName name="UV_8">'[2]Case Specific Parameters'!$B$164</definedName>
    <definedName name="UW_ADI_Decision">'[2]Case Specific Parameters'!$B$54</definedName>
    <definedName name="UW_ADISPOUSE_Decision">'[2]Case Specific Parameters'!$B$64</definedName>
    <definedName name="UW_AI_Decision">'[2]Case Specific Parameters'!$B$57</definedName>
    <definedName name="UW_CII_Decision">'[2]Case Specific Parameters'!$B$55</definedName>
    <definedName name="UW_Classic_Decision">'[2]Case Specific Parameters'!$B$66</definedName>
    <definedName name="UW_ELI_Decision">'[2]Case Specific Parameters'!$B$53</definedName>
    <definedName name="UW_FamilySupport_Decision">'[2]Case Specific Parameters'!$B$65</definedName>
    <definedName name="UW_GCIB_Decision">'[2]Case Specific Parameters'!$B$62</definedName>
    <definedName name="UW_GDB_Decision">'[2]Case Specific Parameters'!$B$60</definedName>
    <definedName name="UW_GTPDB_Decision">'[2]Case Specific Parameters'!$B$61</definedName>
    <definedName name="UW_Premiere_Decision">'[2]Case Specific Parameters'!$B$67</definedName>
    <definedName name="UW_TPD_Decision">'[2]Case Specific Parameters'!$B$56</definedName>
    <definedName name="UW_WOD_Decision">'[2]Case Specific Parameters'!$B$58</definedName>
    <definedName name="UW_WOT_Decision">'[2]Case Specific Parameters'!$B$59</definedName>
    <definedName name="UW_WTD_Decision">'[2]Case Specific Parameters'!$B$63</definedName>
    <definedName name="val_date">[1]P_Parameters!$C$5</definedName>
    <definedName name="vlookup_array">'[2]Input Parameters'!$B$10</definedName>
    <definedName name="waiv_index">[1]P_Assump!$D$21</definedName>
    <definedName name="waiv_int_rate">[1]P_Assump!$D$192</definedName>
    <definedName name="Waived">[2]Master_Inputs!$C$85</definedName>
    <definedName name="Waiver_Indicator">[1]CSP_Values!$D$34</definedName>
    <definedName name="WO_chg_col">[1]CSP_Values!$D$50</definedName>
    <definedName name="WOD_Applied">'[2]Case Specific Parameters'!$H$98</definedName>
    <definedName name="WOD_ind">[1]CSP_Values!$D$29</definedName>
    <definedName name="WOT_Applied">'[2]Case Specific Parameters'!$I$98</definedName>
    <definedName name="WOTPD_ind">[1]CSP_Values!$D$30</definedName>
    <definedName name="WTD_applied">'[2]Case Specific Parameters'!$M$98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E4" i="2" l="1"/>
  <c r="D4" i="2"/>
  <c r="C60" i="1"/>
  <c r="D5" i="2" s="1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D8" i="5" l="1"/>
  <c r="E8" i="5" s="1"/>
  <c r="D9" i="5"/>
  <c r="E9" i="5" s="1"/>
  <c r="D10" i="5"/>
  <c r="E10" i="5" s="1"/>
  <c r="D11" i="5"/>
  <c r="E11" i="5" s="1"/>
  <c r="D12" i="5"/>
  <c r="E12" i="5" s="1"/>
  <c r="D13" i="5"/>
  <c r="D14" i="5"/>
  <c r="E14" i="5" s="1"/>
  <c r="D15" i="5"/>
  <c r="D16" i="5"/>
  <c r="E16" i="5" s="1"/>
  <c r="D17" i="5"/>
  <c r="D18" i="5"/>
  <c r="E18" i="5" s="1"/>
  <c r="D19" i="5"/>
  <c r="D20" i="5"/>
  <c r="E20" i="5" s="1"/>
  <c r="D21" i="5"/>
  <c r="D22" i="5"/>
  <c r="E22" i="5" s="1"/>
  <c r="D23" i="5"/>
  <c r="D24" i="5"/>
  <c r="E24" i="5" s="1"/>
  <c r="D25" i="5"/>
  <c r="D26" i="5"/>
  <c r="E26" i="5" s="1"/>
  <c r="D27" i="5"/>
  <c r="D28" i="5"/>
  <c r="E28" i="5" s="1"/>
  <c r="D29" i="5"/>
  <c r="D30" i="5"/>
  <c r="E30" i="5" s="1"/>
  <c r="D31" i="5"/>
  <c r="D32" i="5"/>
  <c r="E32" i="5" s="1"/>
  <c r="D33" i="5"/>
  <c r="D34" i="5"/>
  <c r="E34" i="5" s="1"/>
  <c r="D35" i="5"/>
  <c r="D36" i="5"/>
  <c r="E36" i="5" s="1"/>
  <c r="D37" i="5"/>
  <c r="D38" i="5"/>
  <c r="E38" i="5" s="1"/>
  <c r="D39" i="5"/>
  <c r="D40" i="5"/>
  <c r="E40" i="5" s="1"/>
  <c r="D41" i="5"/>
  <c r="D42" i="5"/>
  <c r="E42" i="5" s="1"/>
  <c r="D43" i="5"/>
  <c r="D44" i="5"/>
  <c r="E44" i="5" s="1"/>
  <c r="D45" i="5"/>
  <c r="D46" i="5"/>
  <c r="E46" i="5" s="1"/>
  <c r="D47" i="5"/>
  <c r="D48" i="5"/>
  <c r="E48" i="5" s="1"/>
  <c r="D49" i="5"/>
  <c r="D50" i="5"/>
  <c r="E50" i="5" s="1"/>
  <c r="D51" i="5"/>
  <c r="D52" i="5"/>
  <c r="E52" i="5" s="1"/>
  <c r="D53" i="5"/>
  <c r="D54" i="5"/>
  <c r="E54" i="5" s="1"/>
  <c r="D55" i="5"/>
  <c r="D56" i="5"/>
  <c r="E56" i="5" s="1"/>
  <c r="D57" i="5"/>
  <c r="D58" i="5"/>
  <c r="E58" i="5" s="1"/>
  <c r="D59" i="5"/>
  <c r="D60" i="5"/>
  <c r="E60" i="5" s="1"/>
  <c r="D61" i="5"/>
  <c r="D62" i="5"/>
  <c r="E62" i="5" s="1"/>
  <c r="D63" i="5"/>
  <c r="D64" i="5"/>
  <c r="E64" i="5" s="1"/>
  <c r="D65" i="5"/>
  <c r="D66" i="5"/>
  <c r="E66" i="5" s="1"/>
  <c r="D67" i="5"/>
  <c r="D68" i="5"/>
  <c r="E68" i="5" s="1"/>
  <c r="D69" i="5"/>
  <c r="D70" i="5"/>
  <c r="E70" i="5" s="1"/>
  <c r="D71" i="5"/>
  <c r="D72" i="5"/>
  <c r="E72" i="5" s="1"/>
  <c r="D73" i="5"/>
  <c r="D74" i="5"/>
  <c r="E74" i="5" s="1"/>
  <c r="D75" i="5"/>
  <c r="D76" i="5"/>
  <c r="E76" i="5" s="1"/>
  <c r="D77" i="5"/>
  <c r="D78" i="5"/>
  <c r="E78" i="5" s="1"/>
  <c r="D79" i="5"/>
  <c r="D80" i="5"/>
  <c r="E80" i="5" s="1"/>
  <c r="D81" i="5"/>
  <c r="D82" i="5"/>
  <c r="E82" i="5" s="1"/>
  <c r="D83" i="5"/>
  <c r="D84" i="5"/>
  <c r="E84" i="5" s="1"/>
  <c r="D85" i="5"/>
  <c r="D86" i="5"/>
  <c r="E86" i="5" s="1"/>
  <c r="D87" i="5"/>
  <c r="D88" i="5"/>
  <c r="E88" i="5" s="1"/>
  <c r="D89" i="5"/>
  <c r="D90" i="5"/>
  <c r="E90" i="5" s="1"/>
  <c r="D91" i="5"/>
  <c r="D92" i="5"/>
  <c r="E92" i="5" s="1"/>
  <c r="D93" i="5"/>
  <c r="D94" i="5"/>
  <c r="E94" i="5" s="1"/>
  <c r="D95" i="5"/>
  <c r="D96" i="5"/>
  <c r="E96" i="5" s="1"/>
  <c r="D97" i="5"/>
  <c r="D98" i="5"/>
  <c r="E98" i="5" s="1"/>
  <c r="D99" i="5"/>
  <c r="D100" i="5"/>
  <c r="E100" i="5" s="1"/>
  <c r="D101" i="5"/>
  <c r="D102" i="5"/>
  <c r="E102" i="5" s="1"/>
  <c r="D103" i="5"/>
  <c r="D104" i="5"/>
  <c r="E104" i="5" s="1"/>
  <c r="D105" i="5"/>
  <c r="D106" i="5"/>
  <c r="E106" i="5" s="1"/>
  <c r="D107" i="5"/>
  <c r="D108" i="5"/>
  <c r="E108" i="5" s="1"/>
  <c r="D109" i="5"/>
  <c r="D110" i="5"/>
  <c r="E110" i="5" s="1"/>
  <c r="D111" i="5"/>
  <c r="D112" i="5"/>
  <c r="E112" i="5" s="1"/>
  <c r="D113" i="5"/>
  <c r="D114" i="5"/>
  <c r="E114" i="5" s="1"/>
  <c r="D115" i="5"/>
  <c r="D116" i="5"/>
  <c r="E116" i="5" s="1"/>
  <c r="D117" i="5"/>
  <c r="D118" i="5"/>
  <c r="E118" i="5" s="1"/>
  <c r="D119" i="5"/>
  <c r="D120" i="5"/>
  <c r="E120" i="5" s="1"/>
  <c r="D121" i="5"/>
  <c r="D122" i="5"/>
  <c r="E122" i="5" s="1"/>
  <c r="D123" i="5"/>
  <c r="D124" i="5"/>
  <c r="E124" i="5" s="1"/>
  <c r="D125" i="5"/>
  <c r="D126" i="5"/>
  <c r="E126" i="5" s="1"/>
  <c r="D127" i="5"/>
  <c r="D128" i="5"/>
  <c r="E128" i="5" s="1"/>
  <c r="D129" i="5"/>
  <c r="D130" i="5"/>
  <c r="E130" i="5" s="1"/>
  <c r="D131" i="5"/>
  <c r="D132" i="5"/>
  <c r="E132" i="5" s="1"/>
  <c r="D133" i="5"/>
  <c r="D134" i="5"/>
  <c r="E134" i="5" s="1"/>
  <c r="D135" i="5"/>
  <c r="D136" i="5"/>
  <c r="E136" i="5" s="1"/>
  <c r="D137" i="5"/>
  <c r="D138" i="5"/>
  <c r="E138" i="5" s="1"/>
  <c r="D139" i="5"/>
  <c r="D140" i="5"/>
  <c r="E140" i="5" s="1"/>
  <c r="D141" i="5"/>
  <c r="D142" i="5"/>
  <c r="E142" i="5" s="1"/>
  <c r="D143" i="5"/>
  <c r="D144" i="5"/>
  <c r="E144" i="5" s="1"/>
  <c r="D145" i="5"/>
  <c r="D146" i="5"/>
  <c r="E146" i="5" s="1"/>
  <c r="D147" i="5"/>
  <c r="D148" i="5"/>
  <c r="E148" i="5" s="1"/>
  <c r="D149" i="5"/>
  <c r="D150" i="5"/>
  <c r="E150" i="5" s="1"/>
  <c r="D151" i="5"/>
  <c r="D152" i="5"/>
  <c r="E152" i="5" s="1"/>
  <c r="D153" i="5"/>
  <c r="D154" i="5"/>
  <c r="E154" i="5" s="1"/>
  <c r="D155" i="5"/>
  <c r="D156" i="5"/>
  <c r="E156" i="5" s="1"/>
  <c r="D157" i="5"/>
  <c r="D158" i="5"/>
  <c r="E158" i="5" s="1"/>
  <c r="D159" i="5"/>
  <c r="D160" i="5"/>
  <c r="E160" i="5" s="1"/>
  <c r="D161" i="5"/>
  <c r="D162" i="5"/>
  <c r="E162" i="5" s="1"/>
  <c r="D163" i="5"/>
  <c r="D164" i="5"/>
  <c r="E164" i="5" s="1"/>
  <c r="D165" i="5"/>
  <c r="D166" i="5"/>
  <c r="E166" i="5" s="1"/>
  <c r="D167" i="5"/>
  <c r="D168" i="5"/>
  <c r="E168" i="5" s="1"/>
  <c r="D169" i="5"/>
  <c r="D170" i="5"/>
  <c r="E170" i="5" s="1"/>
  <c r="D171" i="5"/>
  <c r="D172" i="5"/>
  <c r="E172" i="5" s="1"/>
  <c r="D173" i="5"/>
  <c r="D174" i="5"/>
  <c r="E174" i="5" s="1"/>
  <c r="D175" i="5"/>
  <c r="D176" i="5"/>
  <c r="E176" i="5" s="1"/>
  <c r="D177" i="5"/>
  <c r="D178" i="5"/>
  <c r="E178" i="5" s="1"/>
  <c r="D179" i="5"/>
  <c r="D180" i="5"/>
  <c r="E180" i="5" s="1"/>
  <c r="D181" i="5"/>
  <c r="D182" i="5"/>
  <c r="E182" i="5" s="1"/>
  <c r="D183" i="5"/>
  <c r="D184" i="5"/>
  <c r="E184" i="5" s="1"/>
  <c r="D185" i="5"/>
  <c r="D186" i="5"/>
  <c r="E186" i="5" s="1"/>
  <c r="D187" i="5"/>
  <c r="D188" i="5"/>
  <c r="E188" i="5" s="1"/>
  <c r="D189" i="5"/>
  <c r="D190" i="5"/>
  <c r="E190" i="5" s="1"/>
  <c r="D191" i="5"/>
  <c r="D192" i="5"/>
  <c r="E192" i="5" s="1"/>
  <c r="D193" i="5"/>
  <c r="D194" i="5"/>
  <c r="E194" i="5" s="1"/>
  <c r="D195" i="5"/>
  <c r="D196" i="5"/>
  <c r="E196" i="5" s="1"/>
  <c r="D197" i="5"/>
  <c r="D198" i="5"/>
  <c r="E198" i="5" s="1"/>
  <c r="D199" i="5"/>
  <c r="D200" i="5"/>
  <c r="E200" i="5" s="1"/>
  <c r="D201" i="5"/>
  <c r="D202" i="5"/>
  <c r="E202" i="5" s="1"/>
  <c r="D203" i="5"/>
  <c r="D204" i="5"/>
  <c r="E204" i="5" s="1"/>
  <c r="D205" i="5"/>
  <c r="D206" i="5"/>
  <c r="E206" i="5" s="1"/>
  <c r="D207" i="5"/>
  <c r="D208" i="5"/>
  <c r="E208" i="5" s="1"/>
  <c r="D209" i="5"/>
  <c r="D210" i="5"/>
  <c r="E210" i="5" s="1"/>
  <c r="D211" i="5"/>
  <c r="D212" i="5"/>
  <c r="E212" i="5" s="1"/>
  <c r="D213" i="5"/>
  <c r="D214" i="5"/>
  <c r="E214" i="5" s="1"/>
  <c r="D215" i="5"/>
  <c r="D216" i="5"/>
  <c r="E216" i="5" s="1"/>
  <c r="D217" i="5"/>
  <c r="D218" i="5"/>
  <c r="E218" i="5" s="1"/>
  <c r="D219" i="5"/>
  <c r="D220" i="5"/>
  <c r="E220" i="5" s="1"/>
  <c r="D221" i="5"/>
  <c r="D222" i="5"/>
  <c r="E222" i="5" s="1"/>
  <c r="D223" i="5"/>
  <c r="D224" i="5"/>
  <c r="E224" i="5" s="1"/>
  <c r="D225" i="5"/>
  <c r="D226" i="5"/>
  <c r="E226" i="5" s="1"/>
  <c r="D227" i="5"/>
  <c r="D228" i="5"/>
  <c r="E228" i="5" s="1"/>
  <c r="D229" i="5"/>
  <c r="D230" i="5"/>
  <c r="E230" i="5" s="1"/>
  <c r="D231" i="5"/>
  <c r="D232" i="5"/>
  <c r="E232" i="5" s="1"/>
  <c r="D233" i="5"/>
  <c r="D234" i="5"/>
  <c r="E234" i="5" s="1"/>
  <c r="D235" i="5"/>
  <c r="D236" i="5"/>
  <c r="E236" i="5" s="1"/>
  <c r="D237" i="5"/>
  <c r="D238" i="5"/>
  <c r="E238" i="5" s="1"/>
  <c r="D239" i="5"/>
  <c r="D240" i="5"/>
  <c r="E240" i="5" s="1"/>
  <c r="D241" i="5"/>
  <c r="D242" i="5"/>
  <c r="E242" i="5" s="1"/>
  <c r="D243" i="5"/>
  <c r="D244" i="5"/>
  <c r="E244" i="5" s="1"/>
  <c r="D245" i="5"/>
  <c r="D246" i="5"/>
  <c r="E246" i="5" s="1"/>
  <c r="D247" i="5"/>
  <c r="D248" i="5"/>
  <c r="E248" i="5" s="1"/>
  <c r="D249" i="5"/>
  <c r="D250" i="5"/>
  <c r="E250" i="5" s="1"/>
  <c r="D251" i="5"/>
  <c r="D252" i="5"/>
  <c r="E252" i="5" s="1"/>
  <c r="D253" i="5"/>
  <c r="D254" i="5"/>
  <c r="E254" i="5" s="1"/>
  <c r="D255" i="5"/>
  <c r="D256" i="5"/>
  <c r="E256" i="5" s="1"/>
  <c r="D257" i="5"/>
  <c r="D258" i="5"/>
  <c r="E258" i="5" s="1"/>
  <c r="D259" i="5"/>
  <c r="D260" i="5"/>
  <c r="E260" i="5" s="1"/>
  <c r="D261" i="5"/>
  <c r="D262" i="5"/>
  <c r="E262" i="5" s="1"/>
  <c r="D263" i="5"/>
  <c r="D264" i="5"/>
  <c r="E264" i="5" s="1"/>
  <c r="D265" i="5"/>
  <c r="D266" i="5"/>
  <c r="E266" i="5" s="1"/>
  <c r="D267" i="5"/>
  <c r="D268" i="5"/>
  <c r="E268" i="5" s="1"/>
  <c r="D269" i="5"/>
  <c r="D270" i="5"/>
  <c r="E270" i="5" s="1"/>
  <c r="D271" i="5"/>
  <c r="D272" i="5"/>
  <c r="E272" i="5" s="1"/>
  <c r="D273" i="5"/>
  <c r="D274" i="5"/>
  <c r="E274" i="5" s="1"/>
  <c r="D275" i="5"/>
  <c r="D276" i="5"/>
  <c r="E276" i="5" s="1"/>
  <c r="D277" i="5"/>
  <c r="D278" i="5"/>
  <c r="E278" i="5" s="1"/>
  <c r="D279" i="5"/>
  <c r="D280" i="5"/>
  <c r="E280" i="5" s="1"/>
  <c r="D281" i="5"/>
  <c r="D282" i="5"/>
  <c r="E282" i="5" s="1"/>
  <c r="D283" i="5"/>
  <c r="D284" i="5"/>
  <c r="D285" i="5"/>
  <c r="E285" i="5" s="1"/>
  <c r="D286" i="5"/>
  <c r="D287" i="5"/>
  <c r="E287" i="5"/>
  <c r="D288" i="5"/>
  <c r="E288" i="5" s="1"/>
  <c r="D289" i="5"/>
  <c r="E289" i="5" s="1"/>
  <c r="D290" i="5"/>
  <c r="E290" i="5"/>
  <c r="D291" i="5"/>
  <c r="E291" i="5"/>
  <c r="D292" i="5"/>
  <c r="D293" i="5"/>
  <c r="E293" i="5" s="1"/>
  <c r="D294" i="5"/>
  <c r="D295" i="5"/>
  <c r="E295" i="5"/>
  <c r="D296" i="5"/>
  <c r="E296" i="5" s="1"/>
  <c r="D297" i="5"/>
  <c r="E297" i="5" s="1"/>
  <c r="D298" i="5"/>
  <c r="D299" i="5"/>
  <c r="E299" i="5"/>
  <c r="D300" i="5"/>
  <c r="D301" i="5"/>
  <c r="E301" i="5" s="1"/>
  <c r="D302" i="5"/>
  <c r="D303" i="5"/>
  <c r="E303" i="5"/>
  <c r="D304" i="5"/>
  <c r="E304" i="5" s="1"/>
  <c r="D305" i="5"/>
  <c r="E305" i="5" s="1"/>
  <c r="D306" i="5"/>
  <c r="E306" i="5"/>
  <c r="D307" i="5"/>
  <c r="E307" i="5"/>
  <c r="D308" i="5"/>
  <c r="D309" i="5"/>
  <c r="E309" i="5" s="1"/>
  <c r="D310" i="5"/>
  <c r="D311" i="5"/>
  <c r="E311" i="5"/>
  <c r="D312" i="5"/>
  <c r="E312" i="5" s="1"/>
  <c r="D313" i="5"/>
  <c r="E313" i="5" s="1"/>
  <c r="D314" i="5"/>
  <c r="D315" i="5"/>
  <c r="E315" i="5"/>
  <c r="D316" i="5"/>
  <c r="D317" i="5"/>
  <c r="E317" i="5" s="1"/>
  <c r="D318" i="5"/>
  <c r="D319" i="5"/>
  <c r="E319" i="5"/>
  <c r="D320" i="5"/>
  <c r="E320" i="5" s="1"/>
  <c r="D321" i="5"/>
  <c r="E321" i="5" s="1"/>
  <c r="D322" i="5"/>
  <c r="E322" i="5"/>
  <c r="D323" i="5"/>
  <c r="E323" i="5"/>
  <c r="D324" i="5"/>
  <c r="D325" i="5"/>
  <c r="E325" i="5" s="1"/>
  <c r="D326" i="5"/>
  <c r="D327" i="5"/>
  <c r="E327" i="5"/>
  <c r="D328" i="5"/>
  <c r="E328" i="5" s="1"/>
  <c r="D329" i="5"/>
  <c r="E329" i="5" s="1"/>
  <c r="D330" i="5"/>
  <c r="D331" i="5"/>
  <c r="E331" i="5"/>
  <c r="D332" i="5"/>
  <c r="D333" i="5"/>
  <c r="E333" i="5" s="1"/>
  <c r="D334" i="5"/>
  <c r="D335" i="5"/>
  <c r="E335" i="5"/>
  <c r="D336" i="5"/>
  <c r="E336" i="5" s="1"/>
  <c r="D337" i="5"/>
  <c r="E337" i="5" s="1"/>
  <c r="D338" i="5"/>
  <c r="E338" i="5"/>
  <c r="D339" i="5"/>
  <c r="E339" i="5"/>
  <c r="D340" i="5"/>
  <c r="D341" i="5"/>
  <c r="E341" i="5" s="1"/>
  <c r="D342" i="5"/>
  <c r="D343" i="5"/>
  <c r="E343" i="5"/>
  <c r="D344" i="5"/>
  <c r="E344" i="5" s="1"/>
  <c r="D345" i="5"/>
  <c r="E345" i="5" s="1"/>
  <c r="D346" i="5"/>
  <c r="D347" i="5"/>
  <c r="E347" i="5"/>
  <c r="D348" i="5"/>
  <c r="E348" i="5"/>
  <c r="D349" i="5"/>
  <c r="E349" i="5"/>
  <c r="D350" i="5"/>
  <c r="E350" i="5"/>
  <c r="D351" i="5"/>
  <c r="E351" i="5"/>
  <c r="D352" i="5"/>
  <c r="E352" i="5"/>
  <c r="D353" i="5"/>
  <c r="E353" i="5"/>
  <c r="D354" i="5"/>
  <c r="E354" i="5"/>
  <c r="D355" i="5"/>
  <c r="E355" i="5"/>
  <c r="D356" i="5"/>
  <c r="E356" i="5"/>
  <c r="D357" i="5"/>
  <c r="E357" i="5"/>
  <c r="D358" i="5"/>
  <c r="E358" i="5"/>
  <c r="D359" i="5"/>
  <c r="E359" i="5"/>
  <c r="D360" i="5"/>
  <c r="E360" i="5"/>
  <c r="D361" i="5"/>
  <c r="E361" i="5"/>
  <c r="D362" i="5"/>
  <c r="E362" i="5"/>
  <c r="D363" i="5"/>
  <c r="E363" i="5"/>
  <c r="D364" i="5"/>
  <c r="E364" i="5"/>
  <c r="D365" i="5"/>
  <c r="E365" i="5"/>
  <c r="D366" i="5"/>
  <c r="E366" i="5"/>
  <c r="D7" i="5"/>
  <c r="E7" i="5" s="1"/>
  <c r="D7" i="4"/>
  <c r="E7" i="4" s="1"/>
  <c r="E334" i="5" l="1"/>
  <c r="E318" i="5"/>
  <c r="E279" i="5"/>
  <c r="E271" i="5"/>
  <c r="E263" i="5"/>
  <c r="E255" i="5"/>
  <c r="E247" i="5"/>
  <c r="E239" i="5"/>
  <c r="E231" i="5"/>
  <c r="E223" i="5"/>
  <c r="E215" i="5"/>
  <c r="E207" i="5"/>
  <c r="E199" i="5"/>
  <c r="E191" i="5"/>
  <c r="E183" i="5"/>
  <c r="E175" i="5"/>
  <c r="E167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E55" i="5"/>
  <c r="E47" i="5"/>
  <c r="E39" i="5"/>
  <c r="E31" i="5"/>
  <c r="E23" i="5"/>
  <c r="E15" i="5"/>
  <c r="E332" i="5"/>
  <c r="E316" i="5"/>
  <c r="E300" i="5"/>
  <c r="E284" i="5"/>
  <c r="E277" i="5"/>
  <c r="E269" i="5"/>
  <c r="E261" i="5"/>
  <c r="E253" i="5"/>
  <c r="E245" i="5"/>
  <c r="E237" i="5"/>
  <c r="E229" i="5"/>
  <c r="E221" i="5"/>
  <c r="E213" i="5"/>
  <c r="E205" i="5"/>
  <c r="E197" i="5"/>
  <c r="E189" i="5"/>
  <c r="E181" i="5"/>
  <c r="E173" i="5"/>
  <c r="E165" i="5"/>
  <c r="E157" i="5"/>
  <c r="E149" i="5"/>
  <c r="E141" i="5"/>
  <c r="E133" i="5"/>
  <c r="E125" i="5"/>
  <c r="E117" i="5"/>
  <c r="E109" i="5"/>
  <c r="E101" i="5"/>
  <c r="E93" i="5"/>
  <c r="E85" i="5"/>
  <c r="E77" i="5"/>
  <c r="E69" i="5"/>
  <c r="E61" i="5"/>
  <c r="E53" i="5"/>
  <c r="E45" i="5"/>
  <c r="E37" i="5"/>
  <c r="E29" i="5"/>
  <c r="E21" i="5"/>
  <c r="E13" i="5"/>
  <c r="E342" i="5"/>
  <c r="E326" i="5"/>
  <c r="E294" i="5"/>
  <c r="E283" i="5"/>
  <c r="E310" i="5"/>
  <c r="E275" i="5"/>
  <c r="E267" i="5"/>
  <c r="E259" i="5"/>
  <c r="E251" i="5"/>
  <c r="E243" i="5"/>
  <c r="E235" i="5"/>
  <c r="E227" i="5"/>
  <c r="E219" i="5"/>
  <c r="E211" i="5"/>
  <c r="E203" i="5"/>
  <c r="E195" i="5"/>
  <c r="E187" i="5"/>
  <c r="E179" i="5"/>
  <c r="E171" i="5"/>
  <c r="E163" i="5"/>
  <c r="E155" i="5"/>
  <c r="E147" i="5"/>
  <c r="E139" i="5"/>
  <c r="E131" i="5"/>
  <c r="E123" i="5"/>
  <c r="E115" i="5"/>
  <c r="E107" i="5"/>
  <c r="E99" i="5"/>
  <c r="E91" i="5"/>
  <c r="E83" i="5"/>
  <c r="E75" i="5"/>
  <c r="E67" i="5"/>
  <c r="E59" i="5"/>
  <c r="E51" i="5"/>
  <c r="E43" i="5"/>
  <c r="E35" i="5"/>
  <c r="E27" i="5"/>
  <c r="E19" i="5"/>
  <c r="E330" i="5"/>
  <c r="E314" i="5"/>
  <c r="E298" i="5"/>
  <c r="E346" i="5"/>
  <c r="E340" i="5"/>
  <c r="E324" i="5"/>
  <c r="E308" i="5"/>
  <c r="E292" i="5"/>
  <c r="E281" i="5"/>
  <c r="E273" i="5"/>
  <c r="E265" i="5"/>
  <c r="E257" i="5"/>
  <c r="E249" i="5"/>
  <c r="E241" i="5"/>
  <c r="E233" i="5"/>
  <c r="E225" i="5"/>
  <c r="E217" i="5"/>
  <c r="E209" i="5"/>
  <c r="E201" i="5"/>
  <c r="E193" i="5"/>
  <c r="E185" i="5"/>
  <c r="E177" i="5"/>
  <c r="E169" i="5"/>
  <c r="E161" i="5"/>
  <c r="E153" i="5"/>
  <c r="E145" i="5"/>
  <c r="E137" i="5"/>
  <c r="E129" i="5"/>
  <c r="E121" i="5"/>
  <c r="E113" i="5"/>
  <c r="E105" i="5"/>
  <c r="E97" i="5"/>
  <c r="E89" i="5"/>
  <c r="E81" i="5"/>
  <c r="E73" i="5"/>
  <c r="E65" i="5"/>
  <c r="E57" i="5"/>
  <c r="E49" i="5"/>
  <c r="E41" i="5"/>
  <c r="E33" i="5"/>
  <c r="E25" i="5"/>
  <c r="E17" i="5"/>
  <c r="E302" i="5"/>
  <c r="E286" i="5"/>
  <c r="A26" i="8" l="1"/>
  <c r="A27" i="8" s="1"/>
  <c r="A28" i="8" s="1"/>
  <c r="A29" i="8" s="1"/>
  <c r="U7" i="4" l="1"/>
  <c r="A73" i="8"/>
  <c r="A30" i="8" s="1"/>
  <c r="A31" i="8" l="1"/>
  <c r="U7" i="5"/>
  <c r="A32" i="8" l="1"/>
  <c r="B9" i="8"/>
  <c r="B13" i="8"/>
  <c r="B15" i="8"/>
  <c r="B16" i="8"/>
  <c r="B17" i="8"/>
  <c r="E9" i="8"/>
  <c r="A33" i="8" l="1"/>
  <c r="G30" i="8"/>
  <c r="G31" i="8"/>
  <c r="G32" i="8"/>
  <c r="A8" i="5"/>
  <c r="F7" i="5"/>
  <c r="A34" i="8" l="1"/>
  <c r="A9" i="5"/>
  <c r="F8" i="5"/>
  <c r="G33" i="8"/>
  <c r="A10" i="5"/>
  <c r="F9" i="5"/>
  <c r="D25" i="1"/>
  <c r="C25" i="1"/>
  <c r="F7" i="4"/>
  <c r="A8" i="4"/>
  <c r="D8" i="4" s="1"/>
  <c r="E8" i="4" s="1"/>
  <c r="C53" i="1"/>
  <c r="C52" i="1"/>
  <c r="B58" i="8" l="1"/>
  <c r="D14" i="8"/>
  <c r="E24" i="8"/>
  <c r="C24" i="8"/>
  <c r="A35" i="8"/>
  <c r="D13" i="8"/>
  <c r="A58" i="8"/>
  <c r="U10" i="5"/>
  <c r="U8" i="5"/>
  <c r="U9" i="5"/>
  <c r="F8" i="4"/>
  <c r="D24" i="8"/>
  <c r="B24" i="8"/>
  <c r="F10" i="5"/>
  <c r="A11" i="5"/>
  <c r="A9" i="4"/>
  <c r="D9" i="4" s="1"/>
  <c r="E9" i="4" s="1"/>
  <c r="E47" i="1"/>
  <c r="E48" i="1"/>
  <c r="E46" i="1"/>
  <c r="C39" i="1"/>
  <c r="C40" i="1" s="1"/>
  <c r="C41" i="1" s="1"/>
  <c r="C42" i="1" s="1"/>
  <c r="C43" i="1" s="1"/>
  <c r="C35" i="1"/>
  <c r="C15" i="1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184" i="3"/>
  <c r="D3" i="2"/>
  <c r="A36" i="8" l="1"/>
  <c r="C50" i="1"/>
  <c r="U11" i="5"/>
  <c r="U8" i="4"/>
  <c r="U9" i="4"/>
  <c r="B6" i="8"/>
  <c r="G34" i="8"/>
  <c r="A12" i="5"/>
  <c r="F11" i="5"/>
  <c r="B9" i="5"/>
  <c r="C8" i="5"/>
  <c r="C7" i="5"/>
  <c r="B8" i="5"/>
  <c r="B7" i="5"/>
  <c r="C11" i="5"/>
  <c r="B11" i="5"/>
  <c r="C10" i="5"/>
  <c r="B10" i="5"/>
  <c r="C9" i="5"/>
  <c r="A10" i="4"/>
  <c r="D10" i="4" s="1"/>
  <c r="E10" i="4" s="1"/>
  <c r="F9" i="4"/>
  <c r="C7" i="4"/>
  <c r="C8" i="4"/>
  <c r="C9" i="4"/>
  <c r="B7" i="4"/>
  <c r="B8" i="4"/>
  <c r="B9" i="4"/>
  <c r="B10" i="4"/>
  <c r="C14" i="1"/>
  <c r="C58" i="1" s="1"/>
  <c r="B43" i="1"/>
  <c r="B42" i="1"/>
  <c r="B41" i="1"/>
  <c r="B40" i="1"/>
  <c r="B39" i="1"/>
  <c r="B38" i="1"/>
  <c r="C17" i="1"/>
  <c r="C18" i="1" s="1"/>
  <c r="A37" i="8" l="1"/>
  <c r="G36" i="8"/>
  <c r="C10" i="4"/>
  <c r="C12" i="5"/>
  <c r="U12" i="5"/>
  <c r="B12" i="5"/>
  <c r="U10" i="4"/>
  <c r="B14" i="8"/>
  <c r="D18" i="1"/>
  <c r="D7" i="2" s="1"/>
  <c r="B10" i="8"/>
  <c r="G35" i="8"/>
  <c r="C16" i="1"/>
  <c r="F12" i="5"/>
  <c r="A13" i="5"/>
  <c r="A11" i="4"/>
  <c r="D11" i="4" s="1"/>
  <c r="E11" i="4" s="1"/>
  <c r="F10" i="4"/>
  <c r="B58" i="1"/>
  <c r="D42" i="1"/>
  <c r="D43" i="1"/>
  <c r="D40" i="1"/>
  <c r="D38" i="1"/>
  <c r="D39" i="1"/>
  <c r="D41" i="1"/>
  <c r="B50" i="8" l="1"/>
  <c r="A50" i="8" s="1"/>
  <c r="B49" i="8"/>
  <c r="A49" i="8" s="1"/>
  <c r="B48" i="8"/>
  <c r="A48" i="8" s="1"/>
  <c r="B47" i="8"/>
  <c r="A47" i="8" s="1"/>
  <c r="B46" i="8"/>
  <c r="A46" i="8" s="1"/>
  <c r="B45" i="8"/>
  <c r="A45" i="8" s="1"/>
  <c r="A38" i="8"/>
  <c r="G37" i="8"/>
  <c r="U13" i="5"/>
  <c r="U11" i="4"/>
  <c r="F13" i="5"/>
  <c r="A14" i="5"/>
  <c r="B13" i="5"/>
  <c r="C13" i="5"/>
  <c r="A12" i="4"/>
  <c r="D12" i="4" s="1"/>
  <c r="E12" i="4" s="1"/>
  <c r="F11" i="4"/>
  <c r="B11" i="4"/>
  <c r="C11" i="4"/>
  <c r="F41" i="1"/>
  <c r="E41" i="1" s="1"/>
  <c r="F39" i="1"/>
  <c r="E39" i="1" s="1"/>
  <c r="F40" i="1"/>
  <c r="E40" i="1" s="1"/>
  <c r="F43" i="1"/>
  <c r="E43" i="1" s="1"/>
  <c r="F42" i="1"/>
  <c r="E42" i="1" s="1"/>
  <c r="F38" i="1"/>
  <c r="E38" i="1" s="1"/>
  <c r="B27" i="9" l="1"/>
  <c r="G49" i="8"/>
  <c r="B32" i="9"/>
  <c r="G50" i="8"/>
  <c r="G48" i="8"/>
  <c r="B22" i="9"/>
  <c r="G47" i="8"/>
  <c r="B12" i="9"/>
  <c r="B17" i="9"/>
  <c r="G46" i="8"/>
  <c r="B7" i="9"/>
  <c r="G45" i="8"/>
  <c r="G38" i="8"/>
  <c r="U14" i="5"/>
  <c r="U12" i="4"/>
  <c r="F14" i="5"/>
  <c r="A15" i="5"/>
  <c r="B14" i="5"/>
  <c r="C14" i="5"/>
  <c r="A13" i="4"/>
  <c r="D13" i="4" s="1"/>
  <c r="E13" i="4" s="1"/>
  <c r="F12" i="4"/>
  <c r="C12" i="4"/>
  <c r="B12" i="4"/>
  <c r="U15" i="5" l="1"/>
  <c r="U13" i="4"/>
  <c r="F15" i="5"/>
  <c r="A16" i="5"/>
  <c r="B15" i="5"/>
  <c r="C15" i="5"/>
  <c r="A14" i="4"/>
  <c r="D14" i="4" s="1"/>
  <c r="E14" i="4" s="1"/>
  <c r="F13" i="4"/>
  <c r="B13" i="4"/>
  <c r="C13" i="4"/>
  <c r="U16" i="5" l="1"/>
  <c r="U14" i="4"/>
  <c r="A17" i="5"/>
  <c r="F16" i="5"/>
  <c r="C16" i="5"/>
  <c r="B16" i="5"/>
  <c r="A15" i="4"/>
  <c r="D15" i="4" s="1"/>
  <c r="E15" i="4" s="1"/>
  <c r="F14" i="4"/>
  <c r="B14" i="4"/>
  <c r="C14" i="4"/>
  <c r="U17" i="5" l="1"/>
  <c r="U15" i="4"/>
  <c r="A18" i="5"/>
  <c r="F17" i="5"/>
  <c r="C17" i="5"/>
  <c r="B17" i="5"/>
  <c r="A16" i="4"/>
  <c r="D16" i="4" s="1"/>
  <c r="E16" i="4" s="1"/>
  <c r="F15" i="4"/>
  <c r="B15" i="4"/>
  <c r="C15" i="4"/>
  <c r="U18" i="5" l="1"/>
  <c r="U16" i="4"/>
  <c r="F18" i="5"/>
  <c r="A19" i="5"/>
  <c r="C18" i="5"/>
  <c r="B18" i="5"/>
  <c r="A17" i="4"/>
  <c r="D17" i="4" s="1"/>
  <c r="E17" i="4" s="1"/>
  <c r="F16" i="4"/>
  <c r="B16" i="4"/>
  <c r="C16" i="4"/>
  <c r="U19" i="5" l="1"/>
  <c r="U17" i="4"/>
  <c r="A20" i="5"/>
  <c r="F19" i="5"/>
  <c r="B19" i="5"/>
  <c r="C19" i="5"/>
  <c r="A18" i="4"/>
  <c r="D18" i="4" s="1"/>
  <c r="E18" i="4" s="1"/>
  <c r="F17" i="4"/>
  <c r="B17" i="4"/>
  <c r="C17" i="4"/>
  <c r="U20" i="5" l="1"/>
  <c r="U18" i="4"/>
  <c r="F20" i="5"/>
  <c r="A21" i="5"/>
  <c r="C20" i="5"/>
  <c r="B20" i="5"/>
  <c r="A19" i="4"/>
  <c r="D19" i="4" s="1"/>
  <c r="E19" i="4" s="1"/>
  <c r="F18" i="4"/>
  <c r="C18" i="4"/>
  <c r="B18" i="4"/>
  <c r="U21" i="5" l="1"/>
  <c r="U19" i="4"/>
  <c r="F21" i="5"/>
  <c r="A22" i="5"/>
  <c r="B21" i="5"/>
  <c r="C21" i="5"/>
  <c r="A20" i="4"/>
  <c r="D20" i="4" s="1"/>
  <c r="E20" i="4" s="1"/>
  <c r="F19" i="4"/>
  <c r="B19" i="4"/>
  <c r="C19" i="4"/>
  <c r="U22" i="5" l="1"/>
  <c r="U20" i="4"/>
  <c r="F22" i="5"/>
  <c r="A23" i="5"/>
  <c r="C22" i="5"/>
  <c r="B22" i="5"/>
  <c r="A21" i="4"/>
  <c r="D21" i="4" s="1"/>
  <c r="E21" i="4" s="1"/>
  <c r="F20" i="4"/>
  <c r="C20" i="4"/>
  <c r="B20" i="4"/>
  <c r="U23" i="5" l="1"/>
  <c r="U21" i="4"/>
  <c r="F23" i="5"/>
  <c r="A24" i="5"/>
  <c r="B23" i="5"/>
  <c r="C23" i="5"/>
  <c r="A22" i="4"/>
  <c r="D22" i="4" s="1"/>
  <c r="E22" i="4" s="1"/>
  <c r="F21" i="4"/>
  <c r="B21" i="4"/>
  <c r="C21" i="4"/>
  <c r="U24" i="5" l="1"/>
  <c r="U22" i="4"/>
  <c r="A25" i="5"/>
  <c r="F24" i="5"/>
  <c r="C24" i="5"/>
  <c r="B24" i="5"/>
  <c r="A23" i="4"/>
  <c r="D23" i="4" s="1"/>
  <c r="E23" i="4" s="1"/>
  <c r="F22" i="4"/>
  <c r="C22" i="4"/>
  <c r="B22" i="4"/>
  <c r="U25" i="5" l="1"/>
  <c r="U23" i="4"/>
  <c r="A26" i="5"/>
  <c r="F25" i="5"/>
  <c r="C25" i="5"/>
  <c r="B25" i="5"/>
  <c r="A24" i="4"/>
  <c r="D24" i="4" s="1"/>
  <c r="E24" i="4" s="1"/>
  <c r="F23" i="4"/>
  <c r="B23" i="4"/>
  <c r="C23" i="4"/>
  <c r="U26" i="5" l="1"/>
  <c r="U24" i="4"/>
  <c r="F26" i="5"/>
  <c r="A27" i="5"/>
  <c r="C26" i="5"/>
  <c r="B26" i="5"/>
  <c r="A25" i="4"/>
  <c r="D25" i="4" s="1"/>
  <c r="E25" i="4" s="1"/>
  <c r="F24" i="4"/>
  <c r="B24" i="4"/>
  <c r="C24" i="4"/>
  <c r="U27" i="5" l="1"/>
  <c r="U25" i="4"/>
  <c r="F27" i="5"/>
  <c r="A28" i="5"/>
  <c r="C27" i="5"/>
  <c r="B27" i="5"/>
  <c r="A26" i="4"/>
  <c r="D26" i="4" s="1"/>
  <c r="E26" i="4" s="1"/>
  <c r="F25" i="4"/>
  <c r="B25" i="4"/>
  <c r="C25" i="4"/>
  <c r="U28" i="5" l="1"/>
  <c r="U26" i="4"/>
  <c r="F28" i="5"/>
  <c r="A29" i="5"/>
  <c r="C28" i="5"/>
  <c r="B28" i="5"/>
  <c r="A27" i="4"/>
  <c r="D27" i="4" s="1"/>
  <c r="E27" i="4" s="1"/>
  <c r="F26" i="4"/>
  <c r="C26" i="4"/>
  <c r="B26" i="4"/>
  <c r="U29" i="5" l="1"/>
  <c r="U27" i="4"/>
  <c r="F29" i="5"/>
  <c r="A30" i="5"/>
  <c r="B29" i="5"/>
  <c r="C29" i="5"/>
  <c r="A28" i="4"/>
  <c r="D28" i="4" s="1"/>
  <c r="E28" i="4" s="1"/>
  <c r="F27" i="4"/>
  <c r="B27" i="4"/>
  <c r="C27" i="4"/>
  <c r="U30" i="5" l="1"/>
  <c r="U28" i="4"/>
  <c r="F30" i="5"/>
  <c r="A31" i="5"/>
  <c r="C30" i="5"/>
  <c r="B30" i="5"/>
  <c r="A29" i="4"/>
  <c r="D29" i="4" s="1"/>
  <c r="E29" i="4" s="1"/>
  <c r="F28" i="4"/>
  <c r="C28" i="4"/>
  <c r="B28" i="4"/>
  <c r="U31" i="5" l="1"/>
  <c r="U29" i="4"/>
  <c r="F31" i="5"/>
  <c r="A32" i="5"/>
  <c r="C31" i="5"/>
  <c r="B31" i="5"/>
  <c r="A30" i="4"/>
  <c r="D30" i="4" s="1"/>
  <c r="E30" i="4" s="1"/>
  <c r="F29" i="4"/>
  <c r="B29" i="4"/>
  <c r="C29" i="4"/>
  <c r="U32" i="5" l="1"/>
  <c r="U30" i="4"/>
  <c r="A33" i="5"/>
  <c r="F32" i="5"/>
  <c r="B32" i="5"/>
  <c r="C32" i="5"/>
  <c r="A31" i="4"/>
  <c r="D31" i="4" s="1"/>
  <c r="E31" i="4" s="1"/>
  <c r="F30" i="4"/>
  <c r="C30" i="4"/>
  <c r="B30" i="4"/>
  <c r="U33" i="5" l="1"/>
  <c r="U31" i="4"/>
  <c r="A34" i="5"/>
  <c r="F33" i="5"/>
  <c r="B33" i="5"/>
  <c r="C33" i="5"/>
  <c r="A32" i="4"/>
  <c r="D32" i="4" s="1"/>
  <c r="E32" i="4" s="1"/>
  <c r="F31" i="4"/>
  <c r="C31" i="4"/>
  <c r="B31" i="4"/>
  <c r="U34" i="5" l="1"/>
  <c r="U32" i="4"/>
  <c r="F34" i="5"/>
  <c r="A35" i="5"/>
  <c r="C34" i="5"/>
  <c r="B34" i="5"/>
  <c r="A33" i="4"/>
  <c r="D33" i="4" s="1"/>
  <c r="E33" i="4" s="1"/>
  <c r="F32" i="4"/>
  <c r="B32" i="4"/>
  <c r="C32" i="4"/>
  <c r="U35" i="5" l="1"/>
  <c r="U33" i="4"/>
  <c r="F35" i="5"/>
  <c r="A36" i="5"/>
  <c r="C35" i="5"/>
  <c r="B35" i="5"/>
  <c r="A34" i="4"/>
  <c r="D34" i="4" s="1"/>
  <c r="E34" i="4" s="1"/>
  <c r="F33" i="4"/>
  <c r="B33" i="4"/>
  <c r="C33" i="4"/>
  <c r="U36" i="5" l="1"/>
  <c r="U34" i="4"/>
  <c r="F36" i="5"/>
  <c r="A37" i="5"/>
  <c r="B36" i="5"/>
  <c r="C36" i="5"/>
  <c r="A35" i="4"/>
  <c r="D35" i="4" s="1"/>
  <c r="E35" i="4" s="1"/>
  <c r="F34" i="4"/>
  <c r="C34" i="4"/>
  <c r="B34" i="4"/>
  <c r="U37" i="5" l="1"/>
  <c r="U35" i="4"/>
  <c r="F37" i="5"/>
  <c r="A38" i="5"/>
  <c r="C37" i="5"/>
  <c r="B37" i="5"/>
  <c r="A36" i="4"/>
  <c r="D36" i="4" s="1"/>
  <c r="E36" i="4" s="1"/>
  <c r="F35" i="4"/>
  <c r="B35" i="4"/>
  <c r="C35" i="4"/>
  <c r="U38" i="5" l="1"/>
  <c r="U36" i="4"/>
  <c r="A39" i="5"/>
  <c r="F38" i="5"/>
  <c r="C38" i="5"/>
  <c r="B38" i="5"/>
  <c r="A37" i="4"/>
  <c r="D37" i="4" s="1"/>
  <c r="E37" i="4" s="1"/>
  <c r="F36" i="4"/>
  <c r="C36" i="4"/>
  <c r="B36" i="4"/>
  <c r="U39" i="5" l="1"/>
  <c r="U37" i="4"/>
  <c r="F39" i="5"/>
  <c r="A40" i="5"/>
  <c r="B39" i="5"/>
  <c r="C39" i="5"/>
  <c r="A38" i="4"/>
  <c r="D38" i="4" s="1"/>
  <c r="E38" i="4" s="1"/>
  <c r="F37" i="4"/>
  <c r="B37" i="4"/>
  <c r="C37" i="4"/>
  <c r="U40" i="5" l="1"/>
  <c r="U38" i="4"/>
  <c r="F40" i="5"/>
  <c r="A41" i="5"/>
  <c r="B40" i="5"/>
  <c r="C40" i="5"/>
  <c r="A39" i="4"/>
  <c r="D39" i="4" s="1"/>
  <c r="E39" i="4" s="1"/>
  <c r="F38" i="4"/>
  <c r="B38" i="4"/>
  <c r="C38" i="4"/>
  <c r="U41" i="5" l="1"/>
  <c r="U39" i="4"/>
  <c r="F41" i="5"/>
  <c r="A42" i="5"/>
  <c r="C41" i="5"/>
  <c r="B41" i="5"/>
  <c r="A40" i="4"/>
  <c r="D40" i="4" s="1"/>
  <c r="E40" i="4" s="1"/>
  <c r="F39" i="4"/>
  <c r="C39" i="4"/>
  <c r="B39" i="4"/>
  <c r="U42" i="5" l="1"/>
  <c r="U40" i="4"/>
  <c r="F42" i="5"/>
  <c r="A43" i="5"/>
  <c r="C42" i="5"/>
  <c r="B42" i="5"/>
  <c r="A41" i="4"/>
  <c r="D41" i="4" s="1"/>
  <c r="E41" i="4" s="1"/>
  <c r="F40" i="4"/>
  <c r="C40" i="4"/>
  <c r="B40" i="4"/>
  <c r="U43" i="5" l="1"/>
  <c r="U41" i="4"/>
  <c r="A44" i="5"/>
  <c r="F43" i="5"/>
  <c r="C43" i="5"/>
  <c r="B43" i="5"/>
  <c r="A42" i="4"/>
  <c r="D42" i="4" s="1"/>
  <c r="E42" i="4" s="1"/>
  <c r="F41" i="4"/>
  <c r="B41" i="4"/>
  <c r="C41" i="4"/>
  <c r="U44" i="5" l="1"/>
  <c r="U42" i="4"/>
  <c r="A45" i="5"/>
  <c r="F44" i="5"/>
  <c r="B44" i="5"/>
  <c r="C44" i="5"/>
  <c r="A43" i="4"/>
  <c r="D43" i="4" s="1"/>
  <c r="E43" i="4" s="1"/>
  <c r="F42" i="4"/>
  <c r="C42" i="4"/>
  <c r="B42" i="4"/>
  <c r="U45" i="5" l="1"/>
  <c r="U43" i="4"/>
  <c r="F45" i="5"/>
  <c r="A46" i="5"/>
  <c r="B45" i="5"/>
  <c r="C45" i="5"/>
  <c r="A44" i="4"/>
  <c r="D44" i="4" s="1"/>
  <c r="E44" i="4" s="1"/>
  <c r="F43" i="4"/>
  <c r="C43" i="4"/>
  <c r="B43" i="4"/>
  <c r="U46" i="5" l="1"/>
  <c r="U44" i="4"/>
  <c r="A47" i="5"/>
  <c r="F46" i="5"/>
  <c r="C46" i="5"/>
  <c r="B46" i="5"/>
  <c r="A45" i="4"/>
  <c r="D45" i="4" s="1"/>
  <c r="E45" i="4" s="1"/>
  <c r="F44" i="4"/>
  <c r="C44" i="4"/>
  <c r="B44" i="4"/>
  <c r="U47" i="5" l="1"/>
  <c r="U45" i="4"/>
  <c r="F47" i="5"/>
  <c r="A48" i="5"/>
  <c r="B47" i="5"/>
  <c r="C47" i="5"/>
  <c r="A46" i="4"/>
  <c r="D46" i="4" s="1"/>
  <c r="E46" i="4" s="1"/>
  <c r="F45" i="4"/>
  <c r="B45" i="4"/>
  <c r="C45" i="4"/>
  <c r="U48" i="5" l="1"/>
  <c r="U46" i="4"/>
  <c r="F48" i="5"/>
  <c r="A49" i="5"/>
  <c r="B48" i="5"/>
  <c r="C48" i="5"/>
  <c r="A47" i="4"/>
  <c r="D47" i="4" s="1"/>
  <c r="E47" i="4" s="1"/>
  <c r="F46" i="4"/>
  <c r="C46" i="4"/>
  <c r="B46" i="4"/>
  <c r="U49" i="5" l="1"/>
  <c r="U47" i="4"/>
  <c r="F49" i="5"/>
  <c r="A50" i="5"/>
  <c r="C49" i="5"/>
  <c r="B49" i="5"/>
  <c r="A48" i="4"/>
  <c r="D48" i="4" s="1"/>
  <c r="E48" i="4" s="1"/>
  <c r="F47" i="4"/>
  <c r="B47" i="4"/>
  <c r="C47" i="4"/>
  <c r="U50" i="5" l="1"/>
  <c r="U48" i="4"/>
  <c r="F50" i="5"/>
  <c r="A51" i="5"/>
  <c r="C50" i="5"/>
  <c r="B50" i="5"/>
  <c r="A49" i="4"/>
  <c r="D49" i="4" s="1"/>
  <c r="E49" i="4" s="1"/>
  <c r="F48" i="4"/>
  <c r="C48" i="4"/>
  <c r="B48" i="4"/>
  <c r="U51" i="5" l="1"/>
  <c r="U49" i="4"/>
  <c r="A52" i="5"/>
  <c r="F51" i="5"/>
  <c r="C51" i="5"/>
  <c r="B51" i="5"/>
  <c r="A50" i="4"/>
  <c r="D50" i="4" s="1"/>
  <c r="E50" i="4" s="1"/>
  <c r="F49" i="4"/>
  <c r="C49" i="4"/>
  <c r="B49" i="4"/>
  <c r="U52" i="5" l="1"/>
  <c r="U50" i="4"/>
  <c r="A53" i="5"/>
  <c r="F52" i="5"/>
  <c r="B52" i="5"/>
  <c r="C52" i="5"/>
  <c r="A51" i="4"/>
  <c r="D51" i="4" s="1"/>
  <c r="E51" i="4" s="1"/>
  <c r="F50" i="4"/>
  <c r="C50" i="4"/>
  <c r="B50" i="4"/>
  <c r="U53" i="5" l="1"/>
  <c r="U51" i="4"/>
  <c r="F53" i="5"/>
  <c r="A54" i="5"/>
  <c r="B53" i="5"/>
  <c r="C53" i="5"/>
  <c r="A52" i="4"/>
  <c r="D52" i="4" s="1"/>
  <c r="E52" i="4" s="1"/>
  <c r="F51" i="4"/>
  <c r="C51" i="4"/>
  <c r="B51" i="4"/>
  <c r="U54" i="5" l="1"/>
  <c r="U52" i="4"/>
  <c r="A55" i="5"/>
  <c r="F54" i="5"/>
  <c r="B54" i="5"/>
  <c r="C54" i="5"/>
  <c r="A53" i="4"/>
  <c r="D53" i="4" s="1"/>
  <c r="E53" i="4" s="1"/>
  <c r="F52" i="4"/>
  <c r="C52" i="4"/>
  <c r="B52" i="4"/>
  <c r="U55" i="5" l="1"/>
  <c r="U53" i="4"/>
  <c r="F55" i="5"/>
  <c r="A56" i="5"/>
  <c r="C55" i="5"/>
  <c r="B55" i="5"/>
  <c r="A54" i="4"/>
  <c r="D54" i="4" s="1"/>
  <c r="E54" i="4" s="1"/>
  <c r="F53" i="4"/>
  <c r="C53" i="4"/>
  <c r="B53" i="4"/>
  <c r="U56" i="5" l="1"/>
  <c r="U54" i="4"/>
  <c r="F56" i="5"/>
  <c r="A57" i="5"/>
  <c r="C56" i="5"/>
  <c r="B56" i="5"/>
  <c r="A55" i="4"/>
  <c r="D55" i="4" s="1"/>
  <c r="E55" i="4" s="1"/>
  <c r="F54" i="4"/>
  <c r="C54" i="4"/>
  <c r="B54" i="4"/>
  <c r="U57" i="5" l="1"/>
  <c r="U55" i="4"/>
  <c r="F57" i="5"/>
  <c r="A58" i="5"/>
  <c r="B57" i="5"/>
  <c r="C57" i="5"/>
  <c r="A56" i="4"/>
  <c r="D56" i="4" s="1"/>
  <c r="E56" i="4" s="1"/>
  <c r="F55" i="4"/>
  <c r="B55" i="4"/>
  <c r="C55" i="4"/>
  <c r="U58" i="5" l="1"/>
  <c r="U56" i="4"/>
  <c r="F58" i="5"/>
  <c r="A59" i="5"/>
  <c r="C58" i="5"/>
  <c r="B58" i="5"/>
  <c r="A57" i="4"/>
  <c r="D57" i="4" s="1"/>
  <c r="E57" i="4" s="1"/>
  <c r="F56" i="4"/>
  <c r="C56" i="4"/>
  <c r="B56" i="4"/>
  <c r="U59" i="5" l="1"/>
  <c r="U57" i="4"/>
  <c r="A60" i="5"/>
  <c r="F59" i="5"/>
  <c r="B59" i="5"/>
  <c r="C59" i="5"/>
  <c r="A58" i="4"/>
  <c r="D58" i="4" s="1"/>
  <c r="E58" i="4" s="1"/>
  <c r="F57" i="4"/>
  <c r="B57" i="4"/>
  <c r="C57" i="4"/>
  <c r="U60" i="5" l="1"/>
  <c r="U58" i="4"/>
  <c r="A61" i="5"/>
  <c r="F60" i="5"/>
  <c r="B60" i="5"/>
  <c r="C60" i="5"/>
  <c r="A59" i="4"/>
  <c r="D59" i="4" s="1"/>
  <c r="E59" i="4" s="1"/>
  <c r="F58" i="4"/>
  <c r="B58" i="4"/>
  <c r="C58" i="4"/>
  <c r="U61" i="5" l="1"/>
  <c r="U59" i="4"/>
  <c r="F61" i="5"/>
  <c r="A62" i="5"/>
  <c r="B61" i="5"/>
  <c r="C61" i="5"/>
  <c r="A60" i="4"/>
  <c r="D60" i="4" s="1"/>
  <c r="E60" i="4" s="1"/>
  <c r="F59" i="4"/>
  <c r="B59" i="4"/>
  <c r="C59" i="4"/>
  <c r="U62" i="5" l="1"/>
  <c r="U60" i="4"/>
  <c r="A63" i="5"/>
  <c r="F62" i="5"/>
  <c r="B62" i="5"/>
  <c r="C62" i="5"/>
  <c r="A61" i="4"/>
  <c r="D61" i="4" s="1"/>
  <c r="E61" i="4" s="1"/>
  <c r="F60" i="4"/>
  <c r="B60" i="4"/>
  <c r="C60" i="4"/>
  <c r="U63" i="5" l="1"/>
  <c r="U61" i="4"/>
  <c r="F63" i="5"/>
  <c r="A64" i="5"/>
  <c r="C63" i="5"/>
  <c r="B63" i="5"/>
  <c r="A62" i="4"/>
  <c r="D62" i="4" s="1"/>
  <c r="E62" i="4" s="1"/>
  <c r="F61" i="4"/>
  <c r="C61" i="4"/>
  <c r="B61" i="4"/>
  <c r="U64" i="5" l="1"/>
  <c r="U62" i="4"/>
  <c r="F64" i="5"/>
  <c r="A65" i="5"/>
  <c r="C64" i="5"/>
  <c r="B64" i="5"/>
  <c r="A63" i="4"/>
  <c r="D63" i="4" s="1"/>
  <c r="E63" i="4" s="1"/>
  <c r="F62" i="4"/>
  <c r="B62" i="4"/>
  <c r="C62" i="4"/>
  <c r="U65" i="5" l="1"/>
  <c r="U63" i="4"/>
  <c r="F65" i="5"/>
  <c r="A66" i="5"/>
  <c r="C65" i="5"/>
  <c r="B65" i="5"/>
  <c r="A64" i="4"/>
  <c r="D64" i="4" s="1"/>
  <c r="E64" i="4" s="1"/>
  <c r="F63" i="4"/>
  <c r="B63" i="4"/>
  <c r="C63" i="4"/>
  <c r="U66" i="5" l="1"/>
  <c r="U64" i="4"/>
  <c r="F66" i="5"/>
  <c r="A67" i="5"/>
  <c r="C66" i="5"/>
  <c r="B66" i="5"/>
  <c r="A65" i="4"/>
  <c r="D65" i="4" s="1"/>
  <c r="E65" i="4" s="1"/>
  <c r="F64" i="4"/>
  <c r="C64" i="4"/>
  <c r="B64" i="4"/>
  <c r="U67" i="5" l="1"/>
  <c r="U65" i="4"/>
  <c r="A68" i="5"/>
  <c r="F67" i="5"/>
  <c r="C67" i="5"/>
  <c r="B67" i="5"/>
  <c r="A66" i="4"/>
  <c r="D66" i="4" s="1"/>
  <c r="E66" i="4" s="1"/>
  <c r="F65" i="4"/>
  <c r="B65" i="4"/>
  <c r="C65" i="4"/>
  <c r="U68" i="5" l="1"/>
  <c r="U66" i="4"/>
  <c r="A69" i="5"/>
  <c r="F68" i="5"/>
  <c r="B68" i="5"/>
  <c r="C68" i="5"/>
  <c r="A67" i="4"/>
  <c r="D67" i="4" s="1"/>
  <c r="E67" i="4" s="1"/>
  <c r="F66" i="4"/>
  <c r="B66" i="4"/>
  <c r="C66" i="4"/>
  <c r="U69" i="5" l="1"/>
  <c r="U67" i="4"/>
  <c r="F69" i="5"/>
  <c r="A70" i="5"/>
  <c r="C69" i="5"/>
  <c r="B69" i="5"/>
  <c r="A68" i="4"/>
  <c r="D68" i="4" s="1"/>
  <c r="E68" i="4" s="1"/>
  <c r="F67" i="4"/>
  <c r="B67" i="4"/>
  <c r="C67" i="4"/>
  <c r="U70" i="5" l="1"/>
  <c r="U68" i="4"/>
  <c r="A71" i="5"/>
  <c r="F70" i="5"/>
  <c r="C70" i="5"/>
  <c r="B70" i="5"/>
  <c r="A69" i="4"/>
  <c r="D69" i="4" s="1"/>
  <c r="E69" i="4" s="1"/>
  <c r="F68" i="4"/>
  <c r="C68" i="4"/>
  <c r="B68" i="4"/>
  <c r="U71" i="5" l="1"/>
  <c r="U69" i="4"/>
  <c r="F71" i="5"/>
  <c r="A72" i="5"/>
  <c r="B71" i="5"/>
  <c r="C71" i="5"/>
  <c r="A70" i="4"/>
  <c r="D70" i="4" s="1"/>
  <c r="E70" i="4" s="1"/>
  <c r="F69" i="4"/>
  <c r="B69" i="4"/>
  <c r="C69" i="4"/>
  <c r="U72" i="5" l="1"/>
  <c r="U70" i="4"/>
  <c r="F72" i="5"/>
  <c r="A73" i="5"/>
  <c r="B72" i="5"/>
  <c r="C72" i="5"/>
  <c r="A71" i="4"/>
  <c r="D71" i="4" s="1"/>
  <c r="E71" i="4" s="1"/>
  <c r="F70" i="4"/>
  <c r="B70" i="4"/>
  <c r="C70" i="4"/>
  <c r="U73" i="5" l="1"/>
  <c r="U71" i="4"/>
  <c r="F73" i="5"/>
  <c r="A74" i="5"/>
  <c r="C73" i="5"/>
  <c r="B73" i="5"/>
  <c r="A72" i="4"/>
  <c r="D72" i="4" s="1"/>
  <c r="E72" i="4" s="1"/>
  <c r="F71" i="4"/>
  <c r="B71" i="4"/>
  <c r="C71" i="4"/>
  <c r="U74" i="5" l="1"/>
  <c r="U72" i="4"/>
  <c r="F74" i="5"/>
  <c r="A75" i="5"/>
  <c r="B74" i="5"/>
  <c r="C74" i="5"/>
  <c r="A73" i="4"/>
  <c r="D73" i="4" s="1"/>
  <c r="E73" i="4" s="1"/>
  <c r="F72" i="4"/>
  <c r="B72" i="4"/>
  <c r="C72" i="4"/>
  <c r="U75" i="5" l="1"/>
  <c r="U73" i="4"/>
  <c r="A76" i="5"/>
  <c r="F75" i="5"/>
  <c r="C75" i="5"/>
  <c r="B75" i="5"/>
  <c r="A74" i="4"/>
  <c r="D74" i="4" s="1"/>
  <c r="E74" i="4" s="1"/>
  <c r="F73" i="4"/>
  <c r="B73" i="4"/>
  <c r="C73" i="4"/>
  <c r="U76" i="5" l="1"/>
  <c r="U74" i="4"/>
  <c r="A77" i="5"/>
  <c r="F76" i="5"/>
  <c r="C76" i="5"/>
  <c r="B76" i="5"/>
  <c r="A75" i="4"/>
  <c r="D75" i="4" s="1"/>
  <c r="E75" i="4" s="1"/>
  <c r="F74" i="4"/>
  <c r="C74" i="4"/>
  <c r="B74" i="4"/>
  <c r="U77" i="5" l="1"/>
  <c r="U75" i="4"/>
  <c r="F77" i="5"/>
  <c r="A78" i="5"/>
  <c r="C77" i="5"/>
  <c r="B77" i="5"/>
  <c r="A76" i="4"/>
  <c r="D76" i="4" s="1"/>
  <c r="E76" i="4" s="1"/>
  <c r="F75" i="4"/>
  <c r="B75" i="4"/>
  <c r="C75" i="4"/>
  <c r="U78" i="5" l="1"/>
  <c r="U76" i="4"/>
  <c r="A79" i="5"/>
  <c r="F78" i="5"/>
  <c r="C78" i="5"/>
  <c r="B78" i="5"/>
  <c r="A77" i="4"/>
  <c r="D77" i="4" s="1"/>
  <c r="E77" i="4" s="1"/>
  <c r="F76" i="4"/>
  <c r="C76" i="4"/>
  <c r="B76" i="4"/>
  <c r="U79" i="5" l="1"/>
  <c r="U77" i="4"/>
  <c r="F79" i="5"/>
  <c r="A80" i="5"/>
  <c r="B79" i="5"/>
  <c r="C79" i="5"/>
  <c r="A78" i="4"/>
  <c r="D78" i="4" s="1"/>
  <c r="E78" i="4" s="1"/>
  <c r="F77" i="4"/>
  <c r="C77" i="4"/>
  <c r="B77" i="4"/>
  <c r="U80" i="5" l="1"/>
  <c r="U78" i="4"/>
  <c r="F80" i="5"/>
  <c r="A81" i="5"/>
  <c r="B80" i="5"/>
  <c r="C80" i="5"/>
  <c r="A79" i="4"/>
  <c r="D79" i="4" s="1"/>
  <c r="E79" i="4" s="1"/>
  <c r="F78" i="4"/>
  <c r="B78" i="4"/>
  <c r="C78" i="4"/>
  <c r="U81" i="5" l="1"/>
  <c r="U79" i="4"/>
  <c r="F81" i="5"/>
  <c r="A82" i="5"/>
  <c r="C81" i="5"/>
  <c r="B81" i="5"/>
  <c r="A80" i="4"/>
  <c r="D80" i="4" s="1"/>
  <c r="E80" i="4" s="1"/>
  <c r="F79" i="4"/>
  <c r="B79" i="4"/>
  <c r="C79" i="4"/>
  <c r="U82" i="5" l="1"/>
  <c r="U80" i="4"/>
  <c r="F82" i="5"/>
  <c r="A83" i="5"/>
  <c r="C82" i="5"/>
  <c r="B82" i="5"/>
  <c r="A81" i="4"/>
  <c r="D81" i="4" s="1"/>
  <c r="E81" i="4" s="1"/>
  <c r="F80" i="4"/>
  <c r="B80" i="4"/>
  <c r="C80" i="4"/>
  <c r="U83" i="5" l="1"/>
  <c r="U81" i="4"/>
  <c r="A84" i="5"/>
  <c r="F83" i="5"/>
  <c r="C83" i="5"/>
  <c r="B83" i="5"/>
  <c r="A82" i="4"/>
  <c r="D82" i="4" s="1"/>
  <c r="E82" i="4" s="1"/>
  <c r="F81" i="4"/>
  <c r="B81" i="4"/>
  <c r="C81" i="4"/>
  <c r="U84" i="5" l="1"/>
  <c r="U82" i="4"/>
  <c r="A85" i="5"/>
  <c r="F84" i="5"/>
  <c r="C84" i="5"/>
  <c r="B84" i="5"/>
  <c r="A83" i="4"/>
  <c r="D83" i="4" s="1"/>
  <c r="E83" i="4" s="1"/>
  <c r="F82" i="4"/>
  <c r="C82" i="4"/>
  <c r="B82" i="4"/>
  <c r="U85" i="5" l="1"/>
  <c r="U83" i="4"/>
  <c r="F85" i="5"/>
  <c r="A86" i="5"/>
  <c r="C85" i="5"/>
  <c r="B85" i="5"/>
  <c r="A84" i="4"/>
  <c r="D84" i="4" s="1"/>
  <c r="E84" i="4" s="1"/>
  <c r="F83" i="4"/>
  <c r="B83" i="4"/>
  <c r="C83" i="4"/>
  <c r="U86" i="5" l="1"/>
  <c r="U84" i="4"/>
  <c r="A87" i="5"/>
  <c r="F86" i="5"/>
  <c r="B86" i="5"/>
  <c r="C86" i="5"/>
  <c r="A85" i="4"/>
  <c r="D85" i="4" s="1"/>
  <c r="E85" i="4" s="1"/>
  <c r="F84" i="4"/>
  <c r="C84" i="4"/>
  <c r="B84" i="4"/>
  <c r="U87" i="5" l="1"/>
  <c r="U85" i="4"/>
  <c r="F87" i="5"/>
  <c r="A88" i="5"/>
  <c r="B87" i="5"/>
  <c r="C87" i="5"/>
  <c r="A86" i="4"/>
  <c r="D86" i="4" s="1"/>
  <c r="E86" i="4" s="1"/>
  <c r="F85" i="4"/>
  <c r="B85" i="4"/>
  <c r="C85" i="4"/>
  <c r="U88" i="5" l="1"/>
  <c r="U86" i="4"/>
  <c r="F88" i="5"/>
  <c r="A89" i="5"/>
  <c r="C88" i="5"/>
  <c r="B88" i="5"/>
  <c r="A87" i="4"/>
  <c r="D87" i="4" s="1"/>
  <c r="E87" i="4" s="1"/>
  <c r="F86" i="4"/>
  <c r="C86" i="4"/>
  <c r="B86" i="4"/>
  <c r="U89" i="5" l="1"/>
  <c r="U87" i="4"/>
  <c r="F89" i="5"/>
  <c r="A90" i="5"/>
  <c r="B89" i="5"/>
  <c r="C89" i="5"/>
  <c r="A88" i="4"/>
  <c r="D88" i="4" s="1"/>
  <c r="E88" i="4" s="1"/>
  <c r="F87" i="4"/>
  <c r="B87" i="4"/>
  <c r="C87" i="4"/>
  <c r="U90" i="5" l="1"/>
  <c r="U88" i="4"/>
  <c r="F90" i="5"/>
  <c r="A91" i="5"/>
  <c r="C90" i="5"/>
  <c r="B90" i="5"/>
  <c r="A89" i="4"/>
  <c r="D89" i="4" s="1"/>
  <c r="E89" i="4" s="1"/>
  <c r="F88" i="4"/>
  <c r="B88" i="4"/>
  <c r="C88" i="4"/>
  <c r="U91" i="5" l="1"/>
  <c r="U89" i="4"/>
  <c r="A92" i="5"/>
  <c r="F91" i="5"/>
  <c r="B91" i="5"/>
  <c r="C91" i="5"/>
  <c r="A90" i="4"/>
  <c r="D90" i="4" s="1"/>
  <c r="E90" i="4" s="1"/>
  <c r="F89" i="4"/>
  <c r="B89" i="4"/>
  <c r="C89" i="4"/>
  <c r="U92" i="5" l="1"/>
  <c r="U90" i="4"/>
  <c r="A93" i="5"/>
  <c r="F92" i="5"/>
  <c r="B92" i="5"/>
  <c r="C92" i="5"/>
  <c r="A91" i="4"/>
  <c r="D91" i="4" s="1"/>
  <c r="E91" i="4" s="1"/>
  <c r="F90" i="4"/>
  <c r="C90" i="4"/>
  <c r="B90" i="4"/>
  <c r="U93" i="5" l="1"/>
  <c r="U91" i="4"/>
  <c r="F93" i="5"/>
  <c r="A94" i="5"/>
  <c r="C93" i="5"/>
  <c r="B93" i="5"/>
  <c r="A92" i="4"/>
  <c r="D92" i="4" s="1"/>
  <c r="E92" i="4" s="1"/>
  <c r="F91" i="4"/>
  <c r="B91" i="4"/>
  <c r="C91" i="4"/>
  <c r="U94" i="5" l="1"/>
  <c r="U92" i="4"/>
  <c r="A95" i="5"/>
  <c r="F94" i="5"/>
  <c r="B94" i="5"/>
  <c r="C94" i="5"/>
  <c r="A93" i="4"/>
  <c r="D93" i="4" s="1"/>
  <c r="E93" i="4" s="1"/>
  <c r="F92" i="4"/>
  <c r="C92" i="4"/>
  <c r="B92" i="4"/>
  <c r="U95" i="5" l="1"/>
  <c r="U93" i="4"/>
  <c r="F95" i="5"/>
  <c r="A96" i="5"/>
  <c r="C95" i="5"/>
  <c r="B95" i="5"/>
  <c r="A94" i="4"/>
  <c r="D94" i="4" s="1"/>
  <c r="E94" i="4" s="1"/>
  <c r="F93" i="4"/>
  <c r="B93" i="4"/>
  <c r="C93" i="4"/>
  <c r="U96" i="5" l="1"/>
  <c r="U94" i="4"/>
  <c r="F96" i="5"/>
  <c r="A97" i="5"/>
  <c r="C96" i="5"/>
  <c r="B96" i="5"/>
  <c r="A95" i="4"/>
  <c r="D95" i="4" s="1"/>
  <c r="E95" i="4" s="1"/>
  <c r="F94" i="4"/>
  <c r="C94" i="4"/>
  <c r="B94" i="4"/>
  <c r="U97" i="5" l="1"/>
  <c r="U95" i="4"/>
  <c r="F97" i="5"/>
  <c r="A98" i="5"/>
  <c r="C97" i="5"/>
  <c r="B97" i="5"/>
  <c r="A96" i="4"/>
  <c r="D96" i="4" s="1"/>
  <c r="E96" i="4" s="1"/>
  <c r="F95" i="4"/>
  <c r="C95" i="4"/>
  <c r="B95" i="4"/>
  <c r="U98" i="5" l="1"/>
  <c r="U96" i="4"/>
  <c r="F98" i="5"/>
  <c r="A99" i="5"/>
  <c r="C98" i="5"/>
  <c r="B98" i="5"/>
  <c r="A97" i="4"/>
  <c r="D97" i="4" s="1"/>
  <c r="E97" i="4" s="1"/>
  <c r="F96" i="4"/>
  <c r="B96" i="4"/>
  <c r="C96" i="4"/>
  <c r="U99" i="5" l="1"/>
  <c r="U97" i="4"/>
  <c r="A100" i="5"/>
  <c r="F99" i="5"/>
  <c r="C99" i="5"/>
  <c r="B99" i="5"/>
  <c r="A98" i="4"/>
  <c r="D98" i="4" s="1"/>
  <c r="E98" i="4" s="1"/>
  <c r="F97" i="4"/>
  <c r="B97" i="4"/>
  <c r="C97" i="4"/>
  <c r="U100" i="5" l="1"/>
  <c r="U98" i="4"/>
  <c r="A101" i="5"/>
  <c r="F100" i="5"/>
  <c r="B100" i="5"/>
  <c r="C100" i="5"/>
  <c r="A99" i="4"/>
  <c r="D99" i="4" s="1"/>
  <c r="E99" i="4" s="1"/>
  <c r="F98" i="4"/>
  <c r="C98" i="4"/>
  <c r="B98" i="4"/>
  <c r="U101" i="5" l="1"/>
  <c r="U99" i="4"/>
  <c r="F101" i="5"/>
  <c r="A102" i="5"/>
  <c r="C101" i="5"/>
  <c r="B101" i="5"/>
  <c r="A100" i="4"/>
  <c r="D100" i="4" s="1"/>
  <c r="E100" i="4" s="1"/>
  <c r="F99" i="4"/>
  <c r="B99" i="4"/>
  <c r="C99" i="4"/>
  <c r="U102" i="5" l="1"/>
  <c r="U100" i="4"/>
  <c r="A103" i="5"/>
  <c r="F102" i="5"/>
  <c r="C102" i="5"/>
  <c r="B102" i="5"/>
  <c r="A101" i="4"/>
  <c r="D101" i="4" s="1"/>
  <c r="E101" i="4" s="1"/>
  <c r="F100" i="4"/>
  <c r="C100" i="4"/>
  <c r="B100" i="4"/>
  <c r="U103" i="5" l="1"/>
  <c r="U101" i="4"/>
  <c r="A104" i="5"/>
  <c r="F103" i="5"/>
  <c r="C103" i="5"/>
  <c r="B103" i="5"/>
  <c r="A102" i="4"/>
  <c r="D102" i="4" s="1"/>
  <c r="E102" i="4" s="1"/>
  <c r="F101" i="4"/>
  <c r="B101" i="4"/>
  <c r="C101" i="4"/>
  <c r="U104" i="5" l="1"/>
  <c r="U102" i="4"/>
  <c r="A105" i="5"/>
  <c r="F104" i="5"/>
  <c r="C104" i="5"/>
  <c r="B104" i="5"/>
  <c r="A103" i="4"/>
  <c r="D103" i="4" s="1"/>
  <c r="E103" i="4" s="1"/>
  <c r="F102" i="4"/>
  <c r="C102" i="4"/>
  <c r="B102" i="4"/>
  <c r="U105" i="5" l="1"/>
  <c r="U103" i="4"/>
  <c r="F105" i="5"/>
  <c r="A106" i="5"/>
  <c r="B105" i="5"/>
  <c r="C105" i="5"/>
  <c r="A104" i="4"/>
  <c r="D104" i="4" s="1"/>
  <c r="E104" i="4" s="1"/>
  <c r="F103" i="4"/>
  <c r="C103" i="4"/>
  <c r="B103" i="4"/>
  <c r="U106" i="5" l="1"/>
  <c r="U104" i="4"/>
  <c r="F106" i="5"/>
  <c r="A107" i="5"/>
  <c r="C106" i="5"/>
  <c r="B106" i="5"/>
  <c r="A105" i="4"/>
  <c r="D105" i="4" s="1"/>
  <c r="E105" i="4" s="1"/>
  <c r="F104" i="4"/>
  <c r="C104" i="4"/>
  <c r="B104" i="4"/>
  <c r="U107" i="5" l="1"/>
  <c r="U105" i="4"/>
  <c r="F107" i="5"/>
  <c r="A108" i="5"/>
  <c r="C107" i="5"/>
  <c r="B107" i="5"/>
  <c r="A106" i="4"/>
  <c r="D106" i="4" s="1"/>
  <c r="E106" i="4" s="1"/>
  <c r="F105" i="4"/>
  <c r="B105" i="4"/>
  <c r="C105" i="4"/>
  <c r="U108" i="5" l="1"/>
  <c r="U106" i="4"/>
  <c r="A109" i="5"/>
  <c r="F108" i="5"/>
  <c r="B108" i="5"/>
  <c r="C108" i="5"/>
  <c r="A107" i="4"/>
  <c r="D107" i="4" s="1"/>
  <c r="E107" i="4" s="1"/>
  <c r="F106" i="4"/>
  <c r="C106" i="4"/>
  <c r="B106" i="4"/>
  <c r="U109" i="5" l="1"/>
  <c r="U107" i="4"/>
  <c r="F109" i="5"/>
  <c r="A110" i="5"/>
  <c r="C109" i="5"/>
  <c r="B109" i="5"/>
  <c r="A108" i="4"/>
  <c r="D108" i="4" s="1"/>
  <c r="E108" i="4" s="1"/>
  <c r="F107" i="4"/>
  <c r="C107" i="4"/>
  <c r="B107" i="4"/>
  <c r="U110" i="5" l="1"/>
  <c r="U108" i="4"/>
  <c r="F110" i="5"/>
  <c r="A111" i="5"/>
  <c r="B110" i="5"/>
  <c r="C110" i="5"/>
  <c r="A109" i="4"/>
  <c r="D109" i="4" s="1"/>
  <c r="E109" i="4" s="1"/>
  <c r="F108" i="4"/>
  <c r="C108" i="4"/>
  <c r="B108" i="4"/>
  <c r="U111" i="5" l="1"/>
  <c r="U109" i="4"/>
  <c r="A112" i="5"/>
  <c r="F111" i="5"/>
  <c r="B111" i="5"/>
  <c r="C111" i="5"/>
  <c r="A110" i="4"/>
  <c r="D110" i="4" s="1"/>
  <c r="E110" i="4" s="1"/>
  <c r="F109" i="4"/>
  <c r="B109" i="4"/>
  <c r="C109" i="4"/>
  <c r="U112" i="5" l="1"/>
  <c r="U110" i="4"/>
  <c r="A113" i="5"/>
  <c r="F112" i="5"/>
  <c r="B112" i="5"/>
  <c r="C112" i="5"/>
  <c r="A111" i="4"/>
  <c r="D111" i="4" s="1"/>
  <c r="E111" i="4" s="1"/>
  <c r="F110" i="4"/>
  <c r="C110" i="4"/>
  <c r="B110" i="4"/>
  <c r="U113" i="5" l="1"/>
  <c r="U111" i="4"/>
  <c r="F113" i="5"/>
  <c r="A114" i="5"/>
  <c r="B113" i="5"/>
  <c r="C113" i="5"/>
  <c r="A112" i="4"/>
  <c r="D112" i="4" s="1"/>
  <c r="E112" i="4" s="1"/>
  <c r="F111" i="4"/>
  <c r="B111" i="4"/>
  <c r="C111" i="4"/>
  <c r="U114" i="5" l="1"/>
  <c r="U112" i="4"/>
  <c r="F114" i="5"/>
  <c r="A115" i="5"/>
  <c r="B114" i="5"/>
  <c r="C114" i="5"/>
  <c r="A113" i="4"/>
  <c r="D113" i="4" s="1"/>
  <c r="E113" i="4" s="1"/>
  <c r="F112" i="4"/>
  <c r="C112" i="4"/>
  <c r="B112" i="4"/>
  <c r="U115" i="5" l="1"/>
  <c r="U113" i="4"/>
  <c r="F115" i="5"/>
  <c r="A116" i="5"/>
  <c r="B115" i="5"/>
  <c r="C115" i="5"/>
  <c r="A114" i="4"/>
  <c r="D114" i="4" s="1"/>
  <c r="E114" i="4" s="1"/>
  <c r="F113" i="4"/>
  <c r="C113" i="4"/>
  <c r="B113" i="4"/>
  <c r="U116" i="5" l="1"/>
  <c r="U114" i="4"/>
  <c r="F116" i="5"/>
  <c r="A117" i="5"/>
  <c r="C116" i="5"/>
  <c r="B116" i="5"/>
  <c r="A115" i="4"/>
  <c r="D115" i="4" s="1"/>
  <c r="E115" i="4" s="1"/>
  <c r="F114" i="4"/>
  <c r="C114" i="4"/>
  <c r="B114" i="4"/>
  <c r="U117" i="5" l="1"/>
  <c r="U115" i="4"/>
  <c r="F117" i="5"/>
  <c r="A118" i="5"/>
  <c r="C117" i="5"/>
  <c r="B117" i="5"/>
  <c r="A116" i="4"/>
  <c r="D116" i="4" s="1"/>
  <c r="E116" i="4" s="1"/>
  <c r="F115" i="4"/>
  <c r="C115" i="4"/>
  <c r="B115" i="4"/>
  <c r="U118" i="5" l="1"/>
  <c r="U116" i="4"/>
  <c r="F118" i="5"/>
  <c r="A119" i="5"/>
  <c r="C118" i="5"/>
  <c r="B118" i="5"/>
  <c r="A117" i="4"/>
  <c r="D117" i="4" s="1"/>
  <c r="E117" i="4" s="1"/>
  <c r="F116" i="4"/>
  <c r="C116" i="4"/>
  <c r="B116" i="4"/>
  <c r="U119" i="5" l="1"/>
  <c r="U117" i="4"/>
  <c r="A120" i="5"/>
  <c r="F119" i="5"/>
  <c r="C119" i="5"/>
  <c r="B119" i="5"/>
  <c r="A118" i="4"/>
  <c r="D118" i="4" s="1"/>
  <c r="E118" i="4" s="1"/>
  <c r="F117" i="4"/>
  <c r="C117" i="4"/>
  <c r="B117" i="4"/>
  <c r="U120" i="5" l="1"/>
  <c r="U118" i="4"/>
  <c r="A121" i="5"/>
  <c r="F120" i="5"/>
  <c r="B120" i="5"/>
  <c r="C120" i="5"/>
  <c r="A119" i="4"/>
  <c r="D119" i="4" s="1"/>
  <c r="E119" i="4" s="1"/>
  <c r="F118" i="4"/>
  <c r="C118" i="4"/>
  <c r="B118" i="4"/>
  <c r="U121" i="5" l="1"/>
  <c r="U119" i="4"/>
  <c r="F121" i="5"/>
  <c r="A122" i="5"/>
  <c r="C121" i="5"/>
  <c r="B121" i="5"/>
  <c r="A120" i="4"/>
  <c r="D120" i="4" s="1"/>
  <c r="E120" i="4" s="1"/>
  <c r="F119" i="4"/>
  <c r="B119" i="4"/>
  <c r="C119" i="4"/>
  <c r="U122" i="5" l="1"/>
  <c r="U120" i="4"/>
  <c r="F122" i="5"/>
  <c r="A123" i="5"/>
  <c r="B122" i="5"/>
  <c r="C122" i="5"/>
  <c r="A121" i="4"/>
  <c r="D121" i="4" s="1"/>
  <c r="E121" i="4" s="1"/>
  <c r="F120" i="4"/>
  <c r="C120" i="4"/>
  <c r="B120" i="4"/>
  <c r="U123" i="5" l="1"/>
  <c r="U121" i="4"/>
  <c r="F123" i="5"/>
  <c r="A124" i="5"/>
  <c r="B123" i="5"/>
  <c r="C123" i="5"/>
  <c r="A122" i="4"/>
  <c r="D122" i="4" s="1"/>
  <c r="E122" i="4" s="1"/>
  <c r="F121" i="4"/>
  <c r="B121" i="4"/>
  <c r="C121" i="4"/>
  <c r="U124" i="5" l="1"/>
  <c r="U122" i="4"/>
  <c r="F124" i="5"/>
  <c r="A125" i="5"/>
  <c r="C124" i="5"/>
  <c r="B124" i="5"/>
  <c r="A123" i="4"/>
  <c r="D123" i="4" s="1"/>
  <c r="E123" i="4" s="1"/>
  <c r="F122" i="4"/>
  <c r="B122" i="4"/>
  <c r="C122" i="4"/>
  <c r="U125" i="5" l="1"/>
  <c r="U123" i="4"/>
  <c r="F125" i="5"/>
  <c r="A126" i="5"/>
  <c r="B125" i="5"/>
  <c r="C125" i="5"/>
  <c r="A124" i="4"/>
  <c r="D124" i="4" s="1"/>
  <c r="E124" i="4" s="1"/>
  <c r="F123" i="4"/>
  <c r="B123" i="4"/>
  <c r="C123" i="4"/>
  <c r="U126" i="5" l="1"/>
  <c r="U124" i="4"/>
  <c r="F126" i="5"/>
  <c r="A127" i="5"/>
  <c r="C126" i="5"/>
  <c r="B126" i="5"/>
  <c r="A125" i="4"/>
  <c r="D125" i="4" s="1"/>
  <c r="E125" i="4" s="1"/>
  <c r="F124" i="4"/>
  <c r="B124" i="4"/>
  <c r="C124" i="4"/>
  <c r="U127" i="5" l="1"/>
  <c r="U125" i="4"/>
  <c r="A128" i="5"/>
  <c r="F127" i="5"/>
  <c r="B127" i="5"/>
  <c r="C127" i="5"/>
  <c r="A126" i="4"/>
  <c r="D126" i="4" s="1"/>
  <c r="E126" i="4" s="1"/>
  <c r="F125" i="4"/>
  <c r="C125" i="4"/>
  <c r="B125" i="4"/>
  <c r="U128" i="5" l="1"/>
  <c r="U126" i="4"/>
  <c r="A129" i="5"/>
  <c r="F128" i="5"/>
  <c r="C128" i="5"/>
  <c r="B128" i="5"/>
  <c r="A127" i="4"/>
  <c r="D127" i="4" s="1"/>
  <c r="E127" i="4" s="1"/>
  <c r="F126" i="4"/>
  <c r="C126" i="4"/>
  <c r="B126" i="4"/>
  <c r="U129" i="5" l="1"/>
  <c r="U127" i="4"/>
  <c r="A130" i="5"/>
  <c r="F129" i="5"/>
  <c r="C129" i="5"/>
  <c r="B129" i="5"/>
  <c r="A128" i="4"/>
  <c r="D128" i="4" s="1"/>
  <c r="E128" i="4" s="1"/>
  <c r="F127" i="4"/>
  <c r="B127" i="4"/>
  <c r="C127" i="4"/>
  <c r="U130" i="5" l="1"/>
  <c r="U128" i="4"/>
  <c r="F130" i="5"/>
  <c r="A131" i="5"/>
  <c r="C130" i="5"/>
  <c r="B130" i="5"/>
  <c r="A129" i="4"/>
  <c r="D129" i="4" s="1"/>
  <c r="E129" i="4" s="1"/>
  <c r="F128" i="4"/>
  <c r="C128" i="4"/>
  <c r="B128" i="4"/>
  <c r="U131" i="5" l="1"/>
  <c r="U129" i="4"/>
  <c r="F131" i="5"/>
  <c r="A132" i="5"/>
  <c r="C131" i="5"/>
  <c r="B131" i="5"/>
  <c r="A130" i="4"/>
  <c r="D130" i="4" s="1"/>
  <c r="E130" i="4" s="1"/>
  <c r="F129" i="4"/>
  <c r="B129" i="4"/>
  <c r="C129" i="4"/>
  <c r="U132" i="5" l="1"/>
  <c r="U130" i="4"/>
  <c r="F132" i="5"/>
  <c r="A133" i="5"/>
  <c r="B132" i="5"/>
  <c r="C132" i="5"/>
  <c r="A131" i="4"/>
  <c r="D131" i="4" s="1"/>
  <c r="E131" i="4" s="1"/>
  <c r="F130" i="4"/>
  <c r="B130" i="4"/>
  <c r="C130" i="4"/>
  <c r="U133" i="5" l="1"/>
  <c r="U131" i="4"/>
  <c r="F133" i="5"/>
  <c r="A134" i="5"/>
  <c r="B133" i="5"/>
  <c r="C133" i="5"/>
  <c r="A132" i="4"/>
  <c r="D132" i="4" s="1"/>
  <c r="E132" i="4" s="1"/>
  <c r="F131" i="4"/>
  <c r="B131" i="4"/>
  <c r="C131" i="4"/>
  <c r="U134" i="5" l="1"/>
  <c r="U132" i="4"/>
  <c r="F134" i="5"/>
  <c r="A135" i="5"/>
  <c r="C134" i="5"/>
  <c r="B134" i="5"/>
  <c r="A133" i="4"/>
  <c r="D133" i="4" s="1"/>
  <c r="E133" i="4" s="1"/>
  <c r="F132" i="4"/>
  <c r="C132" i="4"/>
  <c r="B132" i="4"/>
  <c r="U135" i="5" l="1"/>
  <c r="U133" i="4"/>
  <c r="F135" i="5"/>
  <c r="A136" i="5"/>
  <c r="B135" i="5"/>
  <c r="C135" i="5"/>
  <c r="A134" i="4"/>
  <c r="D134" i="4" s="1"/>
  <c r="E134" i="4" s="1"/>
  <c r="F133" i="4"/>
  <c r="C133" i="4"/>
  <c r="B133" i="4"/>
  <c r="U136" i="5" l="1"/>
  <c r="U134" i="4"/>
  <c r="A137" i="5"/>
  <c r="F136" i="5"/>
  <c r="C136" i="5"/>
  <c r="B136" i="5"/>
  <c r="A135" i="4"/>
  <c r="D135" i="4" s="1"/>
  <c r="E135" i="4" s="1"/>
  <c r="F134" i="4"/>
  <c r="B134" i="4"/>
  <c r="C134" i="4"/>
  <c r="U137" i="5" l="1"/>
  <c r="U135" i="4"/>
  <c r="A138" i="5"/>
  <c r="F137" i="5"/>
  <c r="B137" i="5"/>
  <c r="C137" i="5"/>
  <c r="A136" i="4"/>
  <c r="D136" i="4" s="1"/>
  <c r="E136" i="4" s="1"/>
  <c r="F135" i="4"/>
  <c r="B135" i="4"/>
  <c r="C135" i="4"/>
  <c r="U138" i="5" l="1"/>
  <c r="U136" i="4"/>
  <c r="F138" i="5"/>
  <c r="A139" i="5"/>
  <c r="C138" i="5"/>
  <c r="B138" i="5"/>
  <c r="A137" i="4"/>
  <c r="D137" i="4" s="1"/>
  <c r="E137" i="4" s="1"/>
  <c r="F136" i="4"/>
  <c r="B136" i="4"/>
  <c r="C136" i="4"/>
  <c r="U139" i="5" l="1"/>
  <c r="U137" i="4"/>
  <c r="F139" i="5"/>
  <c r="A140" i="5"/>
  <c r="C139" i="5"/>
  <c r="B139" i="5"/>
  <c r="A138" i="4"/>
  <c r="D138" i="4" s="1"/>
  <c r="E138" i="4" s="1"/>
  <c r="F137" i="4"/>
  <c r="B137" i="4"/>
  <c r="C137" i="4"/>
  <c r="U140" i="5" l="1"/>
  <c r="U138" i="4"/>
  <c r="F140" i="5"/>
  <c r="A141" i="5"/>
  <c r="B140" i="5"/>
  <c r="C140" i="5"/>
  <c r="A139" i="4"/>
  <c r="D139" i="4" s="1"/>
  <c r="E139" i="4" s="1"/>
  <c r="F138" i="4"/>
  <c r="C138" i="4"/>
  <c r="B138" i="4"/>
  <c r="U141" i="5" l="1"/>
  <c r="U139" i="4"/>
  <c r="F141" i="5"/>
  <c r="A142" i="5"/>
  <c r="C141" i="5"/>
  <c r="B141" i="5"/>
  <c r="A140" i="4"/>
  <c r="D140" i="4" s="1"/>
  <c r="E140" i="4" s="1"/>
  <c r="F139" i="4"/>
  <c r="B139" i="4"/>
  <c r="C139" i="4"/>
  <c r="U142" i="5" l="1"/>
  <c r="U140" i="4"/>
  <c r="F142" i="5"/>
  <c r="A143" i="5"/>
  <c r="B142" i="5"/>
  <c r="C142" i="5"/>
  <c r="A141" i="4"/>
  <c r="D141" i="4" s="1"/>
  <c r="E141" i="4" s="1"/>
  <c r="F140" i="4"/>
  <c r="C140" i="4"/>
  <c r="B140" i="4"/>
  <c r="U143" i="5" l="1"/>
  <c r="U141" i="4"/>
  <c r="F143" i="5"/>
  <c r="A144" i="5"/>
  <c r="B143" i="5"/>
  <c r="C143" i="5"/>
  <c r="A142" i="4"/>
  <c r="D142" i="4" s="1"/>
  <c r="E142" i="4" s="1"/>
  <c r="F141" i="4"/>
  <c r="C141" i="4"/>
  <c r="B141" i="4"/>
  <c r="U144" i="5" l="1"/>
  <c r="U142" i="4"/>
  <c r="A145" i="5"/>
  <c r="F144" i="5"/>
  <c r="B144" i="5"/>
  <c r="C144" i="5"/>
  <c r="A143" i="4"/>
  <c r="D143" i="4" s="1"/>
  <c r="E143" i="4" s="1"/>
  <c r="F142" i="4"/>
  <c r="C142" i="4"/>
  <c r="B142" i="4"/>
  <c r="U145" i="5" l="1"/>
  <c r="U143" i="4"/>
  <c r="A146" i="5"/>
  <c r="F145" i="5"/>
  <c r="B145" i="5"/>
  <c r="C145" i="5"/>
  <c r="A144" i="4"/>
  <c r="D144" i="4" s="1"/>
  <c r="E144" i="4" s="1"/>
  <c r="F143" i="4"/>
  <c r="C143" i="4"/>
  <c r="B143" i="4"/>
  <c r="U146" i="5" l="1"/>
  <c r="U144" i="4"/>
  <c r="F146" i="5"/>
  <c r="A147" i="5"/>
  <c r="C146" i="5"/>
  <c r="B146" i="5"/>
  <c r="A145" i="4"/>
  <c r="D145" i="4" s="1"/>
  <c r="E145" i="4" s="1"/>
  <c r="F144" i="4"/>
  <c r="B144" i="4"/>
  <c r="C144" i="4"/>
  <c r="U147" i="5" l="1"/>
  <c r="U145" i="4"/>
  <c r="F147" i="5"/>
  <c r="A148" i="5"/>
  <c r="B147" i="5"/>
  <c r="C147" i="5"/>
  <c r="A146" i="4"/>
  <c r="D146" i="4" s="1"/>
  <c r="E146" i="4" s="1"/>
  <c r="F145" i="4"/>
  <c r="B145" i="4"/>
  <c r="C145" i="4"/>
  <c r="U148" i="5" l="1"/>
  <c r="U146" i="4"/>
  <c r="F148" i="5"/>
  <c r="A149" i="5"/>
  <c r="B148" i="5"/>
  <c r="C148" i="5"/>
  <c r="A147" i="4"/>
  <c r="D147" i="4" s="1"/>
  <c r="E147" i="4" s="1"/>
  <c r="F146" i="4"/>
  <c r="C146" i="4"/>
  <c r="B146" i="4"/>
  <c r="U149" i="5" l="1"/>
  <c r="U147" i="4"/>
  <c r="F149" i="5"/>
  <c r="A150" i="5"/>
  <c r="C149" i="5"/>
  <c r="B149" i="5"/>
  <c r="A148" i="4"/>
  <c r="D148" i="4" s="1"/>
  <c r="E148" i="4" s="1"/>
  <c r="F147" i="4"/>
  <c r="B147" i="4"/>
  <c r="C147" i="4"/>
  <c r="U150" i="5" l="1"/>
  <c r="U148" i="4"/>
  <c r="F150" i="5"/>
  <c r="A151" i="5"/>
  <c r="C150" i="5"/>
  <c r="B150" i="5"/>
  <c r="A149" i="4"/>
  <c r="D149" i="4" s="1"/>
  <c r="E149" i="4" s="1"/>
  <c r="F148" i="4"/>
  <c r="C148" i="4"/>
  <c r="B148" i="4"/>
  <c r="U151" i="5" l="1"/>
  <c r="U149" i="4"/>
  <c r="F151" i="5"/>
  <c r="A152" i="5"/>
  <c r="C151" i="5"/>
  <c r="B151" i="5"/>
  <c r="A150" i="4"/>
  <c r="D150" i="4" s="1"/>
  <c r="E150" i="4" s="1"/>
  <c r="F149" i="4"/>
  <c r="B149" i="4"/>
  <c r="C149" i="4"/>
  <c r="U152" i="5" l="1"/>
  <c r="U150" i="4"/>
  <c r="A153" i="5"/>
  <c r="F152" i="5"/>
  <c r="B152" i="5"/>
  <c r="C152" i="5"/>
  <c r="A151" i="4"/>
  <c r="D151" i="4" s="1"/>
  <c r="E151" i="4" s="1"/>
  <c r="F150" i="4"/>
  <c r="C150" i="4"/>
  <c r="B150" i="4"/>
  <c r="U153" i="5" l="1"/>
  <c r="U151" i="4"/>
  <c r="A154" i="5"/>
  <c r="F153" i="5"/>
  <c r="B153" i="5"/>
  <c r="C153" i="5"/>
  <c r="A152" i="4"/>
  <c r="D152" i="4" s="1"/>
  <c r="E152" i="4" s="1"/>
  <c r="F151" i="4"/>
  <c r="B151" i="4"/>
  <c r="C151" i="4"/>
  <c r="U154" i="5" l="1"/>
  <c r="U152" i="4"/>
  <c r="F154" i="5"/>
  <c r="A155" i="5"/>
  <c r="B154" i="5"/>
  <c r="C154" i="5"/>
  <c r="A153" i="4"/>
  <c r="D153" i="4" s="1"/>
  <c r="E153" i="4" s="1"/>
  <c r="F152" i="4"/>
  <c r="B152" i="4"/>
  <c r="C152" i="4"/>
  <c r="U155" i="5" l="1"/>
  <c r="U153" i="4"/>
  <c r="F155" i="5"/>
  <c r="A156" i="5"/>
  <c r="B155" i="5"/>
  <c r="C155" i="5"/>
  <c r="A154" i="4"/>
  <c r="D154" i="4" s="1"/>
  <c r="E154" i="4" s="1"/>
  <c r="F153" i="4"/>
  <c r="B153" i="4"/>
  <c r="C153" i="4"/>
  <c r="U156" i="5" l="1"/>
  <c r="U154" i="4"/>
  <c r="F156" i="5"/>
  <c r="A157" i="5"/>
  <c r="C156" i="5"/>
  <c r="B156" i="5"/>
  <c r="A155" i="4"/>
  <c r="D155" i="4" s="1"/>
  <c r="E155" i="4" s="1"/>
  <c r="F154" i="4"/>
  <c r="C154" i="4"/>
  <c r="B154" i="4"/>
  <c r="U157" i="5" l="1"/>
  <c r="U155" i="4"/>
  <c r="F157" i="5"/>
  <c r="A158" i="5"/>
  <c r="B157" i="5"/>
  <c r="C157" i="5"/>
  <c r="A156" i="4"/>
  <c r="D156" i="4" s="1"/>
  <c r="E156" i="4" s="1"/>
  <c r="F155" i="4"/>
  <c r="B155" i="4"/>
  <c r="C155" i="4"/>
  <c r="U158" i="5" l="1"/>
  <c r="U156" i="4"/>
  <c r="F158" i="5"/>
  <c r="A159" i="5"/>
  <c r="C158" i="5"/>
  <c r="B158" i="5"/>
  <c r="A157" i="4"/>
  <c r="D157" i="4" s="1"/>
  <c r="E157" i="4" s="1"/>
  <c r="F156" i="4"/>
  <c r="C156" i="4"/>
  <c r="B156" i="4"/>
  <c r="U159" i="5" l="1"/>
  <c r="U157" i="4"/>
  <c r="F159" i="5"/>
  <c r="A160" i="5"/>
  <c r="B159" i="5"/>
  <c r="C159" i="5"/>
  <c r="A158" i="4"/>
  <c r="D158" i="4" s="1"/>
  <c r="E158" i="4" s="1"/>
  <c r="F157" i="4"/>
  <c r="C157" i="4"/>
  <c r="B157" i="4"/>
  <c r="U160" i="5" l="1"/>
  <c r="U158" i="4"/>
  <c r="A161" i="5"/>
  <c r="F160" i="5"/>
  <c r="B160" i="5"/>
  <c r="C160" i="5"/>
  <c r="A159" i="4"/>
  <c r="D159" i="4" s="1"/>
  <c r="E159" i="4" s="1"/>
  <c r="F158" i="4"/>
  <c r="C158" i="4"/>
  <c r="B158" i="4"/>
  <c r="U161" i="5" l="1"/>
  <c r="U159" i="4"/>
  <c r="A162" i="5"/>
  <c r="F161" i="5"/>
  <c r="B161" i="5"/>
  <c r="C161" i="5"/>
  <c r="A160" i="4"/>
  <c r="D160" i="4" s="1"/>
  <c r="E160" i="4" s="1"/>
  <c r="F159" i="4"/>
  <c r="C159" i="4"/>
  <c r="B159" i="4"/>
  <c r="U162" i="5" l="1"/>
  <c r="U160" i="4"/>
  <c r="F162" i="5"/>
  <c r="A163" i="5"/>
  <c r="C162" i="5"/>
  <c r="B162" i="5"/>
  <c r="A161" i="4"/>
  <c r="D161" i="4" s="1"/>
  <c r="E161" i="4" s="1"/>
  <c r="F160" i="4"/>
  <c r="B160" i="4"/>
  <c r="C160" i="4"/>
  <c r="U163" i="5" l="1"/>
  <c r="U161" i="4"/>
  <c r="F163" i="5"/>
  <c r="A164" i="5"/>
  <c r="C163" i="5"/>
  <c r="B163" i="5"/>
  <c r="A162" i="4"/>
  <c r="D162" i="4" s="1"/>
  <c r="E162" i="4" s="1"/>
  <c r="F161" i="4"/>
  <c r="B161" i="4"/>
  <c r="C161" i="4"/>
  <c r="U164" i="5" l="1"/>
  <c r="U162" i="4"/>
  <c r="F164" i="5"/>
  <c r="A165" i="5"/>
  <c r="B164" i="5"/>
  <c r="C164" i="5"/>
  <c r="A163" i="4"/>
  <c r="D163" i="4" s="1"/>
  <c r="E163" i="4" s="1"/>
  <c r="F162" i="4"/>
  <c r="C162" i="4"/>
  <c r="B162" i="4"/>
  <c r="U165" i="5" l="1"/>
  <c r="U163" i="4"/>
  <c r="F165" i="5"/>
  <c r="A166" i="5"/>
  <c r="B165" i="5"/>
  <c r="C165" i="5"/>
  <c r="A164" i="4"/>
  <c r="D164" i="4" s="1"/>
  <c r="E164" i="4" s="1"/>
  <c r="F163" i="4"/>
  <c r="B163" i="4"/>
  <c r="C163" i="4"/>
  <c r="U166" i="5" l="1"/>
  <c r="U164" i="4"/>
  <c r="F166" i="5"/>
  <c r="A167" i="5"/>
  <c r="C166" i="5"/>
  <c r="B166" i="5"/>
  <c r="A165" i="4"/>
  <c r="D165" i="4" s="1"/>
  <c r="E165" i="4" s="1"/>
  <c r="F164" i="4"/>
  <c r="C164" i="4"/>
  <c r="B164" i="4"/>
  <c r="U167" i="5" l="1"/>
  <c r="U165" i="4"/>
  <c r="F167" i="5"/>
  <c r="A168" i="5"/>
  <c r="B167" i="5"/>
  <c r="C167" i="5"/>
  <c r="A166" i="4"/>
  <c r="D166" i="4" s="1"/>
  <c r="E166" i="4" s="1"/>
  <c r="F165" i="4"/>
  <c r="B165" i="4"/>
  <c r="C165" i="4"/>
  <c r="U168" i="5" l="1"/>
  <c r="U166" i="4"/>
  <c r="A169" i="5"/>
  <c r="F168" i="5"/>
  <c r="C168" i="5"/>
  <c r="B168" i="5"/>
  <c r="A167" i="4"/>
  <c r="D167" i="4" s="1"/>
  <c r="E167" i="4" s="1"/>
  <c r="F166" i="4"/>
  <c r="C166" i="4"/>
  <c r="B166" i="4"/>
  <c r="U169" i="5" l="1"/>
  <c r="U167" i="4"/>
  <c r="A170" i="5"/>
  <c r="F169" i="5"/>
  <c r="B169" i="5"/>
  <c r="C169" i="5"/>
  <c r="A168" i="4"/>
  <c r="D168" i="4" s="1"/>
  <c r="E168" i="4" s="1"/>
  <c r="F167" i="4"/>
  <c r="C167" i="4"/>
  <c r="B167" i="4"/>
  <c r="U170" i="5" l="1"/>
  <c r="U168" i="4"/>
  <c r="F170" i="5"/>
  <c r="A171" i="5"/>
  <c r="C170" i="5"/>
  <c r="B170" i="5"/>
  <c r="A169" i="4"/>
  <c r="D169" i="4" s="1"/>
  <c r="E169" i="4" s="1"/>
  <c r="F168" i="4"/>
  <c r="C168" i="4"/>
  <c r="B168" i="4"/>
  <c r="U171" i="5" l="1"/>
  <c r="U169" i="4"/>
  <c r="F171" i="5"/>
  <c r="A172" i="5"/>
  <c r="C171" i="5"/>
  <c r="B171" i="5"/>
  <c r="A170" i="4"/>
  <c r="D170" i="4" s="1"/>
  <c r="E170" i="4" s="1"/>
  <c r="F169" i="4"/>
  <c r="B169" i="4"/>
  <c r="C169" i="4"/>
  <c r="U172" i="5" l="1"/>
  <c r="U170" i="4"/>
  <c r="F172" i="5"/>
  <c r="A173" i="5"/>
  <c r="B172" i="5"/>
  <c r="C172" i="5"/>
  <c r="A171" i="4"/>
  <c r="D171" i="4" s="1"/>
  <c r="E171" i="4" s="1"/>
  <c r="F170" i="4"/>
  <c r="C170" i="4"/>
  <c r="B170" i="4"/>
  <c r="U173" i="5" l="1"/>
  <c r="U171" i="4"/>
  <c r="F173" i="5"/>
  <c r="A174" i="5"/>
  <c r="C173" i="5"/>
  <c r="B173" i="5"/>
  <c r="A172" i="4"/>
  <c r="D172" i="4" s="1"/>
  <c r="E172" i="4" s="1"/>
  <c r="F171" i="4"/>
  <c r="C171" i="4"/>
  <c r="B171" i="4"/>
  <c r="U174" i="5" l="1"/>
  <c r="U172" i="4"/>
  <c r="F174" i="5"/>
  <c r="A175" i="5"/>
  <c r="B174" i="5"/>
  <c r="C174" i="5"/>
  <c r="A173" i="4"/>
  <c r="D173" i="4" s="1"/>
  <c r="E173" i="4" s="1"/>
  <c r="F172" i="4"/>
  <c r="C172" i="4"/>
  <c r="B172" i="4"/>
  <c r="U175" i="5" l="1"/>
  <c r="U173" i="4"/>
  <c r="F175" i="5"/>
  <c r="A176" i="5"/>
  <c r="B175" i="5"/>
  <c r="C175" i="5"/>
  <c r="A174" i="4"/>
  <c r="D174" i="4" s="1"/>
  <c r="E174" i="4" s="1"/>
  <c r="F173" i="4"/>
  <c r="B173" i="4"/>
  <c r="C173" i="4"/>
  <c r="U176" i="5" l="1"/>
  <c r="U174" i="4"/>
  <c r="A177" i="5"/>
  <c r="F176" i="5"/>
  <c r="B176" i="5"/>
  <c r="C176" i="5"/>
  <c r="A175" i="4"/>
  <c r="D175" i="4" s="1"/>
  <c r="E175" i="4" s="1"/>
  <c r="F174" i="4"/>
  <c r="C174" i="4"/>
  <c r="B174" i="4"/>
  <c r="U177" i="5" l="1"/>
  <c r="U175" i="4"/>
  <c r="A178" i="5"/>
  <c r="F177" i="5"/>
  <c r="C177" i="5"/>
  <c r="B177" i="5"/>
  <c r="A176" i="4"/>
  <c r="D176" i="4" s="1"/>
  <c r="E176" i="4" s="1"/>
  <c r="F175" i="4"/>
  <c r="B175" i="4"/>
  <c r="C175" i="4"/>
  <c r="U178" i="5" l="1"/>
  <c r="U176" i="4"/>
  <c r="F178" i="5"/>
  <c r="A179" i="5"/>
  <c r="C178" i="5"/>
  <c r="B178" i="5"/>
  <c r="A177" i="4"/>
  <c r="D177" i="4" s="1"/>
  <c r="E177" i="4" s="1"/>
  <c r="F176" i="4"/>
  <c r="C176" i="4"/>
  <c r="B176" i="4"/>
  <c r="U179" i="5" l="1"/>
  <c r="U177" i="4"/>
  <c r="A180" i="5"/>
  <c r="F179" i="5"/>
  <c r="B179" i="5"/>
  <c r="C179" i="5"/>
  <c r="A178" i="4"/>
  <c r="D178" i="4" s="1"/>
  <c r="E178" i="4" s="1"/>
  <c r="F177" i="4"/>
  <c r="C177" i="4"/>
  <c r="B177" i="4"/>
  <c r="U180" i="5" l="1"/>
  <c r="U178" i="4"/>
  <c r="A181" i="5"/>
  <c r="F180" i="5"/>
  <c r="B180" i="5"/>
  <c r="C180" i="5"/>
  <c r="A179" i="4"/>
  <c r="D179" i="4" s="1"/>
  <c r="E179" i="4" s="1"/>
  <c r="F178" i="4"/>
  <c r="C178" i="4"/>
  <c r="B178" i="4"/>
  <c r="U181" i="5" l="1"/>
  <c r="U179" i="4"/>
  <c r="F181" i="5"/>
  <c r="A182" i="5"/>
  <c r="B181" i="5"/>
  <c r="C181" i="5"/>
  <c r="A180" i="4"/>
  <c r="D180" i="4" s="1"/>
  <c r="E180" i="4" s="1"/>
  <c r="F179" i="4"/>
  <c r="C179" i="4"/>
  <c r="B179" i="4"/>
  <c r="U182" i="5" l="1"/>
  <c r="U180" i="4"/>
  <c r="F182" i="5"/>
  <c r="A183" i="5"/>
  <c r="C182" i="5"/>
  <c r="B182" i="5"/>
  <c r="A181" i="4"/>
  <c r="D181" i="4" s="1"/>
  <c r="E181" i="4" s="1"/>
  <c r="F180" i="4"/>
  <c r="C180" i="4"/>
  <c r="B180" i="4"/>
  <c r="U183" i="5" l="1"/>
  <c r="U181" i="4"/>
  <c r="F183" i="5"/>
  <c r="A184" i="5"/>
  <c r="B183" i="5"/>
  <c r="C183" i="5"/>
  <c r="A182" i="4"/>
  <c r="D182" i="4" s="1"/>
  <c r="E182" i="4" s="1"/>
  <c r="F181" i="4"/>
  <c r="C181" i="4"/>
  <c r="B181" i="4"/>
  <c r="U184" i="5" l="1"/>
  <c r="U182" i="4"/>
  <c r="F184" i="5"/>
  <c r="A185" i="5"/>
  <c r="B184" i="5"/>
  <c r="C184" i="5"/>
  <c r="A183" i="4"/>
  <c r="D183" i="4" s="1"/>
  <c r="E183" i="4" s="1"/>
  <c r="F182" i="4"/>
  <c r="B182" i="4"/>
  <c r="C182" i="4"/>
  <c r="U185" i="5" l="1"/>
  <c r="U183" i="4"/>
  <c r="F185" i="5"/>
  <c r="A186" i="5"/>
  <c r="C185" i="5"/>
  <c r="B185" i="5"/>
  <c r="A184" i="4"/>
  <c r="D184" i="4" s="1"/>
  <c r="E184" i="4" s="1"/>
  <c r="F183" i="4"/>
  <c r="B183" i="4"/>
  <c r="C183" i="4"/>
  <c r="U186" i="5" l="1"/>
  <c r="U184" i="4"/>
  <c r="F186" i="5"/>
  <c r="A187" i="5"/>
  <c r="C186" i="5"/>
  <c r="B186" i="5"/>
  <c r="A185" i="4"/>
  <c r="D185" i="4" s="1"/>
  <c r="E185" i="4" s="1"/>
  <c r="F184" i="4"/>
  <c r="C184" i="4"/>
  <c r="B184" i="4"/>
  <c r="U187" i="5" l="1"/>
  <c r="U185" i="4"/>
  <c r="A188" i="5"/>
  <c r="F187" i="5"/>
  <c r="C187" i="5"/>
  <c r="B187" i="5"/>
  <c r="A186" i="4"/>
  <c r="D186" i="4" s="1"/>
  <c r="E186" i="4" s="1"/>
  <c r="F185" i="4"/>
  <c r="B185" i="4"/>
  <c r="C185" i="4"/>
  <c r="U188" i="5" l="1"/>
  <c r="F186" i="4"/>
  <c r="A189" i="5"/>
  <c r="F188" i="5"/>
  <c r="B188" i="5"/>
  <c r="C188" i="5"/>
  <c r="A187" i="4"/>
  <c r="D187" i="4" s="1"/>
  <c r="E187" i="4" s="1"/>
  <c r="B186" i="4"/>
  <c r="C186" i="4"/>
  <c r="U189" i="5" l="1"/>
  <c r="U186" i="4"/>
  <c r="U187" i="4"/>
  <c r="F189" i="5"/>
  <c r="A190" i="5"/>
  <c r="C189" i="5"/>
  <c r="B189" i="5"/>
  <c r="A188" i="4"/>
  <c r="D188" i="4" s="1"/>
  <c r="E188" i="4" s="1"/>
  <c r="F187" i="4"/>
  <c r="B187" i="4"/>
  <c r="C187" i="4"/>
  <c r="U190" i="5" l="1"/>
  <c r="U188" i="4"/>
  <c r="F190" i="5"/>
  <c r="A191" i="5"/>
  <c r="C190" i="5"/>
  <c r="B190" i="5"/>
  <c r="A189" i="4"/>
  <c r="D189" i="4" s="1"/>
  <c r="E189" i="4" s="1"/>
  <c r="F188" i="4"/>
  <c r="B188" i="4"/>
  <c r="C188" i="4"/>
  <c r="U191" i="5" l="1"/>
  <c r="U189" i="4"/>
  <c r="F191" i="5"/>
  <c r="A192" i="5"/>
  <c r="C191" i="5"/>
  <c r="B191" i="5"/>
  <c r="A190" i="4"/>
  <c r="D190" i="4" s="1"/>
  <c r="E190" i="4" s="1"/>
  <c r="F189" i="4"/>
  <c r="C189" i="4"/>
  <c r="B189" i="4"/>
  <c r="U192" i="5" l="1"/>
  <c r="U190" i="4"/>
  <c r="F192" i="5"/>
  <c r="A193" i="5"/>
  <c r="C192" i="5"/>
  <c r="B192" i="5"/>
  <c r="A191" i="4"/>
  <c r="D191" i="4" s="1"/>
  <c r="E191" i="4" s="1"/>
  <c r="F190" i="4"/>
  <c r="B190" i="4"/>
  <c r="C190" i="4"/>
  <c r="U193" i="5" l="1"/>
  <c r="U191" i="4"/>
  <c r="F193" i="5"/>
  <c r="A194" i="5"/>
  <c r="C193" i="5"/>
  <c r="B193" i="5"/>
  <c r="A192" i="4"/>
  <c r="D192" i="4" s="1"/>
  <c r="E192" i="4" s="1"/>
  <c r="F191" i="4"/>
  <c r="B191" i="4"/>
  <c r="C191" i="4"/>
  <c r="U194" i="5" l="1"/>
  <c r="U192" i="4"/>
  <c r="F194" i="5"/>
  <c r="A195" i="5"/>
  <c r="B194" i="5"/>
  <c r="C194" i="5"/>
  <c r="A193" i="4"/>
  <c r="D193" i="4" s="1"/>
  <c r="E193" i="4" s="1"/>
  <c r="F192" i="4"/>
  <c r="C192" i="4"/>
  <c r="B192" i="4"/>
  <c r="U195" i="5" l="1"/>
  <c r="U193" i="4"/>
  <c r="A196" i="5"/>
  <c r="F195" i="5"/>
  <c r="C195" i="5"/>
  <c r="B195" i="5"/>
  <c r="A194" i="4"/>
  <c r="D194" i="4" s="1"/>
  <c r="E194" i="4" s="1"/>
  <c r="F193" i="4"/>
  <c r="B193" i="4"/>
  <c r="C193" i="4"/>
  <c r="U196" i="5" l="1"/>
  <c r="U194" i="4"/>
  <c r="A197" i="5"/>
  <c r="F196" i="5"/>
  <c r="B196" i="5"/>
  <c r="C196" i="5"/>
  <c r="A195" i="4"/>
  <c r="D195" i="4" s="1"/>
  <c r="E195" i="4" s="1"/>
  <c r="F194" i="4"/>
  <c r="B194" i="4"/>
  <c r="C194" i="4"/>
  <c r="U197" i="5" l="1"/>
  <c r="U195" i="4"/>
  <c r="F197" i="5"/>
  <c r="A198" i="5"/>
  <c r="C197" i="5"/>
  <c r="B197" i="5"/>
  <c r="A196" i="4"/>
  <c r="D196" i="4" s="1"/>
  <c r="E196" i="4" s="1"/>
  <c r="F195" i="4"/>
  <c r="B195" i="4"/>
  <c r="C195" i="4"/>
  <c r="U198" i="5" l="1"/>
  <c r="U196" i="4"/>
  <c r="F198" i="5"/>
  <c r="A199" i="5"/>
  <c r="C198" i="5"/>
  <c r="B198" i="5"/>
  <c r="A197" i="4"/>
  <c r="D197" i="4" s="1"/>
  <c r="E197" i="4" s="1"/>
  <c r="F196" i="4"/>
  <c r="C196" i="4"/>
  <c r="B196" i="4"/>
  <c r="U199" i="5" l="1"/>
  <c r="U197" i="4"/>
  <c r="F199" i="5"/>
  <c r="A200" i="5"/>
  <c r="C199" i="5"/>
  <c r="B199" i="5"/>
  <c r="A198" i="4"/>
  <c r="D198" i="4" s="1"/>
  <c r="E198" i="4" s="1"/>
  <c r="F197" i="4"/>
  <c r="C197" i="4"/>
  <c r="B197" i="4"/>
  <c r="U200" i="5" l="1"/>
  <c r="U198" i="4"/>
  <c r="F200" i="5"/>
  <c r="A201" i="5"/>
  <c r="C200" i="5"/>
  <c r="B200" i="5"/>
  <c r="A199" i="4"/>
  <c r="D199" i="4" s="1"/>
  <c r="E199" i="4" s="1"/>
  <c r="F198" i="4"/>
  <c r="B198" i="4"/>
  <c r="C198" i="4"/>
  <c r="U201" i="5" l="1"/>
  <c r="U199" i="4"/>
  <c r="F201" i="5"/>
  <c r="A202" i="5"/>
  <c r="B201" i="5"/>
  <c r="C201" i="5"/>
  <c r="A200" i="4"/>
  <c r="D200" i="4" s="1"/>
  <c r="E200" i="4" s="1"/>
  <c r="F199" i="4"/>
  <c r="B199" i="4"/>
  <c r="C199" i="4"/>
  <c r="U202" i="5" l="1"/>
  <c r="U200" i="4"/>
  <c r="F202" i="5"/>
  <c r="A203" i="5"/>
  <c r="C202" i="5"/>
  <c r="B202" i="5"/>
  <c r="A201" i="4"/>
  <c r="D201" i="4" s="1"/>
  <c r="E201" i="4" s="1"/>
  <c r="F200" i="4"/>
  <c r="B200" i="4"/>
  <c r="C200" i="4"/>
  <c r="U203" i="5" l="1"/>
  <c r="U201" i="4"/>
  <c r="A204" i="5"/>
  <c r="F203" i="5"/>
  <c r="C203" i="5"/>
  <c r="B203" i="5"/>
  <c r="A202" i="4"/>
  <c r="D202" i="4" s="1"/>
  <c r="E202" i="4" s="1"/>
  <c r="F201" i="4"/>
  <c r="B201" i="4"/>
  <c r="C201" i="4"/>
  <c r="U204" i="5" l="1"/>
  <c r="U202" i="4"/>
  <c r="A205" i="5"/>
  <c r="F204" i="5"/>
  <c r="B204" i="5"/>
  <c r="C204" i="5"/>
  <c r="A203" i="4"/>
  <c r="D203" i="4" s="1"/>
  <c r="E203" i="4" s="1"/>
  <c r="F202" i="4"/>
  <c r="C202" i="4"/>
  <c r="B202" i="4"/>
  <c r="U205" i="5" l="1"/>
  <c r="U203" i="4"/>
  <c r="F205" i="5"/>
  <c r="A206" i="5"/>
  <c r="B205" i="5"/>
  <c r="C205" i="5"/>
  <c r="A204" i="4"/>
  <c r="D204" i="4" s="1"/>
  <c r="E204" i="4" s="1"/>
  <c r="F203" i="4"/>
  <c r="B203" i="4"/>
  <c r="C203" i="4"/>
  <c r="U206" i="5" l="1"/>
  <c r="U204" i="4"/>
  <c r="F206" i="5"/>
  <c r="A207" i="5"/>
  <c r="C206" i="5"/>
  <c r="B206" i="5"/>
  <c r="A205" i="4"/>
  <c r="D205" i="4" s="1"/>
  <c r="E205" i="4" s="1"/>
  <c r="F204" i="4"/>
  <c r="C204" i="4"/>
  <c r="B204" i="4"/>
  <c r="U207" i="5" l="1"/>
  <c r="U205" i="4"/>
  <c r="F207" i="5"/>
  <c r="A208" i="5"/>
  <c r="C207" i="5"/>
  <c r="B207" i="5"/>
  <c r="A206" i="4"/>
  <c r="D206" i="4" s="1"/>
  <c r="E206" i="4" s="1"/>
  <c r="F205" i="4"/>
  <c r="B205" i="4"/>
  <c r="C205" i="4"/>
  <c r="U208" i="5" l="1"/>
  <c r="U206" i="4"/>
  <c r="F208" i="5"/>
  <c r="A209" i="5"/>
  <c r="B208" i="5"/>
  <c r="C208" i="5"/>
  <c r="A207" i="4"/>
  <c r="D207" i="4" s="1"/>
  <c r="E207" i="4" s="1"/>
  <c r="F206" i="4"/>
  <c r="B206" i="4"/>
  <c r="C206" i="4"/>
  <c r="U209" i="5" l="1"/>
  <c r="U207" i="4"/>
  <c r="F209" i="5"/>
  <c r="A210" i="5"/>
  <c r="B209" i="5"/>
  <c r="C209" i="5"/>
  <c r="A208" i="4"/>
  <c r="D208" i="4" s="1"/>
  <c r="E208" i="4" s="1"/>
  <c r="F207" i="4"/>
  <c r="C207" i="4"/>
  <c r="B207" i="4"/>
  <c r="U210" i="5" l="1"/>
  <c r="U208" i="4"/>
  <c r="F210" i="5"/>
  <c r="A211" i="5"/>
  <c r="C210" i="5"/>
  <c r="B210" i="5"/>
  <c r="A209" i="4"/>
  <c r="D209" i="4" s="1"/>
  <c r="E209" i="4" s="1"/>
  <c r="F208" i="4"/>
  <c r="B208" i="4"/>
  <c r="C208" i="4"/>
  <c r="U211" i="5" l="1"/>
  <c r="U209" i="4"/>
  <c r="A212" i="5"/>
  <c r="F211" i="5"/>
  <c r="B211" i="5"/>
  <c r="C211" i="5"/>
  <c r="A210" i="4"/>
  <c r="D210" i="4" s="1"/>
  <c r="E210" i="4" s="1"/>
  <c r="F209" i="4"/>
  <c r="B209" i="4"/>
  <c r="C209" i="4"/>
  <c r="U212" i="5" l="1"/>
  <c r="U210" i="4"/>
  <c r="A213" i="5"/>
  <c r="F212" i="5"/>
  <c r="C212" i="5"/>
  <c r="B212" i="5"/>
  <c r="A211" i="4"/>
  <c r="D211" i="4" s="1"/>
  <c r="E211" i="4" s="1"/>
  <c r="F210" i="4"/>
  <c r="C210" i="4"/>
  <c r="B210" i="4"/>
  <c r="U213" i="5" l="1"/>
  <c r="U211" i="4"/>
  <c r="F213" i="5"/>
  <c r="A214" i="5"/>
  <c r="C213" i="5"/>
  <c r="B213" i="5"/>
  <c r="A212" i="4"/>
  <c r="D212" i="4" s="1"/>
  <c r="E212" i="4" s="1"/>
  <c r="F211" i="4"/>
  <c r="B211" i="4"/>
  <c r="C211" i="4"/>
  <c r="U214" i="5" l="1"/>
  <c r="U212" i="4"/>
  <c r="F214" i="5"/>
  <c r="A215" i="5"/>
  <c r="C214" i="5"/>
  <c r="B214" i="5"/>
  <c r="A213" i="4"/>
  <c r="D213" i="4" s="1"/>
  <c r="E213" i="4" s="1"/>
  <c r="F212" i="4"/>
  <c r="C212" i="4"/>
  <c r="B212" i="4"/>
  <c r="U215" i="5" l="1"/>
  <c r="U213" i="4"/>
  <c r="F215" i="5"/>
  <c r="A216" i="5"/>
  <c r="B215" i="5"/>
  <c r="C215" i="5"/>
  <c r="A214" i="4"/>
  <c r="D214" i="4" s="1"/>
  <c r="E214" i="4" s="1"/>
  <c r="F213" i="4"/>
  <c r="C213" i="4"/>
  <c r="B213" i="4"/>
  <c r="U216" i="5" l="1"/>
  <c r="U214" i="4"/>
  <c r="F216" i="5"/>
  <c r="A217" i="5"/>
  <c r="B216" i="5"/>
  <c r="C216" i="5"/>
  <c r="A215" i="4"/>
  <c r="D215" i="4" s="1"/>
  <c r="E215" i="4" s="1"/>
  <c r="F214" i="4"/>
  <c r="C214" i="4"/>
  <c r="B214" i="4"/>
  <c r="U217" i="5" l="1"/>
  <c r="U215" i="4"/>
  <c r="A218" i="5"/>
  <c r="F217" i="5"/>
  <c r="C217" i="5"/>
  <c r="B217" i="5"/>
  <c r="A216" i="4"/>
  <c r="D216" i="4" s="1"/>
  <c r="E216" i="4" s="1"/>
  <c r="F215" i="4"/>
  <c r="B215" i="4"/>
  <c r="C215" i="4"/>
  <c r="U218" i="5" l="1"/>
  <c r="U216" i="4"/>
  <c r="F218" i="5"/>
  <c r="A219" i="5"/>
  <c r="C218" i="5"/>
  <c r="B218" i="5"/>
  <c r="A217" i="4"/>
  <c r="D217" i="4" s="1"/>
  <c r="E217" i="4" s="1"/>
  <c r="F216" i="4"/>
  <c r="B216" i="4"/>
  <c r="C216" i="4"/>
  <c r="U219" i="5" l="1"/>
  <c r="U217" i="4"/>
  <c r="F219" i="5"/>
  <c r="A220" i="5"/>
  <c r="B219" i="5"/>
  <c r="C219" i="5"/>
  <c r="A218" i="4"/>
  <c r="D218" i="4" s="1"/>
  <c r="E218" i="4" s="1"/>
  <c r="F217" i="4"/>
  <c r="B217" i="4"/>
  <c r="C217" i="4"/>
  <c r="U220" i="5" l="1"/>
  <c r="U218" i="4"/>
  <c r="F220" i="5"/>
  <c r="A221" i="5"/>
  <c r="C220" i="5"/>
  <c r="B220" i="5"/>
  <c r="A219" i="4"/>
  <c r="D219" i="4" s="1"/>
  <c r="E219" i="4" s="1"/>
  <c r="F218" i="4"/>
  <c r="C218" i="4"/>
  <c r="B218" i="4"/>
  <c r="U221" i="5" l="1"/>
  <c r="U219" i="4"/>
  <c r="F221" i="5"/>
  <c r="A222" i="5"/>
  <c r="C221" i="5"/>
  <c r="B221" i="5"/>
  <c r="A220" i="4"/>
  <c r="D220" i="4" s="1"/>
  <c r="E220" i="4" s="1"/>
  <c r="F219" i="4"/>
  <c r="B219" i="4"/>
  <c r="C219" i="4"/>
  <c r="U222" i="5" l="1"/>
  <c r="U220" i="4"/>
  <c r="F222" i="5"/>
  <c r="A223" i="5"/>
  <c r="C222" i="5"/>
  <c r="B222" i="5"/>
  <c r="A221" i="4"/>
  <c r="D221" i="4" s="1"/>
  <c r="E221" i="4" s="1"/>
  <c r="F220" i="4"/>
  <c r="C220" i="4"/>
  <c r="B220" i="4"/>
  <c r="U223" i="5" l="1"/>
  <c r="U221" i="4"/>
  <c r="F223" i="5"/>
  <c r="A224" i="5"/>
  <c r="C223" i="5"/>
  <c r="B223" i="5"/>
  <c r="A222" i="4"/>
  <c r="D222" i="4" s="1"/>
  <c r="E222" i="4" s="1"/>
  <c r="F221" i="4"/>
  <c r="B221" i="4"/>
  <c r="C221" i="4"/>
  <c r="U224" i="5" l="1"/>
  <c r="U222" i="4"/>
  <c r="F224" i="5"/>
  <c r="A225" i="5"/>
  <c r="C224" i="5"/>
  <c r="B224" i="5"/>
  <c r="A223" i="4"/>
  <c r="D223" i="4" s="1"/>
  <c r="E223" i="4" s="1"/>
  <c r="F222" i="4"/>
  <c r="B222" i="4"/>
  <c r="C222" i="4"/>
  <c r="U225" i="5" l="1"/>
  <c r="U223" i="4"/>
  <c r="F225" i="5"/>
  <c r="A226" i="5"/>
  <c r="C225" i="5"/>
  <c r="B225" i="5"/>
  <c r="A224" i="4"/>
  <c r="D224" i="4" s="1"/>
  <c r="E224" i="4" s="1"/>
  <c r="F223" i="4"/>
  <c r="C223" i="4"/>
  <c r="B223" i="4"/>
  <c r="U226" i="5" l="1"/>
  <c r="U224" i="4"/>
  <c r="A227" i="5"/>
  <c r="F226" i="5"/>
  <c r="C226" i="5"/>
  <c r="B226" i="5"/>
  <c r="A225" i="4"/>
  <c r="D225" i="4" s="1"/>
  <c r="E225" i="4" s="1"/>
  <c r="F224" i="4"/>
  <c r="B224" i="4"/>
  <c r="C224" i="4"/>
  <c r="U227" i="5" l="1"/>
  <c r="U225" i="4"/>
  <c r="A228" i="5"/>
  <c r="F227" i="5"/>
  <c r="B227" i="5"/>
  <c r="C227" i="5"/>
  <c r="A226" i="4"/>
  <c r="D226" i="4" s="1"/>
  <c r="E226" i="4" s="1"/>
  <c r="F225" i="4"/>
  <c r="B225" i="4"/>
  <c r="C225" i="4"/>
  <c r="U228" i="5" l="1"/>
  <c r="U226" i="4"/>
  <c r="F228" i="5"/>
  <c r="A229" i="5"/>
  <c r="C228" i="5"/>
  <c r="B228" i="5"/>
  <c r="A227" i="4"/>
  <c r="D227" i="4" s="1"/>
  <c r="E227" i="4" s="1"/>
  <c r="F226" i="4"/>
  <c r="C226" i="4"/>
  <c r="B226" i="4"/>
  <c r="U229" i="5" l="1"/>
  <c r="U227" i="4"/>
  <c r="F229" i="5"/>
  <c r="A230" i="5"/>
  <c r="C229" i="5"/>
  <c r="B229" i="5"/>
  <c r="A228" i="4"/>
  <c r="D228" i="4" s="1"/>
  <c r="E228" i="4" s="1"/>
  <c r="F227" i="4"/>
  <c r="B227" i="4"/>
  <c r="C227" i="4"/>
  <c r="U230" i="5" l="1"/>
  <c r="U228" i="4"/>
  <c r="F230" i="5"/>
  <c r="A231" i="5"/>
  <c r="C230" i="5"/>
  <c r="B230" i="5"/>
  <c r="A229" i="4"/>
  <c r="D229" i="4" s="1"/>
  <c r="E229" i="4" s="1"/>
  <c r="F228" i="4"/>
  <c r="C228" i="4"/>
  <c r="B228" i="4"/>
  <c r="U231" i="5" l="1"/>
  <c r="U229" i="4"/>
  <c r="F231" i="5"/>
  <c r="A232" i="5"/>
  <c r="C231" i="5"/>
  <c r="B231" i="5"/>
  <c r="A230" i="4"/>
  <c r="D230" i="4" s="1"/>
  <c r="E230" i="4" s="1"/>
  <c r="F229" i="4"/>
  <c r="B229" i="4"/>
  <c r="C229" i="4"/>
  <c r="U232" i="5" l="1"/>
  <c r="U230" i="4"/>
  <c r="F232" i="5"/>
  <c r="A233" i="5"/>
  <c r="C232" i="5"/>
  <c r="B232" i="5"/>
  <c r="A231" i="4"/>
  <c r="D231" i="4" s="1"/>
  <c r="E231" i="4" s="1"/>
  <c r="F230" i="4"/>
  <c r="C230" i="4"/>
  <c r="B230" i="4"/>
  <c r="U233" i="5" l="1"/>
  <c r="U231" i="4"/>
  <c r="F233" i="5"/>
  <c r="A234" i="5"/>
  <c r="C233" i="5"/>
  <c r="B233" i="5"/>
  <c r="A232" i="4"/>
  <c r="D232" i="4" s="1"/>
  <c r="E232" i="4" s="1"/>
  <c r="F231" i="4"/>
  <c r="C231" i="4"/>
  <c r="B231" i="4"/>
  <c r="U234" i="5" l="1"/>
  <c r="U232" i="4"/>
  <c r="A235" i="5"/>
  <c r="F234" i="5"/>
  <c r="C234" i="5"/>
  <c r="B234" i="5"/>
  <c r="A233" i="4"/>
  <c r="D233" i="4" s="1"/>
  <c r="E233" i="4" s="1"/>
  <c r="F232" i="4"/>
  <c r="C232" i="4"/>
  <c r="B232" i="4"/>
  <c r="U235" i="5" l="1"/>
  <c r="U233" i="4"/>
  <c r="A236" i="5"/>
  <c r="F235" i="5"/>
  <c r="C235" i="5"/>
  <c r="B235" i="5"/>
  <c r="A234" i="4"/>
  <c r="D234" i="4" s="1"/>
  <c r="E234" i="4" s="1"/>
  <c r="F233" i="4"/>
  <c r="B233" i="4"/>
  <c r="C233" i="4"/>
  <c r="U236" i="5" l="1"/>
  <c r="U234" i="4"/>
  <c r="F236" i="5"/>
  <c r="A237" i="5"/>
  <c r="B236" i="5"/>
  <c r="C236" i="5"/>
  <c r="A235" i="4"/>
  <c r="D235" i="4" s="1"/>
  <c r="E235" i="4" s="1"/>
  <c r="F234" i="4"/>
  <c r="C234" i="4"/>
  <c r="B234" i="4"/>
  <c r="U237" i="5" l="1"/>
  <c r="U235" i="4"/>
  <c r="F237" i="5"/>
  <c r="A238" i="5"/>
  <c r="C237" i="5"/>
  <c r="B237" i="5"/>
  <c r="A236" i="4"/>
  <c r="D236" i="4" s="1"/>
  <c r="E236" i="4" s="1"/>
  <c r="F235" i="4"/>
  <c r="C235" i="4"/>
  <c r="B235" i="4"/>
  <c r="U238" i="5" l="1"/>
  <c r="U236" i="4"/>
  <c r="F238" i="5"/>
  <c r="A239" i="5"/>
  <c r="C238" i="5"/>
  <c r="B238" i="5"/>
  <c r="A237" i="4"/>
  <c r="D237" i="4" s="1"/>
  <c r="E237" i="4" s="1"/>
  <c r="F236" i="4"/>
  <c r="C236" i="4"/>
  <c r="B236" i="4"/>
  <c r="U239" i="5" l="1"/>
  <c r="U237" i="4"/>
  <c r="F239" i="5"/>
  <c r="A240" i="5"/>
  <c r="C239" i="5"/>
  <c r="B239" i="5"/>
  <c r="A238" i="4"/>
  <c r="D238" i="4" s="1"/>
  <c r="E238" i="4" s="1"/>
  <c r="F237" i="4"/>
  <c r="B237" i="4"/>
  <c r="C237" i="4"/>
  <c r="U240" i="5" l="1"/>
  <c r="U238" i="4"/>
  <c r="F240" i="5"/>
  <c r="A241" i="5"/>
  <c r="C240" i="5"/>
  <c r="B240" i="5"/>
  <c r="A239" i="4"/>
  <c r="D239" i="4" s="1"/>
  <c r="E239" i="4" s="1"/>
  <c r="F238" i="4"/>
  <c r="B238" i="4"/>
  <c r="C238" i="4"/>
  <c r="U241" i="5" l="1"/>
  <c r="U239" i="4"/>
  <c r="F241" i="5"/>
  <c r="A242" i="5"/>
  <c r="B241" i="5"/>
  <c r="C241" i="5"/>
  <c r="A240" i="4"/>
  <c r="D240" i="4" s="1"/>
  <c r="E240" i="4" s="1"/>
  <c r="F239" i="4"/>
  <c r="B239" i="4"/>
  <c r="C239" i="4"/>
  <c r="U242" i="5" l="1"/>
  <c r="U240" i="4"/>
  <c r="A243" i="5"/>
  <c r="F242" i="5"/>
  <c r="C242" i="5"/>
  <c r="B242" i="5"/>
  <c r="A241" i="4"/>
  <c r="D241" i="4" s="1"/>
  <c r="E241" i="4" s="1"/>
  <c r="F240" i="4"/>
  <c r="C240" i="4"/>
  <c r="B240" i="4"/>
  <c r="U243" i="5" l="1"/>
  <c r="U241" i="4"/>
  <c r="A244" i="5"/>
  <c r="F243" i="5"/>
  <c r="B243" i="5"/>
  <c r="C243" i="5"/>
  <c r="A242" i="4"/>
  <c r="D242" i="4" s="1"/>
  <c r="E242" i="4" s="1"/>
  <c r="F241" i="4"/>
  <c r="C241" i="4"/>
  <c r="B241" i="4"/>
  <c r="U244" i="5" l="1"/>
  <c r="U242" i="4"/>
  <c r="F244" i="5"/>
  <c r="A245" i="5"/>
  <c r="B244" i="5"/>
  <c r="C244" i="5"/>
  <c r="A243" i="4"/>
  <c r="D243" i="4" s="1"/>
  <c r="E243" i="4" s="1"/>
  <c r="F242" i="4"/>
  <c r="C242" i="4"/>
  <c r="B242" i="4"/>
  <c r="U245" i="5" l="1"/>
  <c r="U243" i="4"/>
  <c r="F245" i="5"/>
  <c r="A246" i="5"/>
  <c r="C245" i="5"/>
  <c r="B245" i="5"/>
  <c r="A244" i="4"/>
  <c r="D244" i="4" s="1"/>
  <c r="E244" i="4" s="1"/>
  <c r="F243" i="4"/>
  <c r="C243" i="4"/>
  <c r="B243" i="4"/>
  <c r="U246" i="5" l="1"/>
  <c r="U244" i="4"/>
  <c r="F246" i="5"/>
  <c r="A247" i="5"/>
  <c r="C246" i="5"/>
  <c r="B246" i="5"/>
  <c r="A245" i="4"/>
  <c r="D245" i="4" s="1"/>
  <c r="E245" i="4" s="1"/>
  <c r="F244" i="4"/>
  <c r="C244" i="4"/>
  <c r="B244" i="4"/>
  <c r="U247" i="5" l="1"/>
  <c r="U245" i="4"/>
  <c r="F247" i="5"/>
  <c r="A248" i="5"/>
  <c r="C247" i="5"/>
  <c r="B247" i="5"/>
  <c r="A246" i="4"/>
  <c r="D246" i="4" s="1"/>
  <c r="E246" i="4" s="1"/>
  <c r="F245" i="4"/>
  <c r="C245" i="4"/>
  <c r="B245" i="4"/>
  <c r="U248" i="5" l="1"/>
  <c r="U246" i="4"/>
  <c r="F248" i="5"/>
  <c r="A249" i="5"/>
  <c r="C248" i="5"/>
  <c r="B248" i="5"/>
  <c r="A247" i="4"/>
  <c r="D247" i="4" s="1"/>
  <c r="E247" i="4" s="1"/>
  <c r="F246" i="4"/>
  <c r="B246" i="4"/>
  <c r="C246" i="4"/>
  <c r="U249" i="5" l="1"/>
  <c r="U247" i="4"/>
  <c r="F249" i="5"/>
  <c r="A250" i="5"/>
  <c r="C249" i="5"/>
  <c r="B249" i="5"/>
  <c r="A248" i="4"/>
  <c r="D248" i="4" s="1"/>
  <c r="E248" i="4" s="1"/>
  <c r="F247" i="4"/>
  <c r="C247" i="4"/>
  <c r="B247" i="4"/>
  <c r="U250" i="5" l="1"/>
  <c r="U248" i="4"/>
  <c r="A251" i="5"/>
  <c r="F250" i="5"/>
  <c r="C250" i="5"/>
  <c r="B250" i="5"/>
  <c r="A249" i="4"/>
  <c r="D249" i="4" s="1"/>
  <c r="E249" i="4" s="1"/>
  <c r="F248" i="4"/>
  <c r="C248" i="4"/>
  <c r="B248" i="4"/>
  <c r="U251" i="5" l="1"/>
  <c r="U249" i="4"/>
  <c r="A252" i="5"/>
  <c r="F251" i="5"/>
  <c r="B251" i="5"/>
  <c r="C251" i="5"/>
  <c r="A250" i="4"/>
  <c r="D250" i="4" s="1"/>
  <c r="E250" i="4" s="1"/>
  <c r="F249" i="4"/>
  <c r="B249" i="4"/>
  <c r="C249" i="4"/>
  <c r="U252" i="5" l="1"/>
  <c r="U250" i="4"/>
  <c r="F252" i="5"/>
  <c r="A253" i="5"/>
  <c r="C252" i="5"/>
  <c r="B252" i="5"/>
  <c r="A251" i="4"/>
  <c r="D251" i="4" s="1"/>
  <c r="E251" i="4" s="1"/>
  <c r="F250" i="4"/>
  <c r="B250" i="4"/>
  <c r="C250" i="4"/>
  <c r="U253" i="5" l="1"/>
  <c r="U251" i="4"/>
  <c r="F253" i="5"/>
  <c r="A254" i="5"/>
  <c r="C253" i="5"/>
  <c r="B253" i="5"/>
  <c r="A252" i="4"/>
  <c r="D252" i="4" s="1"/>
  <c r="E252" i="4" s="1"/>
  <c r="F251" i="4"/>
  <c r="B251" i="4"/>
  <c r="C251" i="4"/>
  <c r="U254" i="5" l="1"/>
  <c r="U252" i="4"/>
  <c r="F254" i="5"/>
  <c r="A255" i="5"/>
  <c r="C254" i="5"/>
  <c r="B254" i="5"/>
  <c r="A253" i="4"/>
  <c r="D253" i="4" s="1"/>
  <c r="E253" i="4" s="1"/>
  <c r="F252" i="4"/>
  <c r="B252" i="4"/>
  <c r="C252" i="4"/>
  <c r="U255" i="5" l="1"/>
  <c r="U253" i="4"/>
  <c r="A256" i="5"/>
  <c r="F255" i="5"/>
  <c r="C255" i="5"/>
  <c r="B255" i="5"/>
  <c r="A254" i="4"/>
  <c r="D254" i="4" s="1"/>
  <c r="E254" i="4" s="1"/>
  <c r="F253" i="4"/>
  <c r="C253" i="4"/>
  <c r="B253" i="4"/>
  <c r="U256" i="5" l="1"/>
  <c r="U254" i="4"/>
  <c r="F256" i="5"/>
  <c r="A257" i="5"/>
  <c r="C256" i="5"/>
  <c r="B256" i="5"/>
  <c r="A255" i="4"/>
  <c r="D255" i="4" s="1"/>
  <c r="E255" i="4" s="1"/>
  <c r="F254" i="4"/>
  <c r="C254" i="4"/>
  <c r="B254" i="4"/>
  <c r="U257" i="5" l="1"/>
  <c r="U255" i="4"/>
  <c r="F257" i="5"/>
  <c r="A258" i="5"/>
  <c r="C257" i="5"/>
  <c r="B257" i="5"/>
  <c r="A256" i="4"/>
  <c r="D256" i="4" s="1"/>
  <c r="E256" i="4" s="1"/>
  <c r="F255" i="4"/>
  <c r="C255" i="4"/>
  <c r="B255" i="4"/>
  <c r="U258" i="5" l="1"/>
  <c r="U256" i="4"/>
  <c r="A259" i="5"/>
  <c r="F258" i="5"/>
  <c r="C258" i="5"/>
  <c r="B258" i="5"/>
  <c r="A257" i="4"/>
  <c r="D257" i="4" s="1"/>
  <c r="E257" i="4" s="1"/>
  <c r="F256" i="4"/>
  <c r="C256" i="4"/>
  <c r="B256" i="4"/>
  <c r="U259" i="5" l="1"/>
  <c r="U257" i="4"/>
  <c r="F259" i="5"/>
  <c r="A260" i="5"/>
  <c r="C259" i="5"/>
  <c r="B259" i="5"/>
  <c r="A258" i="4"/>
  <c r="D258" i="4" s="1"/>
  <c r="E258" i="4" s="1"/>
  <c r="F257" i="4"/>
  <c r="B257" i="4"/>
  <c r="C257" i="4"/>
  <c r="U260" i="5" l="1"/>
  <c r="U258" i="4"/>
  <c r="F260" i="5"/>
  <c r="A261" i="5"/>
  <c r="C260" i="5"/>
  <c r="B260" i="5"/>
  <c r="A259" i="4"/>
  <c r="D259" i="4" s="1"/>
  <c r="E259" i="4" s="1"/>
  <c r="F258" i="4"/>
  <c r="B258" i="4"/>
  <c r="C258" i="4"/>
  <c r="U261" i="5" l="1"/>
  <c r="U259" i="4"/>
  <c r="F261" i="5"/>
  <c r="A262" i="5"/>
  <c r="C261" i="5"/>
  <c r="B261" i="5"/>
  <c r="A260" i="4"/>
  <c r="D260" i="4" s="1"/>
  <c r="E260" i="4" s="1"/>
  <c r="F259" i="4"/>
  <c r="B259" i="4"/>
  <c r="C259" i="4"/>
  <c r="U262" i="5" l="1"/>
  <c r="U260" i="4"/>
  <c r="F262" i="5"/>
  <c r="A263" i="5"/>
  <c r="B262" i="5"/>
  <c r="C262" i="5"/>
  <c r="A261" i="4"/>
  <c r="D261" i="4" s="1"/>
  <c r="E261" i="4" s="1"/>
  <c r="F260" i="4"/>
  <c r="C260" i="4"/>
  <c r="B260" i="4"/>
  <c r="U263" i="5" l="1"/>
  <c r="U261" i="4"/>
  <c r="F263" i="5"/>
  <c r="A264" i="5"/>
  <c r="B263" i="5"/>
  <c r="C263" i="5"/>
  <c r="A262" i="4"/>
  <c r="D262" i="4" s="1"/>
  <c r="E262" i="4" s="1"/>
  <c r="F261" i="4"/>
  <c r="C261" i="4"/>
  <c r="B261" i="4"/>
  <c r="U264" i="5" l="1"/>
  <c r="U262" i="4"/>
  <c r="A265" i="5"/>
  <c r="F264" i="5"/>
  <c r="C264" i="5"/>
  <c r="B264" i="5"/>
  <c r="A263" i="4"/>
  <c r="D263" i="4" s="1"/>
  <c r="E263" i="4" s="1"/>
  <c r="F262" i="4"/>
  <c r="B262" i="4"/>
  <c r="C262" i="4"/>
  <c r="U265" i="5" l="1"/>
  <c r="U263" i="4"/>
  <c r="A266" i="5"/>
  <c r="F265" i="5"/>
  <c r="B265" i="5"/>
  <c r="C265" i="5"/>
  <c r="A264" i="4"/>
  <c r="D264" i="4" s="1"/>
  <c r="E264" i="4" s="1"/>
  <c r="F263" i="4"/>
  <c r="B263" i="4"/>
  <c r="C263" i="4"/>
  <c r="U266" i="5" l="1"/>
  <c r="U264" i="4"/>
  <c r="F266" i="5"/>
  <c r="A267" i="5"/>
  <c r="C266" i="5"/>
  <c r="B266" i="5"/>
  <c r="A265" i="4"/>
  <c r="D265" i="4" s="1"/>
  <c r="E265" i="4" s="1"/>
  <c r="F264" i="4"/>
  <c r="B264" i="4"/>
  <c r="C264" i="4"/>
  <c r="U267" i="5" l="1"/>
  <c r="U265" i="4"/>
  <c r="F267" i="5"/>
  <c r="A268" i="5"/>
  <c r="C267" i="5"/>
  <c r="B267" i="5"/>
  <c r="A266" i="4"/>
  <c r="D266" i="4" s="1"/>
  <c r="E266" i="4" s="1"/>
  <c r="F265" i="4"/>
  <c r="B265" i="4"/>
  <c r="C265" i="4"/>
  <c r="U268" i="5" l="1"/>
  <c r="U266" i="4"/>
  <c r="F268" i="5"/>
  <c r="A269" i="5"/>
  <c r="C268" i="5"/>
  <c r="B268" i="5"/>
  <c r="A267" i="4"/>
  <c r="D267" i="4" s="1"/>
  <c r="E267" i="4" s="1"/>
  <c r="F266" i="4"/>
  <c r="C266" i="4"/>
  <c r="B266" i="4"/>
  <c r="U269" i="5" l="1"/>
  <c r="U267" i="4"/>
  <c r="F269" i="5"/>
  <c r="A270" i="5"/>
  <c r="B269" i="5"/>
  <c r="C269" i="5"/>
  <c r="A268" i="4"/>
  <c r="D268" i="4" s="1"/>
  <c r="E268" i="4" s="1"/>
  <c r="F267" i="4"/>
  <c r="B267" i="4"/>
  <c r="C267" i="4"/>
  <c r="U270" i="5" l="1"/>
  <c r="U268" i="4"/>
  <c r="F270" i="5"/>
  <c r="A271" i="5"/>
  <c r="B270" i="5"/>
  <c r="C270" i="5"/>
  <c r="A269" i="4"/>
  <c r="D269" i="4" s="1"/>
  <c r="E269" i="4" s="1"/>
  <c r="F268" i="4"/>
  <c r="C268" i="4"/>
  <c r="B268" i="4"/>
  <c r="U271" i="5" l="1"/>
  <c r="U269" i="4"/>
  <c r="F271" i="5"/>
  <c r="A272" i="5"/>
  <c r="C271" i="5"/>
  <c r="B271" i="5"/>
  <c r="A270" i="4"/>
  <c r="D270" i="4" s="1"/>
  <c r="E270" i="4" s="1"/>
  <c r="F269" i="4"/>
  <c r="C269" i="4"/>
  <c r="B269" i="4"/>
  <c r="U272" i="5" l="1"/>
  <c r="U270" i="4"/>
  <c r="A273" i="5"/>
  <c r="F272" i="5"/>
  <c r="C272" i="5"/>
  <c r="B272" i="5"/>
  <c r="A271" i="4"/>
  <c r="D271" i="4" s="1"/>
  <c r="E271" i="4" s="1"/>
  <c r="F270" i="4"/>
  <c r="B270" i="4"/>
  <c r="C270" i="4"/>
  <c r="U273" i="5" l="1"/>
  <c r="U271" i="4"/>
  <c r="A274" i="5"/>
  <c r="F273" i="5"/>
  <c r="B273" i="5"/>
  <c r="C273" i="5"/>
  <c r="A272" i="4"/>
  <c r="D272" i="4" s="1"/>
  <c r="E272" i="4" s="1"/>
  <c r="F271" i="4"/>
  <c r="C271" i="4"/>
  <c r="B271" i="4"/>
  <c r="U274" i="5" l="1"/>
  <c r="U272" i="4"/>
  <c r="F274" i="5"/>
  <c r="A275" i="5"/>
  <c r="C274" i="5"/>
  <c r="B274" i="5"/>
  <c r="A273" i="4"/>
  <c r="D273" i="4" s="1"/>
  <c r="E273" i="4" s="1"/>
  <c r="F272" i="4"/>
  <c r="B272" i="4"/>
  <c r="C272" i="4"/>
  <c r="U275" i="5" l="1"/>
  <c r="U273" i="4"/>
  <c r="F275" i="5"/>
  <c r="A276" i="5"/>
  <c r="C275" i="5"/>
  <c r="B275" i="5"/>
  <c r="A274" i="4"/>
  <c r="D274" i="4" s="1"/>
  <c r="E274" i="4" s="1"/>
  <c r="F273" i="4"/>
  <c r="B273" i="4"/>
  <c r="C273" i="4"/>
  <c r="U276" i="5" l="1"/>
  <c r="U274" i="4"/>
  <c r="F276" i="5"/>
  <c r="A277" i="5"/>
  <c r="B276" i="5"/>
  <c r="C276" i="5"/>
  <c r="A275" i="4"/>
  <c r="D275" i="4" s="1"/>
  <c r="E275" i="4" s="1"/>
  <c r="F274" i="4"/>
  <c r="C274" i="4"/>
  <c r="B274" i="4"/>
  <c r="U277" i="5" l="1"/>
  <c r="U275" i="4"/>
  <c r="F277" i="5"/>
  <c r="A278" i="5"/>
  <c r="B277" i="5"/>
  <c r="C277" i="5"/>
  <c r="A276" i="4"/>
  <c r="D276" i="4" s="1"/>
  <c r="E276" i="4" s="1"/>
  <c r="F275" i="4"/>
  <c r="B275" i="4"/>
  <c r="C275" i="4"/>
  <c r="U278" i="5" l="1"/>
  <c r="U276" i="4"/>
  <c r="F278" i="5"/>
  <c r="A279" i="5"/>
  <c r="C278" i="5"/>
  <c r="B278" i="5"/>
  <c r="A277" i="4"/>
  <c r="D277" i="4" s="1"/>
  <c r="E277" i="4" s="1"/>
  <c r="F276" i="4"/>
  <c r="C276" i="4"/>
  <c r="B276" i="4"/>
  <c r="U279" i="5" l="1"/>
  <c r="U277" i="4"/>
  <c r="F279" i="5"/>
  <c r="A280" i="5"/>
  <c r="C279" i="5"/>
  <c r="B279" i="5"/>
  <c r="A278" i="4"/>
  <c r="D278" i="4" s="1"/>
  <c r="E278" i="4" s="1"/>
  <c r="F277" i="4"/>
  <c r="B277" i="4"/>
  <c r="C277" i="4"/>
  <c r="U280" i="5" l="1"/>
  <c r="U278" i="4"/>
  <c r="A281" i="5"/>
  <c r="F280" i="5"/>
  <c r="C280" i="5"/>
  <c r="B280" i="5"/>
  <c r="A279" i="4"/>
  <c r="D279" i="4" s="1"/>
  <c r="E279" i="4" s="1"/>
  <c r="F278" i="4"/>
  <c r="B278" i="4"/>
  <c r="C278" i="4"/>
  <c r="U281" i="5" l="1"/>
  <c r="U279" i="4"/>
  <c r="A282" i="5"/>
  <c r="F281" i="5"/>
  <c r="C281" i="5"/>
  <c r="B281" i="5"/>
  <c r="A280" i="4"/>
  <c r="D280" i="4" s="1"/>
  <c r="E280" i="4" s="1"/>
  <c r="F279" i="4"/>
  <c r="B279" i="4"/>
  <c r="C279" i="4"/>
  <c r="U282" i="5" l="1"/>
  <c r="U280" i="4"/>
  <c r="F282" i="5"/>
  <c r="A283" i="5"/>
  <c r="C282" i="5"/>
  <c r="B282" i="5"/>
  <c r="A281" i="4"/>
  <c r="D281" i="4" s="1"/>
  <c r="E281" i="4" s="1"/>
  <c r="F280" i="4"/>
  <c r="B280" i="4"/>
  <c r="C280" i="4"/>
  <c r="U283" i="5" l="1"/>
  <c r="U281" i="4"/>
  <c r="F283" i="5"/>
  <c r="A284" i="5"/>
  <c r="C283" i="5"/>
  <c r="B283" i="5"/>
  <c r="A282" i="4"/>
  <c r="D282" i="4" s="1"/>
  <c r="E282" i="4" s="1"/>
  <c r="F281" i="4"/>
  <c r="B281" i="4"/>
  <c r="C281" i="4"/>
  <c r="U284" i="5" l="1"/>
  <c r="U282" i="4"/>
  <c r="F284" i="5"/>
  <c r="A285" i="5"/>
  <c r="B284" i="5"/>
  <c r="C284" i="5"/>
  <c r="A283" i="4"/>
  <c r="D283" i="4" s="1"/>
  <c r="E283" i="4" s="1"/>
  <c r="F282" i="4"/>
  <c r="C282" i="4"/>
  <c r="B282" i="4"/>
  <c r="U285" i="5" l="1"/>
  <c r="U283" i="4"/>
  <c r="F285" i="5"/>
  <c r="A286" i="5"/>
  <c r="C285" i="5"/>
  <c r="B285" i="5"/>
  <c r="A284" i="4"/>
  <c r="D284" i="4" s="1"/>
  <c r="E284" i="4" s="1"/>
  <c r="F283" i="4"/>
  <c r="B283" i="4"/>
  <c r="C283" i="4"/>
  <c r="U286" i="5" l="1"/>
  <c r="U284" i="4"/>
  <c r="F286" i="5"/>
  <c r="A287" i="5"/>
  <c r="C286" i="5"/>
  <c r="B286" i="5"/>
  <c r="A285" i="4"/>
  <c r="D285" i="4" s="1"/>
  <c r="E285" i="4" s="1"/>
  <c r="F284" i="4"/>
  <c r="C284" i="4"/>
  <c r="B284" i="4"/>
  <c r="U287" i="5" l="1"/>
  <c r="U285" i="4"/>
  <c r="F287" i="5"/>
  <c r="A288" i="5"/>
  <c r="B287" i="5"/>
  <c r="C287" i="5"/>
  <c r="A286" i="4"/>
  <c r="D286" i="4" s="1"/>
  <c r="E286" i="4" s="1"/>
  <c r="F285" i="4"/>
  <c r="B285" i="4"/>
  <c r="C285" i="4"/>
  <c r="U288" i="5" l="1"/>
  <c r="U286" i="4"/>
  <c r="A289" i="5"/>
  <c r="F288" i="5"/>
  <c r="B288" i="5"/>
  <c r="C288" i="5"/>
  <c r="A287" i="4"/>
  <c r="D287" i="4" s="1"/>
  <c r="E287" i="4" s="1"/>
  <c r="F286" i="4"/>
  <c r="C286" i="4"/>
  <c r="B286" i="4"/>
  <c r="U289" i="5" l="1"/>
  <c r="U287" i="4"/>
  <c r="A290" i="5"/>
  <c r="F289" i="5"/>
  <c r="C289" i="5"/>
  <c r="B289" i="5"/>
  <c r="A288" i="4"/>
  <c r="D288" i="4" s="1"/>
  <c r="E288" i="4" s="1"/>
  <c r="F287" i="4"/>
  <c r="C287" i="4"/>
  <c r="B287" i="4"/>
  <c r="U290" i="5" l="1"/>
  <c r="U288" i="4"/>
  <c r="F290" i="5"/>
  <c r="A291" i="5"/>
  <c r="C290" i="5"/>
  <c r="B290" i="5"/>
  <c r="A289" i="4"/>
  <c r="D289" i="4" s="1"/>
  <c r="E289" i="4" s="1"/>
  <c r="F288" i="4"/>
  <c r="B288" i="4"/>
  <c r="C288" i="4"/>
  <c r="U291" i="5" l="1"/>
  <c r="U289" i="4"/>
  <c r="F291" i="5"/>
  <c r="A292" i="5"/>
  <c r="C291" i="5"/>
  <c r="B291" i="5"/>
  <c r="A290" i="4"/>
  <c r="D290" i="4" s="1"/>
  <c r="E290" i="4" s="1"/>
  <c r="F289" i="4"/>
  <c r="B289" i="4"/>
  <c r="C289" i="4"/>
  <c r="U292" i="5" l="1"/>
  <c r="U290" i="4"/>
  <c r="F292" i="5"/>
  <c r="A293" i="5"/>
  <c r="C292" i="5"/>
  <c r="B292" i="5"/>
  <c r="A291" i="4"/>
  <c r="D291" i="4" s="1"/>
  <c r="E291" i="4" s="1"/>
  <c r="F290" i="4"/>
  <c r="C290" i="4"/>
  <c r="B290" i="4"/>
  <c r="U293" i="5" l="1"/>
  <c r="U291" i="4"/>
  <c r="F293" i="5"/>
  <c r="A294" i="5"/>
  <c r="C293" i="5"/>
  <c r="B293" i="5"/>
  <c r="A292" i="4"/>
  <c r="D292" i="4" s="1"/>
  <c r="E292" i="4" s="1"/>
  <c r="F291" i="4"/>
  <c r="B291" i="4"/>
  <c r="C291" i="4"/>
  <c r="U294" i="5" l="1"/>
  <c r="U292" i="4"/>
  <c r="F294" i="5"/>
  <c r="A295" i="5"/>
  <c r="B294" i="5"/>
  <c r="C294" i="5"/>
  <c r="A293" i="4"/>
  <c r="D293" i="4" s="1"/>
  <c r="E293" i="4" s="1"/>
  <c r="F292" i="4"/>
  <c r="C292" i="4"/>
  <c r="B292" i="4"/>
  <c r="U295" i="5" l="1"/>
  <c r="U293" i="4"/>
  <c r="F295" i="5"/>
  <c r="A296" i="5"/>
  <c r="B295" i="5"/>
  <c r="C295" i="5"/>
  <c r="A294" i="4"/>
  <c r="D294" i="4" s="1"/>
  <c r="E294" i="4" s="1"/>
  <c r="F293" i="4"/>
  <c r="B293" i="4"/>
  <c r="C293" i="4"/>
  <c r="U296" i="5" l="1"/>
  <c r="U294" i="4"/>
  <c r="F296" i="5"/>
  <c r="A297" i="5"/>
  <c r="B296" i="5"/>
  <c r="C296" i="5"/>
  <c r="A295" i="4"/>
  <c r="D295" i="4" s="1"/>
  <c r="E295" i="4" s="1"/>
  <c r="F294" i="4"/>
  <c r="C294" i="4"/>
  <c r="B294" i="4"/>
  <c r="U297" i="5" l="1"/>
  <c r="U295" i="4"/>
  <c r="F297" i="5"/>
  <c r="A298" i="5"/>
  <c r="C297" i="5"/>
  <c r="B297" i="5"/>
  <c r="A296" i="4"/>
  <c r="D296" i="4" s="1"/>
  <c r="E296" i="4" s="1"/>
  <c r="F295" i="4"/>
  <c r="C295" i="4"/>
  <c r="B295" i="4"/>
  <c r="U298" i="5" l="1"/>
  <c r="U296" i="4"/>
  <c r="F298" i="5"/>
  <c r="A299" i="5"/>
  <c r="B298" i="5"/>
  <c r="C298" i="5"/>
  <c r="A297" i="4"/>
  <c r="D297" i="4" s="1"/>
  <c r="E297" i="4" s="1"/>
  <c r="F296" i="4"/>
  <c r="C296" i="4"/>
  <c r="B296" i="4"/>
  <c r="U299" i="5" l="1"/>
  <c r="U297" i="4"/>
  <c r="A300" i="5"/>
  <c r="F299" i="5"/>
  <c r="C299" i="5"/>
  <c r="B299" i="5"/>
  <c r="A298" i="4"/>
  <c r="D298" i="4" s="1"/>
  <c r="E298" i="4" s="1"/>
  <c r="F297" i="4"/>
  <c r="B297" i="4"/>
  <c r="C297" i="4"/>
  <c r="U300" i="5" l="1"/>
  <c r="U298" i="4"/>
  <c r="A301" i="5"/>
  <c r="F300" i="5"/>
  <c r="B300" i="5"/>
  <c r="C300" i="5"/>
  <c r="A299" i="4"/>
  <c r="D299" i="4" s="1"/>
  <c r="E299" i="4" s="1"/>
  <c r="F298" i="4"/>
  <c r="C298" i="4"/>
  <c r="B298" i="4"/>
  <c r="U301" i="5" l="1"/>
  <c r="U299" i="4"/>
  <c r="F301" i="5"/>
  <c r="A302" i="5"/>
  <c r="C301" i="5"/>
  <c r="B301" i="5"/>
  <c r="A300" i="4"/>
  <c r="D300" i="4" s="1"/>
  <c r="E300" i="4" s="1"/>
  <c r="F299" i="4"/>
  <c r="C299" i="4"/>
  <c r="B299" i="4"/>
  <c r="U302" i="5" l="1"/>
  <c r="U300" i="4"/>
  <c r="F302" i="5"/>
  <c r="A303" i="5"/>
  <c r="C302" i="5"/>
  <c r="B302" i="5"/>
  <c r="A301" i="4"/>
  <c r="D301" i="4" s="1"/>
  <c r="E301" i="4" s="1"/>
  <c r="F300" i="4"/>
  <c r="C300" i="4"/>
  <c r="B300" i="4"/>
  <c r="U303" i="5" l="1"/>
  <c r="U301" i="4"/>
  <c r="F303" i="5"/>
  <c r="A304" i="5"/>
  <c r="C303" i="5"/>
  <c r="B303" i="5"/>
  <c r="A302" i="4"/>
  <c r="D302" i="4" s="1"/>
  <c r="E302" i="4" s="1"/>
  <c r="F301" i="4"/>
  <c r="B301" i="4"/>
  <c r="C301" i="4"/>
  <c r="U304" i="5" l="1"/>
  <c r="U302" i="4"/>
  <c r="F304" i="5"/>
  <c r="A305" i="5"/>
  <c r="C304" i="5"/>
  <c r="B304" i="5"/>
  <c r="A303" i="4"/>
  <c r="D303" i="4" s="1"/>
  <c r="E303" i="4" s="1"/>
  <c r="F302" i="4"/>
  <c r="B302" i="4"/>
  <c r="C302" i="4"/>
  <c r="U305" i="5" l="1"/>
  <c r="U303" i="4"/>
  <c r="F305" i="5"/>
  <c r="A306" i="5"/>
  <c r="B305" i="5"/>
  <c r="C305" i="5"/>
  <c r="A304" i="4"/>
  <c r="D304" i="4" s="1"/>
  <c r="E304" i="4" s="1"/>
  <c r="F303" i="4"/>
  <c r="B303" i="4"/>
  <c r="C303" i="4"/>
  <c r="U306" i="5" l="1"/>
  <c r="U304" i="4"/>
  <c r="F306" i="5"/>
  <c r="A307" i="5"/>
  <c r="C306" i="5"/>
  <c r="B306" i="5"/>
  <c r="A305" i="4"/>
  <c r="D305" i="4" s="1"/>
  <c r="E305" i="4" s="1"/>
  <c r="F304" i="4"/>
  <c r="C304" i="4"/>
  <c r="B304" i="4"/>
  <c r="U307" i="5" l="1"/>
  <c r="U305" i="4"/>
  <c r="A308" i="5"/>
  <c r="F307" i="5"/>
  <c r="C307" i="5"/>
  <c r="B307" i="5"/>
  <c r="A306" i="4"/>
  <c r="D306" i="4" s="1"/>
  <c r="E306" i="4" s="1"/>
  <c r="F305" i="4"/>
  <c r="C305" i="4"/>
  <c r="B305" i="4"/>
  <c r="U308" i="5" l="1"/>
  <c r="U306" i="4"/>
  <c r="A309" i="5"/>
  <c r="F308" i="5"/>
  <c r="B308" i="5"/>
  <c r="C308" i="5"/>
  <c r="A307" i="4"/>
  <c r="D307" i="4" s="1"/>
  <c r="E307" i="4" s="1"/>
  <c r="F306" i="4"/>
  <c r="C306" i="4"/>
  <c r="B306" i="4"/>
  <c r="U309" i="5" l="1"/>
  <c r="U307" i="4"/>
  <c r="F309" i="5"/>
  <c r="A310" i="5"/>
  <c r="C309" i="5"/>
  <c r="B309" i="5"/>
  <c r="A308" i="4"/>
  <c r="D308" i="4" s="1"/>
  <c r="E308" i="4" s="1"/>
  <c r="F307" i="4"/>
  <c r="C307" i="4"/>
  <c r="B307" i="4"/>
  <c r="U310" i="5" l="1"/>
  <c r="U308" i="4"/>
  <c r="F310" i="5"/>
  <c r="A311" i="5"/>
  <c r="C310" i="5"/>
  <c r="B310" i="5"/>
  <c r="A309" i="4"/>
  <c r="D309" i="4" s="1"/>
  <c r="E309" i="4" s="1"/>
  <c r="F308" i="4"/>
  <c r="C308" i="4"/>
  <c r="B308" i="4"/>
  <c r="U311" i="5" l="1"/>
  <c r="U309" i="4"/>
  <c r="F311" i="5"/>
  <c r="A312" i="5"/>
  <c r="C311" i="5"/>
  <c r="B311" i="5"/>
  <c r="A310" i="4"/>
  <c r="D310" i="4" s="1"/>
  <c r="E310" i="4" s="1"/>
  <c r="F309" i="4"/>
  <c r="C309" i="4"/>
  <c r="B309" i="4"/>
  <c r="U312" i="5" l="1"/>
  <c r="U310" i="4"/>
  <c r="F312" i="5"/>
  <c r="A313" i="5"/>
  <c r="C312" i="5"/>
  <c r="B312" i="5"/>
  <c r="A311" i="4"/>
  <c r="D311" i="4" s="1"/>
  <c r="E311" i="4" s="1"/>
  <c r="F310" i="4"/>
  <c r="B310" i="4"/>
  <c r="C310" i="4"/>
  <c r="U313" i="5" l="1"/>
  <c r="U311" i="4"/>
  <c r="F313" i="5"/>
  <c r="A314" i="5"/>
  <c r="C313" i="5"/>
  <c r="B313" i="5"/>
  <c r="A312" i="4"/>
  <c r="D312" i="4" s="1"/>
  <c r="E312" i="4" s="1"/>
  <c r="F311" i="4"/>
  <c r="C311" i="4"/>
  <c r="B311" i="4"/>
  <c r="U314" i="5" l="1"/>
  <c r="U312" i="4"/>
  <c r="F314" i="5"/>
  <c r="A315" i="5"/>
  <c r="C314" i="5"/>
  <c r="B314" i="5"/>
  <c r="A313" i="4"/>
  <c r="D313" i="4" s="1"/>
  <c r="E313" i="4" s="1"/>
  <c r="F312" i="4"/>
  <c r="C312" i="4"/>
  <c r="B312" i="4"/>
  <c r="U315" i="5" l="1"/>
  <c r="U313" i="4"/>
  <c r="A316" i="5"/>
  <c r="F315" i="5"/>
  <c r="C315" i="5"/>
  <c r="B315" i="5"/>
  <c r="A314" i="4"/>
  <c r="D314" i="4" s="1"/>
  <c r="E314" i="4" s="1"/>
  <c r="F313" i="4"/>
  <c r="B313" i="4"/>
  <c r="C313" i="4"/>
  <c r="U316" i="5" l="1"/>
  <c r="U314" i="4"/>
  <c r="A317" i="5"/>
  <c r="F316" i="5"/>
  <c r="B316" i="5"/>
  <c r="C316" i="5"/>
  <c r="A315" i="4"/>
  <c r="D315" i="4" s="1"/>
  <c r="E315" i="4" s="1"/>
  <c r="F314" i="4"/>
  <c r="B314" i="4"/>
  <c r="C314" i="4"/>
  <c r="U317" i="5" l="1"/>
  <c r="U315" i="4"/>
  <c r="F317" i="5"/>
  <c r="A318" i="5"/>
  <c r="C317" i="5"/>
  <c r="B317" i="5"/>
  <c r="A316" i="4"/>
  <c r="D316" i="4" s="1"/>
  <c r="E316" i="4" s="1"/>
  <c r="F315" i="4"/>
  <c r="B315" i="4"/>
  <c r="C315" i="4"/>
  <c r="U318" i="5" l="1"/>
  <c r="U316" i="4"/>
  <c r="F318" i="5"/>
  <c r="A319" i="5"/>
  <c r="C318" i="5"/>
  <c r="B318" i="5"/>
  <c r="A317" i="4"/>
  <c r="D317" i="4" s="1"/>
  <c r="E317" i="4" s="1"/>
  <c r="F316" i="4"/>
  <c r="B316" i="4"/>
  <c r="C316" i="4"/>
  <c r="U319" i="5" l="1"/>
  <c r="U317" i="4"/>
  <c r="F319" i="5"/>
  <c r="A320" i="5"/>
  <c r="C319" i="5"/>
  <c r="B319" i="5"/>
  <c r="A318" i="4"/>
  <c r="D318" i="4" s="1"/>
  <c r="E318" i="4" s="1"/>
  <c r="F317" i="4"/>
  <c r="C317" i="4"/>
  <c r="B317" i="4"/>
  <c r="U320" i="5" l="1"/>
  <c r="U318" i="4"/>
  <c r="F320" i="5"/>
  <c r="A321" i="5"/>
  <c r="B320" i="5"/>
  <c r="C320" i="5"/>
  <c r="A319" i="4"/>
  <c r="D319" i="4" s="1"/>
  <c r="E319" i="4" s="1"/>
  <c r="F318" i="4"/>
  <c r="B318" i="4"/>
  <c r="C318" i="4"/>
  <c r="U321" i="5" l="1"/>
  <c r="U319" i="4"/>
  <c r="F321" i="5"/>
  <c r="A322" i="5"/>
  <c r="C321" i="5"/>
  <c r="B321" i="5"/>
  <c r="A320" i="4"/>
  <c r="D320" i="4" s="1"/>
  <c r="E320" i="4" s="1"/>
  <c r="F319" i="4"/>
  <c r="C319" i="4"/>
  <c r="B319" i="4"/>
  <c r="U322" i="5" l="1"/>
  <c r="U320" i="4"/>
  <c r="F322" i="5"/>
  <c r="A323" i="5"/>
  <c r="C322" i="5"/>
  <c r="B322" i="5"/>
  <c r="A321" i="4"/>
  <c r="D321" i="4" s="1"/>
  <c r="E321" i="4" s="1"/>
  <c r="F320" i="4"/>
  <c r="C320" i="4"/>
  <c r="B320" i="4"/>
  <c r="U323" i="5" l="1"/>
  <c r="U321" i="4"/>
  <c r="A324" i="5"/>
  <c r="F323" i="5"/>
  <c r="C323" i="5"/>
  <c r="B323" i="5"/>
  <c r="A322" i="4"/>
  <c r="D322" i="4" s="1"/>
  <c r="E322" i="4" s="1"/>
  <c r="F321" i="4"/>
  <c r="B321" i="4"/>
  <c r="C321" i="4"/>
  <c r="U324" i="5" l="1"/>
  <c r="U322" i="4"/>
  <c r="A325" i="5"/>
  <c r="F324" i="5"/>
  <c r="B324" i="5"/>
  <c r="C324" i="5"/>
  <c r="A323" i="4"/>
  <c r="D323" i="4" s="1"/>
  <c r="E323" i="4" s="1"/>
  <c r="F322" i="4"/>
  <c r="B322" i="4"/>
  <c r="C322" i="4"/>
  <c r="U325" i="5" l="1"/>
  <c r="U323" i="4"/>
  <c r="F325" i="5"/>
  <c r="A326" i="5"/>
  <c r="C325" i="5"/>
  <c r="B325" i="5"/>
  <c r="A324" i="4"/>
  <c r="D324" i="4" s="1"/>
  <c r="E324" i="4" s="1"/>
  <c r="F323" i="4"/>
  <c r="B323" i="4"/>
  <c r="C323" i="4"/>
  <c r="U326" i="5" l="1"/>
  <c r="U324" i="4"/>
  <c r="F326" i="5"/>
  <c r="A327" i="5"/>
  <c r="C326" i="5"/>
  <c r="B326" i="5"/>
  <c r="A325" i="4"/>
  <c r="D325" i="4" s="1"/>
  <c r="E325" i="4" s="1"/>
  <c r="F324" i="4"/>
  <c r="C324" i="4"/>
  <c r="B324" i="4"/>
  <c r="U327" i="5" l="1"/>
  <c r="U325" i="4"/>
  <c r="F327" i="5"/>
  <c r="A328" i="5"/>
  <c r="B327" i="5"/>
  <c r="C327" i="5"/>
  <c r="A326" i="4"/>
  <c r="D326" i="4" s="1"/>
  <c r="E326" i="4" s="1"/>
  <c r="F325" i="4"/>
  <c r="C325" i="4"/>
  <c r="B325" i="4"/>
  <c r="U328" i="5" l="1"/>
  <c r="U326" i="4"/>
  <c r="A329" i="5"/>
  <c r="F328" i="5"/>
  <c r="C328" i="5"/>
  <c r="B328" i="5"/>
  <c r="A327" i="4"/>
  <c r="D327" i="4" s="1"/>
  <c r="E327" i="4" s="1"/>
  <c r="F326" i="4"/>
  <c r="C326" i="4"/>
  <c r="B326" i="4"/>
  <c r="U329" i="5" l="1"/>
  <c r="U327" i="4"/>
  <c r="F329" i="5"/>
  <c r="A330" i="5"/>
  <c r="C329" i="5"/>
  <c r="B329" i="5"/>
  <c r="A328" i="4"/>
  <c r="D328" i="4" s="1"/>
  <c r="E328" i="4" s="1"/>
  <c r="F327" i="4"/>
  <c r="B327" i="4"/>
  <c r="C327" i="4"/>
  <c r="U330" i="5" l="1"/>
  <c r="U328" i="4"/>
  <c r="F330" i="5"/>
  <c r="A331" i="5"/>
  <c r="C330" i="5"/>
  <c r="B330" i="5"/>
  <c r="A329" i="4"/>
  <c r="D329" i="4" s="1"/>
  <c r="E329" i="4" s="1"/>
  <c r="F328" i="4"/>
  <c r="B328" i="4"/>
  <c r="C328" i="4"/>
  <c r="U331" i="5" l="1"/>
  <c r="U329" i="4"/>
  <c r="F331" i="5"/>
  <c r="A332" i="5"/>
  <c r="C331" i="5"/>
  <c r="B331" i="5"/>
  <c r="A330" i="4"/>
  <c r="D330" i="4" s="1"/>
  <c r="E330" i="4" s="1"/>
  <c r="F329" i="4"/>
  <c r="B329" i="4"/>
  <c r="C329" i="4"/>
  <c r="U332" i="5" l="1"/>
  <c r="U330" i="4"/>
  <c r="A333" i="5"/>
  <c r="F332" i="5"/>
  <c r="C332" i="5"/>
  <c r="B332" i="5"/>
  <c r="F330" i="4"/>
  <c r="C330" i="4"/>
  <c r="A331" i="4"/>
  <c r="D331" i="4" s="1"/>
  <c r="E331" i="4" s="1"/>
  <c r="B330" i="4"/>
  <c r="U333" i="5" l="1"/>
  <c r="U331" i="4"/>
  <c r="A334" i="5"/>
  <c r="F333" i="5"/>
  <c r="C333" i="5"/>
  <c r="B333" i="5"/>
  <c r="C331" i="4"/>
  <c r="B331" i="4"/>
  <c r="A332" i="4"/>
  <c r="D332" i="4" s="1"/>
  <c r="E332" i="4" s="1"/>
  <c r="F331" i="4"/>
  <c r="U334" i="5" l="1"/>
  <c r="U332" i="4"/>
  <c r="A335" i="5"/>
  <c r="F334" i="5"/>
  <c r="C334" i="5"/>
  <c r="B334" i="5"/>
  <c r="C332" i="4"/>
  <c r="A333" i="4"/>
  <c r="D333" i="4" s="1"/>
  <c r="E333" i="4" s="1"/>
  <c r="F332" i="4"/>
  <c r="B332" i="4"/>
  <c r="U335" i="5" l="1"/>
  <c r="U333" i="4"/>
  <c r="F335" i="5"/>
  <c r="A336" i="5"/>
  <c r="B335" i="5"/>
  <c r="C335" i="5"/>
  <c r="A334" i="4"/>
  <c r="D334" i="4" s="1"/>
  <c r="E334" i="4" s="1"/>
  <c r="F333" i="4"/>
  <c r="B333" i="4"/>
  <c r="C333" i="4"/>
  <c r="U336" i="5" l="1"/>
  <c r="U334" i="4"/>
  <c r="A337" i="5"/>
  <c r="F336" i="5"/>
  <c r="B336" i="5"/>
  <c r="C336" i="5"/>
  <c r="F334" i="4"/>
  <c r="B334" i="4"/>
  <c r="A335" i="4"/>
  <c r="D335" i="4" s="1"/>
  <c r="E335" i="4" s="1"/>
  <c r="C334" i="4"/>
  <c r="U337" i="5" l="1"/>
  <c r="U335" i="4"/>
  <c r="F337" i="5"/>
  <c r="A338" i="5"/>
  <c r="C337" i="5"/>
  <c r="B337" i="5"/>
  <c r="A336" i="4"/>
  <c r="D336" i="4" s="1"/>
  <c r="E336" i="4" s="1"/>
  <c r="C335" i="4"/>
  <c r="F335" i="4"/>
  <c r="B335" i="4"/>
  <c r="U338" i="5" l="1"/>
  <c r="U336" i="4"/>
  <c r="F338" i="5"/>
  <c r="A339" i="5"/>
  <c r="B338" i="5"/>
  <c r="C338" i="5"/>
  <c r="A337" i="4"/>
  <c r="D337" i="4" s="1"/>
  <c r="E337" i="4" s="1"/>
  <c r="F336" i="4"/>
  <c r="B336" i="4"/>
  <c r="C336" i="4"/>
  <c r="U339" i="5" l="1"/>
  <c r="U337" i="4"/>
  <c r="F339" i="5"/>
  <c r="A340" i="5"/>
  <c r="C339" i="5"/>
  <c r="B339" i="5"/>
  <c r="C337" i="4"/>
  <c r="F337" i="4"/>
  <c r="A338" i="4"/>
  <c r="D338" i="4" s="1"/>
  <c r="E338" i="4" s="1"/>
  <c r="B337" i="4"/>
  <c r="U340" i="5" l="1"/>
  <c r="U338" i="4"/>
  <c r="A341" i="5"/>
  <c r="F340" i="5"/>
  <c r="C340" i="5"/>
  <c r="B340" i="5"/>
  <c r="F338" i="4"/>
  <c r="C338" i="4"/>
  <c r="A339" i="4"/>
  <c r="D339" i="4" s="1"/>
  <c r="E339" i="4" s="1"/>
  <c r="B338" i="4"/>
  <c r="U341" i="5" l="1"/>
  <c r="U339" i="4"/>
  <c r="A342" i="5"/>
  <c r="F341" i="5"/>
  <c r="C341" i="5"/>
  <c r="B341" i="5"/>
  <c r="C339" i="4"/>
  <c r="A340" i="4"/>
  <c r="D340" i="4" s="1"/>
  <c r="E340" i="4" s="1"/>
  <c r="F339" i="4"/>
  <c r="B339" i="4"/>
  <c r="U342" i="5" l="1"/>
  <c r="U340" i="4"/>
  <c r="A343" i="5"/>
  <c r="F342" i="5"/>
  <c r="B342" i="5"/>
  <c r="C342" i="5"/>
  <c r="A341" i="4"/>
  <c r="D341" i="4" s="1"/>
  <c r="E341" i="4" s="1"/>
  <c r="C340" i="4"/>
  <c r="F340" i="4"/>
  <c r="B340" i="4"/>
  <c r="U343" i="5" l="1"/>
  <c r="U341" i="4"/>
  <c r="F343" i="5"/>
  <c r="A344" i="5"/>
  <c r="B343" i="5"/>
  <c r="C343" i="5"/>
  <c r="B341" i="4"/>
  <c r="A342" i="4"/>
  <c r="D342" i="4" s="1"/>
  <c r="E342" i="4" s="1"/>
  <c r="C341" i="4"/>
  <c r="F341" i="4"/>
  <c r="U344" i="5" l="1"/>
  <c r="U342" i="4"/>
  <c r="A345" i="5"/>
  <c r="F344" i="5"/>
  <c r="C344" i="5"/>
  <c r="B344" i="5"/>
  <c r="B342" i="4"/>
  <c r="C342" i="4"/>
  <c r="A343" i="4"/>
  <c r="D343" i="4" s="1"/>
  <c r="E343" i="4" s="1"/>
  <c r="F342" i="4"/>
  <c r="U345" i="5" l="1"/>
  <c r="U343" i="4"/>
  <c r="F345" i="5"/>
  <c r="A346" i="5"/>
  <c r="B345" i="5"/>
  <c r="C345" i="5"/>
  <c r="B343" i="4"/>
  <c r="F343" i="4"/>
  <c r="A344" i="4"/>
  <c r="D344" i="4" s="1"/>
  <c r="E344" i="4" s="1"/>
  <c r="C343" i="4"/>
  <c r="U346" i="5" l="1"/>
  <c r="U344" i="4"/>
  <c r="F346" i="5"/>
  <c r="A347" i="5"/>
  <c r="C346" i="5"/>
  <c r="B346" i="5"/>
  <c r="B344" i="4"/>
  <c r="F344" i="4"/>
  <c r="A345" i="4"/>
  <c r="D345" i="4" s="1"/>
  <c r="E345" i="4" s="1"/>
  <c r="C344" i="4"/>
  <c r="U347" i="5" l="1"/>
  <c r="U345" i="4"/>
  <c r="F347" i="5"/>
  <c r="A348" i="5"/>
  <c r="C347" i="5"/>
  <c r="B347" i="5"/>
  <c r="C345" i="4"/>
  <c r="A346" i="4"/>
  <c r="D346" i="4" s="1"/>
  <c r="E346" i="4" s="1"/>
  <c r="F345" i="4"/>
  <c r="B345" i="4"/>
  <c r="U348" i="5" l="1"/>
  <c r="U346" i="4"/>
  <c r="A349" i="5"/>
  <c r="F348" i="5"/>
  <c r="C348" i="5"/>
  <c r="B348" i="5"/>
  <c r="C346" i="4"/>
  <c r="F346" i="4"/>
  <c r="A347" i="4"/>
  <c r="D347" i="4" s="1"/>
  <c r="E347" i="4" s="1"/>
  <c r="B346" i="4"/>
  <c r="U349" i="5" l="1"/>
  <c r="U347" i="4"/>
  <c r="A350" i="5"/>
  <c r="F349" i="5"/>
  <c r="B349" i="5"/>
  <c r="C349" i="5"/>
  <c r="F347" i="4"/>
  <c r="C347" i="4"/>
  <c r="A348" i="4"/>
  <c r="D348" i="4" s="1"/>
  <c r="E348" i="4" s="1"/>
  <c r="B347" i="4"/>
  <c r="U350" i="5" l="1"/>
  <c r="U348" i="4"/>
  <c r="A351" i="5"/>
  <c r="F350" i="5"/>
  <c r="C350" i="5"/>
  <c r="B350" i="5"/>
  <c r="B348" i="4"/>
  <c r="A349" i="4"/>
  <c r="D349" i="4" s="1"/>
  <c r="E349" i="4" s="1"/>
  <c r="F348" i="4"/>
  <c r="C348" i="4"/>
  <c r="U351" i="5" l="1"/>
  <c r="U349" i="4"/>
  <c r="F351" i="5"/>
  <c r="A352" i="5"/>
  <c r="C351" i="5"/>
  <c r="B351" i="5"/>
  <c r="F349" i="4"/>
  <c r="B349" i="4"/>
  <c r="A350" i="4"/>
  <c r="D350" i="4" s="1"/>
  <c r="E350" i="4" s="1"/>
  <c r="C349" i="4"/>
  <c r="U352" i="5" l="1"/>
  <c r="U350" i="4"/>
  <c r="F352" i="5"/>
  <c r="A353" i="5"/>
  <c r="C352" i="5"/>
  <c r="B352" i="5"/>
  <c r="B350" i="4"/>
  <c r="F350" i="4"/>
  <c r="C350" i="4"/>
  <c r="A351" i="4"/>
  <c r="D351" i="4" s="1"/>
  <c r="E351" i="4" s="1"/>
  <c r="U353" i="5" l="1"/>
  <c r="U351" i="4"/>
  <c r="F353" i="5"/>
  <c r="A354" i="5"/>
  <c r="B353" i="5"/>
  <c r="C353" i="5"/>
  <c r="F351" i="4"/>
  <c r="B351" i="4"/>
  <c r="A352" i="4"/>
  <c r="D352" i="4" s="1"/>
  <c r="E352" i="4" s="1"/>
  <c r="C351" i="4"/>
  <c r="U354" i="5" l="1"/>
  <c r="U352" i="4"/>
  <c r="F354" i="5"/>
  <c r="A355" i="5"/>
  <c r="B354" i="5"/>
  <c r="C354" i="5"/>
  <c r="C352" i="4"/>
  <c r="F352" i="4"/>
  <c r="A353" i="4"/>
  <c r="D353" i="4" s="1"/>
  <c r="E353" i="4" s="1"/>
  <c r="B352" i="4"/>
  <c r="U355" i="5" l="1"/>
  <c r="U353" i="4"/>
  <c r="F355" i="5"/>
  <c r="A356" i="5"/>
  <c r="C355" i="5"/>
  <c r="B355" i="5"/>
  <c r="A354" i="4"/>
  <c r="D354" i="4" s="1"/>
  <c r="E354" i="4" s="1"/>
  <c r="B353" i="4"/>
  <c r="F353" i="4"/>
  <c r="C353" i="4"/>
  <c r="U356" i="5" l="1"/>
  <c r="U354" i="4"/>
  <c r="A357" i="5"/>
  <c r="F356" i="5"/>
  <c r="C356" i="5"/>
  <c r="B356" i="5"/>
  <c r="A355" i="4"/>
  <c r="D355" i="4" s="1"/>
  <c r="E355" i="4" s="1"/>
  <c r="F354" i="4"/>
  <c r="C354" i="4"/>
  <c r="B354" i="4"/>
  <c r="U357" i="5" l="1"/>
  <c r="U355" i="4"/>
  <c r="A358" i="5"/>
  <c r="F357" i="5"/>
  <c r="B357" i="5"/>
  <c r="C357" i="5"/>
  <c r="A356" i="4"/>
  <c r="D356" i="4" s="1"/>
  <c r="E356" i="4" s="1"/>
  <c r="B355" i="4"/>
  <c r="C355" i="4"/>
  <c r="F355" i="4"/>
  <c r="U358" i="5" l="1"/>
  <c r="U356" i="4"/>
  <c r="F358" i="5"/>
  <c r="A359" i="5"/>
  <c r="C358" i="5"/>
  <c r="B358" i="5"/>
  <c r="A357" i="4"/>
  <c r="D357" i="4" s="1"/>
  <c r="E357" i="4" s="1"/>
  <c r="C356" i="4"/>
  <c r="B356" i="4"/>
  <c r="F356" i="4"/>
  <c r="U359" i="5" l="1"/>
  <c r="U357" i="4"/>
  <c r="F359" i="5"/>
  <c r="A360" i="5"/>
  <c r="C359" i="5"/>
  <c r="B359" i="5"/>
  <c r="A358" i="4"/>
  <c r="D358" i="4" s="1"/>
  <c r="E358" i="4" s="1"/>
  <c r="C357" i="4"/>
  <c r="F357" i="4"/>
  <c r="B357" i="4"/>
  <c r="U360" i="5" l="1"/>
  <c r="U358" i="4"/>
  <c r="A361" i="5"/>
  <c r="F360" i="5"/>
  <c r="C360" i="5"/>
  <c r="B360" i="5"/>
  <c r="A359" i="4"/>
  <c r="D359" i="4" s="1"/>
  <c r="E359" i="4" s="1"/>
  <c r="B358" i="4"/>
  <c r="F358" i="4"/>
  <c r="C358" i="4"/>
  <c r="U361" i="5" l="1"/>
  <c r="U359" i="4"/>
  <c r="F361" i="5"/>
  <c r="A362" i="5"/>
  <c r="B361" i="5"/>
  <c r="C361" i="5"/>
  <c r="A360" i="4"/>
  <c r="D360" i="4" s="1"/>
  <c r="E360" i="4" s="1"/>
  <c r="F359" i="4"/>
  <c r="B359" i="4"/>
  <c r="C359" i="4"/>
  <c r="U362" i="5" l="1"/>
  <c r="U360" i="4"/>
  <c r="F362" i="5"/>
  <c r="A363" i="5"/>
  <c r="C362" i="5"/>
  <c r="B362" i="5"/>
  <c r="F360" i="4"/>
  <c r="C360" i="4"/>
  <c r="A361" i="4"/>
  <c r="D361" i="4" s="1"/>
  <c r="E361" i="4" s="1"/>
  <c r="B360" i="4"/>
  <c r="U363" i="5" l="1"/>
  <c r="U361" i="4"/>
  <c r="F363" i="5"/>
  <c r="A364" i="5"/>
  <c r="C363" i="5"/>
  <c r="B363" i="5"/>
  <c r="B361" i="4"/>
  <c r="A362" i="4"/>
  <c r="D362" i="4" s="1"/>
  <c r="E362" i="4" s="1"/>
  <c r="F361" i="4"/>
  <c r="C361" i="4"/>
  <c r="U364" i="5" l="1"/>
  <c r="U362" i="4"/>
  <c r="A365" i="5"/>
  <c r="F364" i="5"/>
  <c r="C364" i="5"/>
  <c r="B364" i="5"/>
  <c r="B362" i="4"/>
  <c r="A363" i="4"/>
  <c r="D363" i="4" s="1"/>
  <c r="E363" i="4" s="1"/>
  <c r="F362" i="4"/>
  <c r="C362" i="4"/>
  <c r="U365" i="5" l="1"/>
  <c r="U363" i="4"/>
  <c r="A366" i="5"/>
  <c r="F365" i="5"/>
  <c r="C365" i="5"/>
  <c r="B365" i="5"/>
  <c r="B363" i="4"/>
  <c r="A364" i="4"/>
  <c r="D364" i="4" s="1"/>
  <c r="E364" i="4" s="1"/>
  <c r="F363" i="4"/>
  <c r="C363" i="4"/>
  <c r="U366" i="5" l="1"/>
  <c r="U364" i="4"/>
  <c r="F366" i="5"/>
  <c r="H365" i="5" s="1"/>
  <c r="K365" i="5" s="1"/>
  <c r="C366" i="5"/>
  <c r="B366" i="5"/>
  <c r="B364" i="4"/>
  <c r="A365" i="4"/>
  <c r="D365" i="4" s="1"/>
  <c r="E365" i="4" s="1"/>
  <c r="F364" i="4"/>
  <c r="C364" i="4"/>
  <c r="U365" i="4" l="1"/>
  <c r="H362" i="5"/>
  <c r="K362" i="5" s="1"/>
  <c r="H363" i="5"/>
  <c r="K363" i="5" s="1"/>
  <c r="H366" i="5"/>
  <c r="K366" i="5" s="1"/>
  <c r="H8" i="5"/>
  <c r="K8" i="5" s="1"/>
  <c r="H7" i="5"/>
  <c r="K7" i="5" s="1"/>
  <c r="H9" i="5"/>
  <c r="K9" i="5" s="1"/>
  <c r="H10" i="5"/>
  <c r="K10" i="5" s="1"/>
  <c r="H11" i="5"/>
  <c r="K11" i="5" s="1"/>
  <c r="H12" i="5"/>
  <c r="K12" i="5" s="1"/>
  <c r="H13" i="5"/>
  <c r="K13" i="5" s="1"/>
  <c r="H14" i="5"/>
  <c r="K14" i="5" s="1"/>
  <c r="H16" i="5"/>
  <c r="K16" i="5" s="1"/>
  <c r="H15" i="5"/>
  <c r="K15" i="5" s="1"/>
  <c r="H17" i="5"/>
  <c r="K17" i="5" s="1"/>
  <c r="H18" i="5"/>
  <c r="K18" i="5" s="1"/>
  <c r="H19" i="5"/>
  <c r="K19" i="5" s="1"/>
  <c r="H20" i="5"/>
  <c r="K20" i="5" s="1"/>
  <c r="H21" i="5"/>
  <c r="K21" i="5" s="1"/>
  <c r="H22" i="5"/>
  <c r="K22" i="5" s="1"/>
  <c r="H24" i="5"/>
  <c r="K24" i="5" s="1"/>
  <c r="H23" i="5"/>
  <c r="K23" i="5" s="1"/>
  <c r="H25" i="5"/>
  <c r="K25" i="5" s="1"/>
  <c r="H26" i="5"/>
  <c r="K26" i="5" s="1"/>
  <c r="H27" i="5"/>
  <c r="K27" i="5" s="1"/>
  <c r="H28" i="5"/>
  <c r="K28" i="5" s="1"/>
  <c r="H30" i="5"/>
  <c r="K30" i="5" s="1"/>
  <c r="H29" i="5"/>
  <c r="K29" i="5" s="1"/>
  <c r="H31" i="5"/>
  <c r="K31" i="5" s="1"/>
  <c r="H32" i="5"/>
  <c r="K32" i="5" s="1"/>
  <c r="H33" i="5"/>
  <c r="K33" i="5" s="1"/>
  <c r="H35" i="5"/>
  <c r="K35" i="5" s="1"/>
  <c r="H34" i="5"/>
  <c r="K34" i="5" s="1"/>
  <c r="H36" i="5"/>
  <c r="K36" i="5" s="1"/>
  <c r="H37" i="5"/>
  <c r="K37" i="5" s="1"/>
  <c r="H38" i="5"/>
  <c r="K38" i="5" s="1"/>
  <c r="H39" i="5"/>
  <c r="K39" i="5" s="1"/>
  <c r="H41" i="5"/>
  <c r="K41" i="5" s="1"/>
  <c r="H40" i="5"/>
  <c r="K40" i="5" s="1"/>
  <c r="H42" i="5"/>
  <c r="K42" i="5" s="1"/>
  <c r="H43" i="5"/>
  <c r="K43" i="5" s="1"/>
  <c r="H45" i="5"/>
  <c r="K45" i="5" s="1"/>
  <c r="H44" i="5"/>
  <c r="K44" i="5" s="1"/>
  <c r="H46" i="5"/>
  <c r="K46" i="5" s="1"/>
  <c r="H47" i="5"/>
  <c r="K47" i="5" s="1"/>
  <c r="H48" i="5"/>
  <c r="K48" i="5" s="1"/>
  <c r="H49" i="5"/>
  <c r="K49" i="5" s="1"/>
  <c r="H50" i="5"/>
  <c r="K50" i="5" s="1"/>
  <c r="H52" i="5"/>
  <c r="K52" i="5" s="1"/>
  <c r="H51" i="5"/>
  <c r="K51" i="5" s="1"/>
  <c r="H53" i="5"/>
  <c r="K53" i="5" s="1"/>
  <c r="H54" i="5"/>
  <c r="K54" i="5" s="1"/>
  <c r="H55" i="5"/>
  <c r="K55" i="5" s="1"/>
  <c r="H56" i="5"/>
  <c r="K56" i="5" s="1"/>
  <c r="H57" i="5"/>
  <c r="K57" i="5" s="1"/>
  <c r="H58" i="5"/>
  <c r="K58" i="5" s="1"/>
  <c r="H60" i="5"/>
  <c r="K60" i="5" s="1"/>
  <c r="H59" i="5"/>
  <c r="K59" i="5" s="1"/>
  <c r="H61" i="5"/>
  <c r="K61" i="5" s="1"/>
  <c r="H62" i="5"/>
  <c r="K62" i="5" s="1"/>
  <c r="H64" i="5"/>
  <c r="K64" i="5" s="1"/>
  <c r="H63" i="5"/>
  <c r="K63" i="5" s="1"/>
  <c r="H66" i="5"/>
  <c r="K66" i="5" s="1"/>
  <c r="H65" i="5"/>
  <c r="K65" i="5" s="1"/>
  <c r="H68" i="5"/>
  <c r="K68" i="5" s="1"/>
  <c r="H69" i="5"/>
  <c r="K69" i="5" s="1"/>
  <c r="H67" i="5"/>
  <c r="K67" i="5" s="1"/>
  <c r="H71" i="5"/>
  <c r="K71" i="5" s="1"/>
  <c r="H70" i="5"/>
  <c r="K70" i="5" s="1"/>
  <c r="H72" i="5"/>
  <c r="K72" i="5" s="1"/>
  <c r="H73" i="5"/>
  <c r="K73" i="5" s="1"/>
  <c r="H74" i="5"/>
  <c r="K74" i="5" s="1"/>
  <c r="H75" i="5"/>
  <c r="K75" i="5" s="1"/>
  <c r="H76" i="5"/>
  <c r="K76" i="5" s="1"/>
  <c r="H77" i="5"/>
  <c r="K77" i="5" s="1"/>
  <c r="H78" i="5"/>
  <c r="K78" i="5" s="1"/>
  <c r="H80" i="5"/>
  <c r="K80" i="5" s="1"/>
  <c r="H79" i="5"/>
  <c r="K79" i="5" s="1"/>
  <c r="H82" i="5"/>
  <c r="K82" i="5" s="1"/>
  <c r="H85" i="5"/>
  <c r="K85" i="5" s="1"/>
  <c r="H81" i="5"/>
  <c r="K81" i="5" s="1"/>
  <c r="H83" i="5"/>
  <c r="K83" i="5" s="1"/>
  <c r="H84" i="5"/>
  <c r="K84" i="5" s="1"/>
  <c r="H87" i="5"/>
  <c r="K87" i="5" s="1"/>
  <c r="H86" i="5"/>
  <c r="K86" i="5" s="1"/>
  <c r="H89" i="5"/>
  <c r="K89" i="5" s="1"/>
  <c r="H90" i="5"/>
  <c r="K90" i="5" s="1"/>
  <c r="H88" i="5"/>
  <c r="K88" i="5" s="1"/>
  <c r="H91" i="5"/>
  <c r="K91" i="5" s="1"/>
  <c r="H93" i="5"/>
  <c r="K93" i="5" s="1"/>
  <c r="H92" i="5"/>
  <c r="K92" i="5" s="1"/>
  <c r="H95" i="5"/>
  <c r="K95" i="5" s="1"/>
  <c r="H94" i="5"/>
  <c r="K94" i="5" s="1"/>
  <c r="H96" i="5"/>
  <c r="K96" i="5" s="1"/>
  <c r="H97" i="5"/>
  <c r="K97" i="5" s="1"/>
  <c r="H98" i="5"/>
  <c r="K98" i="5" s="1"/>
  <c r="H99" i="5"/>
  <c r="K99" i="5" s="1"/>
  <c r="H100" i="5"/>
  <c r="K100" i="5" s="1"/>
  <c r="H102" i="5"/>
  <c r="K102" i="5" s="1"/>
  <c r="H101" i="5"/>
  <c r="K101" i="5" s="1"/>
  <c r="H103" i="5"/>
  <c r="K103" i="5" s="1"/>
  <c r="H104" i="5"/>
  <c r="K104" i="5" s="1"/>
  <c r="H105" i="5"/>
  <c r="K105" i="5" s="1"/>
  <c r="H106" i="5"/>
  <c r="K106" i="5" s="1"/>
  <c r="H107" i="5"/>
  <c r="K107" i="5" s="1"/>
  <c r="H108" i="5"/>
  <c r="K108" i="5" s="1"/>
  <c r="H109" i="5"/>
  <c r="K109" i="5" s="1"/>
  <c r="H111" i="5"/>
  <c r="K111" i="5" s="1"/>
  <c r="H110" i="5"/>
  <c r="K110" i="5" s="1"/>
  <c r="H112" i="5"/>
  <c r="K112" i="5" s="1"/>
  <c r="H113" i="5"/>
  <c r="K113" i="5" s="1"/>
  <c r="H114" i="5"/>
  <c r="K114" i="5" s="1"/>
  <c r="H117" i="5"/>
  <c r="K117" i="5" s="1"/>
  <c r="H115" i="5"/>
  <c r="K115" i="5" s="1"/>
  <c r="H116" i="5"/>
  <c r="K116" i="5" s="1"/>
  <c r="H118" i="5"/>
  <c r="K118" i="5" s="1"/>
  <c r="H119" i="5"/>
  <c r="K119" i="5" s="1"/>
  <c r="H120" i="5"/>
  <c r="K120" i="5" s="1"/>
  <c r="H121" i="5"/>
  <c r="K121" i="5" s="1"/>
  <c r="H122" i="5"/>
  <c r="K122" i="5" s="1"/>
  <c r="H123" i="5"/>
  <c r="K123" i="5" s="1"/>
  <c r="H124" i="5"/>
  <c r="K124" i="5" s="1"/>
  <c r="H125" i="5"/>
  <c r="K125" i="5" s="1"/>
  <c r="H128" i="5"/>
  <c r="K128" i="5" s="1"/>
  <c r="H126" i="5"/>
  <c r="K126" i="5" s="1"/>
  <c r="H127" i="5"/>
  <c r="K127" i="5" s="1"/>
  <c r="H129" i="5"/>
  <c r="K129" i="5" s="1"/>
  <c r="H130" i="5"/>
  <c r="K130" i="5" s="1"/>
  <c r="H131" i="5"/>
  <c r="K131" i="5" s="1"/>
  <c r="H133" i="5"/>
  <c r="K133" i="5" s="1"/>
  <c r="H132" i="5"/>
  <c r="K132" i="5" s="1"/>
  <c r="H136" i="5"/>
  <c r="K136" i="5" s="1"/>
  <c r="H134" i="5"/>
  <c r="K134" i="5" s="1"/>
  <c r="H137" i="5"/>
  <c r="K137" i="5" s="1"/>
  <c r="H135" i="5"/>
  <c r="K135" i="5" s="1"/>
  <c r="H138" i="5"/>
  <c r="K138" i="5" s="1"/>
  <c r="H140" i="5"/>
  <c r="K140" i="5" s="1"/>
  <c r="H139" i="5"/>
  <c r="K139" i="5" s="1"/>
  <c r="H141" i="5"/>
  <c r="K141" i="5" s="1"/>
  <c r="H142" i="5"/>
  <c r="K142" i="5" s="1"/>
  <c r="H143" i="5"/>
  <c r="K143" i="5" s="1"/>
  <c r="H144" i="5"/>
  <c r="K144" i="5" s="1"/>
  <c r="H145" i="5"/>
  <c r="K145" i="5" s="1"/>
  <c r="H146" i="5"/>
  <c r="K146" i="5" s="1"/>
  <c r="H148" i="5"/>
  <c r="K148" i="5" s="1"/>
  <c r="H147" i="5"/>
  <c r="K147" i="5" s="1"/>
  <c r="H150" i="5"/>
  <c r="K150" i="5" s="1"/>
  <c r="H149" i="5"/>
  <c r="K149" i="5" s="1"/>
  <c r="H152" i="5"/>
  <c r="K152" i="5" s="1"/>
  <c r="H151" i="5"/>
  <c r="K151" i="5" s="1"/>
  <c r="H153" i="5"/>
  <c r="K153" i="5" s="1"/>
  <c r="H154" i="5"/>
  <c r="K154" i="5" s="1"/>
  <c r="H155" i="5"/>
  <c r="K155" i="5" s="1"/>
  <c r="H156" i="5"/>
  <c r="K156" i="5" s="1"/>
  <c r="H158" i="5"/>
  <c r="K158" i="5" s="1"/>
  <c r="H157" i="5"/>
  <c r="K157" i="5" s="1"/>
  <c r="H159" i="5"/>
  <c r="K159" i="5" s="1"/>
  <c r="H160" i="5"/>
  <c r="K160" i="5" s="1"/>
  <c r="H161" i="5"/>
  <c r="K161" i="5" s="1"/>
  <c r="H163" i="5"/>
  <c r="K163" i="5" s="1"/>
  <c r="H162" i="5"/>
  <c r="K162" i="5" s="1"/>
  <c r="H164" i="5"/>
  <c r="K164" i="5" s="1"/>
  <c r="H166" i="5"/>
  <c r="K166" i="5" s="1"/>
  <c r="H168" i="5"/>
  <c r="K168" i="5" s="1"/>
  <c r="H165" i="5"/>
  <c r="K165" i="5" s="1"/>
  <c r="H167" i="5"/>
  <c r="K167" i="5" s="1"/>
  <c r="H169" i="5"/>
  <c r="K169" i="5" s="1"/>
  <c r="H170" i="5"/>
  <c r="K170" i="5" s="1"/>
  <c r="H171" i="5"/>
  <c r="K171" i="5" s="1"/>
  <c r="H172" i="5"/>
  <c r="K172" i="5" s="1"/>
  <c r="H175" i="5"/>
  <c r="K175" i="5" s="1"/>
  <c r="H174" i="5"/>
  <c r="K174" i="5" s="1"/>
  <c r="H173" i="5"/>
  <c r="K173" i="5" s="1"/>
  <c r="H177" i="5"/>
  <c r="K177" i="5" s="1"/>
  <c r="H176" i="5"/>
  <c r="K176" i="5" s="1"/>
  <c r="H178" i="5"/>
  <c r="K178" i="5" s="1"/>
  <c r="H179" i="5"/>
  <c r="K179" i="5" s="1"/>
  <c r="H180" i="5"/>
  <c r="K180" i="5" s="1"/>
  <c r="H181" i="5"/>
  <c r="K181" i="5" s="1"/>
  <c r="H182" i="5"/>
  <c r="K182" i="5" s="1"/>
  <c r="H184" i="5"/>
  <c r="K184" i="5" s="1"/>
  <c r="H183" i="5"/>
  <c r="K183" i="5" s="1"/>
  <c r="H185" i="5"/>
  <c r="K185" i="5" s="1"/>
  <c r="H186" i="5"/>
  <c r="K186" i="5" s="1"/>
  <c r="H187" i="5"/>
  <c r="K187" i="5" s="1"/>
  <c r="H189" i="5"/>
  <c r="K189" i="5" s="1"/>
  <c r="H188" i="5"/>
  <c r="K188" i="5" s="1"/>
  <c r="H190" i="5"/>
  <c r="K190" i="5" s="1"/>
  <c r="H191" i="5"/>
  <c r="K191" i="5" s="1"/>
  <c r="H193" i="5"/>
  <c r="K193" i="5" s="1"/>
  <c r="H192" i="5"/>
  <c r="K192" i="5" s="1"/>
  <c r="H194" i="5"/>
  <c r="K194" i="5" s="1"/>
  <c r="H195" i="5"/>
  <c r="K195" i="5" s="1"/>
  <c r="H196" i="5"/>
  <c r="K196" i="5" s="1"/>
  <c r="H197" i="5"/>
  <c r="K197" i="5" s="1"/>
  <c r="H198" i="5"/>
  <c r="K198" i="5" s="1"/>
  <c r="H199" i="5"/>
  <c r="K199" i="5" s="1"/>
  <c r="H202" i="5"/>
  <c r="K202" i="5" s="1"/>
  <c r="H201" i="5"/>
  <c r="K201" i="5" s="1"/>
  <c r="H200" i="5"/>
  <c r="K200" i="5" s="1"/>
  <c r="H203" i="5"/>
  <c r="K203" i="5" s="1"/>
  <c r="H204" i="5"/>
  <c r="K204" i="5" s="1"/>
  <c r="H205" i="5"/>
  <c r="K205" i="5" s="1"/>
  <c r="H206" i="5"/>
  <c r="K206" i="5" s="1"/>
  <c r="H207" i="5"/>
  <c r="K207" i="5" s="1"/>
  <c r="H208" i="5"/>
  <c r="K208" i="5" s="1"/>
  <c r="H210" i="5"/>
  <c r="K210" i="5" s="1"/>
  <c r="H209" i="5"/>
  <c r="K209" i="5" s="1"/>
  <c r="H211" i="5"/>
  <c r="K211" i="5" s="1"/>
  <c r="H212" i="5"/>
  <c r="K212" i="5" s="1"/>
  <c r="H214" i="5"/>
  <c r="K214" i="5" s="1"/>
  <c r="H213" i="5"/>
  <c r="K213" i="5" s="1"/>
  <c r="H216" i="5"/>
  <c r="K216" i="5" s="1"/>
  <c r="H215" i="5"/>
  <c r="K215" i="5" s="1"/>
  <c r="H217" i="5"/>
  <c r="K217" i="5" s="1"/>
  <c r="H218" i="5"/>
  <c r="K218" i="5" s="1"/>
  <c r="H219" i="5"/>
  <c r="K219" i="5" s="1"/>
  <c r="H220" i="5"/>
  <c r="K220" i="5" s="1"/>
  <c r="H221" i="5"/>
  <c r="K221" i="5" s="1"/>
  <c r="H226" i="5"/>
  <c r="K226" i="5" s="1"/>
  <c r="H222" i="5"/>
  <c r="K222" i="5" s="1"/>
  <c r="H223" i="5"/>
  <c r="K223" i="5" s="1"/>
  <c r="H224" i="5"/>
  <c r="K224" i="5" s="1"/>
  <c r="H225" i="5"/>
  <c r="K225" i="5" s="1"/>
  <c r="H228" i="5"/>
  <c r="K228" i="5" s="1"/>
  <c r="H227" i="5"/>
  <c r="K227" i="5" s="1"/>
  <c r="H230" i="5"/>
  <c r="K230" i="5" s="1"/>
  <c r="H229" i="5"/>
  <c r="K229" i="5" s="1"/>
  <c r="H232" i="5"/>
  <c r="K232" i="5" s="1"/>
  <c r="H231" i="5"/>
  <c r="K231" i="5" s="1"/>
  <c r="H233" i="5"/>
  <c r="K233" i="5" s="1"/>
  <c r="H234" i="5"/>
  <c r="K234" i="5" s="1"/>
  <c r="H235" i="5"/>
  <c r="K235" i="5" s="1"/>
  <c r="H237" i="5"/>
  <c r="K237" i="5" s="1"/>
  <c r="H236" i="5"/>
  <c r="K236" i="5" s="1"/>
  <c r="H239" i="5"/>
  <c r="K239" i="5" s="1"/>
  <c r="H238" i="5"/>
  <c r="K238" i="5" s="1"/>
  <c r="H240" i="5"/>
  <c r="K240" i="5" s="1"/>
  <c r="H242" i="5"/>
  <c r="K242" i="5" s="1"/>
  <c r="H241" i="5"/>
  <c r="K241" i="5" s="1"/>
  <c r="H243" i="5"/>
  <c r="K243" i="5" s="1"/>
  <c r="H244" i="5"/>
  <c r="K244" i="5" s="1"/>
  <c r="H246" i="5"/>
  <c r="K246" i="5" s="1"/>
  <c r="H245" i="5"/>
  <c r="K245" i="5" s="1"/>
  <c r="H248" i="5"/>
  <c r="K248" i="5" s="1"/>
  <c r="H247" i="5"/>
  <c r="K247" i="5" s="1"/>
  <c r="H249" i="5"/>
  <c r="K249" i="5" s="1"/>
  <c r="H251" i="5"/>
  <c r="K251" i="5" s="1"/>
  <c r="H250" i="5"/>
  <c r="K250" i="5" s="1"/>
  <c r="H252" i="5"/>
  <c r="K252" i="5" s="1"/>
  <c r="H253" i="5"/>
  <c r="K253" i="5" s="1"/>
  <c r="H254" i="5"/>
  <c r="K254" i="5" s="1"/>
  <c r="H255" i="5"/>
  <c r="K255" i="5" s="1"/>
  <c r="H258" i="5"/>
  <c r="K258" i="5" s="1"/>
  <c r="H257" i="5"/>
  <c r="K257" i="5" s="1"/>
  <c r="H256" i="5"/>
  <c r="K256" i="5" s="1"/>
  <c r="H259" i="5"/>
  <c r="K259" i="5" s="1"/>
  <c r="H262" i="5"/>
  <c r="K262" i="5" s="1"/>
  <c r="H260" i="5"/>
  <c r="K260" i="5" s="1"/>
  <c r="H261" i="5"/>
  <c r="K261" i="5" s="1"/>
  <c r="H263" i="5"/>
  <c r="K263" i="5" s="1"/>
  <c r="H264" i="5"/>
  <c r="K264" i="5" s="1"/>
  <c r="H265" i="5"/>
  <c r="K265" i="5" s="1"/>
  <c r="H267" i="5"/>
  <c r="K267" i="5" s="1"/>
  <c r="H269" i="5"/>
  <c r="K269" i="5" s="1"/>
  <c r="H268" i="5"/>
  <c r="K268" i="5" s="1"/>
  <c r="H266" i="5"/>
  <c r="K266" i="5" s="1"/>
  <c r="H270" i="5"/>
  <c r="K270" i="5" s="1"/>
  <c r="H273" i="5"/>
  <c r="K273" i="5" s="1"/>
  <c r="H272" i="5"/>
  <c r="K272" i="5" s="1"/>
  <c r="H271" i="5"/>
  <c r="K271" i="5" s="1"/>
  <c r="H274" i="5"/>
  <c r="K274" i="5" s="1"/>
  <c r="H275" i="5"/>
  <c r="K275" i="5" s="1"/>
  <c r="H276" i="5"/>
  <c r="K276" i="5" s="1"/>
  <c r="H277" i="5"/>
  <c r="K277" i="5" s="1"/>
  <c r="H279" i="5"/>
  <c r="K279" i="5" s="1"/>
  <c r="H278" i="5"/>
  <c r="K278" i="5" s="1"/>
  <c r="H281" i="5"/>
  <c r="K281" i="5" s="1"/>
  <c r="H280" i="5"/>
  <c r="K280" i="5" s="1"/>
  <c r="H284" i="5"/>
  <c r="K284" i="5" s="1"/>
  <c r="H282" i="5"/>
  <c r="K282" i="5" s="1"/>
  <c r="H283" i="5"/>
  <c r="K283" i="5" s="1"/>
  <c r="H285" i="5"/>
  <c r="K285" i="5" s="1"/>
  <c r="H286" i="5"/>
  <c r="K286" i="5" s="1"/>
  <c r="H288" i="5"/>
  <c r="K288" i="5" s="1"/>
  <c r="H287" i="5"/>
  <c r="K287" i="5" s="1"/>
  <c r="H290" i="5"/>
  <c r="K290" i="5" s="1"/>
  <c r="H289" i="5"/>
  <c r="K289" i="5" s="1"/>
  <c r="H292" i="5"/>
  <c r="K292" i="5" s="1"/>
  <c r="H291" i="5"/>
  <c r="K291" i="5" s="1"/>
  <c r="H294" i="5"/>
  <c r="K294" i="5" s="1"/>
  <c r="H293" i="5"/>
  <c r="K293" i="5" s="1"/>
  <c r="H296" i="5"/>
  <c r="K296" i="5" s="1"/>
  <c r="H295" i="5"/>
  <c r="K295" i="5" s="1"/>
  <c r="H297" i="5"/>
  <c r="K297" i="5" s="1"/>
  <c r="H298" i="5"/>
  <c r="K298" i="5" s="1"/>
  <c r="H299" i="5"/>
  <c r="K299" i="5" s="1"/>
  <c r="H301" i="5"/>
  <c r="K301" i="5" s="1"/>
  <c r="H300" i="5"/>
  <c r="K300" i="5" s="1"/>
  <c r="H303" i="5"/>
  <c r="K303" i="5" s="1"/>
  <c r="H305" i="5"/>
  <c r="K305" i="5" s="1"/>
  <c r="H304" i="5"/>
  <c r="K304" i="5" s="1"/>
  <c r="H302" i="5"/>
  <c r="K302" i="5" s="1"/>
  <c r="H307" i="5"/>
  <c r="K307" i="5" s="1"/>
  <c r="H306" i="5"/>
  <c r="K306" i="5" s="1"/>
  <c r="H308" i="5"/>
  <c r="K308" i="5" s="1"/>
  <c r="H310" i="5"/>
  <c r="K310" i="5" s="1"/>
  <c r="H309" i="5"/>
  <c r="K309" i="5" s="1"/>
  <c r="H311" i="5"/>
  <c r="K311" i="5" s="1"/>
  <c r="H313" i="5"/>
  <c r="K313" i="5" s="1"/>
  <c r="H312" i="5"/>
  <c r="K312" i="5" s="1"/>
  <c r="H315" i="5"/>
  <c r="K315" i="5" s="1"/>
  <c r="H314" i="5"/>
  <c r="K314" i="5" s="1"/>
  <c r="H317" i="5"/>
  <c r="K317" i="5" s="1"/>
  <c r="H318" i="5"/>
  <c r="K318" i="5" s="1"/>
  <c r="H316" i="5"/>
  <c r="K316" i="5" s="1"/>
  <c r="H319" i="5"/>
  <c r="K319" i="5" s="1"/>
  <c r="H321" i="5"/>
  <c r="K321" i="5" s="1"/>
  <c r="H324" i="5"/>
  <c r="K324" i="5" s="1"/>
  <c r="H323" i="5"/>
  <c r="K323" i="5" s="1"/>
  <c r="H320" i="5"/>
  <c r="K320" i="5" s="1"/>
  <c r="H322" i="5"/>
  <c r="K322" i="5" s="1"/>
  <c r="H326" i="5"/>
  <c r="K326" i="5" s="1"/>
  <c r="H325" i="5"/>
  <c r="K325" i="5" s="1"/>
  <c r="H328" i="5"/>
  <c r="K328" i="5" s="1"/>
  <c r="H327" i="5"/>
  <c r="K327" i="5" s="1"/>
  <c r="H331" i="5"/>
  <c r="K331" i="5" s="1"/>
  <c r="H329" i="5"/>
  <c r="K329" i="5" s="1"/>
  <c r="H330" i="5"/>
  <c r="K330" i="5" s="1"/>
  <c r="H332" i="5"/>
  <c r="K332" i="5" s="1"/>
  <c r="H333" i="5"/>
  <c r="K333" i="5" s="1"/>
  <c r="H335" i="5"/>
  <c r="K335" i="5" s="1"/>
  <c r="H334" i="5"/>
  <c r="K334" i="5" s="1"/>
  <c r="H336" i="5"/>
  <c r="K336" i="5" s="1"/>
  <c r="H338" i="5"/>
  <c r="K338" i="5" s="1"/>
  <c r="H337" i="5"/>
  <c r="K337" i="5" s="1"/>
  <c r="H339" i="5"/>
  <c r="K339" i="5" s="1"/>
  <c r="H340" i="5"/>
  <c r="K340" i="5" s="1"/>
  <c r="H342" i="5"/>
  <c r="K342" i="5" s="1"/>
  <c r="H341" i="5"/>
  <c r="K341" i="5" s="1"/>
  <c r="H343" i="5"/>
  <c r="K343" i="5" s="1"/>
  <c r="H344" i="5"/>
  <c r="K344" i="5" s="1"/>
  <c r="H345" i="5"/>
  <c r="K345" i="5" s="1"/>
  <c r="H346" i="5"/>
  <c r="K346" i="5" s="1"/>
  <c r="H349" i="5"/>
  <c r="K349" i="5" s="1"/>
  <c r="H348" i="5"/>
  <c r="K348" i="5" s="1"/>
  <c r="H350" i="5"/>
  <c r="K350" i="5" s="1"/>
  <c r="H347" i="5"/>
  <c r="K347" i="5" s="1"/>
  <c r="H352" i="5"/>
  <c r="K352" i="5" s="1"/>
  <c r="H351" i="5"/>
  <c r="K351" i="5" s="1"/>
  <c r="H354" i="5"/>
  <c r="K354" i="5" s="1"/>
  <c r="H355" i="5"/>
  <c r="K355" i="5" s="1"/>
  <c r="H353" i="5"/>
  <c r="K353" i="5" s="1"/>
  <c r="H357" i="5"/>
  <c r="K357" i="5" s="1"/>
  <c r="H359" i="5"/>
  <c r="K359" i="5" s="1"/>
  <c r="H356" i="5"/>
  <c r="K356" i="5" s="1"/>
  <c r="H360" i="5"/>
  <c r="K360" i="5" s="1"/>
  <c r="H358" i="5"/>
  <c r="K358" i="5" s="1"/>
  <c r="H364" i="5"/>
  <c r="K364" i="5" s="1"/>
  <c r="H361" i="5"/>
  <c r="K361" i="5" s="1"/>
  <c r="I365" i="5"/>
  <c r="G365" i="5"/>
  <c r="J365" i="5"/>
  <c r="Q365" i="5" s="1"/>
  <c r="B365" i="4"/>
  <c r="A366" i="4"/>
  <c r="D366" i="4" s="1"/>
  <c r="E366" i="4" s="1"/>
  <c r="F365" i="4"/>
  <c r="C365" i="4"/>
  <c r="J362" i="5" l="1"/>
  <c r="Q362" i="5" s="1"/>
  <c r="G362" i="5"/>
  <c r="I362" i="5"/>
  <c r="U366" i="4"/>
  <c r="J363" i="5"/>
  <c r="Q363" i="5" s="1"/>
  <c r="G363" i="5"/>
  <c r="I363" i="5"/>
  <c r="I336" i="5"/>
  <c r="G336" i="5"/>
  <c r="J336" i="5"/>
  <c r="Q336" i="5" s="1"/>
  <c r="I327" i="5"/>
  <c r="G327" i="5"/>
  <c r="J327" i="5"/>
  <c r="Q327" i="5" s="1"/>
  <c r="I287" i="5"/>
  <c r="J287" i="5"/>
  <c r="Q287" i="5" s="1"/>
  <c r="G287" i="5"/>
  <c r="I208" i="5"/>
  <c r="G208" i="5"/>
  <c r="J208" i="5"/>
  <c r="Q208" i="5" s="1"/>
  <c r="I167" i="5"/>
  <c r="G167" i="5"/>
  <c r="J167" i="5"/>
  <c r="Q167" i="5" s="1"/>
  <c r="I144" i="5"/>
  <c r="J144" i="5"/>
  <c r="Q144" i="5" s="1"/>
  <c r="G144" i="5"/>
  <c r="I104" i="5"/>
  <c r="G104" i="5"/>
  <c r="J104" i="5"/>
  <c r="Q104" i="5" s="1"/>
  <c r="I56" i="5"/>
  <c r="G56" i="5"/>
  <c r="J56" i="5"/>
  <c r="Q56" i="5" s="1"/>
  <c r="I41" i="5"/>
  <c r="G41" i="5"/>
  <c r="J41" i="5"/>
  <c r="Q41" i="5" s="1"/>
  <c r="I361" i="5"/>
  <c r="J361" i="5"/>
  <c r="Q361" i="5" s="1"/>
  <c r="G361" i="5"/>
  <c r="I296" i="5"/>
  <c r="J296" i="5"/>
  <c r="Q296" i="5" s="1"/>
  <c r="G296" i="5"/>
  <c r="I232" i="5"/>
  <c r="G232" i="5"/>
  <c r="J232" i="5"/>
  <c r="Q232" i="5" s="1"/>
  <c r="I184" i="5"/>
  <c r="G184" i="5"/>
  <c r="J184" i="5"/>
  <c r="Q184" i="5" s="1"/>
  <c r="I143" i="5"/>
  <c r="J143" i="5"/>
  <c r="Q143" i="5" s="1"/>
  <c r="G143" i="5"/>
  <c r="I119" i="5"/>
  <c r="G119" i="5"/>
  <c r="J119" i="5"/>
  <c r="Q119" i="5" s="1"/>
  <c r="I47" i="5"/>
  <c r="G47" i="5"/>
  <c r="J47" i="5"/>
  <c r="Q47" i="5" s="1"/>
  <c r="I8" i="5"/>
  <c r="J8" i="5"/>
  <c r="Q8" i="5" s="1"/>
  <c r="G8" i="5"/>
  <c r="I364" i="5"/>
  <c r="G364" i="5"/>
  <c r="J364" i="5"/>
  <c r="Q364" i="5" s="1"/>
  <c r="I356" i="5"/>
  <c r="G356" i="5"/>
  <c r="J356" i="5"/>
  <c r="Q356" i="5" s="1"/>
  <c r="I347" i="5"/>
  <c r="J347" i="5"/>
  <c r="Q347" i="5" s="1"/>
  <c r="G347" i="5"/>
  <c r="I341" i="5"/>
  <c r="J341" i="5"/>
  <c r="Q341" i="5" s="1"/>
  <c r="G341" i="5"/>
  <c r="I335" i="5"/>
  <c r="J335" i="5"/>
  <c r="Q335" i="5" s="1"/>
  <c r="G335" i="5"/>
  <c r="I325" i="5"/>
  <c r="G325" i="5"/>
  <c r="J325" i="5"/>
  <c r="Q325" i="5" s="1"/>
  <c r="I316" i="5"/>
  <c r="G316" i="5"/>
  <c r="J316" i="5"/>
  <c r="Q316" i="5" s="1"/>
  <c r="I309" i="5"/>
  <c r="G309" i="5"/>
  <c r="J309" i="5"/>
  <c r="Q309" i="5" s="1"/>
  <c r="I303" i="5"/>
  <c r="G303" i="5"/>
  <c r="J303" i="5"/>
  <c r="Q303" i="5" s="1"/>
  <c r="I293" i="5"/>
  <c r="G293" i="5"/>
  <c r="J293" i="5"/>
  <c r="Q293" i="5" s="1"/>
  <c r="I286" i="5"/>
  <c r="G286" i="5"/>
  <c r="J286" i="5"/>
  <c r="Q286" i="5" s="1"/>
  <c r="I279" i="5"/>
  <c r="G279" i="5"/>
  <c r="J279" i="5"/>
  <c r="Q279" i="5" s="1"/>
  <c r="I270" i="5"/>
  <c r="G270" i="5"/>
  <c r="J270" i="5"/>
  <c r="Q270" i="5" s="1"/>
  <c r="I261" i="5"/>
  <c r="G261" i="5"/>
  <c r="J261" i="5"/>
  <c r="Q261" i="5" s="1"/>
  <c r="I254" i="5"/>
  <c r="J254" i="5"/>
  <c r="Q254" i="5" s="1"/>
  <c r="G254" i="5"/>
  <c r="I245" i="5"/>
  <c r="J245" i="5"/>
  <c r="Q245" i="5" s="1"/>
  <c r="G245" i="5"/>
  <c r="I239" i="5"/>
  <c r="G239" i="5"/>
  <c r="J239" i="5"/>
  <c r="Q239" i="5" s="1"/>
  <c r="I229" i="5"/>
  <c r="J229" i="5"/>
  <c r="Q229" i="5" s="1"/>
  <c r="G229" i="5"/>
  <c r="I226" i="5"/>
  <c r="J226" i="5"/>
  <c r="Q226" i="5" s="1"/>
  <c r="G226" i="5"/>
  <c r="I213" i="5"/>
  <c r="J213" i="5"/>
  <c r="Q213" i="5" s="1"/>
  <c r="G213" i="5"/>
  <c r="I206" i="5"/>
  <c r="J206" i="5"/>
  <c r="Q206" i="5" s="1"/>
  <c r="G206" i="5"/>
  <c r="I198" i="5"/>
  <c r="J198" i="5"/>
  <c r="Q198" i="5" s="1"/>
  <c r="G198" i="5"/>
  <c r="I190" i="5"/>
  <c r="J190" i="5"/>
  <c r="Q190" i="5" s="1"/>
  <c r="G190" i="5"/>
  <c r="I182" i="5"/>
  <c r="J182" i="5"/>
  <c r="Q182" i="5" s="1"/>
  <c r="G182" i="5"/>
  <c r="I174" i="5"/>
  <c r="J174" i="5"/>
  <c r="Q174" i="5" s="1"/>
  <c r="G174" i="5"/>
  <c r="I168" i="5"/>
  <c r="J168" i="5"/>
  <c r="Q168" i="5" s="1"/>
  <c r="G168" i="5"/>
  <c r="I157" i="5"/>
  <c r="G157" i="5"/>
  <c r="J157" i="5"/>
  <c r="Q157" i="5" s="1"/>
  <c r="I149" i="5"/>
  <c r="G149" i="5"/>
  <c r="J149" i="5"/>
  <c r="Q149" i="5" s="1"/>
  <c r="I142" i="5"/>
  <c r="G142" i="5"/>
  <c r="J142" i="5"/>
  <c r="Q142" i="5" s="1"/>
  <c r="I136" i="5"/>
  <c r="J136" i="5"/>
  <c r="Q136" i="5" s="1"/>
  <c r="G136" i="5"/>
  <c r="I128" i="5"/>
  <c r="G128" i="5"/>
  <c r="J128" i="5"/>
  <c r="Q128" i="5" s="1"/>
  <c r="I118" i="5"/>
  <c r="J118" i="5"/>
  <c r="Q118" i="5" s="1"/>
  <c r="G118" i="5"/>
  <c r="I111" i="5"/>
  <c r="J111" i="5"/>
  <c r="Q111" i="5" s="1"/>
  <c r="G111" i="5"/>
  <c r="I101" i="5"/>
  <c r="J101" i="5"/>
  <c r="Q101" i="5" s="1"/>
  <c r="G101" i="5"/>
  <c r="I95" i="5"/>
  <c r="G95" i="5"/>
  <c r="J95" i="5"/>
  <c r="Q95" i="5" s="1"/>
  <c r="I87" i="5"/>
  <c r="J87" i="5"/>
  <c r="Q87" i="5" s="1"/>
  <c r="G87" i="5"/>
  <c r="I78" i="5"/>
  <c r="J78" i="5"/>
  <c r="Q78" i="5" s="1"/>
  <c r="G78" i="5"/>
  <c r="I71" i="5"/>
  <c r="G71" i="5"/>
  <c r="J71" i="5"/>
  <c r="Q71" i="5" s="1"/>
  <c r="I62" i="5"/>
  <c r="G62" i="5"/>
  <c r="J62" i="5"/>
  <c r="Q62" i="5" s="1"/>
  <c r="I54" i="5"/>
  <c r="G54" i="5"/>
  <c r="J54" i="5"/>
  <c r="Q54" i="5" s="1"/>
  <c r="I46" i="5"/>
  <c r="G46" i="5"/>
  <c r="J46" i="5"/>
  <c r="Q46" i="5" s="1"/>
  <c r="I38" i="5"/>
  <c r="J38" i="5"/>
  <c r="Q38" i="5" s="1"/>
  <c r="G38" i="5"/>
  <c r="I29" i="5"/>
  <c r="G29" i="5"/>
  <c r="J29" i="5"/>
  <c r="Q29" i="5" s="1"/>
  <c r="I22" i="5"/>
  <c r="G22" i="5"/>
  <c r="J22" i="5"/>
  <c r="Q22" i="5" s="1"/>
  <c r="I14" i="5"/>
  <c r="G14" i="5"/>
  <c r="J14" i="5"/>
  <c r="Q14" i="5" s="1"/>
  <c r="I366" i="5"/>
  <c r="J366" i="5"/>
  <c r="Q366" i="5" s="1"/>
  <c r="G366" i="5"/>
  <c r="I358" i="5"/>
  <c r="J358" i="5"/>
  <c r="Q358" i="5" s="1"/>
  <c r="G358" i="5"/>
  <c r="I313" i="5"/>
  <c r="J313" i="5"/>
  <c r="Q313" i="5" s="1"/>
  <c r="G313" i="5"/>
  <c r="I264" i="5"/>
  <c r="J264" i="5"/>
  <c r="Q264" i="5" s="1"/>
  <c r="G264" i="5"/>
  <c r="I231" i="5"/>
  <c r="G231" i="5"/>
  <c r="J231" i="5"/>
  <c r="Q231" i="5" s="1"/>
  <c r="I183" i="5"/>
  <c r="G183" i="5"/>
  <c r="J183" i="5"/>
  <c r="Q183" i="5" s="1"/>
  <c r="I120" i="5"/>
  <c r="J120" i="5"/>
  <c r="Q120" i="5" s="1"/>
  <c r="G120" i="5"/>
  <c r="I63" i="5"/>
  <c r="G63" i="5"/>
  <c r="J63" i="5"/>
  <c r="Q63" i="5" s="1"/>
  <c r="I23" i="5"/>
  <c r="J23" i="5"/>
  <c r="Q23" i="5" s="1"/>
  <c r="G23" i="5"/>
  <c r="I352" i="5"/>
  <c r="G352" i="5"/>
  <c r="J352" i="5"/>
  <c r="Q352" i="5" s="1"/>
  <c r="I311" i="5"/>
  <c r="G311" i="5"/>
  <c r="J311" i="5"/>
  <c r="Q311" i="5" s="1"/>
  <c r="I255" i="5"/>
  <c r="J255" i="5"/>
  <c r="Q255" i="5" s="1"/>
  <c r="G255" i="5"/>
  <c r="I199" i="5"/>
  <c r="J199" i="5"/>
  <c r="Q199" i="5" s="1"/>
  <c r="G199" i="5"/>
  <c r="I165" i="5"/>
  <c r="G165" i="5"/>
  <c r="J165" i="5"/>
  <c r="Q165" i="5" s="1"/>
  <c r="I126" i="5"/>
  <c r="J126" i="5"/>
  <c r="Q126" i="5" s="1"/>
  <c r="G126" i="5"/>
  <c r="I86" i="5"/>
  <c r="J86" i="5"/>
  <c r="Q86" i="5" s="1"/>
  <c r="G86" i="5"/>
  <c r="I24" i="5"/>
  <c r="J24" i="5"/>
  <c r="Q24" i="5" s="1"/>
  <c r="G24" i="5"/>
  <c r="N362" i="5"/>
  <c r="O362" i="5" s="1"/>
  <c r="P362" i="5"/>
  <c r="I359" i="5"/>
  <c r="J359" i="5"/>
  <c r="Q359" i="5" s="1"/>
  <c r="G359" i="5"/>
  <c r="I350" i="5"/>
  <c r="J350" i="5"/>
  <c r="Q350" i="5" s="1"/>
  <c r="G350" i="5"/>
  <c r="I342" i="5"/>
  <c r="J342" i="5"/>
  <c r="Q342" i="5" s="1"/>
  <c r="G342" i="5"/>
  <c r="I333" i="5"/>
  <c r="J333" i="5"/>
  <c r="Q333" i="5" s="1"/>
  <c r="G333" i="5"/>
  <c r="I326" i="5"/>
  <c r="J326" i="5"/>
  <c r="Q326" i="5" s="1"/>
  <c r="G326" i="5"/>
  <c r="I318" i="5"/>
  <c r="J318" i="5"/>
  <c r="Q318" i="5" s="1"/>
  <c r="G318" i="5"/>
  <c r="I310" i="5"/>
  <c r="J310" i="5"/>
  <c r="Q310" i="5" s="1"/>
  <c r="G310" i="5"/>
  <c r="I300" i="5"/>
  <c r="J300" i="5"/>
  <c r="Q300" i="5" s="1"/>
  <c r="G300" i="5"/>
  <c r="I294" i="5"/>
  <c r="G294" i="5"/>
  <c r="J294" i="5"/>
  <c r="Q294" i="5" s="1"/>
  <c r="I285" i="5"/>
  <c r="G285" i="5"/>
  <c r="J285" i="5"/>
  <c r="Q285" i="5" s="1"/>
  <c r="I277" i="5"/>
  <c r="G277" i="5"/>
  <c r="J277" i="5"/>
  <c r="Q277" i="5" s="1"/>
  <c r="I266" i="5"/>
  <c r="G266" i="5"/>
  <c r="J266" i="5"/>
  <c r="Q266" i="5" s="1"/>
  <c r="I260" i="5"/>
  <c r="G260" i="5"/>
  <c r="J260" i="5"/>
  <c r="Q260" i="5" s="1"/>
  <c r="I253" i="5"/>
  <c r="J253" i="5"/>
  <c r="Q253" i="5" s="1"/>
  <c r="G253" i="5"/>
  <c r="I246" i="5"/>
  <c r="G246" i="5"/>
  <c r="J246" i="5"/>
  <c r="Q246" i="5" s="1"/>
  <c r="I236" i="5"/>
  <c r="J236" i="5"/>
  <c r="Q236" i="5" s="1"/>
  <c r="G236" i="5"/>
  <c r="I230" i="5"/>
  <c r="J230" i="5"/>
  <c r="Q230" i="5" s="1"/>
  <c r="G230" i="5"/>
  <c r="I221" i="5"/>
  <c r="J221" i="5"/>
  <c r="Q221" i="5" s="1"/>
  <c r="G221" i="5"/>
  <c r="I214" i="5"/>
  <c r="J214" i="5"/>
  <c r="Q214" i="5" s="1"/>
  <c r="G214" i="5"/>
  <c r="I205" i="5"/>
  <c r="J205" i="5"/>
  <c r="Q205" i="5" s="1"/>
  <c r="G205" i="5"/>
  <c r="I197" i="5"/>
  <c r="J197" i="5"/>
  <c r="Q197" i="5" s="1"/>
  <c r="G197" i="5"/>
  <c r="I188" i="5"/>
  <c r="G188" i="5"/>
  <c r="J188" i="5"/>
  <c r="Q188" i="5" s="1"/>
  <c r="I181" i="5"/>
  <c r="J181" i="5"/>
  <c r="Q181" i="5" s="1"/>
  <c r="G181" i="5"/>
  <c r="I175" i="5"/>
  <c r="J175" i="5"/>
  <c r="Q175" i="5" s="1"/>
  <c r="G175" i="5"/>
  <c r="I166" i="5"/>
  <c r="G166" i="5"/>
  <c r="J166" i="5"/>
  <c r="Q166" i="5" s="1"/>
  <c r="I158" i="5"/>
  <c r="G158" i="5"/>
  <c r="J158" i="5"/>
  <c r="Q158" i="5" s="1"/>
  <c r="I150" i="5"/>
  <c r="J150" i="5"/>
  <c r="Q150" i="5" s="1"/>
  <c r="G150" i="5"/>
  <c r="I141" i="5"/>
  <c r="G141" i="5"/>
  <c r="J141" i="5"/>
  <c r="Q141" i="5" s="1"/>
  <c r="I132" i="5"/>
  <c r="G132" i="5"/>
  <c r="J132" i="5"/>
  <c r="Q132" i="5" s="1"/>
  <c r="I125" i="5"/>
  <c r="G125" i="5"/>
  <c r="J125" i="5"/>
  <c r="Q125" i="5" s="1"/>
  <c r="I116" i="5"/>
  <c r="G116" i="5"/>
  <c r="J116" i="5"/>
  <c r="Q116" i="5" s="1"/>
  <c r="I109" i="5"/>
  <c r="G109" i="5"/>
  <c r="J109" i="5"/>
  <c r="Q109" i="5" s="1"/>
  <c r="I102" i="5"/>
  <c r="J102" i="5"/>
  <c r="Q102" i="5" s="1"/>
  <c r="G102" i="5"/>
  <c r="I92" i="5"/>
  <c r="J92" i="5"/>
  <c r="Q92" i="5" s="1"/>
  <c r="G92" i="5"/>
  <c r="I84" i="5"/>
  <c r="G84" i="5"/>
  <c r="J84" i="5"/>
  <c r="Q84" i="5" s="1"/>
  <c r="I77" i="5"/>
  <c r="J77" i="5"/>
  <c r="Q77" i="5" s="1"/>
  <c r="G77" i="5"/>
  <c r="I67" i="5"/>
  <c r="J67" i="5"/>
  <c r="Q67" i="5" s="1"/>
  <c r="G67" i="5"/>
  <c r="I61" i="5"/>
  <c r="J61" i="5"/>
  <c r="Q61" i="5" s="1"/>
  <c r="G61" i="5"/>
  <c r="I53" i="5"/>
  <c r="J53" i="5"/>
  <c r="Q53" i="5" s="1"/>
  <c r="G53" i="5"/>
  <c r="I44" i="5"/>
  <c r="J44" i="5"/>
  <c r="Q44" i="5" s="1"/>
  <c r="G44" i="5"/>
  <c r="I37" i="5"/>
  <c r="G37" i="5"/>
  <c r="J37" i="5"/>
  <c r="Q37" i="5" s="1"/>
  <c r="I30" i="5"/>
  <c r="G30" i="5"/>
  <c r="J30" i="5"/>
  <c r="Q30" i="5" s="1"/>
  <c r="I21" i="5"/>
  <c r="J21" i="5"/>
  <c r="Q21" i="5" s="1"/>
  <c r="G21" i="5"/>
  <c r="I13" i="5"/>
  <c r="G13" i="5"/>
  <c r="J13" i="5"/>
  <c r="Q13" i="5" s="1"/>
  <c r="I351" i="5"/>
  <c r="J351" i="5"/>
  <c r="Q351" i="5" s="1"/>
  <c r="G351" i="5"/>
  <c r="I258" i="5"/>
  <c r="G258" i="5"/>
  <c r="J258" i="5"/>
  <c r="Q258" i="5" s="1"/>
  <c r="I215" i="5"/>
  <c r="G215" i="5"/>
  <c r="J215" i="5"/>
  <c r="Q215" i="5" s="1"/>
  <c r="I177" i="5"/>
  <c r="J177" i="5"/>
  <c r="Q177" i="5" s="1"/>
  <c r="G177" i="5"/>
  <c r="I137" i="5"/>
  <c r="G137" i="5"/>
  <c r="J137" i="5"/>
  <c r="Q137" i="5" s="1"/>
  <c r="I89" i="5"/>
  <c r="G89" i="5"/>
  <c r="J89" i="5"/>
  <c r="Q89" i="5" s="1"/>
  <c r="I48" i="5"/>
  <c r="G48" i="5"/>
  <c r="J48" i="5"/>
  <c r="Q48" i="5" s="1"/>
  <c r="I328" i="5"/>
  <c r="G328" i="5"/>
  <c r="J328" i="5"/>
  <c r="Q328" i="5" s="1"/>
  <c r="I278" i="5"/>
  <c r="J278" i="5"/>
  <c r="Q278" i="5" s="1"/>
  <c r="G278" i="5"/>
  <c r="I222" i="5"/>
  <c r="J222" i="5"/>
  <c r="Q222" i="5" s="1"/>
  <c r="G222" i="5"/>
  <c r="I152" i="5"/>
  <c r="J152" i="5"/>
  <c r="Q152" i="5" s="1"/>
  <c r="G152" i="5"/>
  <c r="I110" i="5"/>
  <c r="G110" i="5"/>
  <c r="J110" i="5"/>
  <c r="Q110" i="5" s="1"/>
  <c r="I31" i="5"/>
  <c r="J31" i="5"/>
  <c r="Q31" i="5" s="1"/>
  <c r="G31" i="5"/>
  <c r="P365" i="5"/>
  <c r="N365" i="5"/>
  <c r="O365" i="5" s="1"/>
  <c r="I357" i="5"/>
  <c r="J357" i="5"/>
  <c r="Q357" i="5" s="1"/>
  <c r="G357" i="5"/>
  <c r="I348" i="5"/>
  <c r="J348" i="5"/>
  <c r="Q348" i="5" s="1"/>
  <c r="G348" i="5"/>
  <c r="I340" i="5"/>
  <c r="G340" i="5"/>
  <c r="J340" i="5"/>
  <c r="Q340" i="5" s="1"/>
  <c r="I332" i="5"/>
  <c r="G332" i="5"/>
  <c r="J332" i="5"/>
  <c r="Q332" i="5" s="1"/>
  <c r="I322" i="5"/>
  <c r="G322" i="5"/>
  <c r="J322" i="5"/>
  <c r="Q322" i="5" s="1"/>
  <c r="I317" i="5"/>
  <c r="J317" i="5"/>
  <c r="Q317" i="5" s="1"/>
  <c r="G317" i="5"/>
  <c r="I308" i="5"/>
  <c r="G308" i="5"/>
  <c r="J308" i="5"/>
  <c r="Q308" i="5" s="1"/>
  <c r="I301" i="5"/>
  <c r="J301" i="5"/>
  <c r="Q301" i="5" s="1"/>
  <c r="G301" i="5"/>
  <c r="I291" i="5"/>
  <c r="J291" i="5"/>
  <c r="Q291" i="5" s="1"/>
  <c r="G291" i="5"/>
  <c r="I283" i="5"/>
  <c r="G283" i="5"/>
  <c r="J283" i="5"/>
  <c r="Q283" i="5" s="1"/>
  <c r="I276" i="5"/>
  <c r="G276" i="5"/>
  <c r="J276" i="5"/>
  <c r="Q276" i="5" s="1"/>
  <c r="I268" i="5"/>
  <c r="G268" i="5"/>
  <c r="J268" i="5"/>
  <c r="Q268" i="5" s="1"/>
  <c r="I262" i="5"/>
  <c r="G262" i="5"/>
  <c r="J262" i="5"/>
  <c r="Q262" i="5" s="1"/>
  <c r="I252" i="5"/>
  <c r="J252" i="5"/>
  <c r="Q252" i="5" s="1"/>
  <c r="G252" i="5"/>
  <c r="I244" i="5"/>
  <c r="J244" i="5"/>
  <c r="Q244" i="5" s="1"/>
  <c r="G244" i="5"/>
  <c r="I237" i="5"/>
  <c r="J237" i="5"/>
  <c r="Q237" i="5" s="1"/>
  <c r="G237" i="5"/>
  <c r="I227" i="5"/>
  <c r="J227" i="5"/>
  <c r="Q227" i="5" s="1"/>
  <c r="G227" i="5"/>
  <c r="I220" i="5"/>
  <c r="J220" i="5"/>
  <c r="Q220" i="5" s="1"/>
  <c r="G220" i="5"/>
  <c r="I212" i="5"/>
  <c r="G212" i="5"/>
  <c r="J212" i="5"/>
  <c r="Q212" i="5" s="1"/>
  <c r="I204" i="5"/>
  <c r="J204" i="5"/>
  <c r="Q204" i="5" s="1"/>
  <c r="G204" i="5"/>
  <c r="I196" i="5"/>
  <c r="G196" i="5"/>
  <c r="J196" i="5"/>
  <c r="Q196" i="5" s="1"/>
  <c r="I189" i="5"/>
  <c r="J189" i="5"/>
  <c r="Q189" i="5" s="1"/>
  <c r="G189" i="5"/>
  <c r="I180" i="5"/>
  <c r="J180" i="5"/>
  <c r="Q180" i="5" s="1"/>
  <c r="G180" i="5"/>
  <c r="I172" i="5"/>
  <c r="G172" i="5"/>
  <c r="J172" i="5"/>
  <c r="Q172" i="5" s="1"/>
  <c r="I164" i="5"/>
  <c r="G164" i="5"/>
  <c r="J164" i="5"/>
  <c r="Q164" i="5" s="1"/>
  <c r="I156" i="5"/>
  <c r="G156" i="5"/>
  <c r="J156" i="5"/>
  <c r="Q156" i="5" s="1"/>
  <c r="I147" i="5"/>
  <c r="J147" i="5"/>
  <c r="Q147" i="5" s="1"/>
  <c r="G147" i="5"/>
  <c r="I139" i="5"/>
  <c r="J139" i="5"/>
  <c r="Q139" i="5" s="1"/>
  <c r="G139" i="5"/>
  <c r="I133" i="5"/>
  <c r="G133" i="5"/>
  <c r="J133" i="5"/>
  <c r="Q133" i="5" s="1"/>
  <c r="I124" i="5"/>
  <c r="G124" i="5"/>
  <c r="J124" i="5"/>
  <c r="Q124" i="5" s="1"/>
  <c r="I115" i="5"/>
  <c r="G115" i="5"/>
  <c r="J115" i="5"/>
  <c r="Q115" i="5" s="1"/>
  <c r="I108" i="5"/>
  <c r="G108" i="5"/>
  <c r="J108" i="5"/>
  <c r="Q108" i="5" s="1"/>
  <c r="I100" i="5"/>
  <c r="J100" i="5"/>
  <c r="Q100" i="5" s="1"/>
  <c r="G100" i="5"/>
  <c r="I93" i="5"/>
  <c r="J93" i="5"/>
  <c r="Q93" i="5" s="1"/>
  <c r="G93" i="5"/>
  <c r="I83" i="5"/>
  <c r="J83" i="5"/>
  <c r="Q83" i="5" s="1"/>
  <c r="G83" i="5"/>
  <c r="I76" i="5"/>
  <c r="J76" i="5"/>
  <c r="Q76" i="5" s="1"/>
  <c r="G76" i="5"/>
  <c r="I69" i="5"/>
  <c r="J69" i="5"/>
  <c r="Q69" i="5" s="1"/>
  <c r="G69" i="5"/>
  <c r="I59" i="5"/>
  <c r="G59" i="5"/>
  <c r="J59" i="5"/>
  <c r="Q59" i="5" s="1"/>
  <c r="I51" i="5"/>
  <c r="J51" i="5"/>
  <c r="Q51" i="5" s="1"/>
  <c r="G51" i="5"/>
  <c r="I45" i="5"/>
  <c r="G45" i="5"/>
  <c r="J45" i="5"/>
  <c r="Q45" i="5" s="1"/>
  <c r="I36" i="5"/>
  <c r="G36" i="5"/>
  <c r="J36" i="5"/>
  <c r="Q36" i="5" s="1"/>
  <c r="I28" i="5"/>
  <c r="G28" i="5"/>
  <c r="J28" i="5"/>
  <c r="Q28" i="5" s="1"/>
  <c r="I20" i="5"/>
  <c r="J20" i="5"/>
  <c r="Q20" i="5" s="1"/>
  <c r="G20" i="5"/>
  <c r="I12" i="5"/>
  <c r="G12" i="5"/>
  <c r="J12" i="5"/>
  <c r="Q12" i="5" s="1"/>
  <c r="I321" i="5"/>
  <c r="J321" i="5"/>
  <c r="Q321" i="5" s="1"/>
  <c r="G321" i="5"/>
  <c r="I272" i="5"/>
  <c r="J272" i="5"/>
  <c r="Q272" i="5" s="1"/>
  <c r="G272" i="5"/>
  <c r="I240" i="5"/>
  <c r="G240" i="5"/>
  <c r="J240" i="5"/>
  <c r="Q240" i="5" s="1"/>
  <c r="I193" i="5"/>
  <c r="G193" i="5"/>
  <c r="J193" i="5"/>
  <c r="Q193" i="5" s="1"/>
  <c r="I151" i="5"/>
  <c r="J151" i="5"/>
  <c r="Q151" i="5" s="1"/>
  <c r="G151" i="5"/>
  <c r="I96" i="5"/>
  <c r="G96" i="5"/>
  <c r="J96" i="5"/>
  <c r="Q96" i="5" s="1"/>
  <c r="J7" i="5"/>
  <c r="Q7" i="5" s="1"/>
  <c r="G7" i="5"/>
  <c r="I7" i="5"/>
  <c r="I334" i="5"/>
  <c r="J334" i="5"/>
  <c r="Q334" i="5" s="1"/>
  <c r="G334" i="5"/>
  <c r="I288" i="5"/>
  <c r="J288" i="5"/>
  <c r="Q288" i="5" s="1"/>
  <c r="G288" i="5"/>
  <c r="I248" i="5"/>
  <c r="J248" i="5"/>
  <c r="Q248" i="5" s="1"/>
  <c r="G248" i="5"/>
  <c r="I216" i="5"/>
  <c r="G216" i="5"/>
  <c r="J216" i="5"/>
  <c r="Q216" i="5" s="1"/>
  <c r="I173" i="5"/>
  <c r="J173" i="5"/>
  <c r="Q173" i="5" s="1"/>
  <c r="G173" i="5"/>
  <c r="I94" i="5"/>
  <c r="J94" i="5"/>
  <c r="Q94" i="5" s="1"/>
  <c r="G94" i="5"/>
  <c r="I64" i="5"/>
  <c r="G64" i="5"/>
  <c r="J64" i="5"/>
  <c r="Q64" i="5" s="1"/>
  <c r="I16" i="5"/>
  <c r="J16" i="5"/>
  <c r="Q16" i="5" s="1"/>
  <c r="G16" i="5"/>
  <c r="I353" i="5"/>
  <c r="J353" i="5"/>
  <c r="Q353" i="5" s="1"/>
  <c r="G353" i="5"/>
  <c r="I349" i="5"/>
  <c r="J349" i="5"/>
  <c r="Q349" i="5" s="1"/>
  <c r="G349" i="5"/>
  <c r="I339" i="5"/>
  <c r="J339" i="5"/>
  <c r="Q339" i="5" s="1"/>
  <c r="G339" i="5"/>
  <c r="I330" i="5"/>
  <c r="G330" i="5"/>
  <c r="J330" i="5"/>
  <c r="Q330" i="5" s="1"/>
  <c r="I320" i="5"/>
  <c r="G320" i="5"/>
  <c r="J320" i="5"/>
  <c r="Q320" i="5" s="1"/>
  <c r="I314" i="5"/>
  <c r="G314" i="5"/>
  <c r="J314" i="5"/>
  <c r="Q314" i="5" s="1"/>
  <c r="I306" i="5"/>
  <c r="G306" i="5"/>
  <c r="J306" i="5"/>
  <c r="Q306" i="5" s="1"/>
  <c r="I299" i="5"/>
  <c r="J299" i="5"/>
  <c r="Q299" i="5" s="1"/>
  <c r="G299" i="5"/>
  <c r="I292" i="5"/>
  <c r="J292" i="5"/>
  <c r="Q292" i="5" s="1"/>
  <c r="G292" i="5"/>
  <c r="I282" i="5"/>
  <c r="G282" i="5"/>
  <c r="J282" i="5"/>
  <c r="Q282" i="5" s="1"/>
  <c r="I275" i="5"/>
  <c r="J275" i="5"/>
  <c r="Q275" i="5" s="1"/>
  <c r="G275" i="5"/>
  <c r="I269" i="5"/>
  <c r="G269" i="5"/>
  <c r="J269" i="5"/>
  <c r="Q269" i="5" s="1"/>
  <c r="I259" i="5"/>
  <c r="G259" i="5"/>
  <c r="J259" i="5"/>
  <c r="Q259" i="5" s="1"/>
  <c r="I250" i="5"/>
  <c r="J250" i="5"/>
  <c r="Q250" i="5" s="1"/>
  <c r="G250" i="5"/>
  <c r="I243" i="5"/>
  <c r="G243" i="5"/>
  <c r="J243" i="5"/>
  <c r="Q243" i="5" s="1"/>
  <c r="I235" i="5"/>
  <c r="J235" i="5"/>
  <c r="Q235" i="5" s="1"/>
  <c r="G235" i="5"/>
  <c r="I228" i="5"/>
  <c r="J228" i="5"/>
  <c r="Q228" i="5" s="1"/>
  <c r="G228" i="5"/>
  <c r="I219" i="5"/>
  <c r="J219" i="5"/>
  <c r="Q219" i="5" s="1"/>
  <c r="G219" i="5"/>
  <c r="I211" i="5"/>
  <c r="J211" i="5"/>
  <c r="Q211" i="5" s="1"/>
  <c r="G211" i="5"/>
  <c r="I203" i="5"/>
  <c r="J203" i="5"/>
  <c r="Q203" i="5" s="1"/>
  <c r="G203" i="5"/>
  <c r="I195" i="5"/>
  <c r="J195" i="5"/>
  <c r="Q195" i="5" s="1"/>
  <c r="G195" i="5"/>
  <c r="I187" i="5"/>
  <c r="J187" i="5"/>
  <c r="Q187" i="5" s="1"/>
  <c r="G187" i="5"/>
  <c r="I179" i="5"/>
  <c r="J179" i="5"/>
  <c r="Q179" i="5" s="1"/>
  <c r="G179" i="5"/>
  <c r="I171" i="5"/>
  <c r="G171" i="5"/>
  <c r="J171" i="5"/>
  <c r="Q171" i="5" s="1"/>
  <c r="I162" i="5"/>
  <c r="G162" i="5"/>
  <c r="J162" i="5"/>
  <c r="Q162" i="5" s="1"/>
  <c r="I155" i="5"/>
  <c r="J155" i="5"/>
  <c r="Q155" i="5" s="1"/>
  <c r="G155" i="5"/>
  <c r="I148" i="5"/>
  <c r="G148" i="5"/>
  <c r="J148" i="5"/>
  <c r="Q148" i="5" s="1"/>
  <c r="I140" i="5"/>
  <c r="G140" i="5"/>
  <c r="J140" i="5"/>
  <c r="Q140" i="5" s="1"/>
  <c r="I131" i="5"/>
  <c r="J131" i="5"/>
  <c r="Q131" i="5" s="1"/>
  <c r="G131" i="5"/>
  <c r="I123" i="5"/>
  <c r="G123" i="5"/>
  <c r="J123" i="5"/>
  <c r="Q123" i="5" s="1"/>
  <c r="I117" i="5"/>
  <c r="G117" i="5"/>
  <c r="J117" i="5"/>
  <c r="Q117" i="5" s="1"/>
  <c r="I107" i="5"/>
  <c r="J107" i="5"/>
  <c r="Q107" i="5" s="1"/>
  <c r="G107" i="5"/>
  <c r="I99" i="5"/>
  <c r="J99" i="5"/>
  <c r="Q99" i="5" s="1"/>
  <c r="G99" i="5"/>
  <c r="I91" i="5"/>
  <c r="J91" i="5"/>
  <c r="Q91" i="5" s="1"/>
  <c r="G91" i="5"/>
  <c r="I81" i="5"/>
  <c r="G81" i="5"/>
  <c r="J81" i="5"/>
  <c r="Q81" i="5" s="1"/>
  <c r="I75" i="5"/>
  <c r="J75" i="5"/>
  <c r="Q75" i="5" s="1"/>
  <c r="G75" i="5"/>
  <c r="I68" i="5"/>
  <c r="J68" i="5"/>
  <c r="Q68" i="5" s="1"/>
  <c r="G68" i="5"/>
  <c r="I60" i="5"/>
  <c r="J60" i="5"/>
  <c r="Q60" i="5" s="1"/>
  <c r="G60" i="5"/>
  <c r="I52" i="5"/>
  <c r="J52" i="5"/>
  <c r="Q52" i="5" s="1"/>
  <c r="G52" i="5"/>
  <c r="I43" i="5"/>
  <c r="J43" i="5"/>
  <c r="Q43" i="5" s="1"/>
  <c r="G43" i="5"/>
  <c r="I34" i="5"/>
  <c r="J34" i="5"/>
  <c r="Q34" i="5" s="1"/>
  <c r="G34" i="5"/>
  <c r="I27" i="5"/>
  <c r="J27" i="5"/>
  <c r="Q27" i="5" s="1"/>
  <c r="G27" i="5"/>
  <c r="I19" i="5"/>
  <c r="J19" i="5"/>
  <c r="Q19" i="5" s="1"/>
  <c r="G19" i="5"/>
  <c r="I11" i="5"/>
  <c r="J11" i="5"/>
  <c r="Q11" i="5" s="1"/>
  <c r="G11" i="5"/>
  <c r="I304" i="5"/>
  <c r="G304" i="5"/>
  <c r="J304" i="5"/>
  <c r="Q304" i="5" s="1"/>
  <c r="I281" i="5"/>
  <c r="G281" i="5"/>
  <c r="J281" i="5"/>
  <c r="Q281" i="5" s="1"/>
  <c r="I223" i="5"/>
  <c r="G223" i="5"/>
  <c r="J223" i="5"/>
  <c r="Q223" i="5" s="1"/>
  <c r="I160" i="5"/>
  <c r="J160" i="5"/>
  <c r="Q160" i="5" s="1"/>
  <c r="G160" i="5"/>
  <c r="I112" i="5"/>
  <c r="J112" i="5"/>
  <c r="Q112" i="5" s="1"/>
  <c r="G112" i="5"/>
  <c r="I72" i="5"/>
  <c r="G72" i="5"/>
  <c r="J72" i="5"/>
  <c r="Q72" i="5" s="1"/>
  <c r="I15" i="5"/>
  <c r="J15" i="5"/>
  <c r="Q15" i="5" s="1"/>
  <c r="G15" i="5"/>
  <c r="I343" i="5"/>
  <c r="J343" i="5"/>
  <c r="Q343" i="5" s="1"/>
  <c r="G343" i="5"/>
  <c r="I319" i="5"/>
  <c r="J319" i="5"/>
  <c r="Q319" i="5" s="1"/>
  <c r="G319" i="5"/>
  <c r="I273" i="5"/>
  <c r="J273" i="5"/>
  <c r="Q273" i="5" s="1"/>
  <c r="G273" i="5"/>
  <c r="I238" i="5"/>
  <c r="G238" i="5"/>
  <c r="J238" i="5"/>
  <c r="Q238" i="5" s="1"/>
  <c r="I191" i="5"/>
  <c r="G191" i="5"/>
  <c r="J191" i="5"/>
  <c r="Q191" i="5" s="1"/>
  <c r="I134" i="5"/>
  <c r="G134" i="5"/>
  <c r="J134" i="5"/>
  <c r="Q134" i="5" s="1"/>
  <c r="I80" i="5"/>
  <c r="G80" i="5"/>
  <c r="J80" i="5"/>
  <c r="Q80" i="5" s="1"/>
  <c r="I39" i="5"/>
  <c r="G39" i="5"/>
  <c r="J39" i="5"/>
  <c r="Q39" i="5" s="1"/>
  <c r="I355" i="5"/>
  <c r="J355" i="5"/>
  <c r="Q355" i="5" s="1"/>
  <c r="G355" i="5"/>
  <c r="I346" i="5"/>
  <c r="J346" i="5"/>
  <c r="Q346" i="5" s="1"/>
  <c r="G346" i="5"/>
  <c r="I337" i="5"/>
  <c r="J337" i="5"/>
  <c r="Q337" i="5" s="1"/>
  <c r="G337" i="5"/>
  <c r="I329" i="5"/>
  <c r="G329" i="5"/>
  <c r="J329" i="5"/>
  <c r="Q329" i="5" s="1"/>
  <c r="I323" i="5"/>
  <c r="G323" i="5"/>
  <c r="J323" i="5"/>
  <c r="Q323" i="5" s="1"/>
  <c r="I315" i="5"/>
  <c r="J315" i="5"/>
  <c r="Q315" i="5" s="1"/>
  <c r="G315" i="5"/>
  <c r="I307" i="5"/>
  <c r="G307" i="5"/>
  <c r="J307" i="5"/>
  <c r="Q307" i="5" s="1"/>
  <c r="I298" i="5"/>
  <c r="J298" i="5"/>
  <c r="Q298" i="5" s="1"/>
  <c r="G298" i="5"/>
  <c r="I289" i="5"/>
  <c r="G289" i="5"/>
  <c r="J289" i="5"/>
  <c r="Q289" i="5" s="1"/>
  <c r="I284" i="5"/>
  <c r="G284" i="5"/>
  <c r="J284" i="5"/>
  <c r="Q284" i="5" s="1"/>
  <c r="I274" i="5"/>
  <c r="G274" i="5"/>
  <c r="J274" i="5"/>
  <c r="Q274" i="5" s="1"/>
  <c r="I267" i="5"/>
  <c r="J267" i="5"/>
  <c r="Q267" i="5" s="1"/>
  <c r="G267" i="5"/>
  <c r="I256" i="5"/>
  <c r="J256" i="5"/>
  <c r="Q256" i="5" s="1"/>
  <c r="G256" i="5"/>
  <c r="I251" i="5"/>
  <c r="J251" i="5"/>
  <c r="Q251" i="5" s="1"/>
  <c r="G251" i="5"/>
  <c r="I241" i="5"/>
  <c r="G241" i="5"/>
  <c r="J241" i="5"/>
  <c r="Q241" i="5" s="1"/>
  <c r="I234" i="5"/>
  <c r="J234" i="5"/>
  <c r="Q234" i="5" s="1"/>
  <c r="G234" i="5"/>
  <c r="I225" i="5"/>
  <c r="J225" i="5"/>
  <c r="Q225" i="5" s="1"/>
  <c r="G225" i="5"/>
  <c r="I218" i="5"/>
  <c r="J218" i="5"/>
  <c r="Q218" i="5" s="1"/>
  <c r="G218" i="5"/>
  <c r="I209" i="5"/>
  <c r="G209" i="5"/>
  <c r="J209" i="5"/>
  <c r="Q209" i="5" s="1"/>
  <c r="I200" i="5"/>
  <c r="J200" i="5"/>
  <c r="Q200" i="5" s="1"/>
  <c r="G200" i="5"/>
  <c r="I194" i="5"/>
  <c r="J194" i="5"/>
  <c r="Q194" i="5" s="1"/>
  <c r="G194" i="5"/>
  <c r="I186" i="5"/>
  <c r="J186" i="5"/>
  <c r="Q186" i="5" s="1"/>
  <c r="G186" i="5"/>
  <c r="I178" i="5"/>
  <c r="J178" i="5"/>
  <c r="Q178" i="5" s="1"/>
  <c r="G178" i="5"/>
  <c r="I170" i="5"/>
  <c r="J170" i="5"/>
  <c r="Q170" i="5" s="1"/>
  <c r="G170" i="5"/>
  <c r="I163" i="5"/>
  <c r="J163" i="5"/>
  <c r="Q163" i="5" s="1"/>
  <c r="G163" i="5"/>
  <c r="I154" i="5"/>
  <c r="G154" i="5"/>
  <c r="J154" i="5"/>
  <c r="Q154" i="5" s="1"/>
  <c r="I146" i="5"/>
  <c r="J146" i="5"/>
  <c r="Q146" i="5" s="1"/>
  <c r="G146" i="5"/>
  <c r="I138" i="5"/>
  <c r="G138" i="5"/>
  <c r="J138" i="5"/>
  <c r="Q138" i="5" s="1"/>
  <c r="I130" i="5"/>
  <c r="J130" i="5"/>
  <c r="Q130" i="5" s="1"/>
  <c r="G130" i="5"/>
  <c r="I122" i="5"/>
  <c r="J122" i="5"/>
  <c r="Q122" i="5" s="1"/>
  <c r="G122" i="5"/>
  <c r="I114" i="5"/>
  <c r="J114" i="5"/>
  <c r="Q114" i="5" s="1"/>
  <c r="G114" i="5"/>
  <c r="I106" i="5"/>
  <c r="J106" i="5"/>
  <c r="Q106" i="5" s="1"/>
  <c r="G106" i="5"/>
  <c r="I98" i="5"/>
  <c r="J98" i="5"/>
  <c r="Q98" i="5" s="1"/>
  <c r="G98" i="5"/>
  <c r="I88" i="5"/>
  <c r="G88" i="5"/>
  <c r="J88" i="5"/>
  <c r="Q88" i="5" s="1"/>
  <c r="I85" i="5"/>
  <c r="G85" i="5"/>
  <c r="J85" i="5"/>
  <c r="Q85" i="5" s="1"/>
  <c r="I74" i="5"/>
  <c r="J74" i="5"/>
  <c r="Q74" i="5" s="1"/>
  <c r="G74" i="5"/>
  <c r="I65" i="5"/>
  <c r="G65" i="5"/>
  <c r="J65" i="5"/>
  <c r="Q65" i="5" s="1"/>
  <c r="I58" i="5"/>
  <c r="J58" i="5"/>
  <c r="Q58" i="5" s="1"/>
  <c r="G58" i="5"/>
  <c r="I50" i="5"/>
  <c r="G50" i="5"/>
  <c r="J50" i="5"/>
  <c r="Q50" i="5" s="1"/>
  <c r="I42" i="5"/>
  <c r="J42" i="5"/>
  <c r="Q42" i="5" s="1"/>
  <c r="G42" i="5"/>
  <c r="I35" i="5"/>
  <c r="J35" i="5"/>
  <c r="Q35" i="5" s="1"/>
  <c r="G35" i="5"/>
  <c r="I26" i="5"/>
  <c r="J26" i="5"/>
  <c r="Q26" i="5" s="1"/>
  <c r="G26" i="5"/>
  <c r="I18" i="5"/>
  <c r="J18" i="5"/>
  <c r="Q18" i="5" s="1"/>
  <c r="G18" i="5"/>
  <c r="I10" i="5"/>
  <c r="J10" i="5"/>
  <c r="Q10" i="5" s="1"/>
  <c r="G10" i="5"/>
  <c r="I344" i="5"/>
  <c r="G344" i="5"/>
  <c r="J344" i="5"/>
  <c r="Q344" i="5" s="1"/>
  <c r="I295" i="5"/>
  <c r="J295" i="5"/>
  <c r="Q295" i="5" s="1"/>
  <c r="G295" i="5"/>
  <c r="I247" i="5"/>
  <c r="J247" i="5"/>
  <c r="Q247" i="5" s="1"/>
  <c r="G247" i="5"/>
  <c r="I202" i="5"/>
  <c r="J202" i="5"/>
  <c r="Q202" i="5" s="1"/>
  <c r="G202" i="5"/>
  <c r="I127" i="5"/>
  <c r="J127" i="5"/>
  <c r="Q127" i="5" s="1"/>
  <c r="G127" i="5"/>
  <c r="I79" i="5"/>
  <c r="G79" i="5"/>
  <c r="J79" i="5"/>
  <c r="Q79" i="5" s="1"/>
  <c r="I32" i="5"/>
  <c r="J32" i="5"/>
  <c r="Q32" i="5" s="1"/>
  <c r="G32" i="5"/>
  <c r="I360" i="5"/>
  <c r="G360" i="5"/>
  <c r="J360" i="5"/>
  <c r="Q360" i="5" s="1"/>
  <c r="I305" i="5"/>
  <c r="G305" i="5"/>
  <c r="J305" i="5"/>
  <c r="Q305" i="5" s="1"/>
  <c r="I263" i="5"/>
  <c r="G263" i="5"/>
  <c r="J263" i="5"/>
  <c r="Q263" i="5" s="1"/>
  <c r="I207" i="5"/>
  <c r="G207" i="5"/>
  <c r="J207" i="5"/>
  <c r="Q207" i="5" s="1"/>
  <c r="I159" i="5"/>
  <c r="J159" i="5"/>
  <c r="Q159" i="5" s="1"/>
  <c r="G159" i="5"/>
  <c r="I103" i="5"/>
  <c r="G103" i="5"/>
  <c r="J103" i="5"/>
  <c r="Q103" i="5" s="1"/>
  <c r="I70" i="5"/>
  <c r="J70" i="5"/>
  <c r="Q70" i="5" s="1"/>
  <c r="G70" i="5"/>
  <c r="I55" i="5"/>
  <c r="G55" i="5"/>
  <c r="J55" i="5"/>
  <c r="Q55" i="5" s="1"/>
  <c r="I354" i="5"/>
  <c r="J354" i="5"/>
  <c r="Q354" i="5" s="1"/>
  <c r="G354" i="5"/>
  <c r="I345" i="5"/>
  <c r="G345" i="5"/>
  <c r="J345" i="5"/>
  <c r="Q345" i="5" s="1"/>
  <c r="I338" i="5"/>
  <c r="G338" i="5"/>
  <c r="J338" i="5"/>
  <c r="Q338" i="5" s="1"/>
  <c r="I331" i="5"/>
  <c r="J331" i="5"/>
  <c r="Q331" i="5" s="1"/>
  <c r="G331" i="5"/>
  <c r="I324" i="5"/>
  <c r="G324" i="5"/>
  <c r="J324" i="5"/>
  <c r="Q324" i="5" s="1"/>
  <c r="I312" i="5"/>
  <c r="G312" i="5"/>
  <c r="J312" i="5"/>
  <c r="Q312" i="5" s="1"/>
  <c r="I302" i="5"/>
  <c r="J302" i="5"/>
  <c r="Q302" i="5" s="1"/>
  <c r="G302" i="5"/>
  <c r="I297" i="5"/>
  <c r="G297" i="5"/>
  <c r="J297" i="5"/>
  <c r="Q297" i="5" s="1"/>
  <c r="I290" i="5"/>
  <c r="J290" i="5"/>
  <c r="Q290" i="5" s="1"/>
  <c r="G290" i="5"/>
  <c r="I280" i="5"/>
  <c r="J280" i="5"/>
  <c r="Q280" i="5" s="1"/>
  <c r="G280" i="5"/>
  <c r="I271" i="5"/>
  <c r="G271" i="5"/>
  <c r="J271" i="5"/>
  <c r="Q271" i="5" s="1"/>
  <c r="I265" i="5"/>
  <c r="J265" i="5"/>
  <c r="Q265" i="5" s="1"/>
  <c r="G265" i="5"/>
  <c r="I257" i="5"/>
  <c r="G257" i="5"/>
  <c r="J257" i="5"/>
  <c r="Q257" i="5" s="1"/>
  <c r="I249" i="5"/>
  <c r="J249" i="5"/>
  <c r="Q249" i="5" s="1"/>
  <c r="G249" i="5"/>
  <c r="I242" i="5"/>
  <c r="J242" i="5"/>
  <c r="Q242" i="5" s="1"/>
  <c r="G242" i="5"/>
  <c r="I233" i="5"/>
  <c r="J233" i="5"/>
  <c r="Q233" i="5" s="1"/>
  <c r="G233" i="5"/>
  <c r="I224" i="5"/>
  <c r="J224" i="5"/>
  <c r="Q224" i="5" s="1"/>
  <c r="G224" i="5"/>
  <c r="I217" i="5"/>
  <c r="G217" i="5"/>
  <c r="J217" i="5"/>
  <c r="Q217" i="5" s="1"/>
  <c r="I210" i="5"/>
  <c r="J210" i="5"/>
  <c r="Q210" i="5" s="1"/>
  <c r="G210" i="5"/>
  <c r="I201" i="5"/>
  <c r="G201" i="5"/>
  <c r="J201" i="5"/>
  <c r="Q201" i="5" s="1"/>
  <c r="I192" i="5"/>
  <c r="G192" i="5"/>
  <c r="J192" i="5"/>
  <c r="Q192" i="5" s="1"/>
  <c r="I185" i="5"/>
  <c r="G185" i="5"/>
  <c r="J185" i="5"/>
  <c r="Q185" i="5" s="1"/>
  <c r="I176" i="5"/>
  <c r="J176" i="5"/>
  <c r="Q176" i="5" s="1"/>
  <c r="G176" i="5"/>
  <c r="I169" i="5"/>
  <c r="J169" i="5"/>
  <c r="Q169" i="5" s="1"/>
  <c r="G169" i="5"/>
  <c r="I161" i="5"/>
  <c r="J161" i="5"/>
  <c r="Q161" i="5" s="1"/>
  <c r="G161" i="5"/>
  <c r="I153" i="5"/>
  <c r="G153" i="5"/>
  <c r="J153" i="5"/>
  <c r="Q153" i="5" s="1"/>
  <c r="I145" i="5"/>
  <c r="J145" i="5"/>
  <c r="Q145" i="5" s="1"/>
  <c r="G145" i="5"/>
  <c r="I135" i="5"/>
  <c r="J135" i="5"/>
  <c r="Q135" i="5" s="1"/>
  <c r="G135" i="5"/>
  <c r="I129" i="5"/>
  <c r="J129" i="5"/>
  <c r="Q129" i="5" s="1"/>
  <c r="G129" i="5"/>
  <c r="I121" i="5"/>
  <c r="J121" i="5"/>
  <c r="Q121" i="5" s="1"/>
  <c r="G121" i="5"/>
  <c r="I113" i="5"/>
  <c r="G113" i="5"/>
  <c r="J113" i="5"/>
  <c r="Q113" i="5" s="1"/>
  <c r="I105" i="5"/>
  <c r="J105" i="5"/>
  <c r="Q105" i="5" s="1"/>
  <c r="G105" i="5"/>
  <c r="I97" i="5"/>
  <c r="G97" i="5"/>
  <c r="J97" i="5"/>
  <c r="Q97" i="5" s="1"/>
  <c r="I90" i="5"/>
  <c r="J90" i="5"/>
  <c r="Q90" i="5" s="1"/>
  <c r="G90" i="5"/>
  <c r="I82" i="5"/>
  <c r="J82" i="5"/>
  <c r="Q82" i="5" s="1"/>
  <c r="G82" i="5"/>
  <c r="I73" i="5"/>
  <c r="G73" i="5"/>
  <c r="J73" i="5"/>
  <c r="Q73" i="5" s="1"/>
  <c r="I66" i="5"/>
  <c r="J66" i="5"/>
  <c r="Q66" i="5" s="1"/>
  <c r="G66" i="5"/>
  <c r="I57" i="5"/>
  <c r="G57" i="5"/>
  <c r="J57" i="5"/>
  <c r="Q57" i="5" s="1"/>
  <c r="I49" i="5"/>
  <c r="J49" i="5"/>
  <c r="Q49" i="5" s="1"/>
  <c r="G49" i="5"/>
  <c r="I40" i="5"/>
  <c r="G40" i="5"/>
  <c r="J40" i="5"/>
  <c r="Q40" i="5" s="1"/>
  <c r="I33" i="5"/>
  <c r="G33" i="5"/>
  <c r="J33" i="5"/>
  <c r="Q33" i="5" s="1"/>
  <c r="I25" i="5"/>
  <c r="G25" i="5"/>
  <c r="J25" i="5"/>
  <c r="Q25" i="5" s="1"/>
  <c r="I17" i="5"/>
  <c r="G17" i="5"/>
  <c r="J17" i="5"/>
  <c r="Q17" i="5" s="1"/>
  <c r="I9" i="5"/>
  <c r="J9" i="5"/>
  <c r="Q9" i="5" s="1"/>
  <c r="G9" i="5"/>
  <c r="F366" i="4"/>
  <c r="H364" i="4" s="1"/>
  <c r="K364" i="4" s="1"/>
  <c r="C366" i="4"/>
  <c r="B366" i="4"/>
  <c r="N363" i="5" l="1"/>
  <c r="O363" i="5" s="1"/>
  <c r="P363" i="5"/>
  <c r="H363" i="4"/>
  <c r="K363" i="4" s="1"/>
  <c r="P153" i="5"/>
  <c r="N153" i="5"/>
  <c r="O153" i="5" s="1"/>
  <c r="P217" i="5"/>
  <c r="N217" i="5"/>
  <c r="O217" i="5" s="1"/>
  <c r="P207" i="5"/>
  <c r="N207" i="5"/>
  <c r="O207" i="5" s="1"/>
  <c r="N74" i="5"/>
  <c r="O74" i="5" s="1"/>
  <c r="P74" i="5"/>
  <c r="P267" i="5"/>
  <c r="N267" i="5"/>
  <c r="O267" i="5" s="1"/>
  <c r="P80" i="5"/>
  <c r="N80" i="5"/>
  <c r="O80" i="5" s="1"/>
  <c r="P28" i="5"/>
  <c r="N28" i="5"/>
  <c r="O28" i="5" s="1"/>
  <c r="P180" i="5"/>
  <c r="N180" i="5"/>
  <c r="O180" i="5" s="1"/>
  <c r="P244" i="5"/>
  <c r="N244" i="5"/>
  <c r="O244" i="5" s="1"/>
  <c r="P77" i="5"/>
  <c r="N77" i="5"/>
  <c r="O77" i="5" s="1"/>
  <c r="P246" i="5"/>
  <c r="N246" i="5"/>
  <c r="O246" i="5" s="1"/>
  <c r="P47" i="5"/>
  <c r="N47" i="5"/>
  <c r="O47" i="5" s="1"/>
  <c r="P324" i="5"/>
  <c r="N324" i="5"/>
  <c r="O324" i="5" s="1"/>
  <c r="P282" i="5"/>
  <c r="N282" i="5"/>
  <c r="O282" i="5" s="1"/>
  <c r="N348" i="5"/>
  <c r="O348" i="5" s="1"/>
  <c r="P348" i="5"/>
  <c r="N30" i="5"/>
  <c r="O30" i="5" s="1"/>
  <c r="P30" i="5"/>
  <c r="N158" i="5"/>
  <c r="O158" i="5" s="1"/>
  <c r="P158" i="5"/>
  <c r="P181" i="5"/>
  <c r="N181" i="5"/>
  <c r="O181" i="5" s="1"/>
  <c r="P310" i="5"/>
  <c r="N310" i="5"/>
  <c r="O310" i="5" s="1"/>
  <c r="P231" i="5"/>
  <c r="N231" i="5"/>
  <c r="O231" i="5" s="1"/>
  <c r="N358" i="5"/>
  <c r="O358" i="5" s="1"/>
  <c r="P358" i="5"/>
  <c r="P254" i="5"/>
  <c r="N254" i="5"/>
  <c r="O254" i="5" s="1"/>
  <c r="P356" i="5"/>
  <c r="N356" i="5"/>
  <c r="O356" i="5" s="1"/>
  <c r="P40" i="5"/>
  <c r="N40" i="5"/>
  <c r="O40" i="5" s="1"/>
  <c r="N66" i="5"/>
  <c r="O66" i="5" s="1"/>
  <c r="P66" i="5"/>
  <c r="P129" i="5"/>
  <c r="N129" i="5"/>
  <c r="O129" i="5" s="1"/>
  <c r="N297" i="5"/>
  <c r="O297" i="5" s="1"/>
  <c r="P297" i="5"/>
  <c r="P70" i="5"/>
  <c r="N70" i="5"/>
  <c r="O70" i="5" s="1"/>
  <c r="N305" i="5"/>
  <c r="O305" i="5" s="1"/>
  <c r="P305" i="5"/>
  <c r="P344" i="5"/>
  <c r="N344" i="5"/>
  <c r="O344" i="5" s="1"/>
  <c r="P26" i="5"/>
  <c r="N26" i="5"/>
  <c r="O26" i="5" s="1"/>
  <c r="N65" i="5"/>
  <c r="O65" i="5" s="1"/>
  <c r="P65" i="5"/>
  <c r="P218" i="5"/>
  <c r="N218" i="5"/>
  <c r="O218" i="5" s="1"/>
  <c r="P323" i="5"/>
  <c r="N323" i="5"/>
  <c r="O323" i="5" s="1"/>
  <c r="N346" i="5"/>
  <c r="O346" i="5" s="1"/>
  <c r="P346" i="5"/>
  <c r="P191" i="5"/>
  <c r="N191" i="5"/>
  <c r="O191" i="5" s="1"/>
  <c r="P319" i="5"/>
  <c r="N319" i="5"/>
  <c r="O319" i="5" s="1"/>
  <c r="P27" i="5"/>
  <c r="N27" i="5"/>
  <c r="O27" i="5" s="1"/>
  <c r="P91" i="5"/>
  <c r="N91" i="5"/>
  <c r="O91" i="5" s="1"/>
  <c r="P155" i="5"/>
  <c r="N155" i="5"/>
  <c r="O155" i="5" s="1"/>
  <c r="P219" i="5"/>
  <c r="N219" i="5"/>
  <c r="O219" i="5" s="1"/>
  <c r="P259" i="5"/>
  <c r="N259" i="5"/>
  <c r="O259" i="5" s="1"/>
  <c r="P320" i="5"/>
  <c r="N320" i="5"/>
  <c r="O320" i="5" s="1"/>
  <c r="P349" i="5"/>
  <c r="N349" i="5"/>
  <c r="O349" i="5" s="1"/>
  <c r="P288" i="5"/>
  <c r="N288" i="5"/>
  <c r="O288" i="5" s="1"/>
  <c r="N193" i="5"/>
  <c r="O193" i="5" s="1"/>
  <c r="P193" i="5"/>
  <c r="N321" i="5"/>
  <c r="O321" i="5" s="1"/>
  <c r="P321" i="5"/>
  <c r="P45" i="5"/>
  <c r="N45" i="5"/>
  <c r="O45" i="5" s="1"/>
  <c r="P69" i="5"/>
  <c r="N69" i="5"/>
  <c r="O69" i="5" s="1"/>
  <c r="P108" i="5"/>
  <c r="N108" i="5"/>
  <c r="O108" i="5" s="1"/>
  <c r="P172" i="5"/>
  <c r="N172" i="5"/>
  <c r="O172" i="5" s="1"/>
  <c r="P48" i="5"/>
  <c r="N48" i="5"/>
  <c r="O48" i="5" s="1"/>
  <c r="P177" i="5"/>
  <c r="N177" i="5"/>
  <c r="O177" i="5" s="1"/>
  <c r="N92" i="5"/>
  <c r="O92" i="5" s="1"/>
  <c r="P92" i="5"/>
  <c r="P132" i="5"/>
  <c r="N132" i="5"/>
  <c r="O132" i="5" s="1"/>
  <c r="P221" i="5"/>
  <c r="N221" i="5"/>
  <c r="O221" i="5" s="1"/>
  <c r="N260" i="5"/>
  <c r="O260" i="5" s="1"/>
  <c r="P260" i="5"/>
  <c r="N350" i="5"/>
  <c r="O350" i="5" s="1"/>
  <c r="P350" i="5"/>
  <c r="P199" i="5"/>
  <c r="N199" i="5"/>
  <c r="O199" i="5" s="1"/>
  <c r="P63" i="5"/>
  <c r="N63" i="5"/>
  <c r="O63" i="5" s="1"/>
  <c r="N14" i="5"/>
  <c r="O14" i="5" s="1"/>
  <c r="P14" i="5"/>
  <c r="P38" i="5"/>
  <c r="N38" i="5"/>
  <c r="O38" i="5" s="1"/>
  <c r="P101" i="5"/>
  <c r="N101" i="5"/>
  <c r="O101" i="5" s="1"/>
  <c r="N142" i="5"/>
  <c r="O142" i="5" s="1"/>
  <c r="P142" i="5"/>
  <c r="P168" i="5"/>
  <c r="N168" i="5"/>
  <c r="O168" i="5" s="1"/>
  <c r="P229" i="5"/>
  <c r="N229" i="5"/>
  <c r="O229" i="5" s="1"/>
  <c r="N270" i="5"/>
  <c r="O270" i="5" s="1"/>
  <c r="P270" i="5"/>
  <c r="P296" i="5"/>
  <c r="N296" i="5"/>
  <c r="O296" i="5" s="1"/>
  <c r="N287" i="5"/>
  <c r="O287" i="5" s="1"/>
  <c r="P287" i="5"/>
  <c r="P345" i="5"/>
  <c r="N345" i="5"/>
  <c r="O345" i="5" s="1"/>
  <c r="N50" i="5"/>
  <c r="O50" i="5" s="1"/>
  <c r="P50" i="5"/>
  <c r="P200" i="5"/>
  <c r="N200" i="5"/>
  <c r="O200" i="5" s="1"/>
  <c r="N306" i="5"/>
  <c r="O306" i="5" s="1"/>
  <c r="P306" i="5"/>
  <c r="P96" i="5"/>
  <c r="N96" i="5"/>
  <c r="O96" i="5" s="1"/>
  <c r="P51" i="5"/>
  <c r="N51" i="5"/>
  <c r="O51" i="5" s="1"/>
  <c r="P116" i="5"/>
  <c r="N116" i="5"/>
  <c r="O116" i="5" s="1"/>
  <c r="P205" i="5"/>
  <c r="N205" i="5"/>
  <c r="O205" i="5" s="1"/>
  <c r="P333" i="5"/>
  <c r="N333" i="5"/>
  <c r="O333" i="5" s="1"/>
  <c r="P62" i="5"/>
  <c r="N62" i="5"/>
  <c r="O62" i="5" s="1"/>
  <c r="P213" i="5"/>
  <c r="N213" i="5"/>
  <c r="O213" i="5" s="1"/>
  <c r="P257" i="5"/>
  <c r="N257" i="5"/>
  <c r="O257" i="5" s="1"/>
  <c r="P114" i="5"/>
  <c r="N114" i="5"/>
  <c r="O114" i="5" s="1"/>
  <c r="P179" i="5"/>
  <c r="N179" i="5"/>
  <c r="O179" i="5" s="1"/>
  <c r="P93" i="5"/>
  <c r="N93" i="5"/>
  <c r="O93" i="5" s="1"/>
  <c r="P133" i="5"/>
  <c r="N133" i="5"/>
  <c r="O133" i="5" s="1"/>
  <c r="N278" i="5"/>
  <c r="O278" i="5" s="1"/>
  <c r="P278" i="5"/>
  <c r="P285" i="5"/>
  <c r="N285" i="5"/>
  <c r="O285" i="5" s="1"/>
  <c r="P190" i="5"/>
  <c r="N190" i="5"/>
  <c r="O190" i="5" s="1"/>
  <c r="P293" i="5"/>
  <c r="N293" i="5"/>
  <c r="O293" i="5" s="1"/>
  <c r="N17" i="5"/>
  <c r="O17" i="5" s="1"/>
  <c r="P17" i="5"/>
  <c r="P105" i="5"/>
  <c r="N105" i="5"/>
  <c r="O105" i="5" s="1"/>
  <c r="P169" i="5"/>
  <c r="N169" i="5"/>
  <c r="O169" i="5" s="1"/>
  <c r="N233" i="5"/>
  <c r="O233" i="5" s="1"/>
  <c r="P233" i="5"/>
  <c r="N271" i="5"/>
  <c r="O271" i="5" s="1"/>
  <c r="P271" i="5"/>
  <c r="N338" i="5"/>
  <c r="O338" i="5" s="1"/>
  <c r="P338" i="5"/>
  <c r="P130" i="5"/>
  <c r="N130" i="5"/>
  <c r="O130" i="5" s="1"/>
  <c r="N194" i="5"/>
  <c r="O194" i="5" s="1"/>
  <c r="P194" i="5"/>
  <c r="N256" i="5"/>
  <c r="O256" i="5" s="1"/>
  <c r="P256" i="5"/>
  <c r="P39" i="5"/>
  <c r="N39" i="5"/>
  <c r="O39" i="5" s="1"/>
  <c r="P160" i="5"/>
  <c r="N160" i="5"/>
  <c r="O160" i="5" s="1"/>
  <c r="N68" i="5"/>
  <c r="O68" i="5" s="1"/>
  <c r="P68" i="5"/>
  <c r="P131" i="5"/>
  <c r="N131" i="5"/>
  <c r="O131" i="5" s="1"/>
  <c r="P171" i="5"/>
  <c r="N171" i="5"/>
  <c r="O171" i="5" s="1"/>
  <c r="P195" i="5"/>
  <c r="N195" i="5"/>
  <c r="O195" i="5" s="1"/>
  <c r="P173" i="5"/>
  <c r="N173" i="5"/>
  <c r="O173" i="5" s="1"/>
  <c r="P212" i="5"/>
  <c r="N212" i="5"/>
  <c r="O212" i="5" s="1"/>
  <c r="P237" i="5"/>
  <c r="N237" i="5"/>
  <c r="O237" i="5" s="1"/>
  <c r="P276" i="5"/>
  <c r="N276" i="5"/>
  <c r="O276" i="5" s="1"/>
  <c r="P301" i="5"/>
  <c r="N301" i="5"/>
  <c r="O301" i="5" s="1"/>
  <c r="N340" i="5"/>
  <c r="O340" i="5" s="1"/>
  <c r="P340" i="5"/>
  <c r="P258" i="5"/>
  <c r="N258" i="5"/>
  <c r="O258" i="5" s="1"/>
  <c r="P67" i="5"/>
  <c r="N67" i="5"/>
  <c r="O67" i="5" s="1"/>
  <c r="N109" i="5"/>
  <c r="O109" i="5" s="1"/>
  <c r="P109" i="5"/>
  <c r="P197" i="5"/>
  <c r="N197" i="5"/>
  <c r="O197" i="5" s="1"/>
  <c r="P326" i="5"/>
  <c r="N326" i="5"/>
  <c r="O326" i="5" s="1"/>
  <c r="P86" i="5"/>
  <c r="N86" i="5"/>
  <c r="O86" i="5" s="1"/>
  <c r="P311" i="5"/>
  <c r="N311" i="5"/>
  <c r="O311" i="5" s="1"/>
  <c r="P54" i="5"/>
  <c r="N54" i="5"/>
  <c r="O54" i="5" s="1"/>
  <c r="P78" i="5"/>
  <c r="N78" i="5"/>
  <c r="O78" i="5" s="1"/>
  <c r="P206" i="5"/>
  <c r="N206" i="5"/>
  <c r="O206" i="5" s="1"/>
  <c r="P309" i="5"/>
  <c r="N309" i="5"/>
  <c r="O309" i="5" s="1"/>
  <c r="P335" i="5"/>
  <c r="N335" i="5"/>
  <c r="O335" i="5" s="1"/>
  <c r="N143" i="5"/>
  <c r="O143" i="5" s="1"/>
  <c r="P143" i="5"/>
  <c r="N41" i="5"/>
  <c r="O41" i="5" s="1"/>
  <c r="P41" i="5"/>
  <c r="P144" i="5"/>
  <c r="N144" i="5"/>
  <c r="O144" i="5" s="1"/>
  <c r="P336" i="5"/>
  <c r="N336" i="5"/>
  <c r="O336" i="5" s="1"/>
  <c r="N49" i="5"/>
  <c r="O49" i="5" s="1"/>
  <c r="P49" i="5"/>
  <c r="P176" i="5"/>
  <c r="N176" i="5"/>
  <c r="O176" i="5" s="1"/>
  <c r="P302" i="5"/>
  <c r="N302" i="5"/>
  <c r="O302" i="5" s="1"/>
  <c r="P10" i="5"/>
  <c r="N10" i="5"/>
  <c r="O10" i="5" s="1"/>
  <c r="N241" i="5"/>
  <c r="O241" i="5" s="1"/>
  <c r="P241" i="5"/>
  <c r="P72" i="5"/>
  <c r="N72" i="5"/>
  <c r="O72" i="5" s="1"/>
  <c r="N126" i="5"/>
  <c r="O126" i="5" s="1"/>
  <c r="P126" i="5"/>
  <c r="P56" i="5"/>
  <c r="N56" i="5"/>
  <c r="O56" i="5" s="1"/>
  <c r="P79" i="5"/>
  <c r="N79" i="5"/>
  <c r="O79" i="5" s="1"/>
  <c r="P88" i="5"/>
  <c r="N88" i="5"/>
  <c r="O88" i="5" s="1"/>
  <c r="P196" i="5"/>
  <c r="N196" i="5"/>
  <c r="O196" i="5" s="1"/>
  <c r="N262" i="5"/>
  <c r="O262" i="5" s="1"/>
  <c r="P262" i="5"/>
  <c r="N110" i="5"/>
  <c r="O110" i="5" s="1"/>
  <c r="P110" i="5"/>
  <c r="P351" i="5"/>
  <c r="N351" i="5"/>
  <c r="O351" i="5" s="1"/>
  <c r="N57" i="5"/>
  <c r="O57" i="5" s="1"/>
  <c r="P57" i="5"/>
  <c r="N82" i="5"/>
  <c r="O82" i="5" s="1"/>
  <c r="P82" i="5"/>
  <c r="N210" i="5"/>
  <c r="O210" i="5" s="1"/>
  <c r="P210" i="5"/>
  <c r="P55" i="5"/>
  <c r="N55" i="5"/>
  <c r="O55" i="5" s="1"/>
  <c r="N202" i="5"/>
  <c r="O202" i="5" s="1"/>
  <c r="P202" i="5"/>
  <c r="N42" i="5"/>
  <c r="O42" i="5" s="1"/>
  <c r="P42" i="5"/>
  <c r="N106" i="5"/>
  <c r="O106" i="5" s="1"/>
  <c r="P106" i="5"/>
  <c r="N209" i="5"/>
  <c r="O209" i="5" s="1"/>
  <c r="P209" i="5"/>
  <c r="N15" i="5"/>
  <c r="O15" i="5" s="1"/>
  <c r="P15" i="5"/>
  <c r="P281" i="5"/>
  <c r="N281" i="5"/>
  <c r="O281" i="5" s="1"/>
  <c r="P43" i="5"/>
  <c r="N43" i="5"/>
  <c r="O43" i="5" s="1"/>
  <c r="N81" i="5"/>
  <c r="O81" i="5" s="1"/>
  <c r="P81" i="5"/>
  <c r="P107" i="5"/>
  <c r="N107" i="5"/>
  <c r="O107" i="5" s="1"/>
  <c r="P148" i="5"/>
  <c r="N148" i="5"/>
  <c r="O148" i="5" s="1"/>
  <c r="P235" i="5"/>
  <c r="N235" i="5"/>
  <c r="O235" i="5" s="1"/>
  <c r="P299" i="5"/>
  <c r="N299" i="5"/>
  <c r="O299" i="5" s="1"/>
  <c r="P16" i="5"/>
  <c r="N16" i="5"/>
  <c r="O16" i="5" s="1"/>
  <c r="P20" i="5"/>
  <c r="N20" i="5"/>
  <c r="O20" i="5" s="1"/>
  <c r="P59" i="5"/>
  <c r="N59" i="5"/>
  <c r="O59" i="5" s="1"/>
  <c r="P83" i="5"/>
  <c r="N83" i="5"/>
  <c r="O83" i="5" s="1"/>
  <c r="P124" i="5"/>
  <c r="N124" i="5"/>
  <c r="O124" i="5" s="1"/>
  <c r="P147" i="5"/>
  <c r="N147" i="5"/>
  <c r="O147" i="5" s="1"/>
  <c r="P222" i="5"/>
  <c r="N222" i="5"/>
  <c r="O222" i="5" s="1"/>
  <c r="P137" i="5"/>
  <c r="N137" i="5"/>
  <c r="O137" i="5" s="1"/>
  <c r="N44" i="5"/>
  <c r="O44" i="5" s="1"/>
  <c r="P44" i="5"/>
  <c r="N84" i="5"/>
  <c r="O84" i="5" s="1"/>
  <c r="P84" i="5"/>
  <c r="N175" i="5"/>
  <c r="O175" i="5" s="1"/>
  <c r="P175" i="5"/>
  <c r="P236" i="5"/>
  <c r="N236" i="5"/>
  <c r="O236" i="5" s="1"/>
  <c r="P277" i="5"/>
  <c r="N277" i="5"/>
  <c r="O277" i="5" s="1"/>
  <c r="P300" i="5"/>
  <c r="N300" i="5"/>
  <c r="O300" i="5" s="1"/>
  <c r="P165" i="5"/>
  <c r="N165" i="5"/>
  <c r="O165" i="5" s="1"/>
  <c r="P183" i="5"/>
  <c r="N183" i="5"/>
  <c r="O183" i="5" s="1"/>
  <c r="N313" i="5"/>
  <c r="O313" i="5" s="1"/>
  <c r="P313" i="5"/>
  <c r="P29" i="5"/>
  <c r="N29" i="5"/>
  <c r="O29" i="5" s="1"/>
  <c r="P95" i="5"/>
  <c r="N95" i="5"/>
  <c r="O95" i="5" s="1"/>
  <c r="N118" i="5"/>
  <c r="O118" i="5" s="1"/>
  <c r="P118" i="5"/>
  <c r="P157" i="5"/>
  <c r="N157" i="5"/>
  <c r="O157" i="5" s="1"/>
  <c r="P182" i="5"/>
  <c r="N182" i="5"/>
  <c r="O182" i="5" s="1"/>
  <c r="P245" i="5"/>
  <c r="N245" i="5"/>
  <c r="O245" i="5" s="1"/>
  <c r="N286" i="5"/>
  <c r="O286" i="5" s="1"/>
  <c r="P286" i="5"/>
  <c r="P8" i="5"/>
  <c r="N8" i="5"/>
  <c r="O8" i="5" s="1"/>
  <c r="N232" i="5"/>
  <c r="O232" i="5" s="1"/>
  <c r="P232" i="5"/>
  <c r="P208" i="5"/>
  <c r="N208" i="5"/>
  <c r="O208" i="5" s="1"/>
  <c r="P307" i="5"/>
  <c r="N307" i="5"/>
  <c r="O307" i="5" s="1"/>
  <c r="P243" i="5"/>
  <c r="N243" i="5"/>
  <c r="O243" i="5" s="1"/>
  <c r="P316" i="5"/>
  <c r="N316" i="5"/>
  <c r="O316" i="5" s="1"/>
  <c r="P280" i="5"/>
  <c r="N280" i="5"/>
  <c r="O280" i="5" s="1"/>
  <c r="P154" i="5"/>
  <c r="N154" i="5"/>
  <c r="O154" i="5" s="1"/>
  <c r="P304" i="5"/>
  <c r="N304" i="5"/>
  <c r="O304" i="5" s="1"/>
  <c r="P220" i="5"/>
  <c r="N220" i="5"/>
  <c r="O220" i="5" s="1"/>
  <c r="N322" i="5"/>
  <c r="O322" i="5" s="1"/>
  <c r="P322" i="5"/>
  <c r="P53" i="5"/>
  <c r="N53" i="5"/>
  <c r="O53" i="5" s="1"/>
  <c r="P145" i="5"/>
  <c r="N145" i="5"/>
  <c r="O145" i="5" s="1"/>
  <c r="N185" i="5"/>
  <c r="O185" i="5" s="1"/>
  <c r="P185" i="5"/>
  <c r="P312" i="5"/>
  <c r="N312" i="5"/>
  <c r="O312" i="5" s="1"/>
  <c r="N159" i="5"/>
  <c r="O159" i="5" s="1"/>
  <c r="P159" i="5"/>
  <c r="P85" i="5"/>
  <c r="N85" i="5"/>
  <c r="O85" i="5" s="1"/>
  <c r="P170" i="5"/>
  <c r="N170" i="5"/>
  <c r="O170" i="5" s="1"/>
  <c r="P234" i="5"/>
  <c r="N234" i="5"/>
  <c r="O234" i="5" s="1"/>
  <c r="P274" i="5"/>
  <c r="N274" i="5"/>
  <c r="O274" i="5" s="1"/>
  <c r="N298" i="5"/>
  <c r="O298" i="5" s="1"/>
  <c r="P298" i="5"/>
  <c r="P33" i="5"/>
  <c r="N33" i="5"/>
  <c r="O33" i="5" s="1"/>
  <c r="N97" i="5"/>
  <c r="O97" i="5" s="1"/>
  <c r="P97" i="5"/>
  <c r="P121" i="5"/>
  <c r="N121" i="5"/>
  <c r="O121" i="5" s="1"/>
  <c r="N249" i="5"/>
  <c r="O249" i="5" s="1"/>
  <c r="P249" i="5"/>
  <c r="N263" i="5"/>
  <c r="O263" i="5" s="1"/>
  <c r="P263" i="5"/>
  <c r="P32" i="5"/>
  <c r="N32" i="5"/>
  <c r="O32" i="5" s="1"/>
  <c r="P18" i="5"/>
  <c r="N18" i="5"/>
  <c r="O18" i="5" s="1"/>
  <c r="P146" i="5"/>
  <c r="N146" i="5"/>
  <c r="O146" i="5" s="1"/>
  <c r="P337" i="5"/>
  <c r="N337" i="5"/>
  <c r="O337" i="5" s="1"/>
  <c r="N134" i="5"/>
  <c r="O134" i="5" s="1"/>
  <c r="P134" i="5"/>
  <c r="P273" i="5"/>
  <c r="N273" i="5"/>
  <c r="O273" i="5" s="1"/>
  <c r="P19" i="5"/>
  <c r="N19" i="5"/>
  <c r="O19" i="5" s="1"/>
  <c r="P123" i="5"/>
  <c r="N123" i="5"/>
  <c r="O123" i="5" s="1"/>
  <c r="P211" i="5"/>
  <c r="N211" i="5"/>
  <c r="O211" i="5" s="1"/>
  <c r="P275" i="5"/>
  <c r="N275" i="5"/>
  <c r="O275" i="5" s="1"/>
  <c r="N314" i="5"/>
  <c r="O314" i="5" s="1"/>
  <c r="P314" i="5"/>
  <c r="N339" i="5"/>
  <c r="O339" i="5" s="1"/>
  <c r="P339" i="5"/>
  <c r="N248" i="5"/>
  <c r="O248" i="5" s="1"/>
  <c r="P248" i="5"/>
  <c r="N7" i="5"/>
  <c r="P7" i="5"/>
  <c r="P272" i="5"/>
  <c r="N272" i="5"/>
  <c r="O272" i="5" s="1"/>
  <c r="P36" i="5"/>
  <c r="N36" i="5"/>
  <c r="O36" i="5" s="1"/>
  <c r="P164" i="5"/>
  <c r="N164" i="5"/>
  <c r="O164" i="5" s="1"/>
  <c r="P189" i="5"/>
  <c r="N189" i="5"/>
  <c r="O189" i="5" s="1"/>
  <c r="P252" i="5"/>
  <c r="N252" i="5"/>
  <c r="O252" i="5" s="1"/>
  <c r="P317" i="5"/>
  <c r="N317" i="5"/>
  <c r="O317" i="5" s="1"/>
  <c r="N31" i="5"/>
  <c r="O31" i="5" s="1"/>
  <c r="P31" i="5"/>
  <c r="P328" i="5"/>
  <c r="N328" i="5"/>
  <c r="O328" i="5" s="1"/>
  <c r="P21" i="5"/>
  <c r="N21" i="5"/>
  <c r="O21" i="5" s="1"/>
  <c r="N125" i="5"/>
  <c r="O125" i="5" s="1"/>
  <c r="P125" i="5"/>
  <c r="N150" i="5"/>
  <c r="O150" i="5" s="1"/>
  <c r="P150" i="5"/>
  <c r="P188" i="5"/>
  <c r="N188" i="5"/>
  <c r="O188" i="5" s="1"/>
  <c r="P214" i="5"/>
  <c r="N214" i="5"/>
  <c r="O214" i="5" s="1"/>
  <c r="P342" i="5"/>
  <c r="N342" i="5"/>
  <c r="O342" i="5" s="1"/>
  <c r="P71" i="5"/>
  <c r="N71" i="5"/>
  <c r="O71" i="5" s="1"/>
  <c r="P226" i="5"/>
  <c r="N226" i="5"/>
  <c r="O226" i="5" s="1"/>
  <c r="P261" i="5"/>
  <c r="N261" i="5"/>
  <c r="O261" i="5" s="1"/>
  <c r="P325" i="5"/>
  <c r="N325" i="5"/>
  <c r="O325" i="5" s="1"/>
  <c r="N347" i="5"/>
  <c r="O347" i="5" s="1"/>
  <c r="P347" i="5"/>
  <c r="P119" i="5"/>
  <c r="N119" i="5"/>
  <c r="O119" i="5" s="1"/>
  <c r="P104" i="5"/>
  <c r="N104" i="5"/>
  <c r="O104" i="5" s="1"/>
  <c r="P25" i="5"/>
  <c r="N25" i="5"/>
  <c r="O25" i="5" s="1"/>
  <c r="P242" i="5"/>
  <c r="N242" i="5"/>
  <c r="O242" i="5" s="1"/>
  <c r="P75" i="5"/>
  <c r="N75" i="5"/>
  <c r="O75" i="5" s="1"/>
  <c r="P203" i="5"/>
  <c r="N203" i="5"/>
  <c r="O203" i="5" s="1"/>
  <c r="P283" i="5"/>
  <c r="N283" i="5"/>
  <c r="O283" i="5" s="1"/>
  <c r="P352" i="5"/>
  <c r="N352" i="5"/>
  <c r="O352" i="5" s="1"/>
  <c r="P87" i="5"/>
  <c r="N87" i="5"/>
  <c r="O87" i="5" s="1"/>
  <c r="P247" i="5"/>
  <c r="N247" i="5"/>
  <c r="O247" i="5" s="1"/>
  <c r="P284" i="5"/>
  <c r="N284" i="5"/>
  <c r="O284" i="5" s="1"/>
  <c r="N73" i="5"/>
  <c r="O73" i="5" s="1"/>
  <c r="P73" i="5"/>
  <c r="N224" i="5"/>
  <c r="O224" i="5" s="1"/>
  <c r="P224" i="5"/>
  <c r="P290" i="5"/>
  <c r="N290" i="5"/>
  <c r="O290" i="5" s="1"/>
  <c r="N354" i="5"/>
  <c r="O354" i="5" s="1"/>
  <c r="P354" i="5"/>
  <c r="P122" i="5"/>
  <c r="N122" i="5"/>
  <c r="O122" i="5" s="1"/>
  <c r="N186" i="5"/>
  <c r="O186" i="5" s="1"/>
  <c r="P186" i="5"/>
  <c r="P289" i="5"/>
  <c r="N289" i="5"/>
  <c r="O289" i="5" s="1"/>
  <c r="N60" i="5"/>
  <c r="O60" i="5" s="1"/>
  <c r="P60" i="5"/>
  <c r="P162" i="5"/>
  <c r="N162" i="5"/>
  <c r="O162" i="5" s="1"/>
  <c r="P187" i="5"/>
  <c r="N187" i="5"/>
  <c r="O187" i="5" s="1"/>
  <c r="P250" i="5"/>
  <c r="N250" i="5"/>
  <c r="O250" i="5" s="1"/>
  <c r="P94" i="5"/>
  <c r="N94" i="5"/>
  <c r="O94" i="5" s="1"/>
  <c r="N151" i="5"/>
  <c r="O151" i="5" s="1"/>
  <c r="P151" i="5"/>
  <c r="P12" i="5"/>
  <c r="N12" i="5"/>
  <c r="O12" i="5" s="1"/>
  <c r="N100" i="5"/>
  <c r="O100" i="5" s="1"/>
  <c r="P100" i="5"/>
  <c r="P227" i="5"/>
  <c r="N227" i="5"/>
  <c r="O227" i="5" s="1"/>
  <c r="P268" i="5"/>
  <c r="N268" i="5"/>
  <c r="O268" i="5" s="1"/>
  <c r="P291" i="5"/>
  <c r="N291" i="5"/>
  <c r="O291" i="5" s="1"/>
  <c r="N332" i="5"/>
  <c r="O332" i="5" s="1"/>
  <c r="P332" i="5"/>
  <c r="P357" i="5"/>
  <c r="N357" i="5"/>
  <c r="O357" i="5" s="1"/>
  <c r="P215" i="5"/>
  <c r="N215" i="5"/>
  <c r="O215" i="5" s="1"/>
  <c r="N37" i="5"/>
  <c r="O37" i="5" s="1"/>
  <c r="P37" i="5"/>
  <c r="P61" i="5"/>
  <c r="N61" i="5"/>
  <c r="O61" i="5" s="1"/>
  <c r="N166" i="5"/>
  <c r="O166" i="5" s="1"/>
  <c r="P166" i="5"/>
  <c r="P253" i="5"/>
  <c r="N253" i="5"/>
  <c r="O253" i="5" s="1"/>
  <c r="N294" i="5"/>
  <c r="O294" i="5" s="1"/>
  <c r="P294" i="5"/>
  <c r="P318" i="5"/>
  <c r="N318" i="5"/>
  <c r="O318" i="5" s="1"/>
  <c r="P24" i="5"/>
  <c r="N24" i="5"/>
  <c r="O24" i="5" s="1"/>
  <c r="N23" i="5"/>
  <c r="O23" i="5" s="1"/>
  <c r="P23" i="5"/>
  <c r="N366" i="5"/>
  <c r="O366" i="5" s="1"/>
  <c r="P366" i="5"/>
  <c r="P46" i="5"/>
  <c r="N46" i="5"/>
  <c r="O46" i="5" s="1"/>
  <c r="P136" i="5"/>
  <c r="N136" i="5"/>
  <c r="O136" i="5" s="1"/>
  <c r="P198" i="5"/>
  <c r="N198" i="5"/>
  <c r="O198" i="5" s="1"/>
  <c r="P239" i="5"/>
  <c r="N239" i="5"/>
  <c r="O239" i="5" s="1"/>
  <c r="P303" i="5"/>
  <c r="N303" i="5"/>
  <c r="O303" i="5" s="1"/>
  <c r="P364" i="5"/>
  <c r="N364" i="5"/>
  <c r="O364" i="5" s="1"/>
  <c r="P327" i="5"/>
  <c r="N327" i="5"/>
  <c r="O327" i="5" s="1"/>
  <c r="P11" i="5"/>
  <c r="N11" i="5"/>
  <c r="O11" i="5" s="1"/>
  <c r="N117" i="5"/>
  <c r="O117" i="5" s="1"/>
  <c r="P117" i="5"/>
  <c r="P64" i="5"/>
  <c r="N64" i="5"/>
  <c r="O64" i="5" s="1"/>
  <c r="P156" i="5"/>
  <c r="N156" i="5"/>
  <c r="O156" i="5" s="1"/>
  <c r="P120" i="5"/>
  <c r="N120" i="5"/>
  <c r="O120" i="5" s="1"/>
  <c r="P128" i="5"/>
  <c r="N128" i="5"/>
  <c r="O128" i="5" s="1"/>
  <c r="P341" i="5"/>
  <c r="N341" i="5"/>
  <c r="O341" i="5" s="1"/>
  <c r="N90" i="5"/>
  <c r="O90" i="5" s="1"/>
  <c r="P90" i="5"/>
  <c r="P192" i="5"/>
  <c r="N192" i="5"/>
  <c r="O192" i="5" s="1"/>
  <c r="N178" i="5"/>
  <c r="O178" i="5" s="1"/>
  <c r="P178" i="5"/>
  <c r="N52" i="5"/>
  <c r="O52" i="5" s="1"/>
  <c r="P52" i="5"/>
  <c r="P161" i="5"/>
  <c r="N161" i="5"/>
  <c r="O161" i="5" s="1"/>
  <c r="N201" i="5"/>
  <c r="O201" i="5" s="1"/>
  <c r="P201" i="5"/>
  <c r="P103" i="5"/>
  <c r="N103" i="5"/>
  <c r="O103" i="5" s="1"/>
  <c r="P295" i="5"/>
  <c r="N295" i="5"/>
  <c r="O295" i="5" s="1"/>
  <c r="N58" i="5"/>
  <c r="O58" i="5" s="1"/>
  <c r="P58" i="5"/>
  <c r="P251" i="5"/>
  <c r="N251" i="5"/>
  <c r="O251" i="5" s="1"/>
  <c r="P315" i="5"/>
  <c r="N315" i="5"/>
  <c r="O315" i="5" s="1"/>
  <c r="P112" i="5"/>
  <c r="N112" i="5"/>
  <c r="O112" i="5" s="1"/>
  <c r="N9" i="5"/>
  <c r="O9" i="5" s="1"/>
  <c r="P9" i="5"/>
  <c r="P113" i="5"/>
  <c r="N113" i="5"/>
  <c r="O113" i="5" s="1"/>
  <c r="N135" i="5"/>
  <c r="O135" i="5" s="1"/>
  <c r="P135" i="5"/>
  <c r="P265" i="5"/>
  <c r="N265" i="5"/>
  <c r="O265" i="5" s="1"/>
  <c r="N331" i="5"/>
  <c r="O331" i="5" s="1"/>
  <c r="P331" i="5"/>
  <c r="P360" i="5"/>
  <c r="N360" i="5"/>
  <c r="O360" i="5" s="1"/>
  <c r="P127" i="5"/>
  <c r="N127" i="5"/>
  <c r="O127" i="5" s="1"/>
  <c r="P35" i="5"/>
  <c r="N35" i="5"/>
  <c r="O35" i="5" s="1"/>
  <c r="N98" i="5"/>
  <c r="O98" i="5" s="1"/>
  <c r="P98" i="5"/>
  <c r="P138" i="5"/>
  <c r="N138" i="5"/>
  <c r="O138" i="5" s="1"/>
  <c r="P163" i="5"/>
  <c r="N163" i="5"/>
  <c r="O163" i="5" s="1"/>
  <c r="N225" i="5"/>
  <c r="O225" i="5" s="1"/>
  <c r="P225" i="5"/>
  <c r="P329" i="5"/>
  <c r="N329" i="5"/>
  <c r="O329" i="5" s="1"/>
  <c r="N355" i="5"/>
  <c r="O355" i="5" s="1"/>
  <c r="P355" i="5"/>
  <c r="P238" i="5"/>
  <c r="N238" i="5"/>
  <c r="O238" i="5" s="1"/>
  <c r="P343" i="5"/>
  <c r="N343" i="5"/>
  <c r="O343" i="5" s="1"/>
  <c r="P223" i="5"/>
  <c r="N223" i="5"/>
  <c r="O223" i="5" s="1"/>
  <c r="P34" i="5"/>
  <c r="N34" i="5"/>
  <c r="O34" i="5" s="1"/>
  <c r="P99" i="5"/>
  <c r="N99" i="5"/>
  <c r="O99" i="5" s="1"/>
  <c r="P140" i="5"/>
  <c r="N140" i="5"/>
  <c r="O140" i="5" s="1"/>
  <c r="P228" i="5"/>
  <c r="N228" i="5"/>
  <c r="O228" i="5" s="1"/>
  <c r="P269" i="5"/>
  <c r="N269" i="5"/>
  <c r="O269" i="5" s="1"/>
  <c r="P292" i="5"/>
  <c r="N292" i="5"/>
  <c r="O292" i="5" s="1"/>
  <c r="N330" i="5"/>
  <c r="O330" i="5" s="1"/>
  <c r="P330" i="5"/>
  <c r="P353" i="5"/>
  <c r="N353" i="5"/>
  <c r="O353" i="5" s="1"/>
  <c r="P216" i="5"/>
  <c r="N216" i="5"/>
  <c r="O216" i="5" s="1"/>
  <c r="P334" i="5"/>
  <c r="N334" i="5"/>
  <c r="O334" i="5" s="1"/>
  <c r="N240" i="5"/>
  <c r="O240" i="5" s="1"/>
  <c r="P240" i="5"/>
  <c r="N76" i="5"/>
  <c r="O76" i="5" s="1"/>
  <c r="P76" i="5"/>
  <c r="P115" i="5"/>
  <c r="N115" i="5"/>
  <c r="O115" i="5" s="1"/>
  <c r="P139" i="5"/>
  <c r="N139" i="5"/>
  <c r="O139" i="5" s="1"/>
  <c r="P204" i="5"/>
  <c r="N204" i="5"/>
  <c r="O204" i="5" s="1"/>
  <c r="P308" i="5"/>
  <c r="N308" i="5"/>
  <c r="O308" i="5" s="1"/>
  <c r="P152" i="5"/>
  <c r="N152" i="5"/>
  <c r="O152" i="5" s="1"/>
  <c r="N89" i="5"/>
  <c r="O89" i="5" s="1"/>
  <c r="P89" i="5"/>
  <c r="P13" i="5"/>
  <c r="N13" i="5"/>
  <c r="O13" i="5" s="1"/>
  <c r="P102" i="5"/>
  <c r="N102" i="5"/>
  <c r="O102" i="5" s="1"/>
  <c r="P141" i="5"/>
  <c r="N141" i="5"/>
  <c r="O141" i="5" s="1"/>
  <c r="P230" i="5"/>
  <c r="N230" i="5"/>
  <c r="O230" i="5" s="1"/>
  <c r="P266" i="5"/>
  <c r="N266" i="5"/>
  <c r="O266" i="5" s="1"/>
  <c r="P359" i="5"/>
  <c r="N359" i="5"/>
  <c r="O359" i="5" s="1"/>
  <c r="P255" i="5"/>
  <c r="N255" i="5"/>
  <c r="O255" i="5" s="1"/>
  <c r="P264" i="5"/>
  <c r="N264" i="5"/>
  <c r="O264" i="5" s="1"/>
  <c r="N22" i="5"/>
  <c r="O22" i="5" s="1"/>
  <c r="P22" i="5"/>
  <c r="P111" i="5"/>
  <c r="N111" i="5"/>
  <c r="O111" i="5" s="1"/>
  <c r="P149" i="5"/>
  <c r="N149" i="5"/>
  <c r="O149" i="5" s="1"/>
  <c r="N174" i="5"/>
  <c r="O174" i="5" s="1"/>
  <c r="P174" i="5"/>
  <c r="N279" i="5"/>
  <c r="O279" i="5" s="1"/>
  <c r="P279" i="5"/>
  <c r="P184" i="5"/>
  <c r="N184" i="5"/>
  <c r="O184" i="5" s="1"/>
  <c r="P361" i="5"/>
  <c r="N361" i="5"/>
  <c r="O361" i="5" s="1"/>
  <c r="N167" i="5"/>
  <c r="O167" i="5" s="1"/>
  <c r="P167" i="5"/>
  <c r="J363" i="4"/>
  <c r="Q363" i="4" s="1"/>
  <c r="G363" i="4"/>
  <c r="I364" i="4"/>
  <c r="J364" i="4"/>
  <c r="Q364" i="4" s="1"/>
  <c r="G364" i="4"/>
  <c r="H366" i="4"/>
  <c r="K366" i="4" s="1"/>
  <c r="H31" i="4"/>
  <c r="K31" i="4" s="1"/>
  <c r="H36" i="4"/>
  <c r="K36" i="4" s="1"/>
  <c r="H28" i="4"/>
  <c r="K28" i="4" s="1"/>
  <c r="H46" i="4"/>
  <c r="K46" i="4" s="1"/>
  <c r="H21" i="4"/>
  <c r="K21" i="4" s="1"/>
  <c r="H12" i="4"/>
  <c r="K12" i="4" s="1"/>
  <c r="H16" i="4"/>
  <c r="K16" i="4" s="1"/>
  <c r="H38" i="4"/>
  <c r="K38" i="4" s="1"/>
  <c r="H17" i="4"/>
  <c r="K17" i="4" s="1"/>
  <c r="H11" i="4"/>
  <c r="K11" i="4" s="1"/>
  <c r="H42" i="4"/>
  <c r="K42" i="4" s="1"/>
  <c r="H37" i="4"/>
  <c r="K37" i="4" s="1"/>
  <c r="H20" i="4"/>
  <c r="K20" i="4" s="1"/>
  <c r="H24" i="4"/>
  <c r="K24" i="4" s="1"/>
  <c r="H9" i="4"/>
  <c r="K9" i="4" s="1"/>
  <c r="H15" i="4"/>
  <c r="K15" i="4" s="1"/>
  <c r="H14" i="4"/>
  <c r="K14" i="4" s="1"/>
  <c r="H10" i="4"/>
  <c r="K10" i="4" s="1"/>
  <c r="H39" i="4"/>
  <c r="K39" i="4" s="1"/>
  <c r="H7" i="4"/>
  <c r="K7" i="4" s="1"/>
  <c r="H43" i="4"/>
  <c r="K43" i="4" s="1"/>
  <c r="H22" i="4"/>
  <c r="K22" i="4" s="1"/>
  <c r="H19" i="4"/>
  <c r="K19" i="4" s="1"/>
  <c r="H18" i="4"/>
  <c r="K18" i="4" s="1"/>
  <c r="H40" i="4"/>
  <c r="K40" i="4" s="1"/>
  <c r="H25" i="4"/>
  <c r="K25" i="4" s="1"/>
  <c r="H45" i="4"/>
  <c r="K45" i="4" s="1"/>
  <c r="H27" i="4"/>
  <c r="K27" i="4" s="1"/>
  <c r="H30" i="4"/>
  <c r="K30" i="4" s="1"/>
  <c r="H34" i="4"/>
  <c r="K34" i="4" s="1"/>
  <c r="H48" i="4"/>
  <c r="K48" i="4" s="1"/>
  <c r="H8" i="4"/>
  <c r="K8" i="4" s="1"/>
  <c r="H13" i="4"/>
  <c r="K13" i="4" s="1"/>
  <c r="H49" i="4"/>
  <c r="K49" i="4" s="1"/>
  <c r="H26" i="4"/>
  <c r="K26" i="4" s="1"/>
  <c r="H32" i="4"/>
  <c r="K32" i="4" s="1"/>
  <c r="H47" i="4"/>
  <c r="K47" i="4" s="1"/>
  <c r="H33" i="4"/>
  <c r="K33" i="4" s="1"/>
  <c r="H23" i="4"/>
  <c r="K23" i="4" s="1"/>
  <c r="H44" i="4"/>
  <c r="K44" i="4" s="1"/>
  <c r="H35" i="4"/>
  <c r="K35" i="4" s="1"/>
  <c r="H41" i="4"/>
  <c r="K41" i="4" s="1"/>
  <c r="H29" i="4"/>
  <c r="K29" i="4" s="1"/>
  <c r="H50" i="4"/>
  <c r="K50" i="4" s="1"/>
  <c r="H51" i="4"/>
  <c r="K51" i="4" s="1"/>
  <c r="H52" i="4"/>
  <c r="K52" i="4" s="1"/>
  <c r="H53" i="4"/>
  <c r="K53" i="4" s="1"/>
  <c r="H56" i="4"/>
  <c r="K56" i="4" s="1"/>
  <c r="H54" i="4"/>
  <c r="K54" i="4" s="1"/>
  <c r="H55" i="4"/>
  <c r="K55" i="4" s="1"/>
  <c r="H57" i="4"/>
  <c r="K57" i="4" s="1"/>
  <c r="H58" i="4"/>
  <c r="K58" i="4" s="1"/>
  <c r="H59" i="4"/>
  <c r="K59" i="4" s="1"/>
  <c r="H60" i="4"/>
  <c r="K60" i="4" s="1"/>
  <c r="H62" i="4"/>
  <c r="K62" i="4" s="1"/>
  <c r="H63" i="4"/>
  <c r="K63" i="4" s="1"/>
  <c r="H61" i="4"/>
  <c r="K61" i="4" s="1"/>
  <c r="H64" i="4"/>
  <c r="K64" i="4" s="1"/>
  <c r="H65" i="4"/>
  <c r="K65" i="4" s="1"/>
  <c r="H66" i="4"/>
  <c r="K66" i="4" s="1"/>
  <c r="H68" i="4"/>
  <c r="K68" i="4" s="1"/>
  <c r="H67" i="4"/>
  <c r="K67" i="4" s="1"/>
  <c r="H70" i="4"/>
  <c r="K70" i="4" s="1"/>
  <c r="H69" i="4"/>
  <c r="K69" i="4" s="1"/>
  <c r="H71" i="4"/>
  <c r="K71" i="4" s="1"/>
  <c r="H72" i="4"/>
  <c r="K72" i="4" s="1"/>
  <c r="H73" i="4"/>
  <c r="K73" i="4" s="1"/>
  <c r="H74" i="4"/>
  <c r="K74" i="4" s="1"/>
  <c r="H76" i="4"/>
  <c r="K76" i="4" s="1"/>
  <c r="H77" i="4"/>
  <c r="K77" i="4" s="1"/>
  <c r="H75" i="4"/>
  <c r="K75" i="4" s="1"/>
  <c r="H78" i="4"/>
  <c r="K78" i="4" s="1"/>
  <c r="H79" i="4"/>
  <c r="K79" i="4" s="1"/>
  <c r="H80" i="4"/>
  <c r="K80" i="4" s="1"/>
  <c r="H81" i="4"/>
  <c r="K81" i="4" s="1"/>
  <c r="H83" i="4"/>
  <c r="K83" i="4" s="1"/>
  <c r="H84" i="4"/>
  <c r="K84" i="4" s="1"/>
  <c r="H82" i="4"/>
  <c r="K82" i="4" s="1"/>
  <c r="H86" i="4"/>
  <c r="K86" i="4" s="1"/>
  <c r="H85" i="4"/>
  <c r="K85" i="4" s="1"/>
  <c r="H88" i="4"/>
  <c r="K88" i="4" s="1"/>
  <c r="H89" i="4"/>
  <c r="K89" i="4" s="1"/>
  <c r="H87" i="4"/>
  <c r="K87" i="4" s="1"/>
  <c r="H90" i="4"/>
  <c r="K90" i="4" s="1"/>
  <c r="H91" i="4"/>
  <c r="K91" i="4" s="1"/>
  <c r="H93" i="4"/>
  <c r="K93" i="4" s="1"/>
  <c r="H92" i="4"/>
  <c r="K92" i="4" s="1"/>
  <c r="H94" i="4"/>
  <c r="K94" i="4" s="1"/>
  <c r="H95" i="4"/>
  <c r="K95" i="4" s="1"/>
  <c r="H96" i="4"/>
  <c r="K96" i="4" s="1"/>
  <c r="H97" i="4"/>
  <c r="K97" i="4" s="1"/>
  <c r="H99" i="4"/>
  <c r="K99" i="4" s="1"/>
  <c r="H98" i="4"/>
  <c r="K98" i="4" s="1"/>
  <c r="H100" i="4"/>
  <c r="K100" i="4" s="1"/>
  <c r="H101" i="4"/>
  <c r="K101" i="4" s="1"/>
  <c r="H103" i="4"/>
  <c r="K103" i="4" s="1"/>
  <c r="H102" i="4"/>
  <c r="K102" i="4" s="1"/>
  <c r="H105" i="4"/>
  <c r="K105" i="4" s="1"/>
  <c r="H104" i="4"/>
  <c r="K104" i="4" s="1"/>
  <c r="H107" i="4"/>
  <c r="K107" i="4" s="1"/>
  <c r="H109" i="4"/>
  <c r="K109" i="4" s="1"/>
  <c r="H106" i="4"/>
  <c r="K106" i="4" s="1"/>
  <c r="H110" i="4"/>
  <c r="K110" i="4" s="1"/>
  <c r="H108" i="4"/>
  <c r="K108" i="4" s="1"/>
  <c r="H111" i="4"/>
  <c r="K111" i="4" s="1"/>
  <c r="H112" i="4"/>
  <c r="K112" i="4" s="1"/>
  <c r="H113" i="4"/>
  <c r="K113" i="4" s="1"/>
  <c r="H115" i="4"/>
  <c r="K115" i="4" s="1"/>
  <c r="H114" i="4"/>
  <c r="K114" i="4" s="1"/>
  <c r="H117" i="4"/>
  <c r="K117" i="4" s="1"/>
  <c r="H116" i="4"/>
  <c r="K116" i="4" s="1"/>
  <c r="H119" i="4"/>
  <c r="K119" i="4" s="1"/>
  <c r="H118" i="4"/>
  <c r="K118" i="4" s="1"/>
  <c r="H120" i="4"/>
  <c r="K120" i="4" s="1"/>
  <c r="H121" i="4"/>
  <c r="K121" i="4" s="1"/>
  <c r="H122" i="4"/>
  <c r="K122" i="4" s="1"/>
  <c r="H124" i="4"/>
  <c r="K124" i="4" s="1"/>
  <c r="H123" i="4"/>
  <c r="K123" i="4" s="1"/>
  <c r="H125" i="4"/>
  <c r="K125" i="4" s="1"/>
  <c r="H126" i="4"/>
  <c r="K126" i="4" s="1"/>
  <c r="H128" i="4"/>
  <c r="K128" i="4" s="1"/>
  <c r="H129" i="4"/>
  <c r="K129" i="4" s="1"/>
  <c r="H130" i="4"/>
  <c r="K130" i="4" s="1"/>
  <c r="H127" i="4"/>
  <c r="K127" i="4" s="1"/>
  <c r="H132" i="4"/>
  <c r="K132" i="4" s="1"/>
  <c r="H134" i="4"/>
  <c r="K134" i="4" s="1"/>
  <c r="H131" i="4"/>
  <c r="K131" i="4" s="1"/>
  <c r="H133" i="4"/>
  <c r="K133" i="4" s="1"/>
  <c r="H135" i="4"/>
  <c r="K135" i="4" s="1"/>
  <c r="H139" i="4"/>
  <c r="K139" i="4" s="1"/>
  <c r="H137" i="4"/>
  <c r="K137" i="4" s="1"/>
  <c r="H136" i="4"/>
  <c r="K136" i="4" s="1"/>
  <c r="H138" i="4"/>
  <c r="K138" i="4" s="1"/>
  <c r="H140" i="4"/>
  <c r="K140" i="4" s="1"/>
  <c r="H141" i="4"/>
  <c r="K141" i="4" s="1"/>
  <c r="H143" i="4"/>
  <c r="K143" i="4" s="1"/>
  <c r="H142" i="4"/>
  <c r="K142" i="4" s="1"/>
  <c r="H144" i="4"/>
  <c r="K144" i="4" s="1"/>
  <c r="H145" i="4"/>
  <c r="K145" i="4" s="1"/>
  <c r="H146" i="4"/>
  <c r="K146" i="4" s="1"/>
  <c r="H148" i="4"/>
  <c r="K148" i="4" s="1"/>
  <c r="H147" i="4"/>
  <c r="K147" i="4" s="1"/>
  <c r="H149" i="4"/>
  <c r="K149" i="4" s="1"/>
  <c r="H151" i="4"/>
  <c r="K151" i="4" s="1"/>
  <c r="H150" i="4"/>
  <c r="K150" i="4" s="1"/>
  <c r="H153" i="4"/>
  <c r="K153" i="4" s="1"/>
  <c r="H152" i="4"/>
  <c r="K152" i="4" s="1"/>
  <c r="H156" i="4"/>
  <c r="K156" i="4" s="1"/>
  <c r="H155" i="4"/>
  <c r="K155" i="4" s="1"/>
  <c r="H154" i="4"/>
  <c r="K154" i="4" s="1"/>
  <c r="H157" i="4"/>
  <c r="K157" i="4" s="1"/>
  <c r="H158" i="4"/>
  <c r="K158" i="4" s="1"/>
  <c r="H159" i="4"/>
  <c r="K159" i="4" s="1"/>
  <c r="H160" i="4"/>
  <c r="K160" i="4" s="1"/>
  <c r="H161" i="4"/>
  <c r="K161" i="4" s="1"/>
  <c r="H162" i="4"/>
  <c r="K162" i="4" s="1"/>
  <c r="H164" i="4"/>
  <c r="K164" i="4" s="1"/>
  <c r="H165" i="4"/>
  <c r="K165" i="4" s="1"/>
  <c r="H163" i="4"/>
  <c r="K163" i="4" s="1"/>
  <c r="H166" i="4"/>
  <c r="K166" i="4" s="1"/>
  <c r="H167" i="4"/>
  <c r="K167" i="4" s="1"/>
  <c r="H169" i="4"/>
  <c r="K169" i="4" s="1"/>
  <c r="H170" i="4"/>
  <c r="K170" i="4" s="1"/>
  <c r="H168" i="4"/>
  <c r="K168" i="4" s="1"/>
  <c r="H172" i="4"/>
  <c r="K172" i="4" s="1"/>
  <c r="H171" i="4"/>
  <c r="K171" i="4" s="1"/>
  <c r="H173" i="4"/>
  <c r="K173" i="4" s="1"/>
  <c r="H174" i="4"/>
  <c r="K174" i="4" s="1"/>
  <c r="H175" i="4"/>
  <c r="K175" i="4" s="1"/>
  <c r="H177" i="4"/>
  <c r="K177" i="4" s="1"/>
  <c r="H176" i="4"/>
  <c r="K176" i="4" s="1"/>
  <c r="H178" i="4"/>
  <c r="K178" i="4" s="1"/>
  <c r="H179" i="4"/>
  <c r="K179" i="4" s="1"/>
  <c r="H180" i="4"/>
  <c r="K180" i="4" s="1"/>
  <c r="H181" i="4"/>
  <c r="K181" i="4" s="1"/>
  <c r="H183" i="4"/>
  <c r="K183" i="4" s="1"/>
  <c r="H182" i="4"/>
  <c r="K182" i="4" s="1"/>
  <c r="H184" i="4"/>
  <c r="K184" i="4" s="1"/>
  <c r="H186" i="4"/>
  <c r="K186" i="4" s="1"/>
  <c r="H185" i="4"/>
  <c r="K185" i="4" s="1"/>
  <c r="H188" i="4"/>
  <c r="K188" i="4" s="1"/>
  <c r="H187" i="4"/>
  <c r="K187" i="4" s="1"/>
  <c r="H189" i="4"/>
  <c r="K189" i="4" s="1"/>
  <c r="H190" i="4"/>
  <c r="K190" i="4" s="1"/>
  <c r="H191" i="4"/>
  <c r="K191" i="4" s="1"/>
  <c r="H192" i="4"/>
  <c r="K192" i="4" s="1"/>
  <c r="H194" i="4"/>
  <c r="K194" i="4" s="1"/>
  <c r="H193" i="4"/>
  <c r="K193" i="4" s="1"/>
  <c r="H195" i="4"/>
  <c r="K195" i="4" s="1"/>
  <c r="H197" i="4"/>
  <c r="K197" i="4" s="1"/>
  <c r="H196" i="4"/>
  <c r="K196" i="4" s="1"/>
  <c r="H198" i="4"/>
  <c r="K198" i="4" s="1"/>
  <c r="H199" i="4"/>
  <c r="K199" i="4" s="1"/>
  <c r="H200" i="4"/>
  <c r="K200" i="4" s="1"/>
  <c r="H201" i="4"/>
  <c r="K201" i="4" s="1"/>
  <c r="H203" i="4"/>
  <c r="K203" i="4" s="1"/>
  <c r="H202" i="4"/>
  <c r="K202" i="4" s="1"/>
  <c r="H204" i="4"/>
  <c r="K204" i="4" s="1"/>
  <c r="H205" i="4"/>
  <c r="K205" i="4" s="1"/>
  <c r="H207" i="4"/>
  <c r="K207" i="4" s="1"/>
  <c r="H206" i="4"/>
  <c r="K206" i="4" s="1"/>
  <c r="H209" i="4"/>
  <c r="K209" i="4" s="1"/>
  <c r="H208" i="4"/>
  <c r="K208" i="4" s="1"/>
  <c r="H210" i="4"/>
  <c r="K210" i="4" s="1"/>
  <c r="H211" i="4"/>
  <c r="K211" i="4" s="1"/>
  <c r="H212" i="4"/>
  <c r="K212" i="4" s="1"/>
  <c r="H214" i="4"/>
  <c r="K214" i="4" s="1"/>
  <c r="H213" i="4"/>
  <c r="K213" i="4" s="1"/>
  <c r="H215" i="4"/>
  <c r="K215" i="4" s="1"/>
  <c r="H216" i="4"/>
  <c r="K216" i="4" s="1"/>
  <c r="H217" i="4"/>
  <c r="K217" i="4" s="1"/>
  <c r="H218" i="4"/>
  <c r="K218" i="4" s="1"/>
  <c r="H219" i="4"/>
  <c r="K219" i="4" s="1"/>
  <c r="H220" i="4"/>
  <c r="K220" i="4" s="1"/>
  <c r="H221" i="4"/>
  <c r="K221" i="4" s="1"/>
  <c r="H223" i="4"/>
  <c r="K223" i="4" s="1"/>
  <c r="H224" i="4"/>
  <c r="K224" i="4" s="1"/>
  <c r="H222" i="4"/>
  <c r="K222" i="4" s="1"/>
  <c r="H225" i="4"/>
  <c r="K225" i="4" s="1"/>
  <c r="H226" i="4"/>
  <c r="K226" i="4" s="1"/>
  <c r="H227" i="4"/>
  <c r="K227" i="4" s="1"/>
  <c r="H228" i="4"/>
  <c r="K228" i="4" s="1"/>
  <c r="H229" i="4"/>
  <c r="K229" i="4" s="1"/>
  <c r="H230" i="4"/>
  <c r="K230" i="4" s="1"/>
  <c r="H231" i="4"/>
  <c r="K231" i="4" s="1"/>
  <c r="H233" i="4"/>
  <c r="K233" i="4" s="1"/>
  <c r="H232" i="4"/>
  <c r="K232" i="4" s="1"/>
  <c r="H234" i="4"/>
  <c r="K234" i="4" s="1"/>
  <c r="H235" i="4"/>
  <c r="K235" i="4" s="1"/>
  <c r="H236" i="4"/>
  <c r="K236" i="4" s="1"/>
  <c r="H237" i="4"/>
  <c r="K237" i="4" s="1"/>
  <c r="H238" i="4"/>
  <c r="K238" i="4" s="1"/>
  <c r="H239" i="4"/>
  <c r="K239" i="4" s="1"/>
  <c r="H240" i="4"/>
  <c r="K240" i="4" s="1"/>
  <c r="H242" i="4"/>
  <c r="K242" i="4" s="1"/>
  <c r="H241" i="4"/>
  <c r="K241" i="4" s="1"/>
  <c r="H243" i="4"/>
  <c r="K243" i="4" s="1"/>
  <c r="H244" i="4"/>
  <c r="K244" i="4" s="1"/>
  <c r="H246" i="4"/>
  <c r="K246" i="4" s="1"/>
  <c r="H247" i="4"/>
  <c r="K247" i="4" s="1"/>
  <c r="H245" i="4"/>
  <c r="K245" i="4" s="1"/>
  <c r="H248" i="4"/>
  <c r="K248" i="4" s="1"/>
  <c r="H249" i="4"/>
  <c r="K249" i="4" s="1"/>
  <c r="H251" i="4"/>
  <c r="K251" i="4" s="1"/>
  <c r="H250" i="4"/>
  <c r="K250" i="4" s="1"/>
  <c r="H252" i="4"/>
  <c r="K252" i="4" s="1"/>
  <c r="H253" i="4"/>
  <c r="K253" i="4" s="1"/>
  <c r="H255" i="4"/>
  <c r="K255" i="4" s="1"/>
  <c r="H254" i="4"/>
  <c r="K254" i="4" s="1"/>
  <c r="H256" i="4"/>
  <c r="K256" i="4" s="1"/>
  <c r="H257" i="4"/>
  <c r="K257" i="4" s="1"/>
  <c r="H258" i="4"/>
  <c r="K258" i="4" s="1"/>
  <c r="H260" i="4"/>
  <c r="K260" i="4" s="1"/>
  <c r="H259" i="4"/>
  <c r="K259" i="4" s="1"/>
  <c r="H262" i="4"/>
  <c r="K262" i="4" s="1"/>
  <c r="H261" i="4"/>
  <c r="K261" i="4" s="1"/>
  <c r="H263" i="4"/>
  <c r="K263" i="4" s="1"/>
  <c r="H265" i="4"/>
  <c r="K265" i="4" s="1"/>
  <c r="H264" i="4"/>
  <c r="K264" i="4" s="1"/>
  <c r="H266" i="4"/>
  <c r="K266" i="4" s="1"/>
  <c r="H267" i="4"/>
  <c r="K267" i="4" s="1"/>
  <c r="H270" i="4"/>
  <c r="K270" i="4" s="1"/>
  <c r="H271" i="4"/>
  <c r="K271" i="4" s="1"/>
  <c r="H268" i="4"/>
  <c r="K268" i="4" s="1"/>
  <c r="H269" i="4"/>
  <c r="K269" i="4" s="1"/>
  <c r="H273" i="4"/>
  <c r="K273" i="4" s="1"/>
  <c r="H272" i="4"/>
  <c r="K272" i="4" s="1"/>
  <c r="H276" i="4"/>
  <c r="K276" i="4" s="1"/>
  <c r="H275" i="4"/>
  <c r="K275" i="4" s="1"/>
  <c r="H274" i="4"/>
  <c r="K274" i="4" s="1"/>
  <c r="H277" i="4"/>
  <c r="K277" i="4" s="1"/>
  <c r="H278" i="4"/>
  <c r="K278" i="4" s="1"/>
  <c r="H279" i="4"/>
  <c r="K279" i="4" s="1"/>
  <c r="H280" i="4"/>
  <c r="K280" i="4" s="1"/>
  <c r="H282" i="4"/>
  <c r="K282" i="4" s="1"/>
  <c r="H284" i="4"/>
  <c r="K284" i="4" s="1"/>
  <c r="H281" i="4"/>
  <c r="K281" i="4" s="1"/>
  <c r="H283" i="4"/>
  <c r="K283" i="4" s="1"/>
  <c r="H285" i="4"/>
  <c r="K285" i="4" s="1"/>
  <c r="H287" i="4"/>
  <c r="K287" i="4" s="1"/>
  <c r="H286" i="4"/>
  <c r="K286" i="4" s="1"/>
  <c r="H289" i="4"/>
  <c r="K289" i="4" s="1"/>
  <c r="H288" i="4"/>
  <c r="K288" i="4" s="1"/>
  <c r="H290" i="4"/>
  <c r="K290" i="4" s="1"/>
  <c r="H293" i="4"/>
  <c r="K293" i="4" s="1"/>
  <c r="H291" i="4"/>
  <c r="K291" i="4" s="1"/>
  <c r="H292" i="4"/>
  <c r="K292" i="4" s="1"/>
  <c r="H294" i="4"/>
  <c r="K294" i="4" s="1"/>
  <c r="H295" i="4"/>
  <c r="K295" i="4" s="1"/>
  <c r="H296" i="4"/>
  <c r="K296" i="4" s="1"/>
  <c r="H298" i="4"/>
  <c r="K298" i="4" s="1"/>
  <c r="H297" i="4"/>
  <c r="K297" i="4" s="1"/>
  <c r="H300" i="4"/>
  <c r="K300" i="4" s="1"/>
  <c r="H301" i="4"/>
  <c r="K301" i="4" s="1"/>
  <c r="H299" i="4"/>
  <c r="K299" i="4" s="1"/>
  <c r="H302" i="4"/>
  <c r="K302" i="4" s="1"/>
  <c r="H303" i="4"/>
  <c r="K303" i="4" s="1"/>
  <c r="H304" i="4"/>
  <c r="K304" i="4" s="1"/>
  <c r="H305" i="4"/>
  <c r="K305" i="4" s="1"/>
  <c r="H308" i="4"/>
  <c r="K308" i="4" s="1"/>
  <c r="H307" i="4"/>
  <c r="K307" i="4" s="1"/>
  <c r="H306" i="4"/>
  <c r="K306" i="4" s="1"/>
  <c r="H309" i="4"/>
  <c r="K309" i="4" s="1"/>
  <c r="H310" i="4"/>
  <c r="K310" i="4" s="1"/>
  <c r="H312" i="4"/>
  <c r="K312" i="4" s="1"/>
  <c r="H311" i="4"/>
  <c r="K311" i="4" s="1"/>
  <c r="H313" i="4"/>
  <c r="K313" i="4" s="1"/>
  <c r="H315" i="4"/>
  <c r="K315" i="4" s="1"/>
  <c r="H314" i="4"/>
  <c r="K314" i="4" s="1"/>
  <c r="H316" i="4"/>
  <c r="K316" i="4" s="1"/>
  <c r="H318" i="4"/>
  <c r="K318" i="4" s="1"/>
  <c r="H317" i="4"/>
  <c r="K317" i="4" s="1"/>
  <c r="H319" i="4"/>
  <c r="K319" i="4" s="1"/>
  <c r="H321" i="4"/>
  <c r="K321" i="4" s="1"/>
  <c r="H320" i="4"/>
  <c r="K320" i="4" s="1"/>
  <c r="H322" i="4"/>
  <c r="K322" i="4" s="1"/>
  <c r="H324" i="4"/>
  <c r="K324" i="4" s="1"/>
  <c r="H323" i="4"/>
  <c r="K323" i="4" s="1"/>
  <c r="H325" i="4"/>
  <c r="K325" i="4" s="1"/>
  <c r="H327" i="4"/>
  <c r="K327" i="4" s="1"/>
  <c r="H326" i="4"/>
  <c r="K326" i="4" s="1"/>
  <c r="H328" i="4"/>
  <c r="K328" i="4" s="1"/>
  <c r="H329" i="4"/>
  <c r="K329" i="4" s="1"/>
  <c r="H330" i="4"/>
  <c r="K330" i="4" s="1"/>
  <c r="H331" i="4"/>
  <c r="K331" i="4" s="1"/>
  <c r="H333" i="4"/>
  <c r="K333" i="4" s="1"/>
  <c r="H332" i="4"/>
  <c r="K332" i="4" s="1"/>
  <c r="H334" i="4"/>
  <c r="K334" i="4" s="1"/>
  <c r="H335" i="4"/>
  <c r="K335" i="4" s="1"/>
  <c r="H336" i="4"/>
  <c r="K336" i="4" s="1"/>
  <c r="H337" i="4"/>
  <c r="K337" i="4" s="1"/>
  <c r="H338" i="4"/>
  <c r="K338" i="4" s="1"/>
  <c r="H339" i="4"/>
  <c r="K339" i="4" s="1"/>
  <c r="H341" i="4"/>
  <c r="K341" i="4" s="1"/>
  <c r="H340" i="4"/>
  <c r="K340" i="4" s="1"/>
  <c r="H342" i="4"/>
  <c r="K342" i="4" s="1"/>
  <c r="H343" i="4"/>
  <c r="K343" i="4" s="1"/>
  <c r="H345" i="4"/>
  <c r="K345" i="4" s="1"/>
  <c r="H344" i="4"/>
  <c r="K344" i="4" s="1"/>
  <c r="H346" i="4"/>
  <c r="K346" i="4" s="1"/>
  <c r="H347" i="4"/>
  <c r="K347" i="4" s="1"/>
  <c r="H348" i="4"/>
  <c r="K348" i="4" s="1"/>
  <c r="H349" i="4"/>
  <c r="K349" i="4" s="1"/>
  <c r="H350" i="4"/>
  <c r="K350" i="4" s="1"/>
  <c r="H351" i="4"/>
  <c r="K351" i="4" s="1"/>
  <c r="H353" i="4"/>
  <c r="K353" i="4" s="1"/>
  <c r="H352" i="4"/>
  <c r="K352" i="4" s="1"/>
  <c r="H354" i="4"/>
  <c r="K354" i="4" s="1"/>
  <c r="H355" i="4"/>
  <c r="K355" i="4" s="1"/>
  <c r="H356" i="4"/>
  <c r="K356" i="4" s="1"/>
  <c r="H358" i="4"/>
  <c r="K358" i="4" s="1"/>
  <c r="H357" i="4"/>
  <c r="K357" i="4" s="1"/>
  <c r="H359" i="4"/>
  <c r="K359" i="4" s="1"/>
  <c r="H362" i="4"/>
  <c r="K362" i="4" s="1"/>
  <c r="H361" i="4"/>
  <c r="K361" i="4" s="1"/>
  <c r="H360" i="4"/>
  <c r="K360" i="4" s="1"/>
  <c r="H365" i="4"/>
  <c r="K365" i="4" s="1"/>
  <c r="I363" i="4" l="1"/>
  <c r="L8" i="5"/>
  <c r="R8" i="5" s="1"/>
  <c r="L24" i="5"/>
  <c r="R24" i="5" s="1"/>
  <c r="L40" i="5"/>
  <c r="R40" i="5" s="1"/>
  <c r="L56" i="5"/>
  <c r="R56" i="5" s="1"/>
  <c r="L72" i="5"/>
  <c r="R72" i="5" s="1"/>
  <c r="L88" i="5"/>
  <c r="R88" i="5" s="1"/>
  <c r="L104" i="5"/>
  <c r="R104" i="5" s="1"/>
  <c r="L120" i="5"/>
  <c r="R120" i="5" s="1"/>
  <c r="L136" i="5"/>
  <c r="R136" i="5" s="1"/>
  <c r="L152" i="5"/>
  <c r="R152" i="5" s="1"/>
  <c r="L168" i="5"/>
  <c r="R168" i="5" s="1"/>
  <c r="L184" i="5"/>
  <c r="R184" i="5" s="1"/>
  <c r="L200" i="5"/>
  <c r="R200" i="5" s="1"/>
  <c r="L216" i="5"/>
  <c r="R216" i="5" s="1"/>
  <c r="L232" i="5"/>
  <c r="R232" i="5" s="1"/>
  <c r="L248" i="5"/>
  <c r="R248" i="5" s="1"/>
  <c r="L264" i="5"/>
  <c r="R264" i="5" s="1"/>
  <c r="L280" i="5"/>
  <c r="R280" i="5" s="1"/>
  <c r="L296" i="5"/>
  <c r="R296" i="5" s="1"/>
  <c r="L312" i="5"/>
  <c r="R312" i="5" s="1"/>
  <c r="L328" i="5"/>
  <c r="R328" i="5" s="1"/>
  <c r="L344" i="5"/>
  <c r="R344" i="5" s="1"/>
  <c r="L21" i="5"/>
  <c r="R21" i="5" s="1"/>
  <c r="L37" i="5"/>
  <c r="R37" i="5" s="1"/>
  <c r="L53" i="5"/>
  <c r="R53" i="5" s="1"/>
  <c r="L69" i="5"/>
  <c r="R69" i="5" s="1"/>
  <c r="L85" i="5"/>
  <c r="R85" i="5" s="1"/>
  <c r="L101" i="5"/>
  <c r="R101" i="5" s="1"/>
  <c r="L117" i="5"/>
  <c r="R117" i="5" s="1"/>
  <c r="L133" i="5"/>
  <c r="R133" i="5" s="1"/>
  <c r="L149" i="5"/>
  <c r="R149" i="5" s="1"/>
  <c r="L165" i="5"/>
  <c r="R165" i="5" s="1"/>
  <c r="L181" i="5"/>
  <c r="R181" i="5" s="1"/>
  <c r="L197" i="5"/>
  <c r="R197" i="5" s="1"/>
  <c r="L213" i="5"/>
  <c r="R213" i="5" s="1"/>
  <c r="L229" i="5"/>
  <c r="R229" i="5" s="1"/>
  <c r="L245" i="5"/>
  <c r="R245" i="5" s="1"/>
  <c r="L261" i="5"/>
  <c r="R261" i="5" s="1"/>
  <c r="L277" i="5"/>
  <c r="R277" i="5" s="1"/>
  <c r="L293" i="5"/>
  <c r="R293" i="5" s="1"/>
  <c r="L309" i="5"/>
  <c r="R309" i="5" s="1"/>
  <c r="L325" i="5"/>
  <c r="R325" i="5" s="1"/>
  <c r="L10" i="5"/>
  <c r="R10" i="5" s="1"/>
  <c r="L26" i="5"/>
  <c r="R26" i="5" s="1"/>
  <c r="L42" i="5"/>
  <c r="R42" i="5" s="1"/>
  <c r="L58" i="5"/>
  <c r="R58" i="5" s="1"/>
  <c r="L74" i="5"/>
  <c r="R74" i="5" s="1"/>
  <c r="L90" i="5"/>
  <c r="R90" i="5" s="1"/>
  <c r="L106" i="5"/>
  <c r="R106" i="5" s="1"/>
  <c r="L122" i="5"/>
  <c r="R122" i="5" s="1"/>
  <c r="L138" i="5"/>
  <c r="R138" i="5" s="1"/>
  <c r="L154" i="5"/>
  <c r="R154" i="5" s="1"/>
  <c r="L170" i="5"/>
  <c r="R170" i="5" s="1"/>
  <c r="L186" i="5"/>
  <c r="R186" i="5" s="1"/>
  <c r="L202" i="5"/>
  <c r="R202" i="5" s="1"/>
  <c r="L218" i="5"/>
  <c r="R218" i="5" s="1"/>
  <c r="L234" i="5"/>
  <c r="R234" i="5" s="1"/>
  <c r="L250" i="5"/>
  <c r="R250" i="5" s="1"/>
  <c r="L266" i="5"/>
  <c r="R266" i="5" s="1"/>
  <c r="L282" i="5"/>
  <c r="R282" i="5" s="1"/>
  <c r="L298" i="5"/>
  <c r="R298" i="5" s="1"/>
  <c r="L314" i="5"/>
  <c r="R314" i="5" s="1"/>
  <c r="L330" i="5"/>
  <c r="R330" i="5" s="1"/>
  <c r="L346" i="5"/>
  <c r="R346" i="5" s="1"/>
  <c r="L23" i="5"/>
  <c r="R23" i="5" s="1"/>
  <c r="L39" i="5"/>
  <c r="R39" i="5" s="1"/>
  <c r="L55" i="5"/>
  <c r="R55" i="5" s="1"/>
  <c r="L71" i="5"/>
  <c r="R71" i="5" s="1"/>
  <c r="L87" i="5"/>
  <c r="R87" i="5" s="1"/>
  <c r="L103" i="5"/>
  <c r="R103" i="5" s="1"/>
  <c r="L119" i="5"/>
  <c r="R119" i="5" s="1"/>
  <c r="L135" i="5"/>
  <c r="R135" i="5" s="1"/>
  <c r="L151" i="5"/>
  <c r="R151" i="5" s="1"/>
  <c r="L167" i="5"/>
  <c r="R167" i="5" s="1"/>
  <c r="L183" i="5"/>
  <c r="R183" i="5" s="1"/>
  <c r="L199" i="5"/>
  <c r="R199" i="5" s="1"/>
  <c r="L215" i="5"/>
  <c r="R215" i="5" s="1"/>
  <c r="L231" i="5"/>
  <c r="R231" i="5" s="1"/>
  <c r="L247" i="5"/>
  <c r="R247" i="5" s="1"/>
  <c r="L311" i="5"/>
  <c r="R311" i="5" s="1"/>
  <c r="L352" i="5"/>
  <c r="R352" i="5" s="1"/>
  <c r="L251" i="5"/>
  <c r="R251" i="5" s="1"/>
  <c r="L315" i="5"/>
  <c r="R315" i="5" s="1"/>
  <c r="L353" i="5"/>
  <c r="R353" i="5" s="1"/>
  <c r="L255" i="5"/>
  <c r="R255" i="5" s="1"/>
  <c r="L319" i="5"/>
  <c r="R319" i="5" s="1"/>
  <c r="L354" i="5"/>
  <c r="R354" i="5" s="1"/>
  <c r="L12" i="5"/>
  <c r="R12" i="5" s="1"/>
  <c r="L28" i="5"/>
  <c r="R28" i="5" s="1"/>
  <c r="L44" i="5"/>
  <c r="R44" i="5" s="1"/>
  <c r="L60" i="5"/>
  <c r="R60" i="5" s="1"/>
  <c r="L76" i="5"/>
  <c r="R76" i="5" s="1"/>
  <c r="L92" i="5"/>
  <c r="R92" i="5" s="1"/>
  <c r="L108" i="5"/>
  <c r="R108" i="5" s="1"/>
  <c r="L124" i="5"/>
  <c r="R124" i="5" s="1"/>
  <c r="L140" i="5"/>
  <c r="R140" i="5" s="1"/>
  <c r="L156" i="5"/>
  <c r="R156" i="5" s="1"/>
  <c r="L172" i="5"/>
  <c r="R172" i="5" s="1"/>
  <c r="L188" i="5"/>
  <c r="R188" i="5" s="1"/>
  <c r="L204" i="5"/>
  <c r="R204" i="5" s="1"/>
  <c r="L220" i="5"/>
  <c r="R220" i="5" s="1"/>
  <c r="L236" i="5"/>
  <c r="R236" i="5" s="1"/>
  <c r="L252" i="5"/>
  <c r="R252" i="5" s="1"/>
  <c r="L268" i="5"/>
  <c r="R268" i="5" s="1"/>
  <c r="L284" i="5"/>
  <c r="R284" i="5" s="1"/>
  <c r="L300" i="5"/>
  <c r="R300" i="5" s="1"/>
  <c r="L316" i="5"/>
  <c r="R316" i="5" s="1"/>
  <c r="L332" i="5"/>
  <c r="R332" i="5" s="1"/>
  <c r="L9" i="5"/>
  <c r="R9" i="5" s="1"/>
  <c r="L25" i="5"/>
  <c r="R25" i="5" s="1"/>
  <c r="L41" i="5"/>
  <c r="R41" i="5" s="1"/>
  <c r="L57" i="5"/>
  <c r="R57" i="5" s="1"/>
  <c r="L73" i="5"/>
  <c r="R73" i="5" s="1"/>
  <c r="L89" i="5"/>
  <c r="R89" i="5" s="1"/>
  <c r="L105" i="5"/>
  <c r="R105" i="5" s="1"/>
  <c r="L121" i="5"/>
  <c r="R121" i="5" s="1"/>
  <c r="L137" i="5"/>
  <c r="R137" i="5" s="1"/>
  <c r="L153" i="5"/>
  <c r="R153" i="5" s="1"/>
  <c r="L169" i="5"/>
  <c r="R169" i="5" s="1"/>
  <c r="L185" i="5"/>
  <c r="R185" i="5" s="1"/>
  <c r="L201" i="5"/>
  <c r="R201" i="5" s="1"/>
  <c r="L217" i="5"/>
  <c r="R217" i="5" s="1"/>
  <c r="L233" i="5"/>
  <c r="R233" i="5" s="1"/>
  <c r="L249" i="5"/>
  <c r="R249" i="5" s="1"/>
  <c r="L265" i="5"/>
  <c r="R265" i="5" s="1"/>
  <c r="L281" i="5"/>
  <c r="R281" i="5" s="1"/>
  <c r="L297" i="5"/>
  <c r="R297" i="5" s="1"/>
  <c r="L313" i="5"/>
  <c r="R313" i="5" s="1"/>
  <c r="L329" i="5"/>
  <c r="R329" i="5" s="1"/>
  <c r="L14" i="5"/>
  <c r="R14" i="5" s="1"/>
  <c r="L30" i="5"/>
  <c r="R30" i="5" s="1"/>
  <c r="L46" i="5"/>
  <c r="R46" i="5" s="1"/>
  <c r="L62" i="5"/>
  <c r="R62" i="5" s="1"/>
  <c r="L78" i="5"/>
  <c r="R78" i="5" s="1"/>
  <c r="L94" i="5"/>
  <c r="R94" i="5" s="1"/>
  <c r="L110" i="5"/>
  <c r="R110" i="5" s="1"/>
  <c r="L126" i="5"/>
  <c r="R126" i="5" s="1"/>
  <c r="L142" i="5"/>
  <c r="R142" i="5" s="1"/>
  <c r="L158" i="5"/>
  <c r="R158" i="5" s="1"/>
  <c r="L174" i="5"/>
  <c r="R174" i="5" s="1"/>
  <c r="L190" i="5"/>
  <c r="R190" i="5" s="1"/>
  <c r="L206" i="5"/>
  <c r="R206" i="5" s="1"/>
  <c r="L222" i="5"/>
  <c r="R222" i="5" s="1"/>
  <c r="L238" i="5"/>
  <c r="R238" i="5" s="1"/>
  <c r="L254" i="5"/>
  <c r="R254" i="5" s="1"/>
  <c r="L270" i="5"/>
  <c r="R270" i="5" s="1"/>
  <c r="L286" i="5"/>
  <c r="R286" i="5" s="1"/>
  <c r="L302" i="5"/>
  <c r="R302" i="5" s="1"/>
  <c r="L318" i="5"/>
  <c r="R318" i="5" s="1"/>
  <c r="L334" i="5"/>
  <c r="R334" i="5" s="1"/>
  <c r="L11" i="5"/>
  <c r="R11" i="5" s="1"/>
  <c r="L27" i="5"/>
  <c r="R27" i="5" s="1"/>
  <c r="L43" i="5"/>
  <c r="R43" i="5" s="1"/>
  <c r="L59" i="5"/>
  <c r="R59" i="5" s="1"/>
  <c r="L75" i="5"/>
  <c r="R75" i="5" s="1"/>
  <c r="L91" i="5"/>
  <c r="R91" i="5" s="1"/>
  <c r="L107" i="5"/>
  <c r="R107" i="5" s="1"/>
  <c r="L123" i="5"/>
  <c r="R123" i="5" s="1"/>
  <c r="L139" i="5"/>
  <c r="R139" i="5" s="1"/>
  <c r="L155" i="5"/>
  <c r="R155" i="5" s="1"/>
  <c r="L171" i="5"/>
  <c r="R171" i="5" s="1"/>
  <c r="L187" i="5"/>
  <c r="R187" i="5" s="1"/>
  <c r="L203" i="5"/>
  <c r="R203" i="5" s="1"/>
  <c r="L219" i="5"/>
  <c r="R219" i="5" s="1"/>
  <c r="L235" i="5"/>
  <c r="R235" i="5" s="1"/>
  <c r="L263" i="5"/>
  <c r="R263" i="5" s="1"/>
  <c r="L327" i="5"/>
  <c r="R327" i="5" s="1"/>
  <c r="L356" i="5"/>
  <c r="R356" i="5" s="1"/>
  <c r="L267" i="5"/>
  <c r="R267" i="5" s="1"/>
  <c r="L331" i="5"/>
  <c r="R331" i="5" s="1"/>
  <c r="L357" i="5"/>
  <c r="R357" i="5" s="1"/>
  <c r="L271" i="5"/>
  <c r="R271" i="5" s="1"/>
  <c r="L16" i="5"/>
  <c r="R16" i="5" s="1"/>
  <c r="L32" i="5"/>
  <c r="R32" i="5" s="1"/>
  <c r="L48" i="5"/>
  <c r="R48" i="5" s="1"/>
  <c r="L64" i="5"/>
  <c r="R64" i="5" s="1"/>
  <c r="L80" i="5"/>
  <c r="R80" i="5" s="1"/>
  <c r="L96" i="5"/>
  <c r="R96" i="5" s="1"/>
  <c r="L112" i="5"/>
  <c r="R112" i="5" s="1"/>
  <c r="L128" i="5"/>
  <c r="R128" i="5" s="1"/>
  <c r="L144" i="5"/>
  <c r="R144" i="5" s="1"/>
  <c r="L160" i="5"/>
  <c r="R160" i="5" s="1"/>
  <c r="L176" i="5"/>
  <c r="R176" i="5" s="1"/>
  <c r="L192" i="5"/>
  <c r="R192" i="5" s="1"/>
  <c r="L208" i="5"/>
  <c r="R208" i="5" s="1"/>
  <c r="L224" i="5"/>
  <c r="R224" i="5" s="1"/>
  <c r="L240" i="5"/>
  <c r="R240" i="5" s="1"/>
  <c r="L256" i="5"/>
  <c r="R256" i="5" s="1"/>
  <c r="L272" i="5"/>
  <c r="R272" i="5" s="1"/>
  <c r="L288" i="5"/>
  <c r="R288" i="5" s="1"/>
  <c r="L304" i="5"/>
  <c r="R304" i="5" s="1"/>
  <c r="L320" i="5"/>
  <c r="R320" i="5" s="1"/>
  <c r="L336" i="5"/>
  <c r="R336" i="5" s="1"/>
  <c r="L13" i="5"/>
  <c r="R13" i="5" s="1"/>
  <c r="L29" i="5"/>
  <c r="R29" i="5" s="1"/>
  <c r="L45" i="5"/>
  <c r="R45" i="5" s="1"/>
  <c r="L61" i="5"/>
  <c r="R61" i="5" s="1"/>
  <c r="L77" i="5"/>
  <c r="R77" i="5" s="1"/>
  <c r="L93" i="5"/>
  <c r="R93" i="5" s="1"/>
  <c r="L109" i="5"/>
  <c r="R109" i="5" s="1"/>
  <c r="L125" i="5"/>
  <c r="R125" i="5" s="1"/>
  <c r="L141" i="5"/>
  <c r="R141" i="5" s="1"/>
  <c r="L157" i="5"/>
  <c r="R157" i="5" s="1"/>
  <c r="L173" i="5"/>
  <c r="R173" i="5" s="1"/>
  <c r="L189" i="5"/>
  <c r="R189" i="5" s="1"/>
  <c r="L205" i="5"/>
  <c r="R205" i="5" s="1"/>
  <c r="L221" i="5"/>
  <c r="R221" i="5" s="1"/>
  <c r="L237" i="5"/>
  <c r="R237" i="5" s="1"/>
  <c r="L253" i="5"/>
  <c r="R253" i="5" s="1"/>
  <c r="L269" i="5"/>
  <c r="R269" i="5" s="1"/>
  <c r="L285" i="5"/>
  <c r="R285" i="5" s="1"/>
  <c r="L301" i="5"/>
  <c r="R301" i="5" s="1"/>
  <c r="L317" i="5"/>
  <c r="R317" i="5" s="1"/>
  <c r="L333" i="5"/>
  <c r="R333" i="5" s="1"/>
  <c r="L18" i="5"/>
  <c r="R18" i="5" s="1"/>
  <c r="L34" i="5"/>
  <c r="R34" i="5" s="1"/>
  <c r="L50" i="5"/>
  <c r="R50" i="5" s="1"/>
  <c r="L66" i="5"/>
  <c r="R66" i="5" s="1"/>
  <c r="L82" i="5"/>
  <c r="R82" i="5" s="1"/>
  <c r="L98" i="5"/>
  <c r="R98" i="5" s="1"/>
  <c r="L114" i="5"/>
  <c r="R114" i="5" s="1"/>
  <c r="L130" i="5"/>
  <c r="R130" i="5" s="1"/>
  <c r="L146" i="5"/>
  <c r="R146" i="5" s="1"/>
  <c r="L162" i="5"/>
  <c r="R162" i="5" s="1"/>
  <c r="L178" i="5"/>
  <c r="R178" i="5" s="1"/>
  <c r="L194" i="5"/>
  <c r="R194" i="5" s="1"/>
  <c r="L210" i="5"/>
  <c r="R210" i="5" s="1"/>
  <c r="L226" i="5"/>
  <c r="R226" i="5" s="1"/>
  <c r="L242" i="5"/>
  <c r="R242" i="5" s="1"/>
  <c r="L258" i="5"/>
  <c r="R258" i="5" s="1"/>
  <c r="L274" i="5"/>
  <c r="R274" i="5" s="1"/>
  <c r="L290" i="5"/>
  <c r="R290" i="5" s="1"/>
  <c r="L306" i="5"/>
  <c r="R306" i="5" s="1"/>
  <c r="L322" i="5"/>
  <c r="R322" i="5" s="1"/>
  <c r="L338" i="5"/>
  <c r="R338" i="5" s="1"/>
  <c r="L15" i="5"/>
  <c r="R15" i="5" s="1"/>
  <c r="L31" i="5"/>
  <c r="R31" i="5" s="1"/>
  <c r="L47" i="5"/>
  <c r="R47" i="5" s="1"/>
  <c r="L63" i="5"/>
  <c r="R63" i="5" s="1"/>
  <c r="L79" i="5"/>
  <c r="R79" i="5" s="1"/>
  <c r="L95" i="5"/>
  <c r="R95" i="5" s="1"/>
  <c r="L111" i="5"/>
  <c r="R111" i="5" s="1"/>
  <c r="L127" i="5"/>
  <c r="R127" i="5" s="1"/>
  <c r="L143" i="5"/>
  <c r="R143" i="5" s="1"/>
  <c r="L159" i="5"/>
  <c r="R159" i="5" s="1"/>
  <c r="L175" i="5"/>
  <c r="R175" i="5" s="1"/>
  <c r="L191" i="5"/>
  <c r="R191" i="5" s="1"/>
  <c r="L207" i="5"/>
  <c r="R207" i="5" s="1"/>
  <c r="L223" i="5"/>
  <c r="R223" i="5" s="1"/>
  <c r="L239" i="5"/>
  <c r="R239" i="5" s="1"/>
  <c r="L279" i="5"/>
  <c r="R279" i="5" s="1"/>
  <c r="L341" i="5"/>
  <c r="R341" i="5" s="1"/>
  <c r="L360" i="5"/>
  <c r="R360" i="5" s="1"/>
  <c r="L283" i="5"/>
  <c r="R283" i="5" s="1"/>
  <c r="L343" i="5"/>
  <c r="R343" i="5" s="1"/>
  <c r="L361" i="5"/>
  <c r="R361" i="5" s="1"/>
  <c r="L287" i="5"/>
  <c r="R287" i="5" s="1"/>
  <c r="L345" i="5"/>
  <c r="R345" i="5" s="1"/>
  <c r="L362" i="5"/>
  <c r="R362" i="5" s="1"/>
  <c r="L20" i="5"/>
  <c r="R20" i="5" s="1"/>
  <c r="L36" i="5"/>
  <c r="R36" i="5" s="1"/>
  <c r="L52" i="5"/>
  <c r="R52" i="5" s="1"/>
  <c r="L68" i="5"/>
  <c r="R68" i="5" s="1"/>
  <c r="L84" i="5"/>
  <c r="R84" i="5" s="1"/>
  <c r="L100" i="5"/>
  <c r="R100" i="5" s="1"/>
  <c r="L116" i="5"/>
  <c r="R116" i="5" s="1"/>
  <c r="L132" i="5"/>
  <c r="R132" i="5" s="1"/>
  <c r="L148" i="5"/>
  <c r="R148" i="5" s="1"/>
  <c r="L164" i="5"/>
  <c r="R164" i="5" s="1"/>
  <c r="L180" i="5"/>
  <c r="R180" i="5" s="1"/>
  <c r="L196" i="5"/>
  <c r="R196" i="5" s="1"/>
  <c r="L212" i="5"/>
  <c r="R212" i="5" s="1"/>
  <c r="L228" i="5"/>
  <c r="R228" i="5" s="1"/>
  <c r="L244" i="5"/>
  <c r="R244" i="5" s="1"/>
  <c r="L260" i="5"/>
  <c r="R260" i="5" s="1"/>
  <c r="L276" i="5"/>
  <c r="R276" i="5" s="1"/>
  <c r="L292" i="5"/>
  <c r="R292" i="5" s="1"/>
  <c r="L308" i="5"/>
  <c r="R308" i="5" s="1"/>
  <c r="L324" i="5"/>
  <c r="R324" i="5" s="1"/>
  <c r="L340" i="5"/>
  <c r="R340" i="5" s="1"/>
  <c r="L17" i="5"/>
  <c r="R17" i="5" s="1"/>
  <c r="L33" i="5"/>
  <c r="R33" i="5" s="1"/>
  <c r="L49" i="5"/>
  <c r="R49" i="5" s="1"/>
  <c r="L65" i="5"/>
  <c r="R65" i="5" s="1"/>
  <c r="L81" i="5"/>
  <c r="R81" i="5" s="1"/>
  <c r="L97" i="5"/>
  <c r="R97" i="5" s="1"/>
  <c r="L113" i="5"/>
  <c r="R113" i="5" s="1"/>
  <c r="L129" i="5"/>
  <c r="R129" i="5" s="1"/>
  <c r="L145" i="5"/>
  <c r="R145" i="5" s="1"/>
  <c r="L161" i="5"/>
  <c r="R161" i="5" s="1"/>
  <c r="L177" i="5"/>
  <c r="R177" i="5" s="1"/>
  <c r="L193" i="5"/>
  <c r="R193" i="5" s="1"/>
  <c r="L209" i="5"/>
  <c r="R209" i="5" s="1"/>
  <c r="L225" i="5"/>
  <c r="R225" i="5" s="1"/>
  <c r="L241" i="5"/>
  <c r="R241" i="5" s="1"/>
  <c r="L257" i="5"/>
  <c r="R257" i="5" s="1"/>
  <c r="L273" i="5"/>
  <c r="R273" i="5" s="1"/>
  <c r="L289" i="5"/>
  <c r="R289" i="5" s="1"/>
  <c r="L305" i="5"/>
  <c r="R305" i="5" s="1"/>
  <c r="L321" i="5"/>
  <c r="R321" i="5" s="1"/>
  <c r="L337" i="5"/>
  <c r="R337" i="5" s="1"/>
  <c r="L22" i="5"/>
  <c r="R22" i="5" s="1"/>
  <c r="L38" i="5"/>
  <c r="R38" i="5" s="1"/>
  <c r="L54" i="5"/>
  <c r="R54" i="5" s="1"/>
  <c r="L70" i="5"/>
  <c r="R70" i="5" s="1"/>
  <c r="L86" i="5"/>
  <c r="R86" i="5" s="1"/>
  <c r="L102" i="5"/>
  <c r="R102" i="5" s="1"/>
  <c r="L118" i="5"/>
  <c r="R118" i="5" s="1"/>
  <c r="L134" i="5"/>
  <c r="R134" i="5" s="1"/>
  <c r="L150" i="5"/>
  <c r="R150" i="5" s="1"/>
  <c r="L166" i="5"/>
  <c r="R166" i="5" s="1"/>
  <c r="L182" i="5"/>
  <c r="R182" i="5" s="1"/>
  <c r="L198" i="5"/>
  <c r="R198" i="5" s="1"/>
  <c r="L214" i="5"/>
  <c r="R214" i="5" s="1"/>
  <c r="L230" i="5"/>
  <c r="R230" i="5" s="1"/>
  <c r="L246" i="5"/>
  <c r="R246" i="5" s="1"/>
  <c r="L262" i="5"/>
  <c r="R262" i="5" s="1"/>
  <c r="L278" i="5"/>
  <c r="R278" i="5" s="1"/>
  <c r="L294" i="5"/>
  <c r="R294" i="5" s="1"/>
  <c r="L310" i="5"/>
  <c r="R310" i="5" s="1"/>
  <c r="L326" i="5"/>
  <c r="R326" i="5" s="1"/>
  <c r="L342" i="5"/>
  <c r="R342" i="5" s="1"/>
  <c r="L19" i="5"/>
  <c r="R19" i="5" s="1"/>
  <c r="L35" i="5"/>
  <c r="R35" i="5" s="1"/>
  <c r="L51" i="5"/>
  <c r="R51" i="5" s="1"/>
  <c r="L67" i="5"/>
  <c r="R67" i="5" s="1"/>
  <c r="L83" i="5"/>
  <c r="R83" i="5" s="1"/>
  <c r="L99" i="5"/>
  <c r="R99" i="5" s="1"/>
  <c r="L115" i="5"/>
  <c r="R115" i="5" s="1"/>
  <c r="L131" i="5"/>
  <c r="R131" i="5" s="1"/>
  <c r="L147" i="5"/>
  <c r="R147" i="5" s="1"/>
  <c r="L163" i="5"/>
  <c r="R163" i="5" s="1"/>
  <c r="L179" i="5"/>
  <c r="R179" i="5" s="1"/>
  <c r="L195" i="5"/>
  <c r="R195" i="5" s="1"/>
  <c r="L211" i="5"/>
  <c r="R211" i="5" s="1"/>
  <c r="L227" i="5"/>
  <c r="R227" i="5" s="1"/>
  <c r="L243" i="5"/>
  <c r="R243" i="5" s="1"/>
  <c r="L295" i="5"/>
  <c r="R295" i="5" s="1"/>
  <c r="L348" i="5"/>
  <c r="R348" i="5" s="1"/>
  <c r="L364" i="5"/>
  <c r="R364" i="5" s="1"/>
  <c r="L299" i="5"/>
  <c r="R299" i="5" s="1"/>
  <c r="L349" i="5"/>
  <c r="R349" i="5" s="1"/>
  <c r="L359" i="5"/>
  <c r="R359" i="5" s="1"/>
  <c r="L339" i="5"/>
  <c r="R339" i="5" s="1"/>
  <c r="L275" i="5"/>
  <c r="R275" i="5" s="1"/>
  <c r="L350" i="5"/>
  <c r="R350" i="5" s="1"/>
  <c r="L355" i="5"/>
  <c r="R355" i="5" s="1"/>
  <c r="L323" i="5"/>
  <c r="R323" i="5" s="1"/>
  <c r="L259" i="5"/>
  <c r="R259" i="5" s="1"/>
  <c r="L335" i="5"/>
  <c r="R335" i="5" s="1"/>
  <c r="L7" i="5"/>
  <c r="R7" i="5" s="1"/>
  <c r="L351" i="5"/>
  <c r="R351" i="5" s="1"/>
  <c r="L307" i="5"/>
  <c r="R307" i="5" s="1"/>
  <c r="L366" i="5"/>
  <c r="R366" i="5" s="1"/>
  <c r="L303" i="5"/>
  <c r="R303" i="5" s="1"/>
  <c r="L363" i="5"/>
  <c r="R363" i="5" s="1"/>
  <c r="L347" i="5"/>
  <c r="R347" i="5" s="1"/>
  <c r="L291" i="5"/>
  <c r="R291" i="5" s="1"/>
  <c r="L358" i="5"/>
  <c r="R358" i="5" s="1"/>
  <c r="L365" i="5"/>
  <c r="R365" i="5" s="1"/>
  <c r="N363" i="4"/>
  <c r="O363" i="4" s="1"/>
  <c r="P363" i="4"/>
  <c r="O7" i="5"/>
  <c r="N364" i="4"/>
  <c r="O364" i="4" s="1"/>
  <c r="P364" i="4"/>
  <c r="J186" i="4"/>
  <c r="Q186" i="4" s="1"/>
  <c r="I359" i="4"/>
  <c r="G359" i="4"/>
  <c r="J359" i="4"/>
  <c r="Q359" i="4" s="1"/>
  <c r="I351" i="4"/>
  <c r="J351" i="4"/>
  <c r="Q351" i="4" s="1"/>
  <c r="G351" i="4"/>
  <c r="I343" i="4"/>
  <c r="J343" i="4"/>
  <c r="Q343" i="4" s="1"/>
  <c r="G343" i="4"/>
  <c r="I335" i="4"/>
  <c r="J335" i="4"/>
  <c r="Q335" i="4" s="1"/>
  <c r="G335" i="4"/>
  <c r="I326" i="4"/>
  <c r="J326" i="4"/>
  <c r="Q326" i="4" s="1"/>
  <c r="G326" i="4"/>
  <c r="I319" i="4"/>
  <c r="J319" i="4"/>
  <c r="Q319" i="4" s="1"/>
  <c r="G319" i="4"/>
  <c r="I312" i="4"/>
  <c r="J312" i="4"/>
  <c r="Q312" i="4" s="1"/>
  <c r="G312" i="4"/>
  <c r="I303" i="4"/>
  <c r="G303" i="4"/>
  <c r="J303" i="4"/>
  <c r="Q303" i="4" s="1"/>
  <c r="I295" i="4"/>
  <c r="J295" i="4"/>
  <c r="Q295" i="4" s="1"/>
  <c r="G295" i="4"/>
  <c r="I286" i="4"/>
  <c r="J286" i="4"/>
  <c r="Q286" i="4" s="1"/>
  <c r="G286" i="4"/>
  <c r="I279" i="4"/>
  <c r="J279" i="4"/>
  <c r="Q279" i="4" s="1"/>
  <c r="G279" i="4"/>
  <c r="I269" i="4"/>
  <c r="J269" i="4"/>
  <c r="Q269" i="4" s="1"/>
  <c r="G269" i="4"/>
  <c r="I263" i="4"/>
  <c r="J263" i="4"/>
  <c r="Q263" i="4" s="1"/>
  <c r="G263" i="4"/>
  <c r="I254" i="4"/>
  <c r="G254" i="4"/>
  <c r="J254" i="4"/>
  <c r="Q254" i="4" s="1"/>
  <c r="I245" i="4"/>
  <c r="G245" i="4"/>
  <c r="J245" i="4"/>
  <c r="Q245" i="4" s="1"/>
  <c r="I239" i="4"/>
  <c r="G239" i="4"/>
  <c r="J239" i="4"/>
  <c r="Q239" i="4" s="1"/>
  <c r="I231" i="4"/>
  <c r="J231" i="4"/>
  <c r="Q231" i="4" s="1"/>
  <c r="G231" i="4"/>
  <c r="I224" i="4"/>
  <c r="G224" i="4"/>
  <c r="J224" i="4"/>
  <c r="Q224" i="4" s="1"/>
  <c r="I215" i="4"/>
  <c r="G215" i="4"/>
  <c r="J215" i="4"/>
  <c r="Q215" i="4" s="1"/>
  <c r="I206" i="4"/>
  <c r="J206" i="4"/>
  <c r="Q206" i="4" s="1"/>
  <c r="G206" i="4"/>
  <c r="I199" i="4"/>
  <c r="J199" i="4"/>
  <c r="Q199" i="4" s="1"/>
  <c r="G199" i="4"/>
  <c r="I191" i="4"/>
  <c r="G191" i="4"/>
  <c r="J191" i="4"/>
  <c r="Q191" i="4" s="1"/>
  <c r="I182" i="4"/>
  <c r="J182" i="4"/>
  <c r="Q182" i="4" s="1"/>
  <c r="G182" i="4"/>
  <c r="I175" i="4"/>
  <c r="J175" i="4"/>
  <c r="Q175" i="4" s="1"/>
  <c r="G175" i="4"/>
  <c r="I167" i="4"/>
  <c r="G167" i="4"/>
  <c r="J167" i="4"/>
  <c r="Q167" i="4" s="1"/>
  <c r="I159" i="4"/>
  <c r="G159" i="4"/>
  <c r="J159" i="4"/>
  <c r="Q159" i="4" s="1"/>
  <c r="I150" i="4"/>
  <c r="G150" i="4"/>
  <c r="J150" i="4"/>
  <c r="Q150" i="4" s="1"/>
  <c r="I142" i="4"/>
  <c r="G142" i="4"/>
  <c r="J142" i="4"/>
  <c r="Q142" i="4" s="1"/>
  <c r="I135" i="4"/>
  <c r="J135" i="4"/>
  <c r="Q135" i="4" s="1"/>
  <c r="G135" i="4"/>
  <c r="I128" i="4"/>
  <c r="J128" i="4"/>
  <c r="Q128" i="4" s="1"/>
  <c r="G128" i="4"/>
  <c r="I118" i="4"/>
  <c r="J118" i="4"/>
  <c r="Q118" i="4" s="1"/>
  <c r="G118" i="4"/>
  <c r="I111" i="4"/>
  <c r="G111" i="4"/>
  <c r="J111" i="4"/>
  <c r="Q111" i="4" s="1"/>
  <c r="I102" i="4"/>
  <c r="G102" i="4"/>
  <c r="J102" i="4"/>
  <c r="Q102" i="4" s="1"/>
  <c r="I95" i="4"/>
  <c r="J95" i="4"/>
  <c r="Q95" i="4" s="1"/>
  <c r="G95" i="4"/>
  <c r="I88" i="4"/>
  <c r="J88" i="4"/>
  <c r="Q88" i="4" s="1"/>
  <c r="G88" i="4"/>
  <c r="I79" i="4"/>
  <c r="J79" i="4"/>
  <c r="Q79" i="4" s="1"/>
  <c r="G79" i="4"/>
  <c r="I71" i="4"/>
  <c r="J71" i="4"/>
  <c r="Q71" i="4" s="1"/>
  <c r="G71" i="4"/>
  <c r="I61" i="4"/>
  <c r="G61" i="4"/>
  <c r="J61" i="4"/>
  <c r="Q61" i="4" s="1"/>
  <c r="I54" i="4"/>
  <c r="G54" i="4"/>
  <c r="J54" i="4"/>
  <c r="Q54" i="4" s="1"/>
  <c r="J35" i="4"/>
  <c r="Q35" i="4" s="1"/>
  <c r="G35" i="4"/>
  <c r="I35" i="4"/>
  <c r="G13" i="4"/>
  <c r="J13" i="4"/>
  <c r="Q13" i="4" s="1"/>
  <c r="I13" i="4"/>
  <c r="I40" i="4"/>
  <c r="J40" i="4"/>
  <c r="Q40" i="4" s="1"/>
  <c r="G40" i="4"/>
  <c r="J14" i="4"/>
  <c r="Q14" i="4" s="1"/>
  <c r="G14" i="4"/>
  <c r="I14" i="4"/>
  <c r="G17" i="4"/>
  <c r="I17" i="4"/>
  <c r="J17" i="4"/>
  <c r="Q17" i="4" s="1"/>
  <c r="J31" i="4"/>
  <c r="Q31" i="4" s="1"/>
  <c r="I31" i="4"/>
  <c r="G31" i="4"/>
  <c r="I357" i="4"/>
  <c r="G357" i="4"/>
  <c r="J357" i="4"/>
  <c r="Q357" i="4" s="1"/>
  <c r="I350" i="4"/>
  <c r="G350" i="4"/>
  <c r="J350" i="4"/>
  <c r="Q350" i="4" s="1"/>
  <c r="I342" i="4"/>
  <c r="J342" i="4"/>
  <c r="Q342" i="4" s="1"/>
  <c r="G342" i="4"/>
  <c r="I334" i="4"/>
  <c r="J334" i="4"/>
  <c r="Q334" i="4" s="1"/>
  <c r="G334" i="4"/>
  <c r="I327" i="4"/>
  <c r="G327" i="4"/>
  <c r="J327" i="4"/>
  <c r="Q327" i="4" s="1"/>
  <c r="I317" i="4"/>
  <c r="J317" i="4"/>
  <c r="Q317" i="4" s="1"/>
  <c r="G317" i="4"/>
  <c r="I310" i="4"/>
  <c r="J310" i="4"/>
  <c r="Q310" i="4" s="1"/>
  <c r="G310" i="4"/>
  <c r="I302" i="4"/>
  <c r="G302" i="4"/>
  <c r="J302" i="4"/>
  <c r="Q302" i="4" s="1"/>
  <c r="I294" i="4"/>
  <c r="J294" i="4"/>
  <c r="Q294" i="4" s="1"/>
  <c r="G294" i="4"/>
  <c r="I287" i="4"/>
  <c r="J287" i="4"/>
  <c r="Q287" i="4" s="1"/>
  <c r="G287" i="4"/>
  <c r="I278" i="4"/>
  <c r="G278" i="4"/>
  <c r="J278" i="4"/>
  <c r="Q278" i="4" s="1"/>
  <c r="I268" i="4"/>
  <c r="G268" i="4"/>
  <c r="J268" i="4"/>
  <c r="Q268" i="4" s="1"/>
  <c r="I261" i="4"/>
  <c r="G261" i="4"/>
  <c r="J261" i="4"/>
  <c r="Q261" i="4" s="1"/>
  <c r="I255" i="4"/>
  <c r="J255" i="4"/>
  <c r="Q255" i="4" s="1"/>
  <c r="G255" i="4"/>
  <c r="I247" i="4"/>
  <c r="G247" i="4"/>
  <c r="J247" i="4"/>
  <c r="Q247" i="4" s="1"/>
  <c r="I238" i="4"/>
  <c r="J238" i="4"/>
  <c r="Q238" i="4" s="1"/>
  <c r="G238" i="4"/>
  <c r="I230" i="4"/>
  <c r="G230" i="4"/>
  <c r="J230" i="4"/>
  <c r="Q230" i="4" s="1"/>
  <c r="I223" i="4"/>
  <c r="J223" i="4"/>
  <c r="Q223" i="4" s="1"/>
  <c r="G223" i="4"/>
  <c r="I213" i="4"/>
  <c r="G213" i="4"/>
  <c r="J213" i="4"/>
  <c r="Q213" i="4" s="1"/>
  <c r="I207" i="4"/>
  <c r="G207" i="4"/>
  <c r="J207" i="4"/>
  <c r="Q207" i="4" s="1"/>
  <c r="I198" i="4"/>
  <c r="J198" i="4"/>
  <c r="Q198" i="4" s="1"/>
  <c r="G198" i="4"/>
  <c r="I190" i="4"/>
  <c r="J190" i="4"/>
  <c r="Q190" i="4" s="1"/>
  <c r="G190" i="4"/>
  <c r="I183" i="4"/>
  <c r="J183" i="4"/>
  <c r="Q183" i="4" s="1"/>
  <c r="G183" i="4"/>
  <c r="I174" i="4"/>
  <c r="J174" i="4"/>
  <c r="Q174" i="4" s="1"/>
  <c r="G174" i="4"/>
  <c r="I166" i="4"/>
  <c r="J166" i="4"/>
  <c r="Q166" i="4" s="1"/>
  <c r="G166" i="4"/>
  <c r="I158" i="4"/>
  <c r="G158" i="4"/>
  <c r="J158" i="4"/>
  <c r="Q158" i="4" s="1"/>
  <c r="I151" i="4"/>
  <c r="G151" i="4"/>
  <c r="J151" i="4"/>
  <c r="Q151" i="4" s="1"/>
  <c r="I143" i="4"/>
  <c r="J143" i="4"/>
  <c r="Q143" i="4" s="1"/>
  <c r="G143" i="4"/>
  <c r="I133" i="4"/>
  <c r="J133" i="4"/>
  <c r="Q133" i="4" s="1"/>
  <c r="G133" i="4"/>
  <c r="I126" i="4"/>
  <c r="G126" i="4"/>
  <c r="J126" i="4"/>
  <c r="Q126" i="4" s="1"/>
  <c r="I119" i="4"/>
  <c r="J119" i="4"/>
  <c r="Q119" i="4" s="1"/>
  <c r="G119" i="4"/>
  <c r="I108" i="4"/>
  <c r="G108" i="4"/>
  <c r="J108" i="4"/>
  <c r="Q108" i="4" s="1"/>
  <c r="I103" i="4"/>
  <c r="G103" i="4"/>
  <c r="J103" i="4"/>
  <c r="Q103" i="4" s="1"/>
  <c r="I94" i="4"/>
  <c r="J94" i="4"/>
  <c r="Q94" i="4" s="1"/>
  <c r="G94" i="4"/>
  <c r="I85" i="4"/>
  <c r="J85" i="4"/>
  <c r="Q85" i="4" s="1"/>
  <c r="G85" i="4"/>
  <c r="I78" i="4"/>
  <c r="G78" i="4"/>
  <c r="J78" i="4"/>
  <c r="Q78" i="4" s="1"/>
  <c r="I69" i="4"/>
  <c r="G69" i="4"/>
  <c r="J69" i="4"/>
  <c r="Q69" i="4" s="1"/>
  <c r="I63" i="4"/>
  <c r="G63" i="4"/>
  <c r="J63" i="4"/>
  <c r="Q63" i="4" s="1"/>
  <c r="I56" i="4"/>
  <c r="G56" i="4"/>
  <c r="J56" i="4"/>
  <c r="Q56" i="4" s="1"/>
  <c r="G44" i="4"/>
  <c r="I44" i="4"/>
  <c r="J44" i="4"/>
  <c r="Q44" i="4" s="1"/>
  <c r="J8" i="4"/>
  <c r="Q8" i="4" s="1"/>
  <c r="G8" i="4"/>
  <c r="I8" i="4"/>
  <c r="J18" i="4"/>
  <c r="Q18" i="4" s="1"/>
  <c r="G18" i="4"/>
  <c r="I18" i="4"/>
  <c r="I15" i="4"/>
  <c r="J15" i="4"/>
  <c r="Q15" i="4" s="1"/>
  <c r="G15" i="4"/>
  <c r="J38" i="4"/>
  <c r="Q38" i="4" s="1"/>
  <c r="G38" i="4"/>
  <c r="I38" i="4"/>
  <c r="I366" i="4"/>
  <c r="J366" i="4"/>
  <c r="Q366" i="4" s="1"/>
  <c r="G366" i="4"/>
  <c r="I358" i="4"/>
  <c r="G358" i="4"/>
  <c r="J358" i="4"/>
  <c r="Q358" i="4" s="1"/>
  <c r="I349" i="4"/>
  <c r="J349" i="4"/>
  <c r="Q349" i="4" s="1"/>
  <c r="G349" i="4"/>
  <c r="I340" i="4"/>
  <c r="J340" i="4"/>
  <c r="Q340" i="4" s="1"/>
  <c r="G340" i="4"/>
  <c r="I332" i="4"/>
  <c r="G332" i="4"/>
  <c r="J332" i="4"/>
  <c r="Q332" i="4" s="1"/>
  <c r="I325" i="4"/>
  <c r="J325" i="4"/>
  <c r="Q325" i="4" s="1"/>
  <c r="G325" i="4"/>
  <c r="I318" i="4"/>
  <c r="J318" i="4"/>
  <c r="Q318" i="4" s="1"/>
  <c r="G318" i="4"/>
  <c r="I309" i="4"/>
  <c r="J309" i="4"/>
  <c r="Q309" i="4" s="1"/>
  <c r="G309" i="4"/>
  <c r="I299" i="4"/>
  <c r="G299" i="4"/>
  <c r="J299" i="4"/>
  <c r="Q299" i="4" s="1"/>
  <c r="I292" i="4"/>
  <c r="J292" i="4"/>
  <c r="Q292" i="4" s="1"/>
  <c r="G292" i="4"/>
  <c r="I285" i="4"/>
  <c r="J285" i="4"/>
  <c r="Q285" i="4" s="1"/>
  <c r="G285" i="4"/>
  <c r="I277" i="4"/>
  <c r="J277" i="4"/>
  <c r="Q277" i="4" s="1"/>
  <c r="G277" i="4"/>
  <c r="I271" i="4"/>
  <c r="J271" i="4"/>
  <c r="Q271" i="4" s="1"/>
  <c r="G271" i="4"/>
  <c r="I262" i="4"/>
  <c r="G262" i="4"/>
  <c r="J262" i="4"/>
  <c r="Q262" i="4" s="1"/>
  <c r="I253" i="4"/>
  <c r="G253" i="4"/>
  <c r="J253" i="4"/>
  <c r="Q253" i="4" s="1"/>
  <c r="I246" i="4"/>
  <c r="G246" i="4"/>
  <c r="J246" i="4"/>
  <c r="Q246" i="4" s="1"/>
  <c r="I237" i="4"/>
  <c r="G237" i="4"/>
  <c r="J237" i="4"/>
  <c r="Q237" i="4" s="1"/>
  <c r="I229" i="4"/>
  <c r="G229" i="4"/>
  <c r="J229" i="4"/>
  <c r="Q229" i="4" s="1"/>
  <c r="I221" i="4"/>
  <c r="G221" i="4"/>
  <c r="J221" i="4"/>
  <c r="Q221" i="4" s="1"/>
  <c r="I214" i="4"/>
  <c r="J214" i="4"/>
  <c r="Q214" i="4" s="1"/>
  <c r="G214" i="4"/>
  <c r="I205" i="4"/>
  <c r="G205" i="4"/>
  <c r="J205" i="4"/>
  <c r="Q205" i="4" s="1"/>
  <c r="I196" i="4"/>
  <c r="J196" i="4"/>
  <c r="Q196" i="4" s="1"/>
  <c r="G196" i="4"/>
  <c r="I189" i="4"/>
  <c r="J189" i="4"/>
  <c r="Q189" i="4" s="1"/>
  <c r="G189" i="4"/>
  <c r="I181" i="4"/>
  <c r="J181" i="4"/>
  <c r="Q181" i="4" s="1"/>
  <c r="G181" i="4"/>
  <c r="I173" i="4"/>
  <c r="J173" i="4"/>
  <c r="Q173" i="4" s="1"/>
  <c r="G173" i="4"/>
  <c r="I163" i="4"/>
  <c r="G163" i="4"/>
  <c r="J163" i="4"/>
  <c r="Q163" i="4" s="1"/>
  <c r="I157" i="4"/>
  <c r="J157" i="4"/>
  <c r="Q157" i="4" s="1"/>
  <c r="G157" i="4"/>
  <c r="I149" i="4"/>
  <c r="G149" i="4"/>
  <c r="J149" i="4"/>
  <c r="Q149" i="4" s="1"/>
  <c r="I141" i="4"/>
  <c r="J141" i="4"/>
  <c r="Q141" i="4" s="1"/>
  <c r="G141" i="4"/>
  <c r="I131" i="4"/>
  <c r="G131" i="4"/>
  <c r="J131" i="4"/>
  <c r="Q131" i="4" s="1"/>
  <c r="I125" i="4"/>
  <c r="G125" i="4"/>
  <c r="J125" i="4"/>
  <c r="Q125" i="4" s="1"/>
  <c r="I116" i="4"/>
  <c r="G116" i="4"/>
  <c r="J116" i="4"/>
  <c r="Q116" i="4" s="1"/>
  <c r="I110" i="4"/>
  <c r="G110" i="4"/>
  <c r="J110" i="4"/>
  <c r="Q110" i="4" s="1"/>
  <c r="I101" i="4"/>
  <c r="G101" i="4"/>
  <c r="J101" i="4"/>
  <c r="Q101" i="4" s="1"/>
  <c r="I92" i="4"/>
  <c r="J92" i="4"/>
  <c r="Q92" i="4" s="1"/>
  <c r="G92" i="4"/>
  <c r="I86" i="4"/>
  <c r="J86" i="4"/>
  <c r="Q86" i="4" s="1"/>
  <c r="G86" i="4"/>
  <c r="I75" i="4"/>
  <c r="G75" i="4"/>
  <c r="J75" i="4"/>
  <c r="Q75" i="4" s="1"/>
  <c r="I70" i="4"/>
  <c r="J70" i="4"/>
  <c r="Q70" i="4" s="1"/>
  <c r="G70" i="4"/>
  <c r="I62" i="4"/>
  <c r="J62" i="4"/>
  <c r="Q62" i="4" s="1"/>
  <c r="G62" i="4"/>
  <c r="I53" i="4"/>
  <c r="G53" i="4"/>
  <c r="J53" i="4"/>
  <c r="Q53" i="4" s="1"/>
  <c r="G23" i="4"/>
  <c r="I23" i="4"/>
  <c r="J23" i="4"/>
  <c r="Q23" i="4" s="1"/>
  <c r="J48" i="4"/>
  <c r="Q48" i="4" s="1"/>
  <c r="G48" i="4"/>
  <c r="I48" i="4"/>
  <c r="J19" i="4"/>
  <c r="Q19" i="4" s="1"/>
  <c r="G19" i="4"/>
  <c r="I19" i="4"/>
  <c r="J9" i="4"/>
  <c r="Q9" i="4" s="1"/>
  <c r="G9" i="4"/>
  <c r="I9" i="4"/>
  <c r="I16" i="4"/>
  <c r="G16" i="4"/>
  <c r="J16" i="4"/>
  <c r="Q16" i="4" s="1"/>
  <c r="I356" i="4"/>
  <c r="J356" i="4"/>
  <c r="Q356" i="4" s="1"/>
  <c r="G356" i="4"/>
  <c r="I348" i="4"/>
  <c r="G348" i="4"/>
  <c r="J348" i="4"/>
  <c r="Q348" i="4" s="1"/>
  <c r="I341" i="4"/>
  <c r="J341" i="4"/>
  <c r="Q341" i="4" s="1"/>
  <c r="G341" i="4"/>
  <c r="I333" i="4"/>
  <c r="G333" i="4"/>
  <c r="J333" i="4"/>
  <c r="Q333" i="4" s="1"/>
  <c r="I323" i="4"/>
  <c r="J323" i="4"/>
  <c r="Q323" i="4" s="1"/>
  <c r="G323" i="4"/>
  <c r="I316" i="4"/>
  <c r="J316" i="4"/>
  <c r="Q316" i="4" s="1"/>
  <c r="G316" i="4"/>
  <c r="I306" i="4"/>
  <c r="J306" i="4"/>
  <c r="Q306" i="4" s="1"/>
  <c r="G306" i="4"/>
  <c r="I301" i="4"/>
  <c r="G301" i="4"/>
  <c r="J301" i="4"/>
  <c r="Q301" i="4" s="1"/>
  <c r="I291" i="4"/>
  <c r="G291" i="4"/>
  <c r="J291" i="4"/>
  <c r="Q291" i="4" s="1"/>
  <c r="I283" i="4"/>
  <c r="J283" i="4"/>
  <c r="Q283" i="4" s="1"/>
  <c r="G283" i="4"/>
  <c r="I274" i="4"/>
  <c r="J274" i="4"/>
  <c r="Q274" i="4" s="1"/>
  <c r="G274" i="4"/>
  <c r="I270" i="4"/>
  <c r="J270" i="4"/>
  <c r="Q270" i="4" s="1"/>
  <c r="G270" i="4"/>
  <c r="I259" i="4"/>
  <c r="G259" i="4"/>
  <c r="J259" i="4"/>
  <c r="Q259" i="4" s="1"/>
  <c r="I252" i="4"/>
  <c r="G252" i="4"/>
  <c r="J252" i="4"/>
  <c r="Q252" i="4" s="1"/>
  <c r="I244" i="4"/>
  <c r="G244" i="4"/>
  <c r="J244" i="4"/>
  <c r="Q244" i="4" s="1"/>
  <c r="I236" i="4"/>
  <c r="J236" i="4"/>
  <c r="Q236" i="4" s="1"/>
  <c r="G236" i="4"/>
  <c r="I228" i="4"/>
  <c r="G228" i="4"/>
  <c r="J228" i="4"/>
  <c r="Q228" i="4" s="1"/>
  <c r="I220" i="4"/>
  <c r="G220" i="4"/>
  <c r="J220" i="4"/>
  <c r="Q220" i="4" s="1"/>
  <c r="I212" i="4"/>
  <c r="J212" i="4"/>
  <c r="Q212" i="4" s="1"/>
  <c r="G212" i="4"/>
  <c r="I204" i="4"/>
  <c r="G204" i="4"/>
  <c r="J204" i="4"/>
  <c r="Q204" i="4" s="1"/>
  <c r="I197" i="4"/>
  <c r="G197" i="4"/>
  <c r="J197" i="4"/>
  <c r="Q197" i="4" s="1"/>
  <c r="I187" i="4"/>
  <c r="G187" i="4"/>
  <c r="J187" i="4"/>
  <c r="Q187" i="4" s="1"/>
  <c r="I180" i="4"/>
  <c r="G180" i="4"/>
  <c r="J180" i="4"/>
  <c r="Q180" i="4" s="1"/>
  <c r="I171" i="4"/>
  <c r="J171" i="4"/>
  <c r="Q171" i="4" s="1"/>
  <c r="G171" i="4"/>
  <c r="I165" i="4"/>
  <c r="G165" i="4"/>
  <c r="J165" i="4"/>
  <c r="Q165" i="4" s="1"/>
  <c r="I154" i="4"/>
  <c r="G154" i="4"/>
  <c r="J154" i="4"/>
  <c r="Q154" i="4" s="1"/>
  <c r="I147" i="4"/>
  <c r="G147" i="4"/>
  <c r="J147" i="4"/>
  <c r="Q147" i="4" s="1"/>
  <c r="I140" i="4"/>
  <c r="J140" i="4"/>
  <c r="Q140" i="4" s="1"/>
  <c r="G140" i="4"/>
  <c r="I134" i="4"/>
  <c r="J134" i="4"/>
  <c r="Q134" i="4" s="1"/>
  <c r="G134" i="4"/>
  <c r="I123" i="4"/>
  <c r="G123" i="4"/>
  <c r="J123" i="4"/>
  <c r="Q123" i="4" s="1"/>
  <c r="I117" i="4"/>
  <c r="J117" i="4"/>
  <c r="Q117" i="4" s="1"/>
  <c r="G117" i="4"/>
  <c r="I106" i="4"/>
  <c r="G106" i="4"/>
  <c r="J106" i="4"/>
  <c r="Q106" i="4" s="1"/>
  <c r="I100" i="4"/>
  <c r="J100" i="4"/>
  <c r="Q100" i="4" s="1"/>
  <c r="G100" i="4"/>
  <c r="I93" i="4"/>
  <c r="G93" i="4"/>
  <c r="J93" i="4"/>
  <c r="Q93" i="4" s="1"/>
  <c r="I82" i="4"/>
  <c r="J82" i="4"/>
  <c r="Q82" i="4" s="1"/>
  <c r="G82" i="4"/>
  <c r="I77" i="4"/>
  <c r="G77" i="4"/>
  <c r="J77" i="4"/>
  <c r="Q77" i="4" s="1"/>
  <c r="I67" i="4"/>
  <c r="J67" i="4"/>
  <c r="Q67" i="4" s="1"/>
  <c r="G67" i="4"/>
  <c r="I60" i="4"/>
  <c r="J60" i="4"/>
  <c r="Q60" i="4" s="1"/>
  <c r="G60" i="4"/>
  <c r="I52" i="4"/>
  <c r="J52" i="4"/>
  <c r="Q52" i="4" s="1"/>
  <c r="G52" i="4"/>
  <c r="J33" i="4"/>
  <c r="Q33" i="4" s="1"/>
  <c r="G33" i="4"/>
  <c r="I33" i="4"/>
  <c r="J34" i="4"/>
  <c r="Q34" i="4" s="1"/>
  <c r="G34" i="4"/>
  <c r="I34" i="4"/>
  <c r="G22" i="4"/>
  <c r="I22" i="4"/>
  <c r="J22" i="4"/>
  <c r="Q22" i="4" s="1"/>
  <c r="J24" i="4"/>
  <c r="Q24" i="4" s="1"/>
  <c r="G24" i="4"/>
  <c r="I24" i="4"/>
  <c r="J12" i="4"/>
  <c r="Q12" i="4" s="1"/>
  <c r="G12" i="4"/>
  <c r="I12" i="4"/>
  <c r="I365" i="4"/>
  <c r="J365" i="4"/>
  <c r="Q365" i="4" s="1"/>
  <c r="G365" i="4"/>
  <c r="I355" i="4"/>
  <c r="G355" i="4"/>
  <c r="J355" i="4"/>
  <c r="Q355" i="4" s="1"/>
  <c r="I347" i="4"/>
  <c r="J347" i="4"/>
  <c r="Q347" i="4" s="1"/>
  <c r="G347" i="4"/>
  <c r="I339" i="4"/>
  <c r="J339" i="4"/>
  <c r="Q339" i="4" s="1"/>
  <c r="G339" i="4"/>
  <c r="I331" i="4"/>
  <c r="G331" i="4"/>
  <c r="J331" i="4"/>
  <c r="Q331" i="4" s="1"/>
  <c r="I324" i="4"/>
  <c r="G324" i="4"/>
  <c r="J324" i="4"/>
  <c r="Q324" i="4" s="1"/>
  <c r="I314" i="4"/>
  <c r="J314" i="4"/>
  <c r="Q314" i="4" s="1"/>
  <c r="G314" i="4"/>
  <c r="I307" i="4"/>
  <c r="G307" i="4"/>
  <c r="J307" i="4"/>
  <c r="Q307" i="4" s="1"/>
  <c r="I300" i="4"/>
  <c r="J300" i="4"/>
  <c r="Q300" i="4" s="1"/>
  <c r="G300" i="4"/>
  <c r="I293" i="4"/>
  <c r="G293" i="4"/>
  <c r="J293" i="4"/>
  <c r="Q293" i="4" s="1"/>
  <c r="I281" i="4"/>
  <c r="G281" i="4"/>
  <c r="J281" i="4"/>
  <c r="Q281" i="4" s="1"/>
  <c r="I275" i="4"/>
  <c r="J275" i="4"/>
  <c r="Q275" i="4" s="1"/>
  <c r="G275" i="4"/>
  <c r="I267" i="4"/>
  <c r="G267" i="4"/>
  <c r="J267" i="4"/>
  <c r="Q267" i="4" s="1"/>
  <c r="I260" i="4"/>
  <c r="J260" i="4"/>
  <c r="Q260" i="4" s="1"/>
  <c r="G260" i="4"/>
  <c r="I250" i="4"/>
  <c r="G250" i="4"/>
  <c r="J250" i="4"/>
  <c r="Q250" i="4" s="1"/>
  <c r="I243" i="4"/>
  <c r="G243" i="4"/>
  <c r="J243" i="4"/>
  <c r="Q243" i="4" s="1"/>
  <c r="I235" i="4"/>
  <c r="G235" i="4"/>
  <c r="J235" i="4"/>
  <c r="Q235" i="4" s="1"/>
  <c r="I227" i="4"/>
  <c r="G227" i="4"/>
  <c r="J227" i="4"/>
  <c r="Q227" i="4" s="1"/>
  <c r="I219" i="4"/>
  <c r="G219" i="4"/>
  <c r="J219" i="4"/>
  <c r="Q219" i="4" s="1"/>
  <c r="I211" i="4"/>
  <c r="G211" i="4"/>
  <c r="J211" i="4"/>
  <c r="Q211" i="4" s="1"/>
  <c r="I202" i="4"/>
  <c r="J202" i="4"/>
  <c r="Q202" i="4" s="1"/>
  <c r="G202" i="4"/>
  <c r="I195" i="4"/>
  <c r="J195" i="4"/>
  <c r="Q195" i="4" s="1"/>
  <c r="G195" i="4"/>
  <c r="I188" i="4"/>
  <c r="G188" i="4"/>
  <c r="J188" i="4"/>
  <c r="Q188" i="4" s="1"/>
  <c r="I179" i="4"/>
  <c r="G179" i="4"/>
  <c r="J179" i="4"/>
  <c r="Q179" i="4" s="1"/>
  <c r="I172" i="4"/>
  <c r="G172" i="4"/>
  <c r="J172" i="4"/>
  <c r="Q172" i="4" s="1"/>
  <c r="I164" i="4"/>
  <c r="G164" i="4"/>
  <c r="J164" i="4"/>
  <c r="Q164" i="4" s="1"/>
  <c r="I155" i="4"/>
  <c r="G155" i="4"/>
  <c r="J155" i="4"/>
  <c r="Q155" i="4" s="1"/>
  <c r="I148" i="4"/>
  <c r="J148" i="4"/>
  <c r="Q148" i="4" s="1"/>
  <c r="G148" i="4"/>
  <c r="I138" i="4"/>
  <c r="G138" i="4"/>
  <c r="J138" i="4"/>
  <c r="Q138" i="4" s="1"/>
  <c r="I132" i="4"/>
  <c r="J132" i="4"/>
  <c r="Q132" i="4" s="1"/>
  <c r="G132" i="4"/>
  <c r="I124" i="4"/>
  <c r="G124" i="4"/>
  <c r="J124" i="4"/>
  <c r="Q124" i="4" s="1"/>
  <c r="I114" i="4"/>
  <c r="J114" i="4"/>
  <c r="Q114" i="4" s="1"/>
  <c r="G114" i="4"/>
  <c r="I109" i="4"/>
  <c r="G109" i="4"/>
  <c r="J109" i="4"/>
  <c r="Q109" i="4" s="1"/>
  <c r="I98" i="4"/>
  <c r="G98" i="4"/>
  <c r="J98" i="4"/>
  <c r="Q98" i="4" s="1"/>
  <c r="I91" i="4"/>
  <c r="J91" i="4"/>
  <c r="Q91" i="4" s="1"/>
  <c r="G91" i="4"/>
  <c r="I84" i="4"/>
  <c r="J84" i="4"/>
  <c r="Q84" i="4" s="1"/>
  <c r="G84" i="4"/>
  <c r="I76" i="4"/>
  <c r="G76" i="4"/>
  <c r="J76" i="4"/>
  <c r="Q76" i="4" s="1"/>
  <c r="I68" i="4"/>
  <c r="G68" i="4"/>
  <c r="J68" i="4"/>
  <c r="Q68" i="4" s="1"/>
  <c r="I59" i="4"/>
  <c r="J59" i="4"/>
  <c r="Q59" i="4" s="1"/>
  <c r="G59" i="4"/>
  <c r="I51" i="4"/>
  <c r="J51" i="4"/>
  <c r="Q51" i="4" s="1"/>
  <c r="G51" i="4"/>
  <c r="J47" i="4"/>
  <c r="Q47" i="4" s="1"/>
  <c r="I47" i="4"/>
  <c r="G47" i="4"/>
  <c r="I30" i="4"/>
  <c r="J30" i="4"/>
  <c r="Q30" i="4" s="1"/>
  <c r="G30" i="4"/>
  <c r="I43" i="4"/>
  <c r="J43" i="4"/>
  <c r="Q43" i="4" s="1"/>
  <c r="G43" i="4"/>
  <c r="G20" i="4"/>
  <c r="I20" i="4"/>
  <c r="J20" i="4"/>
  <c r="Q20" i="4" s="1"/>
  <c r="G21" i="4"/>
  <c r="I21" i="4"/>
  <c r="J21" i="4"/>
  <c r="Q21" i="4" s="1"/>
  <c r="I360" i="4"/>
  <c r="G360" i="4"/>
  <c r="J360" i="4"/>
  <c r="Q360" i="4" s="1"/>
  <c r="I354" i="4"/>
  <c r="J354" i="4"/>
  <c r="Q354" i="4" s="1"/>
  <c r="G354" i="4"/>
  <c r="I346" i="4"/>
  <c r="J346" i="4"/>
  <c r="Q346" i="4" s="1"/>
  <c r="G346" i="4"/>
  <c r="I338" i="4"/>
  <c r="J338" i="4"/>
  <c r="Q338" i="4" s="1"/>
  <c r="G338" i="4"/>
  <c r="I330" i="4"/>
  <c r="G330" i="4"/>
  <c r="J330" i="4"/>
  <c r="Q330" i="4" s="1"/>
  <c r="I322" i="4"/>
  <c r="J322" i="4"/>
  <c r="Q322" i="4" s="1"/>
  <c r="G322" i="4"/>
  <c r="I315" i="4"/>
  <c r="J315" i="4"/>
  <c r="Q315" i="4" s="1"/>
  <c r="G315" i="4"/>
  <c r="I308" i="4"/>
  <c r="J308" i="4"/>
  <c r="Q308" i="4" s="1"/>
  <c r="G308" i="4"/>
  <c r="I297" i="4"/>
  <c r="J297" i="4"/>
  <c r="Q297" i="4" s="1"/>
  <c r="G297" i="4"/>
  <c r="I290" i="4"/>
  <c r="J290" i="4"/>
  <c r="Q290" i="4" s="1"/>
  <c r="G290" i="4"/>
  <c r="I284" i="4"/>
  <c r="G284" i="4"/>
  <c r="J284" i="4"/>
  <c r="Q284" i="4" s="1"/>
  <c r="I276" i="4"/>
  <c r="G276" i="4"/>
  <c r="J276" i="4"/>
  <c r="Q276" i="4" s="1"/>
  <c r="I266" i="4"/>
  <c r="G266" i="4"/>
  <c r="J266" i="4"/>
  <c r="Q266" i="4" s="1"/>
  <c r="I258" i="4"/>
  <c r="J258" i="4"/>
  <c r="Q258" i="4" s="1"/>
  <c r="G258" i="4"/>
  <c r="I251" i="4"/>
  <c r="G251" i="4"/>
  <c r="J251" i="4"/>
  <c r="Q251" i="4" s="1"/>
  <c r="I241" i="4"/>
  <c r="J241" i="4"/>
  <c r="Q241" i="4" s="1"/>
  <c r="G241" i="4"/>
  <c r="I234" i="4"/>
  <c r="G234" i="4"/>
  <c r="J234" i="4"/>
  <c r="Q234" i="4" s="1"/>
  <c r="I226" i="4"/>
  <c r="G226" i="4"/>
  <c r="J226" i="4"/>
  <c r="Q226" i="4" s="1"/>
  <c r="I218" i="4"/>
  <c r="G218" i="4"/>
  <c r="J218" i="4"/>
  <c r="Q218" i="4" s="1"/>
  <c r="I210" i="4"/>
  <c r="G210" i="4"/>
  <c r="J210" i="4"/>
  <c r="Q210" i="4" s="1"/>
  <c r="I203" i="4"/>
  <c r="J203" i="4"/>
  <c r="Q203" i="4" s="1"/>
  <c r="G203" i="4"/>
  <c r="I193" i="4"/>
  <c r="G193" i="4"/>
  <c r="J193" i="4"/>
  <c r="Q193" i="4" s="1"/>
  <c r="I185" i="4"/>
  <c r="J185" i="4"/>
  <c r="Q185" i="4" s="1"/>
  <c r="G185" i="4"/>
  <c r="I178" i="4"/>
  <c r="J178" i="4"/>
  <c r="Q178" i="4" s="1"/>
  <c r="G178" i="4"/>
  <c r="I168" i="4"/>
  <c r="G168" i="4"/>
  <c r="J168" i="4"/>
  <c r="Q168" i="4" s="1"/>
  <c r="I162" i="4"/>
  <c r="J162" i="4"/>
  <c r="Q162" i="4" s="1"/>
  <c r="G162" i="4"/>
  <c r="I156" i="4"/>
  <c r="J156" i="4"/>
  <c r="Q156" i="4" s="1"/>
  <c r="G156" i="4"/>
  <c r="I146" i="4"/>
  <c r="J146" i="4"/>
  <c r="Q146" i="4" s="1"/>
  <c r="G146" i="4"/>
  <c r="I136" i="4"/>
  <c r="G136" i="4"/>
  <c r="J136" i="4"/>
  <c r="Q136" i="4" s="1"/>
  <c r="I127" i="4"/>
  <c r="G127" i="4"/>
  <c r="J127" i="4"/>
  <c r="Q127" i="4" s="1"/>
  <c r="I122" i="4"/>
  <c r="J122" i="4"/>
  <c r="Q122" i="4" s="1"/>
  <c r="G122" i="4"/>
  <c r="I115" i="4"/>
  <c r="J115" i="4"/>
  <c r="Q115" i="4" s="1"/>
  <c r="G115" i="4"/>
  <c r="I107" i="4"/>
  <c r="G107" i="4"/>
  <c r="J107" i="4"/>
  <c r="Q107" i="4" s="1"/>
  <c r="I99" i="4"/>
  <c r="G99" i="4"/>
  <c r="J99" i="4"/>
  <c r="Q99" i="4" s="1"/>
  <c r="I90" i="4"/>
  <c r="G90" i="4"/>
  <c r="J90" i="4"/>
  <c r="Q90" i="4" s="1"/>
  <c r="I83" i="4"/>
  <c r="J83" i="4"/>
  <c r="Q83" i="4" s="1"/>
  <c r="G83" i="4"/>
  <c r="I74" i="4"/>
  <c r="J74" i="4"/>
  <c r="Q74" i="4" s="1"/>
  <c r="G74" i="4"/>
  <c r="I66" i="4"/>
  <c r="J66" i="4"/>
  <c r="Q66" i="4" s="1"/>
  <c r="G66" i="4"/>
  <c r="I58" i="4"/>
  <c r="G58" i="4"/>
  <c r="J58" i="4"/>
  <c r="Q58" i="4" s="1"/>
  <c r="I50" i="4"/>
  <c r="G50" i="4"/>
  <c r="J50" i="4"/>
  <c r="Q50" i="4" s="1"/>
  <c r="J32" i="4"/>
  <c r="Q32" i="4" s="1"/>
  <c r="G32" i="4"/>
  <c r="I32" i="4"/>
  <c r="G27" i="4"/>
  <c r="J27" i="4"/>
  <c r="Q27" i="4" s="1"/>
  <c r="I27" i="4"/>
  <c r="J7" i="4"/>
  <c r="Q7" i="4" s="1"/>
  <c r="G7" i="4"/>
  <c r="I7" i="4"/>
  <c r="G37" i="4"/>
  <c r="I37" i="4"/>
  <c r="J37" i="4"/>
  <c r="Q37" i="4" s="1"/>
  <c r="J46" i="4"/>
  <c r="Q46" i="4" s="1"/>
  <c r="G46" i="4"/>
  <c r="I46" i="4"/>
  <c r="I361" i="4"/>
  <c r="J361" i="4"/>
  <c r="Q361" i="4" s="1"/>
  <c r="G361" i="4"/>
  <c r="I352" i="4"/>
  <c r="J352" i="4"/>
  <c r="Q352" i="4" s="1"/>
  <c r="G352" i="4"/>
  <c r="I344" i="4"/>
  <c r="J344" i="4"/>
  <c r="Q344" i="4" s="1"/>
  <c r="G344" i="4"/>
  <c r="I337" i="4"/>
  <c r="G337" i="4"/>
  <c r="J337" i="4"/>
  <c r="Q337" i="4" s="1"/>
  <c r="I329" i="4"/>
  <c r="J329" i="4"/>
  <c r="Q329" i="4" s="1"/>
  <c r="G329" i="4"/>
  <c r="I320" i="4"/>
  <c r="J320" i="4"/>
  <c r="Q320" i="4" s="1"/>
  <c r="G320" i="4"/>
  <c r="I313" i="4"/>
  <c r="J313" i="4"/>
  <c r="Q313" i="4" s="1"/>
  <c r="G313" i="4"/>
  <c r="I305" i="4"/>
  <c r="J305" i="4"/>
  <c r="Q305" i="4" s="1"/>
  <c r="G305" i="4"/>
  <c r="I298" i="4"/>
  <c r="G298" i="4"/>
  <c r="J298" i="4"/>
  <c r="Q298" i="4" s="1"/>
  <c r="I288" i="4"/>
  <c r="G288" i="4"/>
  <c r="J288" i="4"/>
  <c r="Q288" i="4" s="1"/>
  <c r="I282" i="4"/>
  <c r="G282" i="4"/>
  <c r="J282" i="4"/>
  <c r="Q282" i="4" s="1"/>
  <c r="I272" i="4"/>
  <c r="G272" i="4"/>
  <c r="J272" i="4"/>
  <c r="Q272" i="4" s="1"/>
  <c r="I264" i="4"/>
  <c r="G264" i="4"/>
  <c r="J264" i="4"/>
  <c r="Q264" i="4" s="1"/>
  <c r="I257" i="4"/>
  <c r="J257" i="4"/>
  <c r="Q257" i="4" s="1"/>
  <c r="G257" i="4"/>
  <c r="I249" i="4"/>
  <c r="G249" i="4"/>
  <c r="J249" i="4"/>
  <c r="Q249" i="4" s="1"/>
  <c r="I242" i="4"/>
  <c r="G242" i="4"/>
  <c r="J242" i="4"/>
  <c r="Q242" i="4" s="1"/>
  <c r="I232" i="4"/>
  <c r="G232" i="4"/>
  <c r="J232" i="4"/>
  <c r="Q232" i="4" s="1"/>
  <c r="I225" i="4"/>
  <c r="G225" i="4"/>
  <c r="J225" i="4"/>
  <c r="Q225" i="4" s="1"/>
  <c r="I217" i="4"/>
  <c r="G217" i="4"/>
  <c r="J217" i="4"/>
  <c r="Q217" i="4" s="1"/>
  <c r="I208" i="4"/>
  <c r="G208" i="4"/>
  <c r="J208" i="4"/>
  <c r="Q208" i="4" s="1"/>
  <c r="I201" i="4"/>
  <c r="J201" i="4"/>
  <c r="Q201" i="4" s="1"/>
  <c r="G201" i="4"/>
  <c r="I194" i="4"/>
  <c r="J194" i="4"/>
  <c r="Q194" i="4" s="1"/>
  <c r="G194" i="4"/>
  <c r="I186" i="4"/>
  <c r="G186" i="4"/>
  <c r="I176" i="4"/>
  <c r="G176" i="4"/>
  <c r="J176" i="4"/>
  <c r="Q176" i="4" s="1"/>
  <c r="I170" i="4"/>
  <c r="J170" i="4"/>
  <c r="Q170" i="4" s="1"/>
  <c r="G170" i="4"/>
  <c r="I161" i="4"/>
  <c r="G161" i="4"/>
  <c r="J161" i="4"/>
  <c r="Q161" i="4" s="1"/>
  <c r="I152" i="4"/>
  <c r="G152" i="4"/>
  <c r="J152" i="4"/>
  <c r="Q152" i="4" s="1"/>
  <c r="I145" i="4"/>
  <c r="G145" i="4"/>
  <c r="J145" i="4"/>
  <c r="Q145" i="4" s="1"/>
  <c r="I137" i="4"/>
  <c r="G137" i="4"/>
  <c r="J137" i="4"/>
  <c r="Q137" i="4" s="1"/>
  <c r="I130" i="4"/>
  <c r="G130" i="4"/>
  <c r="J130" i="4"/>
  <c r="Q130" i="4" s="1"/>
  <c r="I121" i="4"/>
  <c r="J121" i="4"/>
  <c r="Q121" i="4" s="1"/>
  <c r="G121" i="4"/>
  <c r="I113" i="4"/>
  <c r="G113" i="4"/>
  <c r="J113" i="4"/>
  <c r="Q113" i="4" s="1"/>
  <c r="I104" i="4"/>
  <c r="G104" i="4"/>
  <c r="J104" i="4"/>
  <c r="Q104" i="4" s="1"/>
  <c r="I97" i="4"/>
  <c r="J97" i="4"/>
  <c r="Q97" i="4" s="1"/>
  <c r="G97" i="4"/>
  <c r="I87" i="4"/>
  <c r="J87" i="4"/>
  <c r="Q87" i="4" s="1"/>
  <c r="G87" i="4"/>
  <c r="I81" i="4"/>
  <c r="J81" i="4"/>
  <c r="Q81" i="4" s="1"/>
  <c r="G81" i="4"/>
  <c r="I73" i="4"/>
  <c r="G73" i="4"/>
  <c r="J73" i="4"/>
  <c r="Q73" i="4" s="1"/>
  <c r="I65" i="4"/>
  <c r="J65" i="4"/>
  <c r="Q65" i="4" s="1"/>
  <c r="G65" i="4"/>
  <c r="I57" i="4"/>
  <c r="G57" i="4"/>
  <c r="J57" i="4"/>
  <c r="Q57" i="4" s="1"/>
  <c r="G29" i="4"/>
  <c r="I29" i="4"/>
  <c r="J29" i="4"/>
  <c r="Q29" i="4" s="1"/>
  <c r="I26" i="4"/>
  <c r="J26" i="4"/>
  <c r="Q26" i="4" s="1"/>
  <c r="G26" i="4"/>
  <c r="J45" i="4"/>
  <c r="Q45" i="4" s="1"/>
  <c r="G45" i="4"/>
  <c r="I45" i="4"/>
  <c r="J39" i="4"/>
  <c r="Q39" i="4" s="1"/>
  <c r="G39" i="4"/>
  <c r="I39" i="4"/>
  <c r="J42" i="4"/>
  <c r="Q42" i="4" s="1"/>
  <c r="G42" i="4"/>
  <c r="I42" i="4"/>
  <c r="J28" i="4"/>
  <c r="Q28" i="4" s="1"/>
  <c r="G28" i="4"/>
  <c r="I28" i="4"/>
  <c r="I362" i="4"/>
  <c r="J362" i="4"/>
  <c r="Q362" i="4" s="1"/>
  <c r="G362" i="4"/>
  <c r="I353" i="4"/>
  <c r="G353" i="4"/>
  <c r="J353" i="4"/>
  <c r="Q353" i="4" s="1"/>
  <c r="I345" i="4"/>
  <c r="J345" i="4"/>
  <c r="Q345" i="4" s="1"/>
  <c r="G345" i="4"/>
  <c r="I336" i="4"/>
  <c r="G336" i="4"/>
  <c r="J336" i="4"/>
  <c r="Q336" i="4" s="1"/>
  <c r="I328" i="4"/>
  <c r="J328" i="4"/>
  <c r="Q328" i="4" s="1"/>
  <c r="G328" i="4"/>
  <c r="I321" i="4"/>
  <c r="J321" i="4"/>
  <c r="Q321" i="4" s="1"/>
  <c r="G321" i="4"/>
  <c r="I311" i="4"/>
  <c r="J311" i="4"/>
  <c r="Q311" i="4" s="1"/>
  <c r="G311" i="4"/>
  <c r="I304" i="4"/>
  <c r="J304" i="4"/>
  <c r="Q304" i="4" s="1"/>
  <c r="G304" i="4"/>
  <c r="I296" i="4"/>
  <c r="J296" i="4"/>
  <c r="Q296" i="4" s="1"/>
  <c r="G296" i="4"/>
  <c r="I289" i="4"/>
  <c r="J289" i="4"/>
  <c r="Q289" i="4" s="1"/>
  <c r="G289" i="4"/>
  <c r="I280" i="4"/>
  <c r="G280" i="4"/>
  <c r="J280" i="4"/>
  <c r="Q280" i="4" s="1"/>
  <c r="I273" i="4"/>
  <c r="J273" i="4"/>
  <c r="Q273" i="4" s="1"/>
  <c r="G273" i="4"/>
  <c r="I265" i="4"/>
  <c r="J265" i="4"/>
  <c r="Q265" i="4" s="1"/>
  <c r="G265" i="4"/>
  <c r="I256" i="4"/>
  <c r="G256" i="4"/>
  <c r="J256" i="4"/>
  <c r="Q256" i="4" s="1"/>
  <c r="I248" i="4"/>
  <c r="G248" i="4"/>
  <c r="J248" i="4"/>
  <c r="Q248" i="4" s="1"/>
  <c r="I240" i="4"/>
  <c r="G240" i="4"/>
  <c r="J240" i="4"/>
  <c r="Q240" i="4" s="1"/>
  <c r="I233" i="4"/>
  <c r="J233" i="4"/>
  <c r="Q233" i="4" s="1"/>
  <c r="G233" i="4"/>
  <c r="I222" i="4"/>
  <c r="G222" i="4"/>
  <c r="J222" i="4"/>
  <c r="Q222" i="4" s="1"/>
  <c r="I216" i="4"/>
  <c r="G216" i="4"/>
  <c r="J216" i="4"/>
  <c r="Q216" i="4" s="1"/>
  <c r="I209" i="4"/>
  <c r="J209" i="4"/>
  <c r="Q209" i="4" s="1"/>
  <c r="G209" i="4"/>
  <c r="I200" i="4"/>
  <c r="G200" i="4"/>
  <c r="J200" i="4"/>
  <c r="Q200" i="4" s="1"/>
  <c r="I192" i="4"/>
  <c r="J192" i="4"/>
  <c r="Q192" i="4" s="1"/>
  <c r="G192" i="4"/>
  <c r="I184" i="4"/>
  <c r="J184" i="4"/>
  <c r="Q184" i="4" s="1"/>
  <c r="G184" i="4"/>
  <c r="I177" i="4"/>
  <c r="J177" i="4"/>
  <c r="Q177" i="4" s="1"/>
  <c r="G177" i="4"/>
  <c r="I169" i="4"/>
  <c r="J169" i="4"/>
  <c r="Q169" i="4" s="1"/>
  <c r="G169" i="4"/>
  <c r="I160" i="4"/>
  <c r="J160" i="4"/>
  <c r="Q160" i="4" s="1"/>
  <c r="G160" i="4"/>
  <c r="I153" i="4"/>
  <c r="G153" i="4"/>
  <c r="J153" i="4"/>
  <c r="Q153" i="4" s="1"/>
  <c r="I144" i="4"/>
  <c r="J144" i="4"/>
  <c r="Q144" i="4" s="1"/>
  <c r="G144" i="4"/>
  <c r="I139" i="4"/>
  <c r="J139" i="4"/>
  <c r="Q139" i="4" s="1"/>
  <c r="G139" i="4"/>
  <c r="I129" i="4"/>
  <c r="G129" i="4"/>
  <c r="J129" i="4"/>
  <c r="Q129" i="4" s="1"/>
  <c r="I120" i="4"/>
  <c r="J120" i="4"/>
  <c r="Q120" i="4" s="1"/>
  <c r="G120" i="4"/>
  <c r="I112" i="4"/>
  <c r="J112" i="4"/>
  <c r="Q112" i="4" s="1"/>
  <c r="G112" i="4"/>
  <c r="I105" i="4"/>
  <c r="J105" i="4"/>
  <c r="Q105" i="4" s="1"/>
  <c r="G105" i="4"/>
  <c r="I96" i="4"/>
  <c r="G96" i="4"/>
  <c r="J96" i="4"/>
  <c r="Q96" i="4" s="1"/>
  <c r="I89" i="4"/>
  <c r="J89" i="4"/>
  <c r="Q89" i="4" s="1"/>
  <c r="G89" i="4"/>
  <c r="I80" i="4"/>
  <c r="G80" i="4"/>
  <c r="J80" i="4"/>
  <c r="Q80" i="4" s="1"/>
  <c r="I72" i="4"/>
  <c r="G72" i="4"/>
  <c r="J72" i="4"/>
  <c r="Q72" i="4" s="1"/>
  <c r="I64" i="4"/>
  <c r="G64" i="4"/>
  <c r="J64" i="4"/>
  <c r="Q64" i="4" s="1"/>
  <c r="I55" i="4"/>
  <c r="J55" i="4"/>
  <c r="Q55" i="4" s="1"/>
  <c r="G55" i="4"/>
  <c r="G41" i="4"/>
  <c r="I41" i="4"/>
  <c r="J41" i="4"/>
  <c r="Q41" i="4" s="1"/>
  <c r="I49" i="4"/>
  <c r="J49" i="4"/>
  <c r="Q49" i="4" s="1"/>
  <c r="G49" i="4"/>
  <c r="I25" i="4"/>
  <c r="J25" i="4"/>
  <c r="Q25" i="4" s="1"/>
  <c r="G25" i="4"/>
  <c r="J10" i="4"/>
  <c r="Q10" i="4" s="1"/>
  <c r="G10" i="4"/>
  <c r="I10" i="4"/>
  <c r="I11" i="4"/>
  <c r="G11" i="4"/>
  <c r="J11" i="4"/>
  <c r="Q11" i="4" s="1"/>
  <c r="G36" i="4"/>
  <c r="I36" i="4"/>
  <c r="J36" i="4"/>
  <c r="Q36" i="4" s="1"/>
  <c r="S7" i="5" l="1"/>
  <c r="T7" i="5" s="1"/>
  <c r="N209" i="4"/>
  <c r="O209" i="4" s="1"/>
  <c r="P209" i="4"/>
  <c r="N320" i="4"/>
  <c r="O320" i="4" s="1"/>
  <c r="P320" i="4"/>
  <c r="N76" i="4"/>
  <c r="O76" i="4" s="1"/>
  <c r="P76" i="4"/>
  <c r="N331" i="4"/>
  <c r="O331" i="4" s="1"/>
  <c r="P331" i="4"/>
  <c r="N270" i="4"/>
  <c r="O270" i="4" s="1"/>
  <c r="P270" i="4"/>
  <c r="N9" i="4"/>
  <c r="O9" i="4" s="1"/>
  <c r="P9" i="4"/>
  <c r="N131" i="4"/>
  <c r="O131" i="4" s="1"/>
  <c r="P131" i="4"/>
  <c r="N262" i="4"/>
  <c r="O262" i="4" s="1"/>
  <c r="P262" i="4"/>
  <c r="N366" i="4"/>
  <c r="O366" i="4" s="1"/>
  <c r="P366" i="4"/>
  <c r="N133" i="4"/>
  <c r="O133" i="4" s="1"/>
  <c r="P133" i="4"/>
  <c r="N158" i="4"/>
  <c r="O158" i="4" s="1"/>
  <c r="P158" i="4"/>
  <c r="N198" i="4"/>
  <c r="O198" i="4" s="1"/>
  <c r="P198" i="4"/>
  <c r="N350" i="4"/>
  <c r="O350" i="4" s="1"/>
  <c r="P350" i="4"/>
  <c r="N40" i="4"/>
  <c r="O40" i="4" s="1"/>
  <c r="P40" i="4"/>
  <c r="N95" i="4"/>
  <c r="O95" i="4" s="1"/>
  <c r="P95" i="4"/>
  <c r="N245" i="4"/>
  <c r="O245" i="4" s="1"/>
  <c r="P245" i="4"/>
  <c r="N351" i="4"/>
  <c r="O351" i="4" s="1"/>
  <c r="P351" i="4"/>
  <c r="N49" i="4"/>
  <c r="O49" i="4" s="1"/>
  <c r="P49" i="4"/>
  <c r="N105" i="4"/>
  <c r="O105" i="4" s="1"/>
  <c r="P105" i="4"/>
  <c r="N169" i="4"/>
  <c r="O169" i="4" s="1"/>
  <c r="P169" i="4"/>
  <c r="N233" i="4"/>
  <c r="O233" i="4" s="1"/>
  <c r="P233" i="4"/>
  <c r="N296" i="4"/>
  <c r="O296" i="4" s="1"/>
  <c r="P296" i="4"/>
  <c r="N362" i="4"/>
  <c r="O362" i="4" s="1"/>
  <c r="P362" i="4"/>
  <c r="N152" i="4"/>
  <c r="O152" i="4" s="1"/>
  <c r="P152" i="4"/>
  <c r="N242" i="4"/>
  <c r="O242" i="4" s="1"/>
  <c r="P242" i="4"/>
  <c r="N344" i="4"/>
  <c r="O344" i="4" s="1"/>
  <c r="P344" i="4"/>
  <c r="N7" i="4"/>
  <c r="P7" i="4"/>
  <c r="N115" i="4"/>
  <c r="O115" i="4" s="1"/>
  <c r="P115" i="4"/>
  <c r="N136" i="4"/>
  <c r="O136" i="4" s="1"/>
  <c r="P136" i="4"/>
  <c r="N178" i="4"/>
  <c r="O178" i="4" s="1"/>
  <c r="P178" i="4"/>
  <c r="N241" i="4"/>
  <c r="O241" i="4" s="1"/>
  <c r="P241" i="4"/>
  <c r="N266" i="4"/>
  <c r="O266" i="4" s="1"/>
  <c r="P266" i="4"/>
  <c r="N308" i="4"/>
  <c r="O308" i="4" s="1"/>
  <c r="P308" i="4"/>
  <c r="N330" i="4"/>
  <c r="O330" i="4" s="1"/>
  <c r="P330" i="4"/>
  <c r="N98" i="4"/>
  <c r="O98" i="4" s="1"/>
  <c r="P98" i="4"/>
  <c r="N164" i="4"/>
  <c r="O164" i="4" s="1"/>
  <c r="P164" i="4"/>
  <c r="N202" i="4"/>
  <c r="O202" i="4" s="1"/>
  <c r="P202" i="4"/>
  <c r="N227" i="4"/>
  <c r="O227" i="4" s="1"/>
  <c r="P227" i="4"/>
  <c r="N293" i="4"/>
  <c r="O293" i="4" s="1"/>
  <c r="P293" i="4"/>
  <c r="N355" i="4"/>
  <c r="O355" i="4" s="1"/>
  <c r="P355" i="4"/>
  <c r="N12" i="4"/>
  <c r="O12" i="4" s="1"/>
  <c r="P12" i="4"/>
  <c r="N100" i="4"/>
  <c r="O100" i="4" s="1"/>
  <c r="P100" i="4"/>
  <c r="N123" i="4"/>
  <c r="O123" i="4" s="1"/>
  <c r="P123" i="4"/>
  <c r="N187" i="4"/>
  <c r="O187" i="4" s="1"/>
  <c r="P187" i="4"/>
  <c r="N252" i="4"/>
  <c r="O252" i="4" s="1"/>
  <c r="P252" i="4"/>
  <c r="N356" i="4"/>
  <c r="O356" i="4" s="1"/>
  <c r="P356" i="4"/>
  <c r="N70" i="4"/>
  <c r="O70" i="4" s="1"/>
  <c r="P70" i="4"/>
  <c r="N196" i="4"/>
  <c r="O196" i="4" s="1"/>
  <c r="P196" i="4"/>
  <c r="N221" i="4"/>
  <c r="O221" i="4" s="1"/>
  <c r="P221" i="4"/>
  <c r="N325" i="4"/>
  <c r="O325" i="4" s="1"/>
  <c r="P325" i="4"/>
  <c r="N56" i="4"/>
  <c r="O56" i="4" s="1"/>
  <c r="P56" i="4"/>
  <c r="N94" i="4"/>
  <c r="O94" i="4" s="1"/>
  <c r="P94" i="4"/>
  <c r="N223" i="4"/>
  <c r="O223" i="4" s="1"/>
  <c r="P223" i="4"/>
  <c r="N247" i="4"/>
  <c r="O247" i="4" s="1"/>
  <c r="P247" i="4"/>
  <c r="N287" i="4"/>
  <c r="O287" i="4" s="1"/>
  <c r="P287" i="4"/>
  <c r="N17" i="4"/>
  <c r="O17" i="4" s="1"/>
  <c r="P17" i="4"/>
  <c r="N118" i="4"/>
  <c r="O118" i="4" s="1"/>
  <c r="P118" i="4"/>
  <c r="N142" i="4"/>
  <c r="O142" i="4" s="1"/>
  <c r="P142" i="4"/>
  <c r="N182" i="4"/>
  <c r="O182" i="4" s="1"/>
  <c r="P182" i="4"/>
  <c r="N312" i="4"/>
  <c r="O312" i="4" s="1"/>
  <c r="P312" i="4"/>
  <c r="N273" i="4"/>
  <c r="O273" i="4" s="1"/>
  <c r="P273" i="4"/>
  <c r="N282" i="4"/>
  <c r="O282" i="4" s="1"/>
  <c r="P282" i="4"/>
  <c r="N156" i="4"/>
  <c r="O156" i="4" s="1"/>
  <c r="P156" i="4"/>
  <c r="N114" i="4"/>
  <c r="O114" i="4" s="1"/>
  <c r="P114" i="4"/>
  <c r="N267" i="4"/>
  <c r="O267" i="4" s="1"/>
  <c r="P267" i="4"/>
  <c r="N291" i="4"/>
  <c r="O291" i="4" s="1"/>
  <c r="P291" i="4"/>
  <c r="N173" i="4"/>
  <c r="O173" i="4" s="1"/>
  <c r="P173" i="4"/>
  <c r="N31" i="4"/>
  <c r="O31" i="4" s="1"/>
  <c r="P31" i="4"/>
  <c r="N54" i="4"/>
  <c r="O54" i="4" s="1"/>
  <c r="P54" i="4"/>
  <c r="N286" i="4"/>
  <c r="O286" i="4" s="1"/>
  <c r="P286" i="4"/>
  <c r="N186" i="4"/>
  <c r="O186" i="4" s="1"/>
  <c r="P186" i="4"/>
  <c r="N64" i="4"/>
  <c r="O64" i="4" s="1"/>
  <c r="P64" i="4"/>
  <c r="N129" i="4"/>
  <c r="O129" i="4" s="1"/>
  <c r="P129" i="4"/>
  <c r="N256" i="4"/>
  <c r="O256" i="4" s="1"/>
  <c r="P256" i="4"/>
  <c r="N65" i="4"/>
  <c r="O65" i="4" s="1"/>
  <c r="P65" i="4"/>
  <c r="N153" i="4"/>
  <c r="O153" i="4" s="1"/>
  <c r="P153" i="4"/>
  <c r="N192" i="4"/>
  <c r="O192" i="4" s="1"/>
  <c r="P192" i="4"/>
  <c r="N216" i="4"/>
  <c r="O216" i="4" s="1"/>
  <c r="P216" i="4"/>
  <c r="N280" i="4"/>
  <c r="O280" i="4" s="1"/>
  <c r="P280" i="4"/>
  <c r="N321" i="4"/>
  <c r="O321" i="4" s="1"/>
  <c r="P321" i="4"/>
  <c r="N29" i="4"/>
  <c r="O29" i="4" s="1"/>
  <c r="P29" i="4"/>
  <c r="N87" i="4"/>
  <c r="O87" i="4" s="1"/>
  <c r="P87" i="4"/>
  <c r="N113" i="4"/>
  <c r="O113" i="4" s="1"/>
  <c r="P113" i="4"/>
  <c r="N176" i="4"/>
  <c r="O176" i="4" s="1"/>
  <c r="P176" i="4"/>
  <c r="N264" i="4"/>
  <c r="O264" i="4" s="1"/>
  <c r="P264" i="4"/>
  <c r="N305" i="4"/>
  <c r="O305" i="4" s="1"/>
  <c r="P305" i="4"/>
  <c r="N74" i="4"/>
  <c r="O74" i="4" s="1"/>
  <c r="P74" i="4"/>
  <c r="N99" i="4"/>
  <c r="O99" i="4" s="1"/>
  <c r="P99" i="4"/>
  <c r="N203" i="4"/>
  <c r="O203" i="4" s="1"/>
  <c r="P203" i="4"/>
  <c r="N226" i="4"/>
  <c r="O226" i="4" s="1"/>
  <c r="P226" i="4"/>
  <c r="N30" i="4"/>
  <c r="O30" i="4" s="1"/>
  <c r="P30" i="4"/>
  <c r="N124" i="4"/>
  <c r="O124" i="4" s="1"/>
  <c r="P124" i="4"/>
  <c r="N188" i="4"/>
  <c r="O188" i="4" s="1"/>
  <c r="P188" i="4"/>
  <c r="N250" i="4"/>
  <c r="O250" i="4" s="1"/>
  <c r="P250" i="4"/>
  <c r="N34" i="4"/>
  <c r="O34" i="4" s="1"/>
  <c r="P34" i="4"/>
  <c r="N60" i="4"/>
  <c r="O60" i="4" s="1"/>
  <c r="P60" i="4"/>
  <c r="N147" i="4"/>
  <c r="O147" i="4" s="1"/>
  <c r="P147" i="4"/>
  <c r="N316" i="4"/>
  <c r="O316" i="4" s="1"/>
  <c r="P316" i="4"/>
  <c r="N53" i="4"/>
  <c r="O53" i="4" s="1"/>
  <c r="P53" i="4"/>
  <c r="N92" i="4"/>
  <c r="O92" i="4" s="1"/>
  <c r="P92" i="4"/>
  <c r="N116" i="4"/>
  <c r="O116" i="4" s="1"/>
  <c r="P116" i="4"/>
  <c r="N157" i="4"/>
  <c r="O157" i="4" s="1"/>
  <c r="P157" i="4"/>
  <c r="N246" i="4"/>
  <c r="O246" i="4" s="1"/>
  <c r="P246" i="4"/>
  <c r="N285" i="4"/>
  <c r="O285" i="4" s="1"/>
  <c r="P285" i="4"/>
  <c r="N349" i="4"/>
  <c r="O349" i="4" s="1"/>
  <c r="P349" i="4"/>
  <c r="N18" i="4"/>
  <c r="O18" i="4" s="1"/>
  <c r="P18" i="4"/>
  <c r="N78" i="4"/>
  <c r="O78" i="4" s="1"/>
  <c r="P78" i="4"/>
  <c r="N119" i="4"/>
  <c r="O119" i="4" s="1"/>
  <c r="P119" i="4"/>
  <c r="N183" i="4"/>
  <c r="O183" i="4" s="1"/>
  <c r="P183" i="4"/>
  <c r="N207" i="4"/>
  <c r="O207" i="4" s="1"/>
  <c r="P207" i="4"/>
  <c r="N268" i="4"/>
  <c r="O268" i="4" s="1"/>
  <c r="P268" i="4"/>
  <c r="N310" i="4"/>
  <c r="O310" i="4" s="1"/>
  <c r="P310" i="4"/>
  <c r="N79" i="4"/>
  <c r="O79" i="4" s="1"/>
  <c r="P79" i="4"/>
  <c r="N102" i="4"/>
  <c r="O102" i="4" s="1"/>
  <c r="P102" i="4"/>
  <c r="N167" i="4"/>
  <c r="O167" i="4" s="1"/>
  <c r="P167" i="4"/>
  <c r="N206" i="4"/>
  <c r="O206" i="4" s="1"/>
  <c r="P206" i="4"/>
  <c r="N269" i="4"/>
  <c r="O269" i="4" s="1"/>
  <c r="P269" i="4"/>
  <c r="N335" i="4"/>
  <c r="O335" i="4" s="1"/>
  <c r="P335" i="4"/>
  <c r="N359" i="4"/>
  <c r="O359" i="4" s="1"/>
  <c r="P359" i="4"/>
  <c r="N194" i="4"/>
  <c r="O194" i="4" s="1"/>
  <c r="P194" i="4"/>
  <c r="N50" i="4"/>
  <c r="O50" i="4" s="1"/>
  <c r="P50" i="4"/>
  <c r="N138" i="4"/>
  <c r="O138" i="4" s="1"/>
  <c r="P138" i="4"/>
  <c r="N228" i="4"/>
  <c r="O228" i="4" s="1"/>
  <c r="P228" i="4"/>
  <c r="N137" i="4"/>
  <c r="O137" i="4" s="1"/>
  <c r="P137" i="4"/>
  <c r="N288" i="4"/>
  <c r="O288" i="4" s="1"/>
  <c r="P288" i="4"/>
  <c r="N46" i="4"/>
  <c r="O46" i="4" s="1"/>
  <c r="P46" i="4"/>
  <c r="N290" i="4"/>
  <c r="O290" i="4" s="1"/>
  <c r="P290" i="4"/>
  <c r="N82" i="4"/>
  <c r="O82" i="4" s="1"/>
  <c r="P82" i="4"/>
  <c r="N341" i="4"/>
  <c r="O341" i="4" s="1"/>
  <c r="P341" i="4"/>
  <c r="N181" i="4"/>
  <c r="O181" i="4" s="1"/>
  <c r="P181" i="4"/>
  <c r="N230" i="4"/>
  <c r="O230" i="4" s="1"/>
  <c r="P230" i="4"/>
  <c r="N13" i="4"/>
  <c r="O13" i="4" s="1"/>
  <c r="P13" i="4"/>
  <c r="N191" i="4"/>
  <c r="O191" i="4" s="1"/>
  <c r="P191" i="4"/>
  <c r="N254" i="4"/>
  <c r="O254" i="4" s="1"/>
  <c r="P254" i="4"/>
  <c r="N36" i="4"/>
  <c r="O36" i="4" s="1"/>
  <c r="P36" i="4"/>
  <c r="N10" i="4"/>
  <c r="O10" i="4" s="1"/>
  <c r="P10" i="4"/>
  <c r="N72" i="4"/>
  <c r="O72" i="4" s="1"/>
  <c r="P72" i="4"/>
  <c r="N112" i="4"/>
  <c r="O112" i="4" s="1"/>
  <c r="P112" i="4"/>
  <c r="N177" i="4"/>
  <c r="O177" i="4" s="1"/>
  <c r="P177" i="4"/>
  <c r="N200" i="4"/>
  <c r="O200" i="4" s="1"/>
  <c r="P200" i="4"/>
  <c r="N304" i="4"/>
  <c r="O304" i="4" s="1"/>
  <c r="P304" i="4"/>
  <c r="N161" i="4"/>
  <c r="O161" i="4" s="1"/>
  <c r="P161" i="4"/>
  <c r="N249" i="4"/>
  <c r="O249" i="4" s="1"/>
  <c r="P249" i="4"/>
  <c r="N352" i="4"/>
  <c r="O352" i="4" s="1"/>
  <c r="P352" i="4"/>
  <c r="N37" i="4"/>
  <c r="O37" i="4" s="1"/>
  <c r="P37" i="4"/>
  <c r="N122" i="4"/>
  <c r="O122" i="4" s="1"/>
  <c r="P122" i="4"/>
  <c r="N185" i="4"/>
  <c r="O185" i="4" s="1"/>
  <c r="P185" i="4"/>
  <c r="N210" i="4"/>
  <c r="O210" i="4" s="1"/>
  <c r="P210" i="4"/>
  <c r="N276" i="4"/>
  <c r="O276" i="4" s="1"/>
  <c r="P276" i="4"/>
  <c r="N315" i="4"/>
  <c r="O315" i="4" s="1"/>
  <c r="P315" i="4"/>
  <c r="N84" i="4"/>
  <c r="O84" i="4" s="1"/>
  <c r="P84" i="4"/>
  <c r="N109" i="4"/>
  <c r="O109" i="4" s="1"/>
  <c r="P109" i="4"/>
  <c r="N148" i="4"/>
  <c r="O148" i="4" s="1"/>
  <c r="P148" i="4"/>
  <c r="N172" i="4"/>
  <c r="O172" i="4" s="1"/>
  <c r="P172" i="4"/>
  <c r="N235" i="4"/>
  <c r="O235" i="4" s="1"/>
  <c r="P235" i="4"/>
  <c r="N275" i="4"/>
  <c r="O275" i="4" s="1"/>
  <c r="P275" i="4"/>
  <c r="N339" i="4"/>
  <c r="O339" i="4" s="1"/>
  <c r="P339" i="4"/>
  <c r="N24" i="4"/>
  <c r="O24" i="4" s="1"/>
  <c r="P24" i="4"/>
  <c r="N171" i="4"/>
  <c r="O171" i="4" s="1"/>
  <c r="P171" i="4"/>
  <c r="N197" i="4"/>
  <c r="O197" i="4" s="1"/>
  <c r="P197" i="4"/>
  <c r="N236" i="4"/>
  <c r="O236" i="4" s="1"/>
  <c r="P236" i="4"/>
  <c r="N259" i="4"/>
  <c r="O259" i="4" s="1"/>
  <c r="P259" i="4"/>
  <c r="N101" i="4"/>
  <c r="O101" i="4" s="1"/>
  <c r="P101" i="4"/>
  <c r="N141" i="4"/>
  <c r="O141" i="4" s="1"/>
  <c r="P141" i="4"/>
  <c r="N163" i="4"/>
  <c r="O163" i="4" s="1"/>
  <c r="P163" i="4"/>
  <c r="N229" i="4"/>
  <c r="O229" i="4" s="1"/>
  <c r="P229" i="4"/>
  <c r="N271" i="4"/>
  <c r="O271" i="4" s="1"/>
  <c r="P271" i="4"/>
  <c r="N358" i="4"/>
  <c r="O358" i="4" s="1"/>
  <c r="P358" i="4"/>
  <c r="N38" i="4"/>
  <c r="O38" i="4" s="1"/>
  <c r="P38" i="4"/>
  <c r="N63" i="4"/>
  <c r="O63" i="4" s="1"/>
  <c r="P63" i="4"/>
  <c r="N126" i="4"/>
  <c r="O126" i="4" s="1"/>
  <c r="P126" i="4"/>
  <c r="N166" i="4"/>
  <c r="O166" i="4" s="1"/>
  <c r="P166" i="4"/>
  <c r="N294" i="4"/>
  <c r="O294" i="4" s="1"/>
  <c r="P294" i="4"/>
  <c r="N128" i="4"/>
  <c r="O128" i="4" s="1"/>
  <c r="P128" i="4"/>
  <c r="N150" i="4"/>
  <c r="O150" i="4" s="1"/>
  <c r="P150" i="4"/>
  <c r="N215" i="4"/>
  <c r="O215" i="4" s="1"/>
  <c r="P215" i="4"/>
  <c r="N319" i="4"/>
  <c r="O319" i="4" s="1"/>
  <c r="P319" i="4"/>
  <c r="N144" i="4"/>
  <c r="O144" i="4" s="1"/>
  <c r="P144" i="4"/>
  <c r="N130" i="4"/>
  <c r="O130" i="4" s="1"/>
  <c r="P130" i="4"/>
  <c r="N257" i="4"/>
  <c r="O257" i="4" s="1"/>
  <c r="P257" i="4"/>
  <c r="N51" i="4"/>
  <c r="O51" i="4" s="1"/>
  <c r="P51" i="4"/>
  <c r="N140" i="4"/>
  <c r="O140" i="4" s="1"/>
  <c r="P140" i="4"/>
  <c r="N41" i="4"/>
  <c r="O41" i="4" s="1"/>
  <c r="P41" i="4"/>
  <c r="N345" i="4"/>
  <c r="O345" i="4" s="1"/>
  <c r="P345" i="4"/>
  <c r="N201" i="4"/>
  <c r="O201" i="4" s="1"/>
  <c r="P201" i="4"/>
  <c r="N329" i="4"/>
  <c r="O329" i="4" s="1"/>
  <c r="P329" i="4"/>
  <c r="N162" i="4"/>
  <c r="O162" i="4" s="1"/>
  <c r="P162" i="4"/>
  <c r="N354" i="4"/>
  <c r="O354" i="4" s="1"/>
  <c r="P354" i="4"/>
  <c r="N106" i="4"/>
  <c r="O106" i="4" s="1"/>
  <c r="P106" i="4"/>
  <c r="N301" i="4"/>
  <c r="O301" i="4" s="1"/>
  <c r="P301" i="4"/>
  <c r="N19" i="4"/>
  <c r="O19" i="4" s="1"/>
  <c r="P19" i="4"/>
  <c r="N332" i="4"/>
  <c r="O332" i="4" s="1"/>
  <c r="P332" i="4"/>
  <c r="N357" i="4"/>
  <c r="O357" i="4" s="1"/>
  <c r="P357" i="4"/>
  <c r="N139" i="4"/>
  <c r="O139" i="4" s="1"/>
  <c r="P139" i="4"/>
  <c r="N222" i="4"/>
  <c r="O222" i="4" s="1"/>
  <c r="P222" i="4"/>
  <c r="N265" i="4"/>
  <c r="O265" i="4" s="1"/>
  <c r="P265" i="4"/>
  <c r="N328" i="4"/>
  <c r="O328" i="4" s="1"/>
  <c r="P328" i="4"/>
  <c r="N353" i="4"/>
  <c r="O353" i="4" s="1"/>
  <c r="P353" i="4"/>
  <c r="N28" i="4"/>
  <c r="O28" i="4" s="1"/>
  <c r="P28" i="4"/>
  <c r="N57" i="4"/>
  <c r="O57" i="4" s="1"/>
  <c r="P57" i="4"/>
  <c r="N97" i="4"/>
  <c r="O97" i="4" s="1"/>
  <c r="P97" i="4"/>
  <c r="N208" i="4"/>
  <c r="O208" i="4" s="1"/>
  <c r="P208" i="4"/>
  <c r="N272" i="4"/>
  <c r="O272" i="4" s="1"/>
  <c r="P272" i="4"/>
  <c r="N313" i="4"/>
  <c r="O313" i="4" s="1"/>
  <c r="P313" i="4"/>
  <c r="N337" i="4"/>
  <c r="O337" i="4" s="1"/>
  <c r="P337" i="4"/>
  <c r="N83" i="4"/>
  <c r="O83" i="4" s="1"/>
  <c r="P83" i="4"/>
  <c r="N107" i="4"/>
  <c r="O107" i="4" s="1"/>
  <c r="P107" i="4"/>
  <c r="N146" i="4"/>
  <c r="O146" i="4" s="1"/>
  <c r="P146" i="4"/>
  <c r="N168" i="4"/>
  <c r="O168" i="4" s="1"/>
  <c r="P168" i="4"/>
  <c r="N234" i="4"/>
  <c r="O234" i="4" s="1"/>
  <c r="P234" i="4"/>
  <c r="N338" i="4"/>
  <c r="O338" i="4" s="1"/>
  <c r="P338" i="4"/>
  <c r="N360" i="4"/>
  <c r="O360" i="4" s="1"/>
  <c r="P360" i="4"/>
  <c r="N68" i="4"/>
  <c r="O68" i="4" s="1"/>
  <c r="P68" i="4"/>
  <c r="N300" i="4"/>
  <c r="O300" i="4" s="1"/>
  <c r="P300" i="4"/>
  <c r="N324" i="4"/>
  <c r="O324" i="4" s="1"/>
  <c r="P324" i="4"/>
  <c r="N365" i="4"/>
  <c r="O365" i="4" s="1"/>
  <c r="P365" i="4"/>
  <c r="N22" i="4"/>
  <c r="O22" i="4" s="1"/>
  <c r="P22" i="4"/>
  <c r="N33" i="4"/>
  <c r="O33" i="4" s="1"/>
  <c r="P33" i="4"/>
  <c r="N67" i="4"/>
  <c r="O67" i="4" s="1"/>
  <c r="P67" i="4"/>
  <c r="N93" i="4"/>
  <c r="O93" i="4" s="1"/>
  <c r="P93" i="4"/>
  <c r="N134" i="4"/>
  <c r="O134" i="4" s="1"/>
  <c r="P134" i="4"/>
  <c r="N154" i="4"/>
  <c r="O154" i="4" s="1"/>
  <c r="P154" i="4"/>
  <c r="N220" i="4"/>
  <c r="O220" i="4" s="1"/>
  <c r="P220" i="4"/>
  <c r="N323" i="4"/>
  <c r="O323" i="4" s="1"/>
  <c r="P323" i="4"/>
  <c r="N348" i="4"/>
  <c r="O348" i="4" s="1"/>
  <c r="P348" i="4"/>
  <c r="N125" i="4"/>
  <c r="O125" i="4" s="1"/>
  <c r="P125" i="4"/>
  <c r="N253" i="4"/>
  <c r="O253" i="4" s="1"/>
  <c r="P253" i="4"/>
  <c r="N292" i="4"/>
  <c r="O292" i="4" s="1"/>
  <c r="P292" i="4"/>
  <c r="N8" i="4"/>
  <c r="P8" i="4"/>
  <c r="N151" i="4"/>
  <c r="O151" i="4" s="1"/>
  <c r="P151" i="4"/>
  <c r="N190" i="4"/>
  <c r="O190" i="4" s="1"/>
  <c r="P190" i="4"/>
  <c r="N213" i="4"/>
  <c r="O213" i="4" s="1"/>
  <c r="P213" i="4"/>
  <c r="N255" i="4"/>
  <c r="O255" i="4" s="1"/>
  <c r="P255" i="4"/>
  <c r="N278" i="4"/>
  <c r="O278" i="4" s="1"/>
  <c r="P278" i="4"/>
  <c r="N317" i="4"/>
  <c r="O317" i="4" s="1"/>
  <c r="P317" i="4"/>
  <c r="N88" i="4"/>
  <c r="O88" i="4" s="1"/>
  <c r="P88" i="4"/>
  <c r="N111" i="4"/>
  <c r="O111" i="4" s="1"/>
  <c r="P111" i="4"/>
  <c r="N239" i="4"/>
  <c r="O239" i="4" s="1"/>
  <c r="P239" i="4"/>
  <c r="N279" i="4"/>
  <c r="O279" i="4" s="1"/>
  <c r="P279" i="4"/>
  <c r="N303" i="4"/>
  <c r="O303" i="4" s="1"/>
  <c r="P303" i="4"/>
  <c r="N343" i="4"/>
  <c r="O343" i="4" s="1"/>
  <c r="P343" i="4"/>
  <c r="N42" i="4"/>
  <c r="O42" i="4" s="1"/>
  <c r="P42" i="4"/>
  <c r="N170" i="4"/>
  <c r="O170" i="4" s="1"/>
  <c r="P170" i="4"/>
  <c r="N21" i="4"/>
  <c r="O21" i="4" s="1"/>
  <c r="P21" i="4"/>
  <c r="N165" i="4"/>
  <c r="O165" i="4" s="1"/>
  <c r="P165" i="4"/>
  <c r="N89" i="4"/>
  <c r="O89" i="4" s="1"/>
  <c r="P89" i="4"/>
  <c r="N240" i="4"/>
  <c r="O240" i="4" s="1"/>
  <c r="P240" i="4"/>
  <c r="N73" i="4"/>
  <c r="O73" i="4" s="1"/>
  <c r="P73" i="4"/>
  <c r="N225" i="4"/>
  <c r="O225" i="4" s="1"/>
  <c r="P225" i="4"/>
  <c r="N27" i="4"/>
  <c r="O27" i="4" s="1"/>
  <c r="P27" i="4"/>
  <c r="N20" i="4"/>
  <c r="O20" i="4" s="1"/>
  <c r="P20" i="4"/>
  <c r="N211" i="4"/>
  <c r="O211" i="4" s="1"/>
  <c r="P211" i="4"/>
  <c r="N274" i="4"/>
  <c r="O274" i="4" s="1"/>
  <c r="P274" i="4"/>
  <c r="N16" i="4"/>
  <c r="O16" i="4" s="1"/>
  <c r="P16" i="4"/>
  <c r="N205" i="4"/>
  <c r="O205" i="4" s="1"/>
  <c r="P205" i="4"/>
  <c r="N103" i="4"/>
  <c r="O103" i="4" s="1"/>
  <c r="P103" i="4"/>
  <c r="N334" i="4"/>
  <c r="O334" i="4" s="1"/>
  <c r="P334" i="4"/>
  <c r="N61" i="4"/>
  <c r="O61" i="4" s="1"/>
  <c r="P61" i="4"/>
  <c r="N231" i="4"/>
  <c r="O231" i="4" s="1"/>
  <c r="P231" i="4"/>
  <c r="N295" i="4"/>
  <c r="O295" i="4" s="1"/>
  <c r="P295" i="4"/>
  <c r="N96" i="4"/>
  <c r="O96" i="4" s="1"/>
  <c r="P96" i="4"/>
  <c r="N25" i="4"/>
  <c r="O25" i="4" s="1"/>
  <c r="P25" i="4"/>
  <c r="N160" i="4"/>
  <c r="O160" i="4" s="1"/>
  <c r="P160" i="4"/>
  <c r="N248" i="4"/>
  <c r="O248" i="4" s="1"/>
  <c r="P248" i="4"/>
  <c r="N289" i="4"/>
  <c r="O289" i="4" s="1"/>
  <c r="P289" i="4"/>
  <c r="N45" i="4"/>
  <c r="O45" i="4" s="1"/>
  <c r="P45" i="4"/>
  <c r="N121" i="4"/>
  <c r="O121" i="4" s="1"/>
  <c r="P121" i="4"/>
  <c r="N145" i="4"/>
  <c r="O145" i="4" s="1"/>
  <c r="P145" i="4"/>
  <c r="N232" i="4"/>
  <c r="O232" i="4" s="1"/>
  <c r="P232" i="4"/>
  <c r="N298" i="4"/>
  <c r="O298" i="4" s="1"/>
  <c r="P298" i="4"/>
  <c r="N127" i="4"/>
  <c r="O127" i="4" s="1"/>
  <c r="P127" i="4"/>
  <c r="N193" i="4"/>
  <c r="O193" i="4" s="1"/>
  <c r="P193" i="4"/>
  <c r="N297" i="4"/>
  <c r="O297" i="4" s="1"/>
  <c r="P297" i="4"/>
  <c r="N47" i="4"/>
  <c r="O47" i="4" s="1"/>
  <c r="P47" i="4"/>
  <c r="N132" i="4"/>
  <c r="O132" i="4" s="1"/>
  <c r="P132" i="4"/>
  <c r="N155" i="4"/>
  <c r="O155" i="4" s="1"/>
  <c r="P155" i="4"/>
  <c r="N195" i="4"/>
  <c r="O195" i="4" s="1"/>
  <c r="P195" i="4"/>
  <c r="N219" i="4"/>
  <c r="O219" i="4" s="1"/>
  <c r="P219" i="4"/>
  <c r="N260" i="4"/>
  <c r="O260" i="4" s="1"/>
  <c r="P260" i="4"/>
  <c r="N281" i="4"/>
  <c r="O281" i="4" s="1"/>
  <c r="P281" i="4"/>
  <c r="N180" i="4"/>
  <c r="O180" i="4" s="1"/>
  <c r="P180" i="4"/>
  <c r="N244" i="4"/>
  <c r="O244" i="4" s="1"/>
  <c r="P244" i="4"/>
  <c r="N283" i="4"/>
  <c r="O283" i="4" s="1"/>
  <c r="P283" i="4"/>
  <c r="N48" i="4"/>
  <c r="O48" i="4" s="1"/>
  <c r="P48" i="4"/>
  <c r="N62" i="4"/>
  <c r="O62" i="4" s="1"/>
  <c r="P62" i="4"/>
  <c r="N149" i="4"/>
  <c r="O149" i="4" s="1"/>
  <c r="P149" i="4"/>
  <c r="N189" i="4"/>
  <c r="O189" i="4" s="1"/>
  <c r="P189" i="4"/>
  <c r="N318" i="4"/>
  <c r="O318" i="4" s="1"/>
  <c r="P318" i="4"/>
  <c r="N15" i="4"/>
  <c r="O15" i="4" s="1"/>
  <c r="P15" i="4"/>
  <c r="N44" i="4"/>
  <c r="O44" i="4" s="1"/>
  <c r="P44" i="4"/>
  <c r="N85" i="4"/>
  <c r="O85" i="4" s="1"/>
  <c r="P85" i="4"/>
  <c r="N108" i="4"/>
  <c r="O108" i="4" s="1"/>
  <c r="P108" i="4"/>
  <c r="N302" i="4"/>
  <c r="O302" i="4" s="1"/>
  <c r="P302" i="4"/>
  <c r="N342" i="4"/>
  <c r="O342" i="4" s="1"/>
  <c r="P342" i="4"/>
  <c r="N14" i="4"/>
  <c r="O14" i="4" s="1"/>
  <c r="P14" i="4"/>
  <c r="N175" i="4"/>
  <c r="O175" i="4" s="1"/>
  <c r="P175" i="4"/>
  <c r="N26" i="4"/>
  <c r="O26" i="4" s="1"/>
  <c r="P26" i="4"/>
  <c r="N217" i="4"/>
  <c r="O217" i="4" s="1"/>
  <c r="P217" i="4"/>
  <c r="N346" i="4"/>
  <c r="O346" i="4" s="1"/>
  <c r="P346" i="4"/>
  <c r="N39" i="4"/>
  <c r="O39" i="4" s="1"/>
  <c r="P39" i="4"/>
  <c r="N58" i="4"/>
  <c r="O58" i="4" s="1"/>
  <c r="P58" i="4"/>
  <c r="N251" i="4"/>
  <c r="O251" i="4" s="1"/>
  <c r="P251" i="4"/>
  <c r="N59" i="4"/>
  <c r="O59" i="4" s="1"/>
  <c r="P59" i="4"/>
  <c r="N314" i="4"/>
  <c r="O314" i="4" s="1"/>
  <c r="P314" i="4"/>
  <c r="N212" i="4"/>
  <c r="O212" i="4" s="1"/>
  <c r="P212" i="4"/>
  <c r="N75" i="4"/>
  <c r="O75" i="4" s="1"/>
  <c r="P75" i="4"/>
  <c r="N309" i="4"/>
  <c r="O309" i="4" s="1"/>
  <c r="P309" i="4"/>
  <c r="N143" i="4"/>
  <c r="O143" i="4" s="1"/>
  <c r="P143" i="4"/>
  <c r="N11" i="4"/>
  <c r="O11" i="4" s="1"/>
  <c r="P11" i="4"/>
  <c r="N55" i="4"/>
  <c r="O55" i="4" s="1"/>
  <c r="P55" i="4"/>
  <c r="N80" i="4"/>
  <c r="O80" i="4" s="1"/>
  <c r="P80" i="4"/>
  <c r="N120" i="4"/>
  <c r="O120" i="4" s="1"/>
  <c r="P120" i="4"/>
  <c r="N184" i="4"/>
  <c r="O184" i="4" s="1"/>
  <c r="P184" i="4"/>
  <c r="N311" i="4"/>
  <c r="O311" i="4" s="1"/>
  <c r="P311" i="4"/>
  <c r="N336" i="4"/>
  <c r="O336" i="4" s="1"/>
  <c r="P336" i="4"/>
  <c r="N81" i="4"/>
  <c r="O81" i="4" s="1"/>
  <c r="P81" i="4"/>
  <c r="N104" i="4"/>
  <c r="O104" i="4" s="1"/>
  <c r="P104" i="4"/>
  <c r="N361" i="4"/>
  <c r="O361" i="4" s="1"/>
  <c r="P361" i="4"/>
  <c r="N32" i="4"/>
  <c r="O32" i="4" s="1"/>
  <c r="P32" i="4"/>
  <c r="N66" i="4"/>
  <c r="O66" i="4" s="1"/>
  <c r="P66" i="4"/>
  <c r="N90" i="4"/>
  <c r="O90" i="4" s="1"/>
  <c r="P90" i="4"/>
  <c r="N218" i="4"/>
  <c r="O218" i="4" s="1"/>
  <c r="P218" i="4"/>
  <c r="N258" i="4"/>
  <c r="O258" i="4" s="1"/>
  <c r="P258" i="4"/>
  <c r="N284" i="4"/>
  <c r="O284" i="4" s="1"/>
  <c r="P284" i="4"/>
  <c r="N322" i="4"/>
  <c r="O322" i="4" s="1"/>
  <c r="P322" i="4"/>
  <c r="N43" i="4"/>
  <c r="O43" i="4" s="1"/>
  <c r="P43" i="4"/>
  <c r="N91" i="4"/>
  <c r="O91" i="4" s="1"/>
  <c r="P91" i="4"/>
  <c r="N179" i="4"/>
  <c r="O179" i="4" s="1"/>
  <c r="P179" i="4"/>
  <c r="N243" i="4"/>
  <c r="O243" i="4" s="1"/>
  <c r="P243" i="4"/>
  <c r="N307" i="4"/>
  <c r="O307" i="4" s="1"/>
  <c r="P307" i="4"/>
  <c r="N347" i="4"/>
  <c r="O347" i="4" s="1"/>
  <c r="P347" i="4"/>
  <c r="N52" i="4"/>
  <c r="O52" i="4" s="1"/>
  <c r="P52" i="4"/>
  <c r="N77" i="4"/>
  <c r="O77" i="4" s="1"/>
  <c r="P77" i="4"/>
  <c r="N117" i="4"/>
  <c r="O117" i="4" s="1"/>
  <c r="P117" i="4"/>
  <c r="N204" i="4"/>
  <c r="O204" i="4" s="1"/>
  <c r="P204" i="4"/>
  <c r="N306" i="4"/>
  <c r="O306" i="4" s="1"/>
  <c r="P306" i="4"/>
  <c r="N333" i="4"/>
  <c r="O333" i="4" s="1"/>
  <c r="P333" i="4"/>
  <c r="N23" i="4"/>
  <c r="O23" i="4" s="1"/>
  <c r="P23" i="4"/>
  <c r="N86" i="4"/>
  <c r="O86" i="4" s="1"/>
  <c r="P86" i="4"/>
  <c r="N110" i="4"/>
  <c r="O110" i="4" s="1"/>
  <c r="P110" i="4"/>
  <c r="N214" i="4"/>
  <c r="O214" i="4" s="1"/>
  <c r="P214" i="4"/>
  <c r="N237" i="4"/>
  <c r="O237" i="4" s="1"/>
  <c r="P237" i="4"/>
  <c r="N277" i="4"/>
  <c r="O277" i="4" s="1"/>
  <c r="P277" i="4"/>
  <c r="N299" i="4"/>
  <c r="O299" i="4" s="1"/>
  <c r="P299" i="4"/>
  <c r="N340" i="4"/>
  <c r="O340" i="4" s="1"/>
  <c r="P340" i="4"/>
  <c r="N69" i="4"/>
  <c r="O69" i="4" s="1"/>
  <c r="P69" i="4"/>
  <c r="N174" i="4"/>
  <c r="O174" i="4" s="1"/>
  <c r="P174" i="4"/>
  <c r="N238" i="4"/>
  <c r="O238" i="4" s="1"/>
  <c r="P238" i="4"/>
  <c r="N261" i="4"/>
  <c r="O261" i="4" s="1"/>
  <c r="P261" i="4"/>
  <c r="N327" i="4"/>
  <c r="O327" i="4" s="1"/>
  <c r="P327" i="4"/>
  <c r="N35" i="4"/>
  <c r="O35" i="4" s="1"/>
  <c r="P35" i="4"/>
  <c r="N71" i="4"/>
  <c r="O71" i="4" s="1"/>
  <c r="P71" i="4"/>
  <c r="N135" i="4"/>
  <c r="O135" i="4" s="1"/>
  <c r="P135" i="4"/>
  <c r="N159" i="4"/>
  <c r="O159" i="4" s="1"/>
  <c r="P159" i="4"/>
  <c r="N199" i="4"/>
  <c r="O199" i="4" s="1"/>
  <c r="P199" i="4"/>
  <c r="N224" i="4"/>
  <c r="O224" i="4" s="1"/>
  <c r="P224" i="4"/>
  <c r="N263" i="4"/>
  <c r="O263" i="4" s="1"/>
  <c r="P263" i="4"/>
  <c r="N326" i="4"/>
  <c r="O326" i="4" s="1"/>
  <c r="P326" i="4"/>
  <c r="L356" i="4" l="1"/>
  <c r="R356" i="4" s="1"/>
  <c r="L310" i="4"/>
  <c r="R310" i="4" s="1"/>
  <c r="L341" i="4"/>
  <c r="R341" i="4" s="1"/>
  <c r="L305" i="4"/>
  <c r="R305" i="4" s="1"/>
  <c r="L302" i="4"/>
  <c r="R302" i="4" s="1"/>
  <c r="L306" i="4"/>
  <c r="R306" i="4" s="1"/>
  <c r="L337" i="4"/>
  <c r="R337" i="4" s="1"/>
  <c r="L342" i="4"/>
  <c r="R342" i="4" s="1"/>
  <c r="L354" i="4"/>
  <c r="R354" i="4" s="1"/>
  <c r="L357" i="4"/>
  <c r="R357" i="4" s="1"/>
  <c r="L325" i="4"/>
  <c r="R325" i="4" s="1"/>
  <c r="O8" i="4"/>
  <c r="L360" i="4"/>
  <c r="R360" i="4" s="1"/>
  <c r="L358" i="4"/>
  <c r="R358" i="4" s="1"/>
  <c r="L309" i="4"/>
  <c r="R309" i="4" s="1"/>
  <c r="L324" i="4"/>
  <c r="R324" i="4" s="1"/>
  <c r="L7" i="4"/>
  <c r="R7" i="4" s="1"/>
  <c r="L346" i="4"/>
  <c r="R346" i="4" s="1"/>
  <c r="L353" i="4"/>
  <c r="R353" i="4" s="1"/>
  <c r="L321" i="4"/>
  <c r="R321" i="4" s="1"/>
  <c r="L340" i="4"/>
  <c r="R340" i="4" s="1"/>
  <c r="L308" i="4"/>
  <c r="R308" i="4" s="1"/>
  <c r="L362" i="4"/>
  <c r="R362" i="4" s="1"/>
  <c r="L314" i="4"/>
  <c r="R314" i="4" s="1"/>
  <c r="L355" i="4"/>
  <c r="R355" i="4" s="1"/>
  <c r="L339" i="4"/>
  <c r="R339" i="4" s="1"/>
  <c r="L323" i="4"/>
  <c r="R323" i="4" s="1"/>
  <c r="L307" i="4"/>
  <c r="R307" i="4" s="1"/>
  <c r="L278" i="4"/>
  <c r="R278" i="4" s="1"/>
  <c r="L262" i="4"/>
  <c r="R262" i="4" s="1"/>
  <c r="L246" i="4"/>
  <c r="R246" i="4" s="1"/>
  <c r="L230" i="4"/>
  <c r="R230" i="4" s="1"/>
  <c r="L214" i="4"/>
  <c r="R214" i="4" s="1"/>
  <c r="L198" i="4"/>
  <c r="R198" i="4" s="1"/>
  <c r="L182" i="4"/>
  <c r="R182" i="4" s="1"/>
  <c r="L166" i="4"/>
  <c r="R166" i="4" s="1"/>
  <c r="L150" i="4"/>
  <c r="R150" i="4" s="1"/>
  <c r="L134" i="4"/>
  <c r="R134" i="4" s="1"/>
  <c r="L118" i="4"/>
  <c r="R118" i="4" s="1"/>
  <c r="L102" i="4"/>
  <c r="R102" i="4" s="1"/>
  <c r="L86" i="4"/>
  <c r="R86" i="4" s="1"/>
  <c r="L70" i="4"/>
  <c r="R70" i="4" s="1"/>
  <c r="L54" i="4"/>
  <c r="R54" i="4" s="1"/>
  <c r="L38" i="4"/>
  <c r="R38" i="4" s="1"/>
  <c r="L22" i="4"/>
  <c r="R22" i="4" s="1"/>
  <c r="L297" i="4"/>
  <c r="R297" i="4" s="1"/>
  <c r="L281" i="4"/>
  <c r="R281" i="4" s="1"/>
  <c r="L265" i="4"/>
  <c r="R265" i="4" s="1"/>
  <c r="L249" i="4"/>
  <c r="R249" i="4" s="1"/>
  <c r="L233" i="4"/>
  <c r="R233" i="4" s="1"/>
  <c r="L217" i="4"/>
  <c r="R217" i="4" s="1"/>
  <c r="L201" i="4"/>
  <c r="R201" i="4" s="1"/>
  <c r="L185" i="4"/>
  <c r="R185" i="4" s="1"/>
  <c r="L169" i="4"/>
  <c r="R169" i="4" s="1"/>
  <c r="L153" i="4"/>
  <c r="R153" i="4" s="1"/>
  <c r="L137" i="4"/>
  <c r="R137" i="4" s="1"/>
  <c r="L121" i="4"/>
  <c r="R121" i="4" s="1"/>
  <c r="L105" i="4"/>
  <c r="R105" i="4" s="1"/>
  <c r="L89" i="4"/>
  <c r="R89" i="4" s="1"/>
  <c r="L73" i="4"/>
  <c r="R73" i="4" s="1"/>
  <c r="L57" i="4"/>
  <c r="R57" i="4" s="1"/>
  <c r="L41" i="4"/>
  <c r="R41" i="4" s="1"/>
  <c r="L25" i="4"/>
  <c r="R25" i="4" s="1"/>
  <c r="L9" i="4"/>
  <c r="R9" i="4" s="1"/>
  <c r="L284" i="4"/>
  <c r="R284" i="4" s="1"/>
  <c r="L268" i="4"/>
  <c r="R268" i="4" s="1"/>
  <c r="L252" i="4"/>
  <c r="R252" i="4" s="1"/>
  <c r="L236" i="4"/>
  <c r="R236" i="4" s="1"/>
  <c r="L220" i="4"/>
  <c r="R220" i="4" s="1"/>
  <c r="L204" i="4"/>
  <c r="R204" i="4" s="1"/>
  <c r="L188" i="4"/>
  <c r="R188" i="4" s="1"/>
  <c r="L172" i="4"/>
  <c r="R172" i="4" s="1"/>
  <c r="L156" i="4"/>
  <c r="R156" i="4" s="1"/>
  <c r="L140" i="4"/>
  <c r="R140" i="4" s="1"/>
  <c r="L124" i="4"/>
  <c r="R124" i="4" s="1"/>
  <c r="L108" i="4"/>
  <c r="R108" i="4" s="1"/>
  <c r="L92" i="4"/>
  <c r="R92" i="4" s="1"/>
  <c r="L76" i="4"/>
  <c r="R76" i="4" s="1"/>
  <c r="L60" i="4"/>
  <c r="R60" i="4" s="1"/>
  <c r="L44" i="4"/>
  <c r="R44" i="4" s="1"/>
  <c r="L28" i="4"/>
  <c r="R28" i="4" s="1"/>
  <c r="L12" i="4"/>
  <c r="R12" i="4" s="1"/>
  <c r="L291" i="4"/>
  <c r="R291" i="4" s="1"/>
  <c r="L275" i="4"/>
  <c r="R275" i="4" s="1"/>
  <c r="L259" i="4"/>
  <c r="R259" i="4" s="1"/>
  <c r="L243" i="4"/>
  <c r="R243" i="4" s="1"/>
  <c r="L227" i="4"/>
  <c r="R227" i="4" s="1"/>
  <c r="L211" i="4"/>
  <c r="R211" i="4" s="1"/>
  <c r="L195" i="4"/>
  <c r="R195" i="4" s="1"/>
  <c r="L179" i="4"/>
  <c r="R179" i="4" s="1"/>
  <c r="L163" i="4"/>
  <c r="R163" i="4" s="1"/>
  <c r="L147" i="4"/>
  <c r="R147" i="4" s="1"/>
  <c r="L131" i="4"/>
  <c r="R131" i="4" s="1"/>
  <c r="L115" i="4"/>
  <c r="R115" i="4" s="1"/>
  <c r="L99" i="4"/>
  <c r="R99" i="4" s="1"/>
  <c r="L83" i="4"/>
  <c r="R83" i="4" s="1"/>
  <c r="L67" i="4"/>
  <c r="R67" i="4" s="1"/>
  <c r="L51" i="4"/>
  <c r="R51" i="4" s="1"/>
  <c r="L35" i="4"/>
  <c r="R35" i="4" s="1"/>
  <c r="L19" i="4"/>
  <c r="R19" i="4" s="1"/>
  <c r="L294" i="4"/>
  <c r="R294" i="4" s="1"/>
  <c r="L334" i="4"/>
  <c r="R334" i="4" s="1"/>
  <c r="L365" i="4"/>
  <c r="R365" i="4" s="1"/>
  <c r="L349" i="4"/>
  <c r="R349" i="4" s="1"/>
  <c r="L333" i="4"/>
  <c r="R333" i="4" s="1"/>
  <c r="L317" i="4"/>
  <c r="R317" i="4" s="1"/>
  <c r="L301" i="4"/>
  <c r="R301" i="4" s="1"/>
  <c r="L330" i="4"/>
  <c r="R330" i="4" s="1"/>
  <c r="L352" i="4"/>
  <c r="R352" i="4" s="1"/>
  <c r="L336" i="4"/>
  <c r="R336" i="4" s="1"/>
  <c r="L320" i="4"/>
  <c r="R320" i="4" s="1"/>
  <c r="L304" i="4"/>
  <c r="R304" i="4" s="1"/>
  <c r="L350" i="4"/>
  <c r="R350" i="4" s="1"/>
  <c r="L364" i="4"/>
  <c r="R364" i="4" s="1"/>
  <c r="L351" i="4"/>
  <c r="R351" i="4" s="1"/>
  <c r="L335" i="4"/>
  <c r="R335" i="4" s="1"/>
  <c r="L319" i="4"/>
  <c r="R319" i="4" s="1"/>
  <c r="L303" i="4"/>
  <c r="R303" i="4" s="1"/>
  <c r="L274" i="4"/>
  <c r="R274" i="4" s="1"/>
  <c r="L258" i="4"/>
  <c r="R258" i="4" s="1"/>
  <c r="L242" i="4"/>
  <c r="R242" i="4" s="1"/>
  <c r="L226" i="4"/>
  <c r="R226" i="4" s="1"/>
  <c r="L210" i="4"/>
  <c r="R210" i="4" s="1"/>
  <c r="L194" i="4"/>
  <c r="R194" i="4" s="1"/>
  <c r="L178" i="4"/>
  <c r="R178" i="4" s="1"/>
  <c r="L162" i="4"/>
  <c r="R162" i="4" s="1"/>
  <c r="L146" i="4"/>
  <c r="R146" i="4" s="1"/>
  <c r="L130" i="4"/>
  <c r="R130" i="4" s="1"/>
  <c r="L114" i="4"/>
  <c r="R114" i="4" s="1"/>
  <c r="L98" i="4"/>
  <c r="R98" i="4" s="1"/>
  <c r="L82" i="4"/>
  <c r="R82" i="4" s="1"/>
  <c r="L66" i="4"/>
  <c r="R66" i="4" s="1"/>
  <c r="L50" i="4"/>
  <c r="R50" i="4" s="1"/>
  <c r="L34" i="4"/>
  <c r="R34" i="4" s="1"/>
  <c r="L18" i="4"/>
  <c r="R18" i="4" s="1"/>
  <c r="L293" i="4"/>
  <c r="R293" i="4" s="1"/>
  <c r="L277" i="4"/>
  <c r="R277" i="4" s="1"/>
  <c r="L261" i="4"/>
  <c r="R261" i="4" s="1"/>
  <c r="L245" i="4"/>
  <c r="R245" i="4" s="1"/>
  <c r="L229" i="4"/>
  <c r="R229" i="4" s="1"/>
  <c r="L213" i="4"/>
  <c r="R213" i="4" s="1"/>
  <c r="L197" i="4"/>
  <c r="R197" i="4" s="1"/>
  <c r="L181" i="4"/>
  <c r="R181" i="4" s="1"/>
  <c r="L165" i="4"/>
  <c r="R165" i="4" s="1"/>
  <c r="L149" i="4"/>
  <c r="R149" i="4" s="1"/>
  <c r="L133" i="4"/>
  <c r="R133" i="4" s="1"/>
  <c r="L117" i="4"/>
  <c r="R117" i="4" s="1"/>
  <c r="L101" i="4"/>
  <c r="R101" i="4" s="1"/>
  <c r="L85" i="4"/>
  <c r="R85" i="4" s="1"/>
  <c r="L69" i="4"/>
  <c r="R69" i="4" s="1"/>
  <c r="L53" i="4"/>
  <c r="R53" i="4" s="1"/>
  <c r="L37" i="4"/>
  <c r="R37" i="4" s="1"/>
  <c r="L21" i="4"/>
  <c r="R21" i="4" s="1"/>
  <c r="L296" i="4"/>
  <c r="R296" i="4" s="1"/>
  <c r="L280" i="4"/>
  <c r="R280" i="4" s="1"/>
  <c r="L264" i="4"/>
  <c r="R264" i="4" s="1"/>
  <c r="L248" i="4"/>
  <c r="R248" i="4" s="1"/>
  <c r="L232" i="4"/>
  <c r="R232" i="4" s="1"/>
  <c r="L216" i="4"/>
  <c r="R216" i="4" s="1"/>
  <c r="L200" i="4"/>
  <c r="R200" i="4" s="1"/>
  <c r="L184" i="4"/>
  <c r="R184" i="4" s="1"/>
  <c r="L168" i="4"/>
  <c r="R168" i="4" s="1"/>
  <c r="L152" i="4"/>
  <c r="R152" i="4" s="1"/>
  <c r="L136" i="4"/>
  <c r="R136" i="4" s="1"/>
  <c r="L120" i="4"/>
  <c r="R120" i="4" s="1"/>
  <c r="L104" i="4"/>
  <c r="R104" i="4" s="1"/>
  <c r="L88" i="4"/>
  <c r="R88" i="4" s="1"/>
  <c r="L72" i="4"/>
  <c r="R72" i="4" s="1"/>
  <c r="L56" i="4"/>
  <c r="R56" i="4" s="1"/>
  <c r="L40" i="4"/>
  <c r="R40" i="4" s="1"/>
  <c r="L24" i="4"/>
  <c r="R24" i="4" s="1"/>
  <c r="L8" i="4"/>
  <c r="R8" i="4" s="1"/>
  <c r="L287" i="4"/>
  <c r="R287" i="4" s="1"/>
  <c r="L271" i="4"/>
  <c r="R271" i="4" s="1"/>
  <c r="L255" i="4"/>
  <c r="R255" i="4" s="1"/>
  <c r="L239" i="4"/>
  <c r="R239" i="4" s="1"/>
  <c r="L223" i="4"/>
  <c r="R223" i="4" s="1"/>
  <c r="L207" i="4"/>
  <c r="R207" i="4" s="1"/>
  <c r="L191" i="4"/>
  <c r="R191" i="4" s="1"/>
  <c r="L175" i="4"/>
  <c r="R175" i="4" s="1"/>
  <c r="L159" i="4"/>
  <c r="R159" i="4" s="1"/>
  <c r="L143" i="4"/>
  <c r="R143" i="4" s="1"/>
  <c r="L127" i="4"/>
  <c r="R127" i="4" s="1"/>
  <c r="L111" i="4"/>
  <c r="R111" i="4" s="1"/>
  <c r="L95" i="4"/>
  <c r="R95" i="4" s="1"/>
  <c r="L79" i="4"/>
  <c r="R79" i="4" s="1"/>
  <c r="L63" i="4"/>
  <c r="R63" i="4" s="1"/>
  <c r="L47" i="4"/>
  <c r="R47" i="4" s="1"/>
  <c r="L31" i="4"/>
  <c r="R31" i="4" s="1"/>
  <c r="L15" i="4"/>
  <c r="R15" i="4" s="1"/>
  <c r="L366" i="4"/>
  <c r="R366" i="4" s="1"/>
  <c r="L322" i="4"/>
  <c r="R322" i="4" s="1"/>
  <c r="L361" i="4"/>
  <c r="R361" i="4" s="1"/>
  <c r="L345" i="4"/>
  <c r="R345" i="4" s="1"/>
  <c r="L329" i="4"/>
  <c r="R329" i="4" s="1"/>
  <c r="L313" i="4"/>
  <c r="R313" i="4" s="1"/>
  <c r="L290" i="4"/>
  <c r="R290" i="4" s="1"/>
  <c r="L318" i="4"/>
  <c r="R318" i="4" s="1"/>
  <c r="L348" i="4"/>
  <c r="R348" i="4" s="1"/>
  <c r="L332" i="4"/>
  <c r="R332" i="4" s="1"/>
  <c r="L316" i="4"/>
  <c r="R316" i="4" s="1"/>
  <c r="L300" i="4"/>
  <c r="R300" i="4" s="1"/>
  <c r="L338" i="4"/>
  <c r="R338" i="4" s="1"/>
  <c r="L363" i="4"/>
  <c r="R363" i="4" s="1"/>
  <c r="L347" i="4"/>
  <c r="R347" i="4" s="1"/>
  <c r="L331" i="4"/>
  <c r="R331" i="4" s="1"/>
  <c r="L315" i="4"/>
  <c r="R315" i="4" s="1"/>
  <c r="L298" i="4"/>
  <c r="R298" i="4" s="1"/>
  <c r="L270" i="4"/>
  <c r="R270" i="4" s="1"/>
  <c r="L254" i="4"/>
  <c r="R254" i="4" s="1"/>
  <c r="L238" i="4"/>
  <c r="R238" i="4" s="1"/>
  <c r="L222" i="4"/>
  <c r="R222" i="4" s="1"/>
  <c r="L206" i="4"/>
  <c r="R206" i="4" s="1"/>
  <c r="L190" i="4"/>
  <c r="R190" i="4" s="1"/>
  <c r="L174" i="4"/>
  <c r="R174" i="4" s="1"/>
  <c r="L158" i="4"/>
  <c r="R158" i="4" s="1"/>
  <c r="L142" i="4"/>
  <c r="R142" i="4" s="1"/>
  <c r="L126" i="4"/>
  <c r="R126" i="4" s="1"/>
  <c r="L110" i="4"/>
  <c r="R110" i="4" s="1"/>
  <c r="L94" i="4"/>
  <c r="R94" i="4" s="1"/>
  <c r="L78" i="4"/>
  <c r="R78" i="4" s="1"/>
  <c r="L62" i="4"/>
  <c r="R62" i="4" s="1"/>
  <c r="L46" i="4"/>
  <c r="R46" i="4" s="1"/>
  <c r="L30" i="4"/>
  <c r="R30" i="4" s="1"/>
  <c r="L14" i="4"/>
  <c r="R14" i="4" s="1"/>
  <c r="L289" i="4"/>
  <c r="R289" i="4" s="1"/>
  <c r="L273" i="4"/>
  <c r="R273" i="4" s="1"/>
  <c r="L257" i="4"/>
  <c r="R257" i="4" s="1"/>
  <c r="L241" i="4"/>
  <c r="R241" i="4" s="1"/>
  <c r="L225" i="4"/>
  <c r="R225" i="4" s="1"/>
  <c r="L209" i="4"/>
  <c r="R209" i="4" s="1"/>
  <c r="L193" i="4"/>
  <c r="R193" i="4" s="1"/>
  <c r="L177" i="4"/>
  <c r="R177" i="4" s="1"/>
  <c r="L161" i="4"/>
  <c r="R161" i="4" s="1"/>
  <c r="L145" i="4"/>
  <c r="R145" i="4" s="1"/>
  <c r="L129" i="4"/>
  <c r="R129" i="4" s="1"/>
  <c r="L113" i="4"/>
  <c r="R113" i="4" s="1"/>
  <c r="L97" i="4"/>
  <c r="R97" i="4" s="1"/>
  <c r="L81" i="4"/>
  <c r="R81" i="4" s="1"/>
  <c r="L65" i="4"/>
  <c r="R65" i="4" s="1"/>
  <c r="L49" i="4"/>
  <c r="R49" i="4" s="1"/>
  <c r="L33" i="4"/>
  <c r="R33" i="4" s="1"/>
  <c r="L17" i="4"/>
  <c r="R17" i="4" s="1"/>
  <c r="L292" i="4"/>
  <c r="R292" i="4" s="1"/>
  <c r="L276" i="4"/>
  <c r="R276" i="4" s="1"/>
  <c r="L260" i="4"/>
  <c r="R260" i="4" s="1"/>
  <c r="L244" i="4"/>
  <c r="R244" i="4" s="1"/>
  <c r="L228" i="4"/>
  <c r="R228" i="4" s="1"/>
  <c r="L212" i="4"/>
  <c r="R212" i="4" s="1"/>
  <c r="L196" i="4"/>
  <c r="R196" i="4" s="1"/>
  <c r="L180" i="4"/>
  <c r="R180" i="4" s="1"/>
  <c r="L164" i="4"/>
  <c r="R164" i="4" s="1"/>
  <c r="L148" i="4"/>
  <c r="R148" i="4" s="1"/>
  <c r="L132" i="4"/>
  <c r="R132" i="4" s="1"/>
  <c r="L116" i="4"/>
  <c r="R116" i="4" s="1"/>
  <c r="L100" i="4"/>
  <c r="R100" i="4" s="1"/>
  <c r="L84" i="4"/>
  <c r="R84" i="4" s="1"/>
  <c r="L68" i="4"/>
  <c r="R68" i="4" s="1"/>
  <c r="L52" i="4"/>
  <c r="R52" i="4" s="1"/>
  <c r="L36" i="4"/>
  <c r="R36" i="4" s="1"/>
  <c r="L20" i="4"/>
  <c r="R20" i="4" s="1"/>
  <c r="L299" i="4"/>
  <c r="R299" i="4" s="1"/>
  <c r="L283" i="4"/>
  <c r="R283" i="4" s="1"/>
  <c r="L267" i="4"/>
  <c r="R267" i="4" s="1"/>
  <c r="L251" i="4"/>
  <c r="R251" i="4" s="1"/>
  <c r="L235" i="4"/>
  <c r="R235" i="4" s="1"/>
  <c r="L219" i="4"/>
  <c r="R219" i="4" s="1"/>
  <c r="L203" i="4"/>
  <c r="R203" i="4" s="1"/>
  <c r="L187" i="4"/>
  <c r="R187" i="4" s="1"/>
  <c r="L171" i="4"/>
  <c r="R171" i="4" s="1"/>
  <c r="L155" i="4"/>
  <c r="R155" i="4" s="1"/>
  <c r="L139" i="4"/>
  <c r="R139" i="4" s="1"/>
  <c r="L123" i="4"/>
  <c r="R123" i="4" s="1"/>
  <c r="L107" i="4"/>
  <c r="R107" i="4" s="1"/>
  <c r="L91" i="4"/>
  <c r="R91" i="4" s="1"/>
  <c r="L75" i="4"/>
  <c r="R75" i="4" s="1"/>
  <c r="L59" i="4"/>
  <c r="R59" i="4" s="1"/>
  <c r="L43" i="4"/>
  <c r="R43" i="4" s="1"/>
  <c r="L27" i="4"/>
  <c r="R27" i="4" s="1"/>
  <c r="L11" i="4"/>
  <c r="R11" i="4" s="1"/>
  <c r="L344" i="4"/>
  <c r="R344" i="4" s="1"/>
  <c r="L328" i="4"/>
  <c r="R328" i="4" s="1"/>
  <c r="L312" i="4"/>
  <c r="R312" i="4" s="1"/>
  <c r="L286" i="4"/>
  <c r="R286" i="4" s="1"/>
  <c r="L326" i="4"/>
  <c r="R326" i="4" s="1"/>
  <c r="L359" i="4"/>
  <c r="R359" i="4" s="1"/>
  <c r="L343" i="4"/>
  <c r="R343" i="4" s="1"/>
  <c r="L327" i="4"/>
  <c r="R327" i="4" s="1"/>
  <c r="L311" i="4"/>
  <c r="R311" i="4" s="1"/>
  <c r="L282" i="4"/>
  <c r="R282" i="4" s="1"/>
  <c r="L266" i="4"/>
  <c r="R266" i="4" s="1"/>
  <c r="L250" i="4"/>
  <c r="R250" i="4" s="1"/>
  <c r="L234" i="4"/>
  <c r="R234" i="4" s="1"/>
  <c r="L218" i="4"/>
  <c r="R218" i="4" s="1"/>
  <c r="L202" i="4"/>
  <c r="R202" i="4" s="1"/>
  <c r="L186" i="4"/>
  <c r="R186" i="4" s="1"/>
  <c r="L170" i="4"/>
  <c r="R170" i="4" s="1"/>
  <c r="L154" i="4"/>
  <c r="R154" i="4" s="1"/>
  <c r="L138" i="4"/>
  <c r="R138" i="4" s="1"/>
  <c r="L122" i="4"/>
  <c r="R122" i="4" s="1"/>
  <c r="L106" i="4"/>
  <c r="R106" i="4" s="1"/>
  <c r="L90" i="4"/>
  <c r="R90" i="4" s="1"/>
  <c r="L74" i="4"/>
  <c r="R74" i="4" s="1"/>
  <c r="L58" i="4"/>
  <c r="R58" i="4" s="1"/>
  <c r="L42" i="4"/>
  <c r="R42" i="4" s="1"/>
  <c r="L26" i="4"/>
  <c r="R26" i="4" s="1"/>
  <c r="L10" i="4"/>
  <c r="R10" i="4" s="1"/>
  <c r="L285" i="4"/>
  <c r="R285" i="4" s="1"/>
  <c r="L269" i="4"/>
  <c r="R269" i="4" s="1"/>
  <c r="L253" i="4"/>
  <c r="R253" i="4" s="1"/>
  <c r="L237" i="4"/>
  <c r="R237" i="4" s="1"/>
  <c r="L221" i="4"/>
  <c r="R221" i="4" s="1"/>
  <c r="L205" i="4"/>
  <c r="R205" i="4" s="1"/>
  <c r="L189" i="4"/>
  <c r="R189" i="4" s="1"/>
  <c r="L173" i="4"/>
  <c r="R173" i="4" s="1"/>
  <c r="L157" i="4"/>
  <c r="R157" i="4" s="1"/>
  <c r="L141" i="4"/>
  <c r="R141" i="4" s="1"/>
  <c r="L125" i="4"/>
  <c r="R125" i="4" s="1"/>
  <c r="L109" i="4"/>
  <c r="R109" i="4" s="1"/>
  <c r="L93" i="4"/>
  <c r="R93" i="4" s="1"/>
  <c r="L77" i="4"/>
  <c r="R77" i="4" s="1"/>
  <c r="L61" i="4"/>
  <c r="R61" i="4" s="1"/>
  <c r="L45" i="4"/>
  <c r="R45" i="4" s="1"/>
  <c r="L29" i="4"/>
  <c r="R29" i="4" s="1"/>
  <c r="L13" i="4"/>
  <c r="R13" i="4" s="1"/>
  <c r="L288" i="4"/>
  <c r="R288" i="4" s="1"/>
  <c r="L272" i="4"/>
  <c r="R272" i="4" s="1"/>
  <c r="L256" i="4"/>
  <c r="R256" i="4" s="1"/>
  <c r="L240" i="4"/>
  <c r="R240" i="4" s="1"/>
  <c r="L224" i="4"/>
  <c r="R224" i="4" s="1"/>
  <c r="L208" i="4"/>
  <c r="R208" i="4" s="1"/>
  <c r="L192" i="4"/>
  <c r="R192" i="4" s="1"/>
  <c r="L176" i="4"/>
  <c r="R176" i="4" s="1"/>
  <c r="L160" i="4"/>
  <c r="R160" i="4" s="1"/>
  <c r="L144" i="4"/>
  <c r="R144" i="4" s="1"/>
  <c r="L128" i="4"/>
  <c r="R128" i="4" s="1"/>
  <c r="L112" i="4"/>
  <c r="R112" i="4" s="1"/>
  <c r="L96" i="4"/>
  <c r="R96" i="4" s="1"/>
  <c r="L80" i="4"/>
  <c r="R80" i="4" s="1"/>
  <c r="L64" i="4"/>
  <c r="R64" i="4" s="1"/>
  <c r="L48" i="4"/>
  <c r="R48" i="4" s="1"/>
  <c r="L32" i="4"/>
  <c r="R32" i="4" s="1"/>
  <c r="L16" i="4"/>
  <c r="R16" i="4" s="1"/>
  <c r="L295" i="4"/>
  <c r="R295" i="4" s="1"/>
  <c r="L279" i="4"/>
  <c r="R279" i="4" s="1"/>
  <c r="L263" i="4"/>
  <c r="R263" i="4" s="1"/>
  <c r="L247" i="4"/>
  <c r="R247" i="4" s="1"/>
  <c r="L231" i="4"/>
  <c r="R231" i="4" s="1"/>
  <c r="L215" i="4"/>
  <c r="R215" i="4" s="1"/>
  <c r="L199" i="4"/>
  <c r="R199" i="4" s="1"/>
  <c r="L183" i="4"/>
  <c r="R183" i="4" s="1"/>
  <c r="L167" i="4"/>
  <c r="R167" i="4" s="1"/>
  <c r="L151" i="4"/>
  <c r="R151" i="4" s="1"/>
  <c r="L135" i="4"/>
  <c r="R135" i="4" s="1"/>
  <c r="L119" i="4"/>
  <c r="R119" i="4" s="1"/>
  <c r="L103" i="4"/>
  <c r="R103" i="4" s="1"/>
  <c r="L87" i="4"/>
  <c r="R87" i="4" s="1"/>
  <c r="L71" i="4"/>
  <c r="R71" i="4" s="1"/>
  <c r="L55" i="4"/>
  <c r="R55" i="4" s="1"/>
  <c r="L39" i="4"/>
  <c r="R39" i="4" s="1"/>
  <c r="L23" i="4"/>
  <c r="R23" i="4" s="1"/>
  <c r="M8" i="5"/>
  <c r="S8" i="5" s="1"/>
  <c r="T8" i="5" s="1"/>
  <c r="O7" i="4"/>
  <c r="E12" i="8"/>
  <c r="S7" i="4" l="1"/>
  <c r="T7" i="4" s="1"/>
  <c r="M9" i="5"/>
  <c r="M8" i="4" l="1"/>
  <c r="S8" i="4" s="1"/>
  <c r="T8" i="4" s="1"/>
  <c r="S9" i="5"/>
  <c r="M10" i="5" s="1"/>
  <c r="T9" i="5" l="1"/>
  <c r="S10" i="5"/>
  <c r="M11" i="5" s="1"/>
  <c r="M9" i="4"/>
  <c r="S9" i="4" s="1"/>
  <c r="S11" i="5" l="1"/>
  <c r="M12" i="5" s="1"/>
  <c r="T10" i="5"/>
  <c r="T9" i="4"/>
  <c r="S12" i="5" l="1"/>
  <c r="M13" i="5" s="1"/>
  <c r="T11" i="5"/>
  <c r="M10" i="4"/>
  <c r="S10" i="4" s="1"/>
  <c r="T12" i="5" l="1"/>
  <c r="S13" i="5"/>
  <c r="M14" i="5" s="1"/>
  <c r="M11" i="4"/>
  <c r="S11" i="4" s="1"/>
  <c r="S14" i="5" l="1"/>
  <c r="M15" i="5" s="1"/>
  <c r="T13" i="5"/>
  <c r="M12" i="4"/>
  <c r="S12" i="4" s="1"/>
  <c r="T10" i="4"/>
  <c r="S15" i="5" l="1"/>
  <c r="M16" i="5" s="1"/>
  <c r="T14" i="5"/>
  <c r="M13" i="4"/>
  <c r="S13" i="4" s="1"/>
  <c r="T11" i="4"/>
  <c r="S16" i="5" l="1"/>
  <c r="M17" i="5" s="1"/>
  <c r="S17" i="5" s="1"/>
  <c r="T17" i="5" s="1"/>
  <c r="T15" i="5"/>
  <c r="M14" i="4"/>
  <c r="S14" i="4" s="1"/>
  <c r="T12" i="4"/>
  <c r="M18" i="5" l="1"/>
  <c r="S18" i="5" s="1"/>
  <c r="C25" i="8" s="1"/>
  <c r="E25" i="8" s="1"/>
  <c r="T16" i="5"/>
  <c r="M15" i="4"/>
  <c r="S15" i="4" s="1"/>
  <c r="T13" i="4"/>
  <c r="M19" i="5" l="1"/>
  <c r="S19" i="5" s="1"/>
  <c r="T19" i="5" s="1"/>
  <c r="T18" i="5"/>
  <c r="M16" i="4"/>
  <c r="S16" i="4" s="1"/>
  <c r="T14" i="4"/>
  <c r="M20" i="5" l="1"/>
  <c r="S20" i="5" s="1"/>
  <c r="T20" i="5" s="1"/>
  <c r="M17" i="4"/>
  <c r="S17" i="4" s="1"/>
  <c r="T15" i="4"/>
  <c r="M21" i="5" l="1"/>
  <c r="S21" i="5" s="1"/>
  <c r="M22" i="5" s="1"/>
  <c r="T17" i="4"/>
  <c r="M18" i="4"/>
  <c r="S18" i="4" s="1"/>
  <c r="T16" i="4"/>
  <c r="S22" i="5" l="1"/>
  <c r="M23" i="5" s="1"/>
  <c r="T21" i="5"/>
  <c r="T18" i="4"/>
  <c r="T22" i="5" l="1"/>
  <c r="S23" i="5"/>
  <c r="T23" i="5" s="1"/>
  <c r="M19" i="4"/>
  <c r="S19" i="4" s="1"/>
  <c r="B25" i="8"/>
  <c r="D25" i="8" l="1"/>
  <c r="M24" i="5"/>
  <c r="S24" i="5" s="1"/>
  <c r="T24" i="5" s="1"/>
  <c r="M20" i="4"/>
  <c r="S20" i="4" s="1"/>
  <c r="M25" i="5" l="1"/>
  <c r="S25" i="5" s="1"/>
  <c r="T25" i="5" s="1"/>
  <c r="M21" i="4"/>
  <c r="S21" i="4" s="1"/>
  <c r="T19" i="4"/>
  <c r="M26" i="5" l="1"/>
  <c r="S26" i="5" s="1"/>
  <c r="T26" i="5" s="1"/>
  <c r="T21" i="4"/>
  <c r="M22" i="4"/>
  <c r="S22" i="4" s="1"/>
  <c r="T20" i="4"/>
  <c r="M27" i="5" l="1"/>
  <c r="S27" i="5" s="1"/>
  <c r="T27" i="5" s="1"/>
  <c r="M23" i="4"/>
  <c r="S23" i="4" s="1"/>
  <c r="M28" i="5" l="1"/>
  <c r="S28" i="5" s="1"/>
  <c r="T28" i="5" s="1"/>
  <c r="M24" i="4"/>
  <c r="S24" i="4" s="1"/>
  <c r="T22" i="4"/>
  <c r="M29" i="5" l="1"/>
  <c r="S29" i="5" s="1"/>
  <c r="M30" i="5" s="1"/>
  <c r="M25" i="4"/>
  <c r="S25" i="4" s="1"/>
  <c r="T23" i="4"/>
  <c r="T29" i="5" l="1"/>
  <c r="S30" i="5"/>
  <c r="M26" i="4"/>
  <c r="S26" i="4" s="1"/>
  <c r="T24" i="4"/>
  <c r="T30" i="5" l="1"/>
  <c r="C26" i="8"/>
  <c r="E26" i="8" s="1"/>
  <c r="M31" i="5"/>
  <c r="S31" i="5" s="1"/>
  <c r="T31" i="5" s="1"/>
  <c r="M27" i="4"/>
  <c r="S27" i="4" s="1"/>
  <c r="T25" i="4"/>
  <c r="M32" i="5" l="1"/>
  <c r="S32" i="5" s="1"/>
  <c r="T32" i="5" s="1"/>
  <c r="M28" i="4"/>
  <c r="S28" i="4" s="1"/>
  <c r="T26" i="4"/>
  <c r="M33" i="5" l="1"/>
  <c r="S33" i="5" s="1"/>
  <c r="M29" i="4"/>
  <c r="S29" i="4" s="1"/>
  <c r="T27" i="4"/>
  <c r="T33" i="5" l="1"/>
  <c r="M34" i="5"/>
  <c r="S34" i="5" s="1"/>
  <c r="T34" i="5" s="1"/>
  <c r="T28" i="4"/>
  <c r="M30" i="4"/>
  <c r="S30" i="4" s="1"/>
  <c r="M35" i="5" l="1"/>
  <c r="S35" i="5" s="1"/>
  <c r="T30" i="4"/>
  <c r="B26" i="8"/>
  <c r="M31" i="4"/>
  <c r="S31" i="4" s="1"/>
  <c r="T29" i="4"/>
  <c r="D26" i="8" l="1"/>
  <c r="T35" i="5"/>
  <c r="M36" i="5"/>
  <c r="S36" i="5" s="1"/>
  <c r="T36" i="5" s="1"/>
  <c r="M32" i="4"/>
  <c r="S32" i="4" s="1"/>
  <c r="M37" i="5" l="1"/>
  <c r="S37" i="5" s="1"/>
  <c r="T37" i="5" s="1"/>
  <c r="M33" i="4"/>
  <c r="S33" i="4" s="1"/>
  <c r="T31" i="4"/>
  <c r="M38" i="5" l="1"/>
  <c r="S38" i="5" s="1"/>
  <c r="M34" i="4"/>
  <c r="S34" i="4" s="1"/>
  <c r="T32" i="4"/>
  <c r="T38" i="5" l="1"/>
  <c r="M39" i="5"/>
  <c r="S39" i="5" s="1"/>
  <c r="M35" i="4"/>
  <c r="S35" i="4" s="1"/>
  <c r="T33" i="4"/>
  <c r="T39" i="5" l="1"/>
  <c r="M40" i="5"/>
  <c r="S40" i="5" s="1"/>
  <c r="T40" i="5" s="1"/>
  <c r="T34" i="4"/>
  <c r="T35" i="4"/>
  <c r="M36" i="4"/>
  <c r="S36" i="4" s="1"/>
  <c r="M41" i="5" l="1"/>
  <c r="S41" i="5" s="1"/>
  <c r="T41" i="5" s="1"/>
  <c r="M37" i="4"/>
  <c r="S37" i="4" s="1"/>
  <c r="M42" i="5" l="1"/>
  <c r="S42" i="5" s="1"/>
  <c r="T36" i="4"/>
  <c r="M38" i="4"/>
  <c r="S38" i="4" s="1"/>
  <c r="T42" i="5" l="1"/>
  <c r="C27" i="8"/>
  <c r="E27" i="8" s="1"/>
  <c r="M43" i="5"/>
  <c r="S43" i="5" s="1"/>
  <c r="T43" i="5" s="1"/>
  <c r="M39" i="4"/>
  <c r="S39" i="4" s="1"/>
  <c r="T37" i="4"/>
  <c r="M44" i="5" l="1"/>
  <c r="S44" i="5" s="1"/>
  <c r="T44" i="5" s="1"/>
  <c r="M40" i="4"/>
  <c r="S40" i="4" s="1"/>
  <c r="T38" i="4"/>
  <c r="M45" i="5" l="1"/>
  <c r="S45" i="5" s="1"/>
  <c r="T45" i="5" s="1"/>
  <c r="T39" i="4"/>
  <c r="M41" i="4"/>
  <c r="S41" i="4" s="1"/>
  <c r="M46" i="5" l="1"/>
  <c r="S46" i="5" s="1"/>
  <c r="M42" i="4"/>
  <c r="S42" i="4" s="1"/>
  <c r="T40" i="4"/>
  <c r="T46" i="5" l="1"/>
  <c r="M47" i="5"/>
  <c r="S47" i="5" s="1"/>
  <c r="T47" i="5" s="1"/>
  <c r="T41" i="4"/>
  <c r="B27" i="8"/>
  <c r="T42" i="4"/>
  <c r="M43" i="4"/>
  <c r="S43" i="4" s="1"/>
  <c r="D27" i="8" l="1"/>
  <c r="M48" i="5"/>
  <c r="S48" i="5" s="1"/>
  <c r="T48" i="5" s="1"/>
  <c r="M44" i="4"/>
  <c r="S44" i="4" s="1"/>
  <c r="M49" i="5" l="1"/>
  <c r="S49" i="5" s="1"/>
  <c r="T49" i="5" s="1"/>
  <c r="M45" i="4"/>
  <c r="S45" i="4" s="1"/>
  <c r="T43" i="4"/>
  <c r="M50" i="5" l="1"/>
  <c r="S50" i="5" s="1"/>
  <c r="T45" i="4"/>
  <c r="M46" i="4"/>
  <c r="S46" i="4" s="1"/>
  <c r="T44" i="4"/>
  <c r="T50" i="5" l="1"/>
  <c r="M51" i="5"/>
  <c r="S51" i="5" s="1"/>
  <c r="T51" i="5" s="1"/>
  <c r="M47" i="4"/>
  <c r="S47" i="4" s="1"/>
  <c r="M52" i="5" l="1"/>
  <c r="S52" i="5" s="1"/>
  <c r="T52" i="5" s="1"/>
  <c r="T46" i="4"/>
  <c r="M48" i="4"/>
  <c r="S48" i="4" s="1"/>
  <c r="M53" i="5" l="1"/>
  <c r="S53" i="5" s="1"/>
  <c r="T53" i="5" s="1"/>
  <c r="M49" i="4"/>
  <c r="S49" i="4" s="1"/>
  <c r="T47" i="4"/>
  <c r="M54" i="5" l="1"/>
  <c r="S54" i="5" s="1"/>
  <c r="M50" i="4"/>
  <c r="S50" i="4" s="1"/>
  <c r="T48" i="4"/>
  <c r="T54" i="5" l="1"/>
  <c r="C28" i="8"/>
  <c r="E28" i="8" s="1"/>
  <c r="M55" i="5"/>
  <c r="S55" i="5" s="1"/>
  <c r="M51" i="4"/>
  <c r="S51" i="4" s="1"/>
  <c r="T49" i="4"/>
  <c r="T55" i="5" l="1"/>
  <c r="M56" i="5"/>
  <c r="S56" i="5" s="1"/>
  <c r="M52" i="4"/>
  <c r="S52" i="4" s="1"/>
  <c r="T50" i="4"/>
  <c r="T56" i="5" l="1"/>
  <c r="M57" i="5"/>
  <c r="S57" i="5" s="1"/>
  <c r="T57" i="5" s="1"/>
  <c r="M53" i="4"/>
  <c r="S53" i="4" s="1"/>
  <c r="T51" i="4"/>
  <c r="M58" i="5" l="1"/>
  <c r="T53" i="4"/>
  <c r="M54" i="4"/>
  <c r="S54" i="4" s="1"/>
  <c r="T52" i="4"/>
  <c r="S58" i="5" l="1"/>
  <c r="M59" i="5" s="1"/>
  <c r="T54" i="4"/>
  <c r="M55" i="4"/>
  <c r="S55" i="4" s="1"/>
  <c r="B28" i="8" s="1"/>
  <c r="D28" i="8" l="1"/>
  <c r="T58" i="5"/>
  <c r="S59" i="5"/>
  <c r="M60" i="5" s="1"/>
  <c r="M56" i="4"/>
  <c r="S56" i="4" s="1"/>
  <c r="S60" i="5" l="1"/>
  <c r="M61" i="5" s="1"/>
  <c r="T59" i="5"/>
  <c r="M57" i="4"/>
  <c r="S57" i="4" s="1"/>
  <c r="T55" i="4"/>
  <c r="T60" i="5" l="1"/>
  <c r="S61" i="5"/>
  <c r="M62" i="5" s="1"/>
  <c r="M58" i="4"/>
  <c r="S58" i="4" s="1"/>
  <c r="T56" i="4"/>
  <c r="S62" i="5" l="1"/>
  <c r="M63" i="5" s="1"/>
  <c r="T61" i="5"/>
  <c r="M59" i="4"/>
  <c r="S59" i="4" s="1"/>
  <c r="T57" i="4"/>
  <c r="T62" i="5" l="1"/>
  <c r="S63" i="5"/>
  <c r="M64" i="5" s="1"/>
  <c r="M60" i="4"/>
  <c r="S60" i="4" s="1"/>
  <c r="T58" i="4"/>
  <c r="T63" i="5" l="1"/>
  <c r="S64" i="5"/>
  <c r="M65" i="5" s="1"/>
  <c r="S65" i="5" s="1"/>
  <c r="T65" i="5" s="1"/>
  <c r="M61" i="4"/>
  <c r="S61" i="4" s="1"/>
  <c r="T59" i="4"/>
  <c r="M66" i="5" l="1"/>
  <c r="S66" i="5" s="1"/>
  <c r="T64" i="5"/>
  <c r="M62" i="4"/>
  <c r="S62" i="4" s="1"/>
  <c r="T60" i="4"/>
  <c r="C29" i="8" l="1"/>
  <c r="E29" i="8" s="1"/>
  <c r="M67" i="5"/>
  <c r="T66" i="5"/>
  <c r="M63" i="4"/>
  <c r="S63" i="4" s="1"/>
  <c r="T61" i="4"/>
  <c r="S67" i="5" l="1"/>
  <c r="M68" i="5" s="1"/>
  <c r="M64" i="4"/>
  <c r="S64" i="4" s="1"/>
  <c r="T62" i="4"/>
  <c r="T67" i="5" l="1"/>
  <c r="S68" i="5"/>
  <c r="M69" i="5" s="1"/>
  <c r="M65" i="4"/>
  <c r="S65" i="4" s="1"/>
  <c r="T63" i="4"/>
  <c r="T68" i="5" l="1"/>
  <c r="S69" i="5"/>
  <c r="M70" i="5" s="1"/>
  <c r="M66" i="4"/>
  <c r="S66" i="4" s="1"/>
  <c r="T64" i="4"/>
  <c r="S70" i="5" l="1"/>
  <c r="M71" i="5" s="1"/>
  <c r="T69" i="5"/>
  <c r="T66" i="4"/>
  <c r="B29" i="8"/>
  <c r="M67" i="4"/>
  <c r="S67" i="4" s="1"/>
  <c r="T65" i="4"/>
  <c r="D29" i="8" l="1"/>
  <c r="S71" i="5"/>
  <c r="M72" i="5" s="1"/>
  <c r="T70" i="5"/>
  <c r="M68" i="4"/>
  <c r="S68" i="4" s="1"/>
  <c r="T71" i="5" l="1"/>
  <c r="S72" i="5"/>
  <c r="M73" i="5" s="1"/>
  <c r="M69" i="4"/>
  <c r="S69" i="4" s="1"/>
  <c r="T67" i="4"/>
  <c r="T72" i="5" l="1"/>
  <c r="S73" i="5"/>
  <c r="M74" i="5" s="1"/>
  <c r="M70" i="4"/>
  <c r="S70" i="4" s="1"/>
  <c r="T68" i="4"/>
  <c r="T73" i="5" l="1"/>
  <c r="S74" i="5"/>
  <c r="M75" i="5" s="1"/>
  <c r="M71" i="4"/>
  <c r="S71" i="4" s="1"/>
  <c r="T69" i="4"/>
  <c r="S75" i="5" l="1"/>
  <c r="M76" i="5" s="1"/>
  <c r="T74" i="5"/>
  <c r="M72" i="4"/>
  <c r="S72" i="4" s="1"/>
  <c r="T70" i="4"/>
  <c r="S76" i="5" l="1"/>
  <c r="M77" i="5" s="1"/>
  <c r="T75" i="5"/>
  <c r="M73" i="4"/>
  <c r="S73" i="4" s="1"/>
  <c r="T71" i="4"/>
  <c r="T76" i="5" l="1"/>
  <c r="S77" i="5"/>
  <c r="M78" i="5" s="1"/>
  <c r="S78" i="5" s="1"/>
  <c r="M74" i="4"/>
  <c r="S74" i="4" s="1"/>
  <c r="T72" i="4"/>
  <c r="T78" i="5" l="1"/>
  <c r="C30" i="8"/>
  <c r="E30" i="8" s="1"/>
  <c r="M79" i="5"/>
  <c r="S79" i="5" s="1"/>
  <c r="T79" i="5" s="1"/>
  <c r="T77" i="5"/>
  <c r="M75" i="4"/>
  <c r="S75" i="4" s="1"/>
  <c r="T73" i="4"/>
  <c r="M80" i="5" l="1"/>
  <c r="S80" i="5" s="1"/>
  <c r="T80" i="5" s="1"/>
  <c r="M76" i="4"/>
  <c r="S76" i="4" s="1"/>
  <c r="T74" i="4"/>
  <c r="M81" i="5" l="1"/>
  <c r="S81" i="5" s="1"/>
  <c r="T81" i="5" s="1"/>
  <c r="M77" i="4"/>
  <c r="S77" i="4" s="1"/>
  <c r="T75" i="4"/>
  <c r="M82" i="5" l="1"/>
  <c r="S82" i="5" s="1"/>
  <c r="T82" i="5" s="1"/>
  <c r="M78" i="4"/>
  <c r="S78" i="4" s="1"/>
  <c r="T76" i="4"/>
  <c r="B30" i="8" l="1"/>
  <c r="D30" i="8" s="1"/>
  <c r="M83" i="5"/>
  <c r="S83" i="5" s="1"/>
  <c r="T83" i="5" s="1"/>
  <c r="M79" i="4"/>
  <c r="S79" i="4" s="1"/>
  <c r="T78" i="4"/>
  <c r="T77" i="4"/>
  <c r="M84" i="5" l="1"/>
  <c r="S84" i="5" s="1"/>
  <c r="M80" i="4"/>
  <c r="S80" i="4" s="1"/>
  <c r="T84" i="5" l="1"/>
  <c r="M85" i="5"/>
  <c r="S85" i="5" s="1"/>
  <c r="M81" i="4"/>
  <c r="S81" i="4" s="1"/>
  <c r="T79" i="4"/>
  <c r="T85" i="5" l="1"/>
  <c r="M86" i="5"/>
  <c r="S86" i="5" s="1"/>
  <c r="T86" i="5" s="1"/>
  <c r="M82" i="4"/>
  <c r="S82" i="4" s="1"/>
  <c r="T80" i="4"/>
  <c r="M87" i="5" l="1"/>
  <c r="S87" i="5" s="1"/>
  <c r="T87" i="5" s="1"/>
  <c r="M83" i="4"/>
  <c r="S83" i="4" s="1"/>
  <c r="T81" i="4"/>
  <c r="M88" i="5" l="1"/>
  <c r="S88" i="5" s="1"/>
  <c r="T88" i="5" s="1"/>
  <c r="M84" i="4"/>
  <c r="S84" i="4" s="1"/>
  <c r="T82" i="4"/>
  <c r="M89" i="5" l="1"/>
  <c r="S89" i="5" s="1"/>
  <c r="M85" i="4"/>
  <c r="S85" i="4" s="1"/>
  <c r="T83" i="4"/>
  <c r="T89" i="5" l="1"/>
  <c r="M90" i="5"/>
  <c r="S90" i="5" s="1"/>
  <c r="M86" i="4"/>
  <c r="S86" i="4" s="1"/>
  <c r="T84" i="4"/>
  <c r="T90" i="5" l="1"/>
  <c r="C31" i="8"/>
  <c r="E31" i="8" s="1"/>
  <c r="M91" i="5"/>
  <c r="S91" i="5" s="1"/>
  <c r="T91" i="5" s="1"/>
  <c r="M87" i="4"/>
  <c r="S87" i="4" s="1"/>
  <c r="T85" i="4"/>
  <c r="M92" i="5" l="1"/>
  <c r="S92" i="5" s="1"/>
  <c r="T92" i="5" s="1"/>
  <c r="M88" i="4"/>
  <c r="S88" i="4" s="1"/>
  <c r="T86" i="4"/>
  <c r="M93" i="5" l="1"/>
  <c r="S93" i="5" s="1"/>
  <c r="T93" i="5" s="1"/>
  <c r="M89" i="4"/>
  <c r="S89" i="4" s="1"/>
  <c r="T87" i="4"/>
  <c r="M94" i="5" l="1"/>
  <c r="S94" i="5" s="1"/>
  <c r="M90" i="4"/>
  <c r="S90" i="4" s="1"/>
  <c r="T88" i="4"/>
  <c r="B31" i="8" l="1"/>
  <c r="D31" i="8" s="1"/>
  <c r="T94" i="5"/>
  <c r="M95" i="5"/>
  <c r="S95" i="5" s="1"/>
  <c r="T95" i="5" s="1"/>
  <c r="T90" i="4"/>
  <c r="M91" i="4"/>
  <c r="S91" i="4" s="1"/>
  <c r="T89" i="4"/>
  <c r="M96" i="5" l="1"/>
  <c r="S96" i="5" s="1"/>
  <c r="T96" i="5" s="1"/>
  <c r="M92" i="4"/>
  <c r="S92" i="4" s="1"/>
  <c r="M97" i="5" l="1"/>
  <c r="S97" i="5" s="1"/>
  <c r="T97" i="5" s="1"/>
  <c r="M93" i="4"/>
  <c r="S93" i="4" s="1"/>
  <c r="T91" i="4"/>
  <c r="M98" i="5" l="1"/>
  <c r="S98" i="5" s="1"/>
  <c r="T98" i="5" s="1"/>
  <c r="M94" i="4"/>
  <c r="S94" i="4" s="1"/>
  <c r="T92" i="4"/>
  <c r="M99" i="5" l="1"/>
  <c r="S99" i="5" s="1"/>
  <c r="T99" i="5" s="1"/>
  <c r="M95" i="4"/>
  <c r="S95" i="4" s="1"/>
  <c r="T93" i="4"/>
  <c r="M100" i="5" l="1"/>
  <c r="S100" i="5" s="1"/>
  <c r="T100" i="5" s="1"/>
  <c r="M96" i="4"/>
  <c r="S96" i="4" s="1"/>
  <c r="T94" i="4"/>
  <c r="M101" i="5" l="1"/>
  <c r="S101" i="5" s="1"/>
  <c r="T101" i="5" s="1"/>
  <c r="M97" i="4"/>
  <c r="S97" i="4" s="1"/>
  <c r="T95" i="4"/>
  <c r="M102" i="5" l="1"/>
  <c r="S102" i="5" s="1"/>
  <c r="M98" i="4"/>
  <c r="S98" i="4" s="1"/>
  <c r="T96" i="4"/>
  <c r="T102" i="5" l="1"/>
  <c r="C32" i="8"/>
  <c r="E32" i="8" s="1"/>
  <c r="M103" i="5"/>
  <c r="S103" i="5" s="1"/>
  <c r="T103" i="5" s="1"/>
  <c r="M99" i="4"/>
  <c r="S99" i="4" s="1"/>
  <c r="T97" i="4"/>
  <c r="M104" i="5" l="1"/>
  <c r="S104" i="5" s="1"/>
  <c r="T104" i="5" s="1"/>
  <c r="M100" i="4"/>
  <c r="S100" i="4" s="1"/>
  <c r="T98" i="4"/>
  <c r="M105" i="5" l="1"/>
  <c r="S105" i="5" s="1"/>
  <c r="T105" i="5" s="1"/>
  <c r="M101" i="4"/>
  <c r="S101" i="4" s="1"/>
  <c r="T99" i="4"/>
  <c r="M106" i="5" l="1"/>
  <c r="S106" i="5" s="1"/>
  <c r="T106" i="5" s="1"/>
  <c r="M102" i="4"/>
  <c r="S102" i="4" s="1"/>
  <c r="T100" i="4"/>
  <c r="M107" i="5" l="1"/>
  <c r="S107" i="5" s="1"/>
  <c r="T107" i="5" s="1"/>
  <c r="T102" i="4"/>
  <c r="M103" i="4"/>
  <c r="S103" i="4" s="1"/>
  <c r="B32" i="8" s="1"/>
  <c r="D32" i="8" s="1"/>
  <c r="T101" i="4"/>
  <c r="M108" i="5" l="1"/>
  <c r="S108" i="5" s="1"/>
  <c r="T108" i="5" s="1"/>
  <c r="M104" i="4"/>
  <c r="S104" i="4" s="1"/>
  <c r="M109" i="5" l="1"/>
  <c r="S109" i="5" s="1"/>
  <c r="T109" i="5" s="1"/>
  <c r="M105" i="4"/>
  <c r="S105" i="4" s="1"/>
  <c r="T103" i="4"/>
  <c r="M110" i="5" l="1"/>
  <c r="S110" i="5" s="1"/>
  <c r="T110" i="5" s="1"/>
  <c r="M106" i="4"/>
  <c r="S106" i="4" s="1"/>
  <c r="T104" i="4"/>
  <c r="M111" i="5" l="1"/>
  <c r="S111" i="5" s="1"/>
  <c r="T111" i="5" s="1"/>
  <c r="M107" i="4"/>
  <c r="S107" i="4" s="1"/>
  <c r="T105" i="4"/>
  <c r="M112" i="5" l="1"/>
  <c r="S112" i="5" s="1"/>
  <c r="T112" i="5" s="1"/>
  <c r="M108" i="4"/>
  <c r="S108" i="4" s="1"/>
  <c r="T106" i="4"/>
  <c r="M113" i="5" l="1"/>
  <c r="S113" i="5" s="1"/>
  <c r="T113" i="5" s="1"/>
  <c r="M109" i="4"/>
  <c r="S109" i="4" s="1"/>
  <c r="T107" i="4"/>
  <c r="M114" i="5" l="1"/>
  <c r="S114" i="5" s="1"/>
  <c r="M110" i="4"/>
  <c r="S110" i="4" s="1"/>
  <c r="T108" i="4"/>
  <c r="T114" i="5" l="1"/>
  <c r="C33" i="8"/>
  <c r="E33" i="8" s="1"/>
  <c r="M115" i="5"/>
  <c r="S115" i="5" s="1"/>
  <c r="T115" i="5" s="1"/>
  <c r="M111" i="4"/>
  <c r="S111" i="4" s="1"/>
  <c r="T109" i="4"/>
  <c r="M116" i="5" l="1"/>
  <c r="S116" i="5" s="1"/>
  <c r="T116" i="5" s="1"/>
  <c r="M112" i="4"/>
  <c r="S112" i="4" s="1"/>
  <c r="T110" i="4"/>
  <c r="M117" i="5" l="1"/>
  <c r="S117" i="5" s="1"/>
  <c r="T117" i="5" s="1"/>
  <c r="M113" i="4"/>
  <c r="S113" i="4" s="1"/>
  <c r="T111" i="4"/>
  <c r="M118" i="5" l="1"/>
  <c r="S118" i="5" s="1"/>
  <c r="T118" i="5" s="1"/>
  <c r="M114" i="4"/>
  <c r="S114" i="4" s="1"/>
  <c r="T112" i="4"/>
  <c r="B33" i="8" l="1"/>
  <c r="D33" i="8" s="1"/>
  <c r="M119" i="5"/>
  <c r="S119" i="5" s="1"/>
  <c r="T119" i="5" s="1"/>
  <c r="M115" i="4"/>
  <c r="S115" i="4" s="1"/>
  <c r="T114" i="4"/>
  <c r="T113" i="4"/>
  <c r="M120" i="5" l="1"/>
  <c r="S120" i="5" s="1"/>
  <c r="T120" i="5" s="1"/>
  <c r="M116" i="4"/>
  <c r="S116" i="4" s="1"/>
  <c r="M121" i="5" l="1"/>
  <c r="S121" i="5" s="1"/>
  <c r="T121" i="5" s="1"/>
  <c r="M117" i="4"/>
  <c r="S117" i="4" s="1"/>
  <c r="T115" i="4"/>
  <c r="M122" i="5" l="1"/>
  <c r="S122" i="5" s="1"/>
  <c r="T122" i="5" s="1"/>
  <c r="M118" i="4"/>
  <c r="S118" i="4" s="1"/>
  <c r="T116" i="4"/>
  <c r="M123" i="5" l="1"/>
  <c r="S123" i="5" s="1"/>
  <c r="T123" i="5" s="1"/>
  <c r="M119" i="4"/>
  <c r="S119" i="4" s="1"/>
  <c r="T117" i="4"/>
  <c r="M124" i="5" l="1"/>
  <c r="S124" i="5" s="1"/>
  <c r="T124" i="5" s="1"/>
  <c r="M120" i="4"/>
  <c r="S120" i="4" s="1"/>
  <c r="T118" i="4"/>
  <c r="M125" i="5" l="1"/>
  <c r="S125" i="5" s="1"/>
  <c r="M126" i="5" s="1"/>
  <c r="S126" i="5" s="1"/>
  <c r="C34" i="8" s="1"/>
  <c r="E34" i="8" s="1"/>
  <c r="M121" i="4"/>
  <c r="S121" i="4" s="1"/>
  <c r="T119" i="4"/>
  <c r="T125" i="5" l="1"/>
  <c r="M122" i="4"/>
  <c r="S122" i="4" s="1"/>
  <c r="T120" i="4"/>
  <c r="M123" i="4" l="1"/>
  <c r="S123" i="4" s="1"/>
  <c r="T121" i="4"/>
  <c r="T126" i="5"/>
  <c r="M127" i="5"/>
  <c r="S127" i="5" l="1"/>
  <c r="T127" i="5" s="1"/>
  <c r="M124" i="4"/>
  <c r="S124" i="4" s="1"/>
  <c r="T122" i="4"/>
  <c r="M128" i="5" l="1"/>
  <c r="S128" i="5" s="1"/>
  <c r="M125" i="4"/>
  <c r="S125" i="4" s="1"/>
  <c r="T123" i="4"/>
  <c r="T128" i="5" l="1"/>
  <c r="M129" i="5"/>
  <c r="S129" i="5" s="1"/>
  <c r="T129" i="5" s="1"/>
  <c r="M126" i="4"/>
  <c r="S126" i="4" s="1"/>
  <c r="T124" i="4"/>
  <c r="M130" i="5" l="1"/>
  <c r="S130" i="5" s="1"/>
  <c r="T130" i="5" s="1"/>
  <c r="M127" i="4"/>
  <c r="T126" i="4"/>
  <c r="T125" i="4"/>
  <c r="M131" i="5" l="1"/>
  <c r="S131" i="5" s="1"/>
  <c r="M132" i="5" s="1"/>
  <c r="S127" i="4"/>
  <c r="T127" i="4" l="1"/>
  <c r="B34" i="8"/>
  <c r="D34" i="8" s="1"/>
  <c r="T131" i="5"/>
  <c r="S132" i="5"/>
  <c r="T132" i="5" s="1"/>
  <c r="M128" i="4"/>
  <c r="S128" i="4" s="1"/>
  <c r="M129" i="4" s="1"/>
  <c r="S129" i="4" s="1"/>
  <c r="M133" i="5" l="1"/>
  <c r="S133" i="5" s="1"/>
  <c r="M130" i="4"/>
  <c r="S130" i="4" s="1"/>
  <c r="T128" i="4"/>
  <c r="T133" i="5" l="1"/>
  <c r="M134" i="5"/>
  <c r="S134" i="5" s="1"/>
  <c r="M131" i="4"/>
  <c r="S131" i="4" s="1"/>
  <c r="T129" i="4"/>
  <c r="T134" i="5" l="1"/>
  <c r="M135" i="5"/>
  <c r="S135" i="5" s="1"/>
  <c r="T135" i="5" s="1"/>
  <c r="M132" i="4"/>
  <c r="S132" i="4" s="1"/>
  <c r="T130" i="4"/>
  <c r="M136" i="5" l="1"/>
  <c r="S136" i="5" s="1"/>
  <c r="T136" i="5" s="1"/>
  <c r="M133" i="4"/>
  <c r="S133" i="4" s="1"/>
  <c r="T131" i="4"/>
  <c r="M137" i="5" l="1"/>
  <c r="S137" i="5" s="1"/>
  <c r="T137" i="5" s="1"/>
  <c r="M134" i="4"/>
  <c r="S134" i="4" s="1"/>
  <c r="T132" i="4"/>
  <c r="M138" i="5" l="1"/>
  <c r="S138" i="5" s="1"/>
  <c r="M135" i="4"/>
  <c r="S135" i="4" s="1"/>
  <c r="T133" i="4"/>
  <c r="T138" i="5" l="1"/>
  <c r="M139" i="5"/>
  <c r="S139" i="5" s="1"/>
  <c r="M136" i="4"/>
  <c r="S136" i="4" s="1"/>
  <c r="T134" i="4"/>
  <c r="T139" i="5" l="1"/>
  <c r="M140" i="5"/>
  <c r="S140" i="5" s="1"/>
  <c r="T140" i="5" s="1"/>
  <c r="M137" i="4"/>
  <c r="S137" i="4" s="1"/>
  <c r="T135" i="4"/>
  <c r="M141" i="5" l="1"/>
  <c r="S141" i="5" s="1"/>
  <c r="T141" i="5" s="1"/>
  <c r="M138" i="4"/>
  <c r="S138" i="4" s="1"/>
  <c r="T136" i="4"/>
  <c r="M142" i="5" l="1"/>
  <c r="S142" i="5" s="1"/>
  <c r="T142" i="5" s="1"/>
  <c r="M139" i="4"/>
  <c r="S139" i="4" s="1"/>
  <c r="T137" i="4"/>
  <c r="M143" i="5" l="1"/>
  <c r="S143" i="5" s="1"/>
  <c r="T143" i="5" s="1"/>
  <c r="M140" i="4"/>
  <c r="S140" i="4" s="1"/>
  <c r="T138" i="4"/>
  <c r="M144" i="5" l="1"/>
  <c r="S144" i="5" s="1"/>
  <c r="T144" i="5" s="1"/>
  <c r="M141" i="4"/>
  <c r="S141" i="4" s="1"/>
  <c r="T139" i="4"/>
  <c r="M145" i="5" l="1"/>
  <c r="S145" i="5" s="1"/>
  <c r="T145" i="5" s="1"/>
  <c r="M142" i="4"/>
  <c r="S142" i="4" s="1"/>
  <c r="T140" i="4"/>
  <c r="M146" i="5" l="1"/>
  <c r="S146" i="5" s="1"/>
  <c r="T146" i="5" s="1"/>
  <c r="M143" i="4"/>
  <c r="S143" i="4" s="1"/>
  <c r="T141" i="4"/>
  <c r="M147" i="5" l="1"/>
  <c r="S147" i="5" s="1"/>
  <c r="T147" i="5" s="1"/>
  <c r="M144" i="4"/>
  <c r="S144" i="4" s="1"/>
  <c r="T142" i="4"/>
  <c r="M148" i="5" l="1"/>
  <c r="S148" i="5" s="1"/>
  <c r="T148" i="5" s="1"/>
  <c r="M145" i="4"/>
  <c r="S145" i="4" s="1"/>
  <c r="T143" i="4"/>
  <c r="M149" i="5" l="1"/>
  <c r="S149" i="5" s="1"/>
  <c r="T149" i="5" s="1"/>
  <c r="M146" i="4"/>
  <c r="S146" i="4" s="1"/>
  <c r="T144" i="4"/>
  <c r="M150" i="5" l="1"/>
  <c r="S150" i="5" s="1"/>
  <c r="M147" i="4"/>
  <c r="S147" i="4" s="1"/>
  <c r="T145" i="4"/>
  <c r="T150" i="5" l="1"/>
  <c r="M151" i="5"/>
  <c r="S151" i="5" s="1"/>
  <c r="T151" i="5" s="1"/>
  <c r="M148" i="4"/>
  <c r="S148" i="4" s="1"/>
  <c r="T146" i="4"/>
  <c r="M152" i="5" l="1"/>
  <c r="S152" i="5" s="1"/>
  <c r="M149" i="4"/>
  <c r="S149" i="4" s="1"/>
  <c r="T147" i="4"/>
  <c r="T152" i="5" l="1"/>
  <c r="M153" i="5"/>
  <c r="S153" i="5" s="1"/>
  <c r="T153" i="5" s="1"/>
  <c r="M150" i="4"/>
  <c r="S150" i="4" s="1"/>
  <c r="T148" i="4"/>
  <c r="M154" i="5" l="1"/>
  <c r="S154" i="5" s="1"/>
  <c r="M151" i="4"/>
  <c r="S151" i="4" s="1"/>
  <c r="T149" i="4"/>
  <c r="T154" i="5" l="1"/>
  <c r="M155" i="5"/>
  <c r="S155" i="5" s="1"/>
  <c r="T155" i="5" s="1"/>
  <c r="M152" i="4"/>
  <c r="S152" i="4" s="1"/>
  <c r="T150" i="4"/>
  <c r="M156" i="5" l="1"/>
  <c r="S156" i="5" s="1"/>
  <c r="M153" i="4"/>
  <c r="S153" i="4" s="1"/>
  <c r="T151" i="4"/>
  <c r="T156" i="5" l="1"/>
  <c r="M157" i="5"/>
  <c r="S157" i="5" s="1"/>
  <c r="M154" i="4"/>
  <c r="S154" i="4" s="1"/>
  <c r="T152" i="4"/>
  <c r="T157" i="5" l="1"/>
  <c r="M158" i="5"/>
  <c r="S158" i="5" s="1"/>
  <c r="T158" i="5" s="1"/>
  <c r="M155" i="4"/>
  <c r="S155" i="4" s="1"/>
  <c r="T153" i="4"/>
  <c r="M159" i="5" l="1"/>
  <c r="S159" i="5" s="1"/>
  <c r="T159" i="5" s="1"/>
  <c r="M156" i="4"/>
  <c r="S156" i="4" s="1"/>
  <c r="T154" i="4"/>
  <c r="M160" i="5" l="1"/>
  <c r="S160" i="5" s="1"/>
  <c r="T160" i="5" s="1"/>
  <c r="M157" i="4"/>
  <c r="S157" i="4" s="1"/>
  <c r="T155" i="4"/>
  <c r="M161" i="5" l="1"/>
  <c r="S161" i="5" s="1"/>
  <c r="T161" i="5" s="1"/>
  <c r="M158" i="4"/>
  <c r="S158" i="4" s="1"/>
  <c r="T156" i="4"/>
  <c r="M162" i="5" l="1"/>
  <c r="S162" i="5" s="1"/>
  <c r="T162" i="5" s="1"/>
  <c r="M159" i="4"/>
  <c r="S159" i="4" s="1"/>
  <c r="T157" i="4"/>
  <c r="M163" i="5" l="1"/>
  <c r="S163" i="5" s="1"/>
  <c r="T163" i="5" s="1"/>
  <c r="M160" i="4"/>
  <c r="S160" i="4" s="1"/>
  <c r="T158" i="4"/>
  <c r="M164" i="5" l="1"/>
  <c r="S164" i="5" s="1"/>
  <c r="T164" i="5" s="1"/>
  <c r="M161" i="4"/>
  <c r="S161" i="4" s="1"/>
  <c r="T159" i="4"/>
  <c r="M165" i="5" l="1"/>
  <c r="S165" i="5" s="1"/>
  <c r="T165" i="5" s="1"/>
  <c r="M162" i="4"/>
  <c r="S162" i="4" s="1"/>
  <c r="T160" i="4"/>
  <c r="M166" i="5" l="1"/>
  <c r="S166" i="5" s="1"/>
  <c r="M163" i="4"/>
  <c r="S163" i="4" s="1"/>
  <c r="T161" i="4"/>
  <c r="T166" i="5" l="1"/>
  <c r="M167" i="5"/>
  <c r="S167" i="5" s="1"/>
  <c r="M164" i="4"/>
  <c r="S164" i="4" s="1"/>
  <c r="T162" i="4"/>
  <c r="T167" i="5" l="1"/>
  <c r="M168" i="5"/>
  <c r="S168" i="5" s="1"/>
  <c r="T168" i="5" s="1"/>
  <c r="M165" i="4"/>
  <c r="S165" i="4" s="1"/>
  <c r="T163" i="4"/>
  <c r="M169" i="5" l="1"/>
  <c r="S169" i="5" s="1"/>
  <c r="T169" i="5" s="1"/>
  <c r="M166" i="4"/>
  <c r="S166" i="4" s="1"/>
  <c r="T164" i="4"/>
  <c r="M170" i="5" l="1"/>
  <c r="S170" i="5" s="1"/>
  <c r="T170" i="5" s="1"/>
  <c r="M167" i="4"/>
  <c r="S167" i="4" s="1"/>
  <c r="T165" i="4"/>
  <c r="M171" i="5" l="1"/>
  <c r="S171" i="5" s="1"/>
  <c r="T171" i="5" s="1"/>
  <c r="M168" i="4"/>
  <c r="S168" i="4" s="1"/>
  <c r="T166" i="4"/>
  <c r="M172" i="5" l="1"/>
  <c r="S172" i="5" s="1"/>
  <c r="T172" i="5" s="1"/>
  <c r="M169" i="4"/>
  <c r="S169" i="4" s="1"/>
  <c r="T167" i="4"/>
  <c r="M173" i="5" l="1"/>
  <c r="S173" i="5" s="1"/>
  <c r="T173" i="5" s="1"/>
  <c r="M170" i="4"/>
  <c r="S170" i="4" s="1"/>
  <c r="T168" i="4"/>
  <c r="M174" i="5" l="1"/>
  <c r="S174" i="5" s="1"/>
  <c r="T174" i="5" s="1"/>
  <c r="M171" i="4"/>
  <c r="S171" i="4" s="1"/>
  <c r="T169" i="4"/>
  <c r="M175" i="5" l="1"/>
  <c r="S175" i="5" s="1"/>
  <c r="T175" i="5" s="1"/>
  <c r="M172" i="4"/>
  <c r="S172" i="4" s="1"/>
  <c r="T170" i="4"/>
  <c r="M176" i="5" l="1"/>
  <c r="S176" i="5" s="1"/>
  <c r="T176" i="5" s="1"/>
  <c r="M173" i="4"/>
  <c r="S173" i="4" s="1"/>
  <c r="T171" i="4"/>
  <c r="M177" i="5" l="1"/>
  <c r="S177" i="5" s="1"/>
  <c r="T177" i="5" s="1"/>
  <c r="M174" i="4"/>
  <c r="S174" i="4" s="1"/>
  <c r="T172" i="4"/>
  <c r="M178" i="5" l="1"/>
  <c r="S178" i="5" s="1"/>
  <c r="T178" i="5" s="1"/>
  <c r="M175" i="4"/>
  <c r="S175" i="4" s="1"/>
  <c r="T173" i="4"/>
  <c r="M179" i="5" l="1"/>
  <c r="S179" i="5" s="1"/>
  <c r="T179" i="5" s="1"/>
  <c r="M176" i="4"/>
  <c r="S176" i="4" s="1"/>
  <c r="T174" i="4"/>
  <c r="M180" i="5" l="1"/>
  <c r="S180" i="5" s="1"/>
  <c r="T180" i="5" s="1"/>
  <c r="M177" i="4"/>
  <c r="S177" i="4" s="1"/>
  <c r="T175" i="4"/>
  <c r="M181" i="5" l="1"/>
  <c r="S181" i="5" s="1"/>
  <c r="T181" i="5" s="1"/>
  <c r="M178" i="4"/>
  <c r="S178" i="4" s="1"/>
  <c r="T176" i="4"/>
  <c r="M182" i="5" l="1"/>
  <c r="S182" i="5" s="1"/>
  <c r="M179" i="4"/>
  <c r="S179" i="4" s="1"/>
  <c r="T177" i="4"/>
  <c r="T182" i="5" l="1"/>
  <c r="M183" i="5"/>
  <c r="S183" i="5" s="1"/>
  <c r="T183" i="5" s="1"/>
  <c r="M180" i="4"/>
  <c r="S180" i="4" s="1"/>
  <c r="T178" i="4"/>
  <c r="M184" i="5" l="1"/>
  <c r="M181" i="4"/>
  <c r="S181" i="4" s="1"/>
  <c r="T179" i="4"/>
  <c r="S184" i="5" l="1"/>
  <c r="M185" i="5" s="1"/>
  <c r="M182" i="4"/>
  <c r="S182" i="4" s="1"/>
  <c r="T180" i="4"/>
  <c r="T184" i="5" l="1"/>
  <c r="S185" i="5"/>
  <c r="M186" i="5" s="1"/>
  <c r="M183" i="4"/>
  <c r="S183" i="4" s="1"/>
  <c r="T181" i="4"/>
  <c r="T185" i="5" l="1"/>
  <c r="S186" i="5"/>
  <c r="C35" i="8" s="1"/>
  <c r="E35" i="8" s="1"/>
  <c r="M184" i="4"/>
  <c r="S184" i="4" s="1"/>
  <c r="T182" i="4"/>
  <c r="T186" i="5" l="1"/>
  <c r="M187" i="5"/>
  <c r="M185" i="4"/>
  <c r="S185" i="4" s="1"/>
  <c r="T183" i="4"/>
  <c r="S187" i="5" l="1"/>
  <c r="M188" i="5" s="1"/>
  <c r="M186" i="4"/>
  <c r="S186" i="4" s="1"/>
  <c r="T184" i="4"/>
  <c r="T187" i="5" l="1"/>
  <c r="S188" i="5"/>
  <c r="M189" i="5" s="1"/>
  <c r="M187" i="4"/>
  <c r="S187" i="4" s="1"/>
  <c r="B35" i="8" s="1"/>
  <c r="D35" i="8" s="1"/>
  <c r="T185" i="4"/>
  <c r="T188" i="5" l="1"/>
  <c r="S189" i="5"/>
  <c r="M190" i="5" s="1"/>
  <c r="T186" i="4"/>
  <c r="M188" i="4"/>
  <c r="S188" i="4" s="1"/>
  <c r="T189" i="5" l="1"/>
  <c r="S190" i="5"/>
  <c r="M191" i="5" s="1"/>
  <c r="M189" i="4"/>
  <c r="S189" i="4" s="1"/>
  <c r="T187" i="4"/>
  <c r="S191" i="5" l="1"/>
  <c r="M192" i="5" s="1"/>
  <c r="T190" i="5"/>
  <c r="M190" i="4"/>
  <c r="S190" i="4" s="1"/>
  <c r="T188" i="4"/>
  <c r="S192" i="5" l="1"/>
  <c r="M193" i="5" s="1"/>
  <c r="T191" i="5"/>
  <c r="M191" i="4"/>
  <c r="S191" i="4" s="1"/>
  <c r="T189" i="4"/>
  <c r="S193" i="5" l="1"/>
  <c r="M194" i="5" s="1"/>
  <c r="T192" i="5"/>
  <c r="M192" i="4"/>
  <c r="S192" i="4" s="1"/>
  <c r="T190" i="4"/>
  <c r="S194" i="5" l="1"/>
  <c r="M195" i="5" s="1"/>
  <c r="T193" i="5"/>
  <c r="M193" i="4"/>
  <c r="S193" i="4" s="1"/>
  <c r="T191" i="4"/>
  <c r="S195" i="5" l="1"/>
  <c r="M196" i="5" s="1"/>
  <c r="T194" i="5"/>
  <c r="M194" i="4"/>
  <c r="S194" i="4" s="1"/>
  <c r="T192" i="4"/>
  <c r="S196" i="5" l="1"/>
  <c r="M197" i="5" s="1"/>
  <c r="T195" i="5"/>
  <c r="M195" i="4"/>
  <c r="S195" i="4" s="1"/>
  <c r="T193" i="4"/>
  <c r="S197" i="5" l="1"/>
  <c r="M198" i="5" s="1"/>
  <c r="T196" i="5"/>
  <c r="M196" i="4"/>
  <c r="S196" i="4" s="1"/>
  <c r="T194" i="4"/>
  <c r="S198" i="5" l="1"/>
  <c r="M199" i="5" s="1"/>
  <c r="T197" i="5"/>
  <c r="T195" i="4"/>
  <c r="M197" i="4"/>
  <c r="S197" i="4" s="1"/>
  <c r="S199" i="5" l="1"/>
  <c r="M200" i="5" s="1"/>
  <c r="T198" i="5"/>
  <c r="M198" i="4"/>
  <c r="S198" i="4" s="1"/>
  <c r="T196" i="4"/>
  <c r="S200" i="5" l="1"/>
  <c r="M201" i="5" s="1"/>
  <c r="T199" i="5"/>
  <c r="M199" i="4"/>
  <c r="S199" i="4" s="1"/>
  <c r="T197" i="4"/>
  <c r="S201" i="5" l="1"/>
  <c r="M202" i="5" s="1"/>
  <c r="T200" i="5"/>
  <c r="M200" i="4"/>
  <c r="S200" i="4" s="1"/>
  <c r="T198" i="4"/>
  <c r="S202" i="5" l="1"/>
  <c r="M203" i="5" s="1"/>
  <c r="T201" i="5"/>
  <c r="M201" i="4"/>
  <c r="S201" i="4" s="1"/>
  <c r="T199" i="4"/>
  <c r="S203" i="5" l="1"/>
  <c r="M204" i="5" s="1"/>
  <c r="T202" i="5"/>
  <c r="M202" i="4"/>
  <c r="S202" i="4" s="1"/>
  <c r="T200" i="4"/>
  <c r="S204" i="5" l="1"/>
  <c r="M205" i="5" s="1"/>
  <c r="T203" i="5"/>
  <c r="T201" i="4"/>
  <c r="M203" i="4"/>
  <c r="S203" i="4" s="1"/>
  <c r="S205" i="5" l="1"/>
  <c r="M206" i="5" s="1"/>
  <c r="T204" i="5"/>
  <c r="M204" i="4"/>
  <c r="S204" i="4" s="1"/>
  <c r="T202" i="4"/>
  <c r="T205" i="5" l="1"/>
  <c r="S206" i="5"/>
  <c r="M207" i="5" s="1"/>
  <c r="T204" i="4"/>
  <c r="M205" i="4"/>
  <c r="S205" i="4" s="1"/>
  <c r="T203" i="4"/>
  <c r="S207" i="5" l="1"/>
  <c r="M208" i="5" s="1"/>
  <c r="T206" i="5"/>
  <c r="T205" i="4"/>
  <c r="M206" i="4"/>
  <c r="S206" i="4" s="1"/>
  <c r="S208" i="5" l="1"/>
  <c r="M209" i="5" s="1"/>
  <c r="T207" i="5"/>
  <c r="T206" i="4"/>
  <c r="M207" i="4"/>
  <c r="S207" i="4" s="1"/>
  <c r="S209" i="5" l="1"/>
  <c r="M210" i="5" s="1"/>
  <c r="T208" i="5"/>
  <c r="T207" i="4"/>
  <c r="M208" i="4"/>
  <c r="S208" i="4" s="1"/>
  <c r="S210" i="5" l="1"/>
  <c r="M211" i="5" s="1"/>
  <c r="T209" i="5"/>
  <c r="M209" i="4"/>
  <c r="S209" i="4" s="1"/>
  <c r="S211" i="5" l="1"/>
  <c r="M212" i="5" s="1"/>
  <c r="T210" i="5"/>
  <c r="M210" i="4"/>
  <c r="S210" i="4" s="1"/>
  <c r="T208" i="4"/>
  <c r="S212" i="5" l="1"/>
  <c r="M213" i="5" s="1"/>
  <c r="T211" i="5"/>
  <c r="M211" i="4"/>
  <c r="S211" i="4" s="1"/>
  <c r="T209" i="4"/>
  <c r="S213" i="5" l="1"/>
  <c r="M214" i="5" s="1"/>
  <c r="T212" i="5"/>
  <c r="M212" i="4"/>
  <c r="S212" i="4" s="1"/>
  <c r="T210" i="4"/>
  <c r="S214" i="5" l="1"/>
  <c r="M215" i="5" s="1"/>
  <c r="T213" i="5"/>
  <c r="M213" i="4"/>
  <c r="S213" i="4" s="1"/>
  <c r="T211" i="4"/>
  <c r="S215" i="5" l="1"/>
  <c r="M216" i="5" s="1"/>
  <c r="T214" i="5"/>
  <c r="M214" i="4"/>
  <c r="S214" i="4" s="1"/>
  <c r="T212" i="4"/>
  <c r="S216" i="5" l="1"/>
  <c r="M217" i="5" s="1"/>
  <c r="T215" i="5"/>
  <c r="M215" i="4"/>
  <c r="S215" i="4" s="1"/>
  <c r="T213" i="4"/>
  <c r="T216" i="5" l="1"/>
  <c r="S217" i="5"/>
  <c r="M218" i="5" s="1"/>
  <c r="M216" i="4"/>
  <c r="S216" i="4" s="1"/>
  <c r="T214" i="4"/>
  <c r="S218" i="5" l="1"/>
  <c r="M219" i="5" s="1"/>
  <c r="T217" i="5"/>
  <c r="M217" i="4"/>
  <c r="S217" i="4" s="1"/>
  <c r="T215" i="4"/>
  <c r="S219" i="5" l="1"/>
  <c r="M220" i="5" s="1"/>
  <c r="T218" i="5"/>
  <c r="M218" i="4"/>
  <c r="S218" i="4" s="1"/>
  <c r="T216" i="4"/>
  <c r="S220" i="5" l="1"/>
  <c r="M221" i="5" s="1"/>
  <c r="T219" i="5"/>
  <c r="M219" i="4"/>
  <c r="S219" i="4" s="1"/>
  <c r="T217" i="4"/>
  <c r="S221" i="5" l="1"/>
  <c r="M222" i="5" s="1"/>
  <c r="T220" i="5"/>
  <c r="M220" i="4"/>
  <c r="S220" i="4" s="1"/>
  <c r="T218" i="4"/>
  <c r="S222" i="5" l="1"/>
  <c r="M223" i="5" s="1"/>
  <c r="T221" i="5"/>
  <c r="M221" i="4"/>
  <c r="S221" i="4" s="1"/>
  <c r="T219" i="4"/>
  <c r="S223" i="5" l="1"/>
  <c r="M224" i="5" s="1"/>
  <c r="T222" i="5"/>
  <c r="M222" i="4"/>
  <c r="S222" i="4" s="1"/>
  <c r="T220" i="4"/>
  <c r="T223" i="5" l="1"/>
  <c r="S224" i="5"/>
  <c r="M225" i="5" s="1"/>
  <c r="M223" i="4"/>
  <c r="S223" i="4" s="1"/>
  <c r="T221" i="4"/>
  <c r="S225" i="5" l="1"/>
  <c r="M226" i="5" s="1"/>
  <c r="T224" i="5"/>
  <c r="M224" i="4"/>
  <c r="S224" i="4" s="1"/>
  <c r="T222" i="4"/>
  <c r="S226" i="5" l="1"/>
  <c r="M227" i="5" s="1"/>
  <c r="T225" i="5"/>
  <c r="M225" i="4"/>
  <c r="S225" i="4" s="1"/>
  <c r="T223" i="4"/>
  <c r="S227" i="5" l="1"/>
  <c r="M228" i="5" s="1"/>
  <c r="T226" i="5"/>
  <c r="M226" i="4"/>
  <c r="S226" i="4" s="1"/>
  <c r="T224" i="4"/>
  <c r="S228" i="5" l="1"/>
  <c r="M229" i="5" s="1"/>
  <c r="T227" i="5"/>
  <c r="M227" i="4"/>
  <c r="S227" i="4" s="1"/>
  <c r="T225" i="4"/>
  <c r="S229" i="5" l="1"/>
  <c r="M230" i="5" s="1"/>
  <c r="T228" i="5"/>
  <c r="M228" i="4"/>
  <c r="S228" i="4" s="1"/>
  <c r="T226" i="4"/>
  <c r="S230" i="5" l="1"/>
  <c r="M231" i="5" s="1"/>
  <c r="T229" i="5"/>
  <c r="M229" i="4"/>
  <c r="S229" i="4" s="1"/>
  <c r="T227" i="4"/>
  <c r="S231" i="5" l="1"/>
  <c r="M232" i="5" s="1"/>
  <c r="T230" i="5"/>
  <c r="M230" i="4"/>
  <c r="S230" i="4" s="1"/>
  <c r="T228" i="4"/>
  <c r="S232" i="5" l="1"/>
  <c r="M233" i="5" s="1"/>
  <c r="T231" i="5"/>
  <c r="M231" i="4"/>
  <c r="S231" i="4" s="1"/>
  <c r="T229" i="4"/>
  <c r="T232" i="5" l="1"/>
  <c r="S233" i="5"/>
  <c r="M234" i="5" s="1"/>
  <c r="M232" i="4"/>
  <c r="S232" i="4" s="1"/>
  <c r="T230" i="4"/>
  <c r="S234" i="5" l="1"/>
  <c r="M235" i="5" s="1"/>
  <c r="T233" i="5"/>
  <c r="M233" i="4"/>
  <c r="S233" i="4" s="1"/>
  <c r="T231" i="4"/>
  <c r="S235" i="5" l="1"/>
  <c r="M236" i="5" s="1"/>
  <c r="T234" i="5"/>
  <c r="M234" i="4"/>
  <c r="S234" i="4" s="1"/>
  <c r="T232" i="4"/>
  <c r="S236" i="5" l="1"/>
  <c r="M237" i="5" s="1"/>
  <c r="T235" i="5"/>
  <c r="M235" i="4"/>
  <c r="S235" i="4" s="1"/>
  <c r="T233" i="4"/>
  <c r="S237" i="5" l="1"/>
  <c r="M238" i="5" s="1"/>
  <c r="T236" i="5"/>
  <c r="M236" i="4"/>
  <c r="S236" i="4" s="1"/>
  <c r="T234" i="4"/>
  <c r="S238" i="5" l="1"/>
  <c r="M239" i="5" s="1"/>
  <c r="T237" i="5"/>
  <c r="M237" i="4"/>
  <c r="S237" i="4" s="1"/>
  <c r="T235" i="4"/>
  <c r="S239" i="5" l="1"/>
  <c r="M240" i="5" s="1"/>
  <c r="T238" i="5"/>
  <c r="M238" i="4"/>
  <c r="S238" i="4" s="1"/>
  <c r="T236" i="4"/>
  <c r="T239" i="5" l="1"/>
  <c r="S240" i="5"/>
  <c r="M241" i="5" s="1"/>
  <c r="M239" i="4"/>
  <c r="S239" i="4" s="1"/>
  <c r="T237" i="4"/>
  <c r="S241" i="5" l="1"/>
  <c r="M242" i="5" s="1"/>
  <c r="T240" i="5"/>
  <c r="M240" i="4"/>
  <c r="S240" i="4" s="1"/>
  <c r="T238" i="4"/>
  <c r="S242" i="5" l="1"/>
  <c r="M243" i="5" s="1"/>
  <c r="T241" i="5"/>
  <c r="M241" i="4"/>
  <c r="S241" i="4" s="1"/>
  <c r="T239" i="4"/>
  <c r="T242" i="5" l="1"/>
  <c r="S243" i="5"/>
  <c r="M244" i="5" s="1"/>
  <c r="M242" i="4"/>
  <c r="S242" i="4" s="1"/>
  <c r="T240" i="4"/>
  <c r="S244" i="5" l="1"/>
  <c r="M245" i="5" s="1"/>
  <c r="T243" i="5"/>
  <c r="M243" i="4"/>
  <c r="S243" i="4" s="1"/>
  <c r="T241" i="4"/>
  <c r="S245" i="5" l="1"/>
  <c r="M246" i="5" s="1"/>
  <c r="T244" i="5"/>
  <c r="M244" i="4"/>
  <c r="S244" i="4" s="1"/>
  <c r="T242" i="4"/>
  <c r="S246" i="5" l="1"/>
  <c r="T245" i="5"/>
  <c r="M245" i="4"/>
  <c r="S245" i="4" s="1"/>
  <c r="T243" i="4"/>
  <c r="C36" i="8" l="1"/>
  <c r="E36" i="8" s="1"/>
  <c r="M247" i="5"/>
  <c r="S247" i="5" s="1"/>
  <c r="M248" i="5" s="1"/>
  <c r="T246" i="5"/>
  <c r="M246" i="4"/>
  <c r="S246" i="4" s="1"/>
  <c r="B36" i="8" s="1"/>
  <c r="D36" i="8" s="1"/>
  <c r="T244" i="4"/>
  <c r="S248" i="5" l="1"/>
  <c r="M249" i="5" s="1"/>
  <c r="T247" i="5"/>
  <c r="T246" i="4"/>
  <c r="M247" i="4"/>
  <c r="S247" i="4" s="1"/>
  <c r="T245" i="4"/>
  <c r="S249" i="5" l="1"/>
  <c r="M250" i="5" s="1"/>
  <c r="T248" i="5"/>
  <c r="M248" i="4"/>
  <c r="S248" i="4" s="1"/>
  <c r="S250" i="5" l="1"/>
  <c r="M251" i="5" s="1"/>
  <c r="T249" i="5"/>
  <c r="M249" i="4"/>
  <c r="S249" i="4" s="1"/>
  <c r="T247" i="4"/>
  <c r="S251" i="5" l="1"/>
  <c r="M252" i="5" s="1"/>
  <c r="T250" i="5"/>
  <c r="M250" i="4"/>
  <c r="S250" i="4" s="1"/>
  <c r="T248" i="4"/>
  <c r="S252" i="5" l="1"/>
  <c r="M253" i="5" s="1"/>
  <c r="T251" i="5"/>
  <c r="M251" i="4"/>
  <c r="S251" i="4" s="1"/>
  <c r="T249" i="4"/>
  <c r="S253" i="5" l="1"/>
  <c r="M254" i="5" s="1"/>
  <c r="T252" i="5"/>
  <c r="M252" i="4"/>
  <c r="S252" i="4" s="1"/>
  <c r="T250" i="4"/>
  <c r="S254" i="5" l="1"/>
  <c r="M255" i="5" s="1"/>
  <c r="T253" i="5"/>
  <c r="M253" i="4"/>
  <c r="S253" i="4" s="1"/>
  <c r="T251" i="4"/>
  <c r="S255" i="5" l="1"/>
  <c r="M256" i="5" s="1"/>
  <c r="T254" i="5"/>
  <c r="M254" i="4"/>
  <c r="S254" i="4" s="1"/>
  <c r="T252" i="4"/>
  <c r="S256" i="5" l="1"/>
  <c r="M257" i="5" s="1"/>
  <c r="T255" i="5"/>
  <c r="M255" i="4"/>
  <c r="S255" i="4" s="1"/>
  <c r="T253" i="4"/>
  <c r="S257" i="5" l="1"/>
  <c r="M258" i="5" s="1"/>
  <c r="T256" i="5"/>
  <c r="M256" i="4"/>
  <c r="S256" i="4" s="1"/>
  <c r="T254" i="4"/>
  <c r="S258" i="5" l="1"/>
  <c r="M259" i="5" s="1"/>
  <c r="T257" i="5"/>
  <c r="M257" i="4"/>
  <c r="S257" i="4" s="1"/>
  <c r="T255" i="4"/>
  <c r="S259" i="5" l="1"/>
  <c r="M260" i="5" s="1"/>
  <c r="T258" i="5"/>
  <c r="M258" i="4"/>
  <c r="S258" i="4" s="1"/>
  <c r="T256" i="4"/>
  <c r="S260" i="5" l="1"/>
  <c r="M261" i="5" s="1"/>
  <c r="T259" i="5"/>
  <c r="M259" i="4"/>
  <c r="S259" i="4" s="1"/>
  <c r="T257" i="4"/>
  <c r="S261" i="5" l="1"/>
  <c r="M262" i="5" s="1"/>
  <c r="T260" i="5"/>
  <c r="M260" i="4"/>
  <c r="S260" i="4" s="1"/>
  <c r="T258" i="4"/>
  <c r="S262" i="5" l="1"/>
  <c r="M263" i="5" s="1"/>
  <c r="T261" i="5"/>
  <c r="M261" i="4"/>
  <c r="S261" i="4" s="1"/>
  <c r="T259" i="4"/>
  <c r="S263" i="5" l="1"/>
  <c r="M264" i="5" s="1"/>
  <c r="T262" i="5"/>
  <c r="M262" i="4"/>
  <c r="S262" i="4" s="1"/>
  <c r="T260" i="4"/>
  <c r="S264" i="5" l="1"/>
  <c r="M265" i="5" s="1"/>
  <c r="T263" i="5"/>
  <c r="M263" i="4"/>
  <c r="S263" i="4" s="1"/>
  <c r="T261" i="4"/>
  <c r="S265" i="5" l="1"/>
  <c r="M266" i="5" s="1"/>
  <c r="T264" i="5"/>
  <c r="M264" i="4"/>
  <c r="S264" i="4" s="1"/>
  <c r="T262" i="4"/>
  <c r="S266" i="5" l="1"/>
  <c r="M267" i="5" s="1"/>
  <c r="T265" i="5"/>
  <c r="M265" i="4"/>
  <c r="S265" i="4" s="1"/>
  <c r="T263" i="4"/>
  <c r="S267" i="5" l="1"/>
  <c r="M268" i="5" s="1"/>
  <c r="T266" i="5"/>
  <c r="M266" i="4"/>
  <c r="S266" i="4" s="1"/>
  <c r="T264" i="4"/>
  <c r="S268" i="5" l="1"/>
  <c r="M269" i="5" s="1"/>
  <c r="T267" i="5"/>
  <c r="M267" i="4"/>
  <c r="S267" i="4" s="1"/>
  <c r="T265" i="4"/>
  <c r="S269" i="5" l="1"/>
  <c r="M270" i="5" s="1"/>
  <c r="T268" i="5"/>
  <c r="M268" i="4"/>
  <c r="S268" i="4" s="1"/>
  <c r="T266" i="4"/>
  <c r="S270" i="5" l="1"/>
  <c r="M271" i="5" s="1"/>
  <c r="T269" i="5"/>
  <c r="M269" i="4"/>
  <c r="S269" i="4" s="1"/>
  <c r="T267" i="4"/>
  <c r="S271" i="5" l="1"/>
  <c r="M272" i="5" s="1"/>
  <c r="T270" i="5"/>
  <c r="M270" i="4"/>
  <c r="S270" i="4" s="1"/>
  <c r="T268" i="4"/>
  <c r="S272" i="5" l="1"/>
  <c r="M273" i="5" s="1"/>
  <c r="T271" i="5"/>
  <c r="M271" i="4"/>
  <c r="S271" i="4" s="1"/>
  <c r="T269" i="4"/>
  <c r="S273" i="5" l="1"/>
  <c r="M274" i="5" s="1"/>
  <c r="T272" i="5"/>
  <c r="M272" i="4"/>
  <c r="S272" i="4" s="1"/>
  <c r="T270" i="4"/>
  <c r="S274" i="5" l="1"/>
  <c r="M275" i="5" s="1"/>
  <c r="T273" i="5"/>
  <c r="M273" i="4"/>
  <c r="S273" i="4" s="1"/>
  <c r="T271" i="4"/>
  <c r="S275" i="5" l="1"/>
  <c r="M276" i="5" s="1"/>
  <c r="T274" i="5"/>
  <c r="M274" i="4"/>
  <c r="S274" i="4" s="1"/>
  <c r="T272" i="4"/>
  <c r="T275" i="5" l="1"/>
  <c r="S276" i="5"/>
  <c r="M277" i="5" s="1"/>
  <c r="M275" i="4"/>
  <c r="S275" i="4" s="1"/>
  <c r="T273" i="4"/>
  <c r="S277" i="5" l="1"/>
  <c r="M278" i="5" s="1"/>
  <c r="T276" i="5"/>
  <c r="M276" i="4"/>
  <c r="S276" i="4" s="1"/>
  <c r="T274" i="4"/>
  <c r="S278" i="5" l="1"/>
  <c r="M279" i="5" s="1"/>
  <c r="T277" i="5"/>
  <c r="M277" i="4"/>
  <c r="S277" i="4" s="1"/>
  <c r="T275" i="4"/>
  <c r="S279" i="5" l="1"/>
  <c r="M280" i="5" s="1"/>
  <c r="T278" i="5"/>
  <c r="M278" i="4"/>
  <c r="S278" i="4" s="1"/>
  <c r="T276" i="4"/>
  <c r="T279" i="5" l="1"/>
  <c r="S280" i="5"/>
  <c r="M281" i="5" s="1"/>
  <c r="M279" i="4"/>
  <c r="S279" i="4" s="1"/>
  <c r="T277" i="4"/>
  <c r="S281" i="5" l="1"/>
  <c r="M282" i="5" s="1"/>
  <c r="T280" i="5"/>
  <c r="M280" i="4"/>
  <c r="S280" i="4" s="1"/>
  <c r="T278" i="4"/>
  <c r="S282" i="5" l="1"/>
  <c r="M283" i="5" s="1"/>
  <c r="T281" i="5"/>
  <c r="M281" i="4"/>
  <c r="S281" i="4" s="1"/>
  <c r="T279" i="4"/>
  <c r="S283" i="5" l="1"/>
  <c r="M284" i="5" s="1"/>
  <c r="T282" i="5"/>
  <c r="M282" i="4"/>
  <c r="S282" i="4" s="1"/>
  <c r="T280" i="4"/>
  <c r="S284" i="5" l="1"/>
  <c r="M285" i="5" s="1"/>
  <c r="T283" i="5"/>
  <c r="M283" i="4"/>
  <c r="S283" i="4" s="1"/>
  <c r="T281" i="4"/>
  <c r="S285" i="5" l="1"/>
  <c r="M286" i="5" s="1"/>
  <c r="T284" i="5"/>
  <c r="M284" i="4"/>
  <c r="S284" i="4" s="1"/>
  <c r="T282" i="4"/>
  <c r="S286" i="5" l="1"/>
  <c r="M287" i="5" s="1"/>
  <c r="T285" i="5"/>
  <c r="M285" i="4"/>
  <c r="S285" i="4" s="1"/>
  <c r="T283" i="4"/>
  <c r="S287" i="5" l="1"/>
  <c r="M288" i="5" s="1"/>
  <c r="T286" i="5"/>
  <c r="T284" i="4"/>
  <c r="M286" i="4"/>
  <c r="S286" i="4" s="1"/>
  <c r="S288" i="5" l="1"/>
  <c r="M289" i="5" s="1"/>
  <c r="T287" i="5"/>
  <c r="M287" i="4"/>
  <c r="S287" i="4" s="1"/>
  <c r="T285" i="4"/>
  <c r="S289" i="5" l="1"/>
  <c r="M290" i="5" s="1"/>
  <c r="T288" i="5"/>
  <c r="M288" i="4"/>
  <c r="S288" i="4" s="1"/>
  <c r="T286" i="4"/>
  <c r="S290" i="5" l="1"/>
  <c r="M291" i="5" s="1"/>
  <c r="T289" i="5"/>
  <c r="M289" i="4"/>
  <c r="S289" i="4" s="1"/>
  <c r="T287" i="4"/>
  <c r="S291" i="5" l="1"/>
  <c r="M292" i="5" s="1"/>
  <c r="T290" i="5"/>
  <c r="M290" i="4"/>
  <c r="S290" i="4" s="1"/>
  <c r="T288" i="4"/>
  <c r="T291" i="5" l="1"/>
  <c r="S292" i="5"/>
  <c r="M293" i="5" s="1"/>
  <c r="M291" i="4"/>
  <c r="S291" i="4" s="1"/>
  <c r="T289" i="4"/>
  <c r="S293" i="5" l="1"/>
  <c r="M294" i="5" s="1"/>
  <c r="T292" i="5"/>
  <c r="M292" i="4"/>
  <c r="S292" i="4" s="1"/>
  <c r="T290" i="4"/>
  <c r="S294" i="5" l="1"/>
  <c r="M295" i="5" s="1"/>
  <c r="T293" i="5"/>
  <c r="M293" i="4"/>
  <c r="S293" i="4" s="1"/>
  <c r="T291" i="4"/>
  <c r="S295" i="5" l="1"/>
  <c r="M296" i="5" s="1"/>
  <c r="T294" i="5"/>
  <c r="M294" i="4"/>
  <c r="S294" i="4" s="1"/>
  <c r="T292" i="4"/>
  <c r="S296" i="5" l="1"/>
  <c r="M297" i="5" s="1"/>
  <c r="T295" i="5"/>
  <c r="M295" i="4"/>
  <c r="S295" i="4" s="1"/>
  <c r="T293" i="4"/>
  <c r="S297" i="5" l="1"/>
  <c r="M298" i="5" s="1"/>
  <c r="T296" i="5"/>
  <c r="M296" i="4"/>
  <c r="S296" i="4" s="1"/>
  <c r="T294" i="4"/>
  <c r="T297" i="5" l="1"/>
  <c r="S298" i="5"/>
  <c r="M299" i="5" s="1"/>
  <c r="M297" i="4"/>
  <c r="S297" i="4" s="1"/>
  <c r="T295" i="4"/>
  <c r="S299" i="5" l="1"/>
  <c r="M300" i="5" s="1"/>
  <c r="T298" i="5"/>
  <c r="M298" i="4"/>
  <c r="S298" i="4" s="1"/>
  <c r="T296" i="4"/>
  <c r="S300" i="5" l="1"/>
  <c r="M301" i="5" s="1"/>
  <c r="T299" i="5"/>
  <c r="M299" i="4"/>
  <c r="S299" i="4" s="1"/>
  <c r="T297" i="4"/>
  <c r="S301" i="5" l="1"/>
  <c r="M302" i="5" s="1"/>
  <c r="T300" i="5"/>
  <c r="M300" i="4"/>
  <c r="S300" i="4" s="1"/>
  <c r="T298" i="4"/>
  <c r="S302" i="5" l="1"/>
  <c r="M303" i="5" s="1"/>
  <c r="T301" i="5"/>
  <c r="M301" i="4"/>
  <c r="S301" i="4" s="1"/>
  <c r="T299" i="4"/>
  <c r="T302" i="5" l="1"/>
  <c r="S303" i="5"/>
  <c r="M304" i="5" s="1"/>
  <c r="M302" i="4"/>
  <c r="S302" i="4" s="1"/>
  <c r="T300" i="4"/>
  <c r="S304" i="5" l="1"/>
  <c r="M305" i="5" s="1"/>
  <c r="T303" i="5"/>
  <c r="M303" i="4"/>
  <c r="S303" i="4" s="1"/>
  <c r="T301" i="4"/>
  <c r="S305" i="5" l="1"/>
  <c r="M306" i="5" s="1"/>
  <c r="T304" i="5"/>
  <c r="M304" i="4"/>
  <c r="S304" i="4" s="1"/>
  <c r="T302" i="4"/>
  <c r="S306" i="5" l="1"/>
  <c r="T305" i="5"/>
  <c r="M305" i="4"/>
  <c r="S305" i="4" s="1"/>
  <c r="T303" i="4"/>
  <c r="C37" i="8" l="1"/>
  <c r="E37" i="8" s="1"/>
  <c r="T306" i="5"/>
  <c r="M307" i="5"/>
  <c r="M306" i="4"/>
  <c r="S306" i="4" s="1"/>
  <c r="T304" i="4"/>
  <c r="S307" i="5" l="1"/>
  <c r="M308" i="5" s="1"/>
  <c r="B37" i="8"/>
  <c r="D37" i="8" s="1"/>
  <c r="T305" i="4"/>
  <c r="S308" i="5" l="1"/>
  <c r="M309" i="5" s="1"/>
  <c r="T307" i="5"/>
  <c r="M307" i="4"/>
  <c r="S307" i="4" s="1"/>
  <c r="T306" i="4"/>
  <c r="S309" i="5" l="1"/>
  <c r="M310" i="5" s="1"/>
  <c r="T308" i="5"/>
  <c r="M308" i="4"/>
  <c r="S308" i="4" s="1"/>
  <c r="T309" i="5" l="1"/>
  <c r="S310" i="5"/>
  <c r="M311" i="5" s="1"/>
  <c r="M309" i="4"/>
  <c r="S309" i="4" s="1"/>
  <c r="T307" i="4"/>
  <c r="T310" i="5" l="1"/>
  <c r="S311" i="5"/>
  <c r="M312" i="5" s="1"/>
  <c r="M310" i="4"/>
  <c r="S310" i="4" s="1"/>
  <c r="T308" i="4"/>
  <c r="S312" i="5" l="1"/>
  <c r="M313" i="5" s="1"/>
  <c r="T311" i="5"/>
  <c r="M311" i="4"/>
  <c r="S311" i="4" s="1"/>
  <c r="T309" i="4"/>
  <c r="S313" i="5" l="1"/>
  <c r="M314" i="5" s="1"/>
  <c r="T312" i="5"/>
  <c r="M312" i="4"/>
  <c r="S312" i="4" s="1"/>
  <c r="T310" i="4"/>
  <c r="S314" i="5" l="1"/>
  <c r="M315" i="5" s="1"/>
  <c r="T313" i="5"/>
  <c r="M313" i="4"/>
  <c r="S313" i="4" s="1"/>
  <c r="T311" i="4"/>
  <c r="T314" i="5" l="1"/>
  <c r="S315" i="5"/>
  <c r="M316" i="5" s="1"/>
  <c r="M314" i="4"/>
  <c r="S314" i="4" s="1"/>
  <c r="T312" i="4"/>
  <c r="S316" i="5" l="1"/>
  <c r="M317" i="5" s="1"/>
  <c r="T315" i="5"/>
  <c r="M315" i="4"/>
  <c r="S315" i="4" s="1"/>
  <c r="T313" i="4"/>
  <c r="T316" i="5" l="1"/>
  <c r="S317" i="5"/>
  <c r="M318" i="5" s="1"/>
  <c r="M316" i="4"/>
  <c r="S316" i="4" s="1"/>
  <c r="T314" i="4"/>
  <c r="S318" i="5" l="1"/>
  <c r="M319" i="5" s="1"/>
  <c r="T317" i="5"/>
  <c r="M317" i="4"/>
  <c r="S317" i="4" s="1"/>
  <c r="T315" i="4"/>
  <c r="T318" i="5" l="1"/>
  <c r="S319" i="5"/>
  <c r="M320" i="5" s="1"/>
  <c r="M318" i="4"/>
  <c r="S318" i="4" s="1"/>
  <c r="T316" i="4"/>
  <c r="S320" i="5" l="1"/>
  <c r="M321" i="5" s="1"/>
  <c r="T319" i="5"/>
  <c r="M319" i="4"/>
  <c r="S319" i="4" s="1"/>
  <c r="T317" i="4"/>
  <c r="T320" i="5" l="1"/>
  <c r="S321" i="5"/>
  <c r="M322" i="5" s="1"/>
  <c r="M320" i="4"/>
  <c r="S320" i="4" s="1"/>
  <c r="T318" i="4"/>
  <c r="T321" i="5" l="1"/>
  <c r="S322" i="5"/>
  <c r="M323" i="5" s="1"/>
  <c r="M321" i="4"/>
  <c r="S321" i="4" s="1"/>
  <c r="T319" i="4"/>
  <c r="T322" i="5" l="1"/>
  <c r="S323" i="5"/>
  <c r="M324" i="5" s="1"/>
  <c r="M322" i="4"/>
  <c r="S322" i="4" s="1"/>
  <c r="T320" i="4"/>
  <c r="S324" i="5" l="1"/>
  <c r="M325" i="5" s="1"/>
  <c r="T323" i="5"/>
  <c r="M323" i="4"/>
  <c r="S323" i="4" s="1"/>
  <c r="T321" i="4"/>
  <c r="T324" i="5" l="1"/>
  <c r="S325" i="5"/>
  <c r="M326" i="5" s="1"/>
  <c r="M324" i="4"/>
  <c r="S324" i="4" s="1"/>
  <c r="T322" i="4"/>
  <c r="S326" i="5" l="1"/>
  <c r="M327" i="5" s="1"/>
  <c r="T325" i="5"/>
  <c r="M325" i="4"/>
  <c r="S325" i="4" s="1"/>
  <c r="T323" i="4"/>
  <c r="S327" i="5" l="1"/>
  <c r="M328" i="5" s="1"/>
  <c r="T326" i="5"/>
  <c r="M326" i="4"/>
  <c r="S326" i="4" s="1"/>
  <c r="T324" i="4"/>
  <c r="T327" i="5" l="1"/>
  <c r="S328" i="5"/>
  <c r="M329" i="5" s="1"/>
  <c r="M327" i="4"/>
  <c r="S327" i="4" s="1"/>
  <c r="T325" i="4"/>
  <c r="T328" i="5" l="1"/>
  <c r="S329" i="5"/>
  <c r="M330" i="5" s="1"/>
  <c r="M328" i="4"/>
  <c r="S328" i="4" s="1"/>
  <c r="T326" i="4"/>
  <c r="S330" i="5" l="1"/>
  <c r="M331" i="5" s="1"/>
  <c r="T329" i="5"/>
  <c r="M329" i="4"/>
  <c r="S329" i="4" s="1"/>
  <c r="T327" i="4"/>
  <c r="T330" i="5" l="1"/>
  <c r="S331" i="5"/>
  <c r="M332" i="5" s="1"/>
  <c r="M330" i="4"/>
  <c r="S330" i="4" s="1"/>
  <c r="T328" i="4"/>
  <c r="T331" i="5" l="1"/>
  <c r="S332" i="5"/>
  <c r="M333" i="5" s="1"/>
  <c r="M331" i="4"/>
  <c r="S331" i="4" s="1"/>
  <c r="T329" i="4"/>
  <c r="T332" i="5" l="1"/>
  <c r="S333" i="5"/>
  <c r="M334" i="5" s="1"/>
  <c r="M332" i="4"/>
  <c r="S332" i="4" s="1"/>
  <c r="T330" i="4"/>
  <c r="T333" i="5" l="1"/>
  <c r="S334" i="5"/>
  <c r="M335" i="5" s="1"/>
  <c r="M333" i="4"/>
  <c r="S333" i="4" s="1"/>
  <c r="T331" i="4"/>
  <c r="S335" i="5" l="1"/>
  <c r="M336" i="5" s="1"/>
  <c r="T334" i="5"/>
  <c r="M334" i="4"/>
  <c r="S334" i="4" s="1"/>
  <c r="T332" i="4"/>
  <c r="S336" i="5" l="1"/>
  <c r="M337" i="5" s="1"/>
  <c r="T335" i="5"/>
  <c r="M335" i="4"/>
  <c r="S335" i="4" s="1"/>
  <c r="T333" i="4"/>
  <c r="T336" i="5" l="1"/>
  <c r="S337" i="5"/>
  <c r="M338" i="5" s="1"/>
  <c r="M336" i="4"/>
  <c r="S336" i="4" s="1"/>
  <c r="T334" i="4"/>
  <c r="T337" i="5" l="1"/>
  <c r="S338" i="5"/>
  <c r="M339" i="5" s="1"/>
  <c r="M337" i="4"/>
  <c r="S337" i="4" s="1"/>
  <c r="T335" i="4"/>
  <c r="S339" i="5" l="1"/>
  <c r="M340" i="5" s="1"/>
  <c r="T338" i="5"/>
  <c r="M338" i="4"/>
  <c r="S338" i="4" s="1"/>
  <c r="T336" i="4"/>
  <c r="T339" i="5" l="1"/>
  <c r="S340" i="5"/>
  <c r="M341" i="5" s="1"/>
  <c r="M339" i="4"/>
  <c r="S339" i="4" s="1"/>
  <c r="T337" i="4"/>
  <c r="S341" i="5" l="1"/>
  <c r="M342" i="5" s="1"/>
  <c r="T340" i="5"/>
  <c r="M340" i="4"/>
  <c r="S340" i="4" s="1"/>
  <c r="T338" i="4"/>
  <c r="S342" i="5" l="1"/>
  <c r="M343" i="5" s="1"/>
  <c r="T341" i="5"/>
  <c r="M341" i="4"/>
  <c r="S341" i="4" s="1"/>
  <c r="T339" i="4"/>
  <c r="S343" i="5" l="1"/>
  <c r="M344" i="5" s="1"/>
  <c r="T342" i="5"/>
  <c r="M342" i="4"/>
  <c r="S342" i="4" s="1"/>
  <c r="T340" i="4"/>
  <c r="T343" i="5" l="1"/>
  <c r="S344" i="5"/>
  <c r="M345" i="5" s="1"/>
  <c r="M343" i="4"/>
  <c r="S343" i="4" s="1"/>
  <c r="T341" i="4"/>
  <c r="T344" i="5" l="1"/>
  <c r="S345" i="5"/>
  <c r="M346" i="5" s="1"/>
  <c r="M344" i="4"/>
  <c r="S344" i="4" s="1"/>
  <c r="T342" i="4"/>
  <c r="T345" i="5" l="1"/>
  <c r="S346" i="5"/>
  <c r="M347" i="5" s="1"/>
  <c r="M345" i="4"/>
  <c r="S345" i="4" s="1"/>
  <c r="T343" i="4"/>
  <c r="T346" i="5" l="1"/>
  <c r="S347" i="5"/>
  <c r="M348" i="5" s="1"/>
  <c r="M346" i="4"/>
  <c r="S346" i="4" s="1"/>
  <c r="T344" i="4"/>
  <c r="T347" i="5" l="1"/>
  <c r="S348" i="5"/>
  <c r="M349" i="5" s="1"/>
  <c r="M347" i="4"/>
  <c r="S347" i="4" s="1"/>
  <c r="T345" i="4"/>
  <c r="T348" i="5" l="1"/>
  <c r="S349" i="5"/>
  <c r="M350" i="5" s="1"/>
  <c r="M348" i="4"/>
  <c r="S348" i="4" s="1"/>
  <c r="T346" i="4"/>
  <c r="T349" i="5" l="1"/>
  <c r="S350" i="5"/>
  <c r="M351" i="5" s="1"/>
  <c r="M349" i="4"/>
  <c r="S349" i="4" s="1"/>
  <c r="T347" i="4"/>
  <c r="S351" i="5" l="1"/>
  <c r="M352" i="5" s="1"/>
  <c r="T350" i="5"/>
  <c r="M350" i="4"/>
  <c r="S350" i="4" s="1"/>
  <c r="T348" i="4"/>
  <c r="T351" i="5" l="1"/>
  <c r="S352" i="5"/>
  <c r="M353" i="5" s="1"/>
  <c r="M351" i="4"/>
  <c r="S351" i="4" s="1"/>
  <c r="T349" i="4"/>
  <c r="T352" i="5" l="1"/>
  <c r="S353" i="5"/>
  <c r="M354" i="5" s="1"/>
  <c r="M352" i="4"/>
  <c r="S352" i="4" s="1"/>
  <c r="T350" i="4"/>
  <c r="T353" i="5" l="1"/>
  <c r="S354" i="5"/>
  <c r="M355" i="5" s="1"/>
  <c r="M353" i="4"/>
  <c r="S353" i="4" s="1"/>
  <c r="T351" i="4"/>
  <c r="T354" i="5" l="1"/>
  <c r="S355" i="5"/>
  <c r="M356" i="5" s="1"/>
  <c r="M354" i="4"/>
  <c r="S354" i="4" s="1"/>
  <c r="T352" i="4"/>
  <c r="T355" i="5" l="1"/>
  <c r="S356" i="5"/>
  <c r="M357" i="5" s="1"/>
  <c r="M355" i="4"/>
  <c r="S355" i="4" s="1"/>
  <c r="T353" i="4"/>
  <c r="T356" i="5" l="1"/>
  <c r="S357" i="5"/>
  <c r="M358" i="5" s="1"/>
  <c r="M356" i="4"/>
  <c r="S356" i="4" s="1"/>
  <c r="T354" i="4"/>
  <c r="T357" i="5" l="1"/>
  <c r="S358" i="5"/>
  <c r="M359" i="5" s="1"/>
  <c r="M357" i="4"/>
  <c r="S357" i="4" s="1"/>
  <c r="T355" i="4"/>
  <c r="T358" i="5" l="1"/>
  <c r="S359" i="5"/>
  <c r="M360" i="5" s="1"/>
  <c r="M358" i="4"/>
  <c r="S358" i="4" s="1"/>
  <c r="T356" i="4"/>
  <c r="T359" i="5" l="1"/>
  <c r="S360" i="5"/>
  <c r="M361" i="5" s="1"/>
  <c r="M359" i="4"/>
  <c r="S359" i="4" s="1"/>
  <c r="T357" i="4"/>
  <c r="T360" i="5" l="1"/>
  <c r="S361" i="5"/>
  <c r="M362" i="5" s="1"/>
  <c r="M360" i="4"/>
  <c r="S360" i="4" s="1"/>
  <c r="T358" i="4"/>
  <c r="S362" i="5" l="1"/>
  <c r="M363" i="5" s="1"/>
  <c r="T361" i="5"/>
  <c r="M361" i="4"/>
  <c r="S361" i="4" s="1"/>
  <c r="T359" i="4"/>
  <c r="S363" i="5" l="1"/>
  <c r="M364" i="5" s="1"/>
  <c r="T362" i="5"/>
  <c r="M362" i="4"/>
  <c r="S362" i="4" s="1"/>
  <c r="T360" i="4"/>
  <c r="T363" i="5" l="1"/>
  <c r="S364" i="5"/>
  <c r="M365" i="5" s="1"/>
  <c r="S365" i="5" s="1"/>
  <c r="M363" i="4"/>
  <c r="S363" i="4" s="1"/>
  <c r="T361" i="4"/>
  <c r="T364" i="5" l="1"/>
  <c r="M366" i="5"/>
  <c r="S366" i="5" s="1"/>
  <c r="C38" i="8" s="1"/>
  <c r="E38" i="8" s="1"/>
  <c r="T365" i="5"/>
  <c r="M364" i="4"/>
  <c r="S364" i="4" s="1"/>
  <c r="T362" i="4"/>
  <c r="B59" i="8" l="1"/>
  <c r="C73" i="8"/>
  <c r="E73" i="8" s="1"/>
  <c r="T366" i="5"/>
  <c r="B1" i="5"/>
  <c r="E14" i="8" s="1"/>
  <c r="M365" i="4"/>
  <c r="S365" i="4" s="1"/>
  <c r="T363" i="4"/>
  <c r="T365" i="4" l="1"/>
  <c r="M366" i="4"/>
  <c r="S366" i="4" s="1"/>
  <c r="T364" i="4"/>
  <c r="B1" i="4" l="1"/>
  <c r="E13" i="8" s="1"/>
  <c r="B38" i="8"/>
  <c r="B73" i="8"/>
  <c r="D73" i="8" s="1"/>
  <c r="T366" i="4"/>
  <c r="D38" i="8" l="1"/>
  <c r="A59" i="8"/>
</calcChain>
</file>

<file path=xl/sharedStrings.xml><?xml version="1.0" encoding="utf-8"?>
<sst xmlns="http://schemas.openxmlformats.org/spreadsheetml/2006/main" count="149" uniqueCount="105">
  <si>
    <t>Starting model point</t>
  </si>
  <si>
    <t>Current record number</t>
  </si>
  <si>
    <t>AGE</t>
  </si>
  <si>
    <t>PERIOD</t>
  </si>
  <si>
    <t>PAYMENT_PERIOD</t>
  </si>
  <si>
    <t>RATE</t>
  </si>
  <si>
    <t>Date of Illustration</t>
  </si>
  <si>
    <t>Customer Date of Birth</t>
  </si>
  <si>
    <t>Annual Premium</t>
  </si>
  <si>
    <t>Premium Frequency</t>
  </si>
  <si>
    <t>Term of Policy</t>
  </si>
  <si>
    <t>Maximum Policy Term</t>
  </si>
  <si>
    <t>Maximum Age at Maturity</t>
  </si>
  <si>
    <t>Age restrictions</t>
  </si>
  <si>
    <t>Case Specific Issue Age</t>
  </si>
  <si>
    <t>Case Specific Maturity Age</t>
  </si>
  <si>
    <t>Maturity Date</t>
  </si>
  <si>
    <t>Minimum Policy Term</t>
  </si>
  <si>
    <t>Minimum Age at Issuance</t>
  </si>
  <si>
    <t>Maximum Age at Issuance</t>
  </si>
  <si>
    <t>Premium Frequency Options</t>
  </si>
  <si>
    <t>Monthly</t>
  </si>
  <si>
    <t>Quarterly</t>
  </si>
  <si>
    <t>Half Yearly</t>
  </si>
  <si>
    <t>Annually</t>
  </si>
  <si>
    <t>Modal Loading</t>
  </si>
  <si>
    <t>Annual Premiums</t>
  </si>
  <si>
    <t>Cashback</t>
  </si>
  <si>
    <t>Minimum Term for Cashback to be payable</t>
  </si>
  <si>
    <t>Cashback payable every</t>
  </si>
  <si>
    <t>years</t>
  </si>
  <si>
    <t>months premiums</t>
  </si>
  <si>
    <t>months</t>
  </si>
  <si>
    <t>Inputs</t>
  </si>
  <si>
    <t>Investment Option</t>
  </si>
  <si>
    <t>Investment Options</t>
  </si>
  <si>
    <t>Equity (25%) / Bonds (25%) / Money market fund (50%)</t>
  </si>
  <si>
    <t>Bonds (50%) / Money market fund (50%)</t>
  </si>
  <si>
    <t>Lower</t>
  </si>
  <si>
    <t>Higher</t>
  </si>
  <si>
    <t>FMC</t>
  </si>
  <si>
    <t>Cashback Premium Multiple</t>
  </si>
  <si>
    <t>Minimum Annual Premium</t>
  </si>
  <si>
    <t xml:space="preserve">Case Specific Minimum Term </t>
  </si>
  <si>
    <t xml:space="preserve">Case Specific Maximum Term </t>
  </si>
  <si>
    <t>Cashback Payable</t>
  </si>
  <si>
    <t>Payable?</t>
  </si>
  <si>
    <t>Cashback Schedule</t>
  </si>
  <si>
    <t>Number of projections</t>
  </si>
  <si>
    <t>Insurance Rate</t>
  </si>
  <si>
    <t>Contribution Charges</t>
  </si>
  <si>
    <t>Administration Fee</t>
  </si>
  <si>
    <t>per annum</t>
  </si>
  <si>
    <t>Case specific</t>
  </si>
  <si>
    <t>Projection Month</t>
  </si>
  <si>
    <t>In Force Start</t>
  </si>
  <si>
    <t>In Force End</t>
  </si>
  <si>
    <t>Maturity Month</t>
  </si>
  <si>
    <t>Start Month</t>
  </si>
  <si>
    <t>End Month</t>
  </si>
  <si>
    <t>Premium Payment Month</t>
  </si>
  <si>
    <t>Policy Anniversary Month</t>
  </si>
  <si>
    <t>Account Balance Start</t>
  </si>
  <si>
    <t>Account Balance End</t>
  </si>
  <si>
    <t>Premium</t>
  </si>
  <si>
    <t>Contribution Charge</t>
  </si>
  <si>
    <t>Sum Assured</t>
  </si>
  <si>
    <t>Waiver benefit</t>
  </si>
  <si>
    <t>is this how it's coded and charged?</t>
  </si>
  <si>
    <t>Risk Charges</t>
  </si>
  <si>
    <t>Surrender Value</t>
  </si>
  <si>
    <t>Surrender Charges</t>
  </si>
  <si>
    <t>Illustration Date</t>
  </si>
  <si>
    <t xml:space="preserve">Customer Information </t>
  </si>
  <si>
    <t>Projected Maturity Value at Policy End Date</t>
  </si>
  <si>
    <t>Life Insured's DOB</t>
  </si>
  <si>
    <t>Life Insured's Age</t>
  </si>
  <si>
    <t>Policy Options</t>
  </si>
  <si>
    <t>Policy Term</t>
  </si>
  <si>
    <t>Life Insured's Age at Policy End Date</t>
  </si>
  <si>
    <t>Initial Agreed Premium</t>
  </si>
  <si>
    <t>Premiums Paid till Policy End Date</t>
  </si>
  <si>
    <t>Education Plan Plus</t>
  </si>
  <si>
    <t>Benefit</t>
  </si>
  <si>
    <t>Amount</t>
  </si>
  <si>
    <t>Maturity Value</t>
  </si>
  <si>
    <t>Policy Year</t>
  </si>
  <si>
    <t>Yearly Projections</t>
  </si>
  <si>
    <t>Surrender Values</t>
  </si>
  <si>
    <t>Last Month of Policy Year</t>
  </si>
  <si>
    <t>Surrender Charge</t>
  </si>
  <si>
    <t xml:space="preserve">Year-by-Year Projected Values </t>
  </si>
  <si>
    <t>The following Projected Values represent the Unit Value at the end of each year over the policy term.</t>
  </si>
  <si>
    <t>Cashback Amount</t>
  </si>
  <si>
    <t>AGE AT MATURITY</t>
  </si>
  <si>
    <t>Calendar Year</t>
  </si>
  <si>
    <t xml:space="preserve">Cashback benefit is available for policies with a term of 10 years or greater. </t>
  </si>
  <si>
    <t>For these policies, cashback bonuses equal to 25% of Annual Premium are payable every 5 years of the policy term provided all premiums have at that point been paid.</t>
  </si>
  <si>
    <t>End of Policy Year</t>
  </si>
  <si>
    <t>Surrender Charge Year</t>
  </si>
  <si>
    <t>years old (min 18, max 60)</t>
  </si>
  <si>
    <t>Sum Assured Cap</t>
  </si>
  <si>
    <t>Final Account Balance at Policy Expiration Inclusive of Cashback Amount</t>
  </si>
  <si>
    <t>100% Money Market Fund</t>
  </si>
  <si>
    <t>Health Benefit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</si>
</sst>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rgb="FF0000FF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Source Sans Pro"/>
      <family val="2"/>
    </font>
    <font>
      <sz val="10"/>
      <color theme="1"/>
      <name val="Source Sans Pro"/>
      <family val="2"/>
    </font>
    <font>
      <sz val="10"/>
      <name val="Source Sans Pro"/>
      <family val="2"/>
    </font>
    <font>
      <b/>
      <sz val="16"/>
      <name val="Source Sans Pro"/>
      <family val="2"/>
    </font>
    <font>
      <b/>
      <sz val="10"/>
      <color theme="1"/>
      <name val="Source Sans Pro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rgb="FF0000CC"/>
      </right>
      <top/>
      <bottom/>
      <diagonal/>
    </border>
    <border>
      <left/>
      <right style="thick">
        <color rgb="FF0000CC"/>
      </right>
      <top/>
      <bottom style="thick">
        <color rgb="FF0000CC"/>
      </bottom>
      <diagonal/>
    </border>
    <border>
      <left/>
      <right/>
      <top/>
      <bottom style="thick">
        <color rgb="FF0000CC"/>
      </bottom>
      <diagonal/>
    </border>
    <border>
      <left/>
      <right/>
      <top style="thick">
        <color rgb="FF0000CC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99">
    <xf numFmtId="0" fontId="0" fillId="0" borderId="0" xfId="0"/>
    <xf numFmtId="14" fontId="5" fillId="2" borderId="0" xfId="0" applyNumberFormat="1" applyFont="1" applyFill="1" applyAlignment="1" applyProtection="1">
      <alignment horizontal="right"/>
      <protection locked="0"/>
    </xf>
    <xf numFmtId="0" fontId="1" fillId="0" borderId="0" xfId="3"/>
    <xf numFmtId="0" fontId="1" fillId="0" borderId="0" xfId="3" applyAlignment="1">
      <alignment horizontal="right"/>
    </xf>
    <xf numFmtId="0" fontId="2" fillId="0" borderId="0" xfId="3" applyFont="1" applyAlignment="1">
      <alignment horizontal="left"/>
    </xf>
    <xf numFmtId="0" fontId="1" fillId="0" borderId="0" xfId="3" applyAlignment="1">
      <alignment horizontal="left"/>
    </xf>
    <xf numFmtId="0" fontId="2" fillId="0" borderId="0" xfId="0" applyFont="1"/>
    <xf numFmtId="0" fontId="6" fillId="2" borderId="0" xfId="0" applyFont="1" applyFill="1" applyAlignment="1" applyProtection="1">
      <alignment horizontal="right"/>
      <protection locked="0"/>
    </xf>
    <xf numFmtId="0" fontId="0" fillId="0" borderId="0" xfId="0" applyAlignment="1">
      <alignment horizontal="right"/>
    </xf>
    <xf numFmtId="164" fontId="6" fillId="2" borderId="0" xfId="1" applyNumberFormat="1" applyFont="1" applyFill="1" applyAlignment="1" applyProtection="1">
      <alignment horizontal="right"/>
      <protection locked="0"/>
    </xf>
    <xf numFmtId="0" fontId="13" fillId="4" borderId="0" xfId="0" applyFont="1" applyFill="1"/>
    <xf numFmtId="0" fontId="12" fillId="4" borderId="0" xfId="0" applyFont="1" applyFill="1"/>
    <xf numFmtId="0" fontId="11" fillId="4" borderId="0" xfId="0" applyFont="1" applyFill="1" applyAlignment="1">
      <alignment horizontal="left"/>
    </xf>
    <xf numFmtId="14" fontId="13" fillId="4" borderId="0" xfId="0" applyNumberFormat="1" applyFont="1" applyFill="1" applyAlignment="1">
      <alignment horizontal="right"/>
    </xf>
    <xf numFmtId="0" fontId="13" fillId="4" borderId="3" xfId="0" applyFont="1" applyFill="1" applyBorder="1"/>
    <xf numFmtId="14" fontId="13" fillId="4" borderId="3" xfId="0" applyNumberFormat="1" applyFont="1" applyFill="1" applyBorder="1" applyAlignment="1">
      <alignment horizontal="right"/>
    </xf>
    <xf numFmtId="164" fontId="13" fillId="4" borderId="3" xfId="1" applyNumberFormat="1" applyFont="1" applyFill="1" applyBorder="1" applyAlignment="1">
      <alignment horizontal="right"/>
    </xf>
    <xf numFmtId="0" fontId="13" fillId="4" borderId="3" xfId="0" applyFont="1" applyFill="1" applyBorder="1" applyAlignment="1">
      <alignment horizontal="right"/>
    </xf>
    <xf numFmtId="3" fontId="13" fillId="4" borderId="3" xfId="1" applyNumberFormat="1" applyFont="1" applyFill="1" applyBorder="1" applyAlignment="1">
      <alignment horizontal="right"/>
    </xf>
    <xf numFmtId="0" fontId="13" fillId="4" borderId="0" xfId="0" applyFont="1" applyFill="1" applyBorder="1"/>
    <xf numFmtId="0" fontId="13" fillId="4" borderId="0" xfId="2" applyNumberFormat="1" applyFont="1" applyFill="1" applyBorder="1" applyAlignment="1">
      <alignment horizontal="right"/>
    </xf>
    <xf numFmtId="0" fontId="13" fillId="4" borderId="4" xfId="0" applyFont="1" applyFill="1" applyBorder="1"/>
    <xf numFmtId="0" fontId="0" fillId="4" borderId="0" xfId="0" applyFill="1"/>
    <xf numFmtId="164" fontId="11" fillId="3" borderId="2" xfId="0" applyNumberFormat="1" applyFont="1" applyFill="1" applyBorder="1" applyAlignment="1">
      <alignment horizontal="right"/>
    </xf>
    <xf numFmtId="0" fontId="15" fillId="4" borderId="3" xfId="0" applyFont="1" applyFill="1" applyBorder="1" applyAlignment="1">
      <alignment horizontal="center"/>
    </xf>
    <xf numFmtId="0" fontId="12" fillId="5" borderId="0" xfId="0" applyFont="1" applyFill="1"/>
    <xf numFmtId="0" fontId="12" fillId="4" borderId="0" xfId="0" applyFont="1" applyFill="1" applyBorder="1"/>
    <xf numFmtId="0" fontId="13" fillId="4" borderId="3" xfId="0" applyFont="1" applyFill="1" applyBorder="1" applyAlignment="1">
      <alignment vertical="top" wrapText="1"/>
    </xf>
    <xf numFmtId="9" fontId="13" fillId="4" borderId="3" xfId="2" applyFont="1" applyFill="1" applyBorder="1" applyAlignment="1">
      <alignment horizontal="right" vertical="top" wrapText="1"/>
    </xf>
    <xf numFmtId="0" fontId="12" fillId="4" borderId="3" xfId="0" applyFont="1" applyFill="1" applyBorder="1" applyAlignment="1">
      <alignment horizontal="center"/>
    </xf>
    <xf numFmtId="0" fontId="15" fillId="4" borderId="0" xfId="0" applyFont="1" applyFill="1"/>
    <xf numFmtId="0" fontId="15" fillId="4" borderId="0" xfId="0" applyFont="1" applyFill="1" applyBorder="1"/>
    <xf numFmtId="0" fontId="11" fillId="3" borderId="1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0" fontId="15" fillId="4" borderId="1" xfId="0" applyFont="1" applyFill="1" applyBorder="1" applyAlignment="1">
      <alignment horizontal="center"/>
    </xf>
    <xf numFmtId="164" fontId="13" fillId="4" borderId="3" xfId="1" applyNumberFormat="1" applyFont="1" applyFill="1" applyBorder="1" applyAlignment="1"/>
    <xf numFmtId="164" fontId="13" fillId="4" borderId="5" xfId="1" applyNumberFormat="1" applyFont="1" applyFill="1" applyBorder="1" applyAlignment="1">
      <alignment horizontal="center"/>
    </xf>
    <xf numFmtId="3" fontId="13" fillId="0" borderId="3" xfId="1" applyNumberFormat="1" applyFont="1" applyFill="1" applyBorder="1" applyAlignment="1">
      <alignment horizontal="center"/>
    </xf>
    <xf numFmtId="0" fontId="12" fillId="4" borderId="6" xfId="0" applyFont="1" applyFill="1" applyBorder="1"/>
    <xf numFmtId="0" fontId="13" fillId="4" borderId="6" xfId="0" applyFont="1" applyFill="1" applyBorder="1"/>
    <xf numFmtId="0" fontId="0" fillId="4" borderId="6" xfId="0" applyFill="1" applyBorder="1"/>
    <xf numFmtId="0" fontId="0" fillId="4" borderId="0" xfId="0" applyFill="1" applyBorder="1"/>
    <xf numFmtId="164" fontId="13" fillId="4" borderId="6" xfId="1" applyNumberFormat="1" applyFont="1" applyFill="1" applyBorder="1" applyAlignment="1">
      <alignment horizontal="center"/>
    </xf>
    <xf numFmtId="164" fontId="13" fillId="4" borderId="6" xfId="1" applyNumberFormat="1" applyFont="1" applyFill="1" applyBorder="1" applyAlignment="1">
      <alignment horizontal="right"/>
    </xf>
    <xf numFmtId="164" fontId="13" fillId="4" borderId="6" xfId="1" applyNumberFormat="1" applyFont="1" applyFill="1" applyBorder="1" applyAlignment="1"/>
    <xf numFmtId="0" fontId="15" fillId="4" borderId="6" xfId="0" applyFont="1" applyFill="1" applyBorder="1" applyAlignment="1">
      <alignment horizontal="center"/>
    </xf>
    <xf numFmtId="164" fontId="11" fillId="4" borderId="6" xfId="0" applyNumberFormat="1" applyFont="1" applyFill="1" applyBorder="1" applyAlignment="1">
      <alignment horizontal="right"/>
    </xf>
    <xf numFmtId="0" fontId="11" fillId="4" borderId="6" xfId="0" applyFont="1" applyFill="1" applyBorder="1" applyAlignment="1">
      <alignment horizontal="left"/>
    </xf>
    <xf numFmtId="3" fontId="13" fillId="4" borderId="6" xfId="1" applyNumberFormat="1" applyFont="1" applyFill="1" applyBorder="1" applyAlignment="1">
      <alignment horizontal="center"/>
    </xf>
    <xf numFmtId="3" fontId="13" fillId="5" borderId="3" xfId="1" applyNumberFormat="1" applyFont="1" applyFill="1" applyBorder="1" applyAlignment="1">
      <alignment horizontal="center"/>
    </xf>
    <xf numFmtId="3" fontId="13" fillId="4" borderId="3" xfId="1" applyNumberFormat="1" applyFont="1" applyFill="1" applyBorder="1" applyAlignment="1">
      <alignment horizontal="center"/>
    </xf>
    <xf numFmtId="3" fontId="0" fillId="0" borderId="0" xfId="0" applyNumberFormat="1"/>
    <xf numFmtId="0" fontId="13" fillId="5" borderId="0" xfId="0" applyFont="1" applyFill="1"/>
    <xf numFmtId="0" fontId="13" fillId="5" borderId="0" xfId="0" applyFont="1" applyFill="1" applyBorder="1"/>
    <xf numFmtId="0" fontId="13" fillId="5" borderId="0" xfId="0" applyFont="1" applyFill="1" applyAlignment="1">
      <alignment horizontal="center"/>
    </xf>
    <xf numFmtId="0" fontId="12" fillId="4" borderId="8" xfId="0" applyFont="1" applyFill="1" applyBorder="1"/>
    <xf numFmtId="0" fontId="12" fillId="4" borderId="7" xfId="0" applyFont="1" applyFill="1" applyBorder="1"/>
    <xf numFmtId="0" fontId="13" fillId="5" borderId="9" xfId="0" applyFont="1" applyFill="1" applyBorder="1"/>
    <xf numFmtId="0" fontId="2" fillId="0" borderId="0" xfId="0" applyFont="1" applyProtection="1"/>
    <xf numFmtId="0" fontId="0" fillId="0" borderId="0" xfId="0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6" fillId="2" borderId="0" xfId="1" applyNumberFormat="1" applyFont="1" applyFill="1" applyProtection="1"/>
    <xf numFmtId="0" fontId="6" fillId="2" borderId="0" xfId="0" applyFont="1" applyFill="1" applyProtection="1"/>
    <xf numFmtId="0" fontId="5" fillId="2" borderId="0" xfId="0" applyFont="1" applyFill="1" applyAlignment="1" applyProtection="1">
      <alignment horizontal="right"/>
    </xf>
    <xf numFmtId="14" fontId="4" fillId="0" borderId="0" xfId="1" applyNumberFormat="1" applyFont="1" applyFill="1" applyProtection="1"/>
    <xf numFmtId="0" fontId="7" fillId="0" borderId="0" xfId="0" applyFont="1" applyFill="1" applyProtection="1"/>
    <xf numFmtId="0" fontId="8" fillId="0" borderId="0" xfId="0" applyFont="1" applyProtection="1"/>
    <xf numFmtId="14" fontId="0" fillId="0" borderId="0" xfId="0" applyNumberFormat="1" applyProtection="1"/>
    <xf numFmtId="9" fontId="6" fillId="2" borderId="0" xfId="2" applyFont="1" applyFill="1" applyProtection="1"/>
    <xf numFmtId="9" fontId="7" fillId="0" borderId="0" xfId="2" applyFont="1" applyFill="1" applyProtection="1"/>
    <xf numFmtId="10" fontId="6" fillId="2" borderId="0" xfId="2" applyNumberFormat="1" applyFont="1" applyFill="1" applyProtection="1"/>
    <xf numFmtId="164" fontId="2" fillId="0" borderId="0" xfId="1" applyNumberFormat="1" applyFont="1" applyProtection="1"/>
    <xf numFmtId="0" fontId="0" fillId="6" borderId="0" xfId="0" applyFill="1" applyProtection="1"/>
    <xf numFmtId="0" fontId="9" fillId="0" borderId="0" xfId="0" applyFont="1" applyProtection="1"/>
    <xf numFmtId="164" fontId="0" fillId="0" borderId="0" xfId="1" applyNumberFormat="1" applyFont="1" applyProtection="1"/>
    <xf numFmtId="17" fontId="0" fillId="0" borderId="0" xfId="0" applyNumberFormat="1" applyProtection="1"/>
    <xf numFmtId="0" fontId="0" fillId="6" borderId="0" xfId="0" applyNumberFormat="1" applyFill="1" applyProtection="1"/>
    <xf numFmtId="164" fontId="0" fillId="0" borderId="0" xfId="0" applyNumberFormat="1" applyProtection="1"/>
    <xf numFmtId="164" fontId="9" fillId="0" borderId="0" xfId="1" applyNumberFormat="1" applyFont="1" applyProtection="1"/>
    <xf numFmtId="164" fontId="9" fillId="0" borderId="0" xfId="0" applyNumberFormat="1" applyFont="1" applyProtection="1"/>
    <xf numFmtId="9" fontId="0" fillId="6" borderId="0" xfId="2" applyFont="1" applyFill="1" applyProtection="1"/>
    <xf numFmtId="43" fontId="0" fillId="0" borderId="0" xfId="1" applyNumberFormat="1" applyFont="1" applyProtection="1"/>
    <xf numFmtId="0" fontId="2" fillId="0" borderId="0" xfId="3" applyFont="1" applyAlignment="1"/>
    <xf numFmtId="0" fontId="1" fillId="0" borderId="0" xfId="3" applyAlignment="1"/>
    <xf numFmtId="2" fontId="10" fillId="0" borderId="0" xfId="0" applyNumberFormat="1" applyFont="1" applyAlignment="1" applyProtection="1">
      <alignment horizontal="right"/>
    </xf>
    <xf numFmtId="0" fontId="10" fillId="0" borderId="0" xfId="0" applyFont="1"/>
    <xf numFmtId="0" fontId="13" fillId="4" borderId="3" xfId="0" applyFont="1" applyFill="1" applyBorder="1" applyAlignment="1">
      <alignment horizontal="center"/>
    </xf>
    <xf numFmtId="0" fontId="16" fillId="7" borderId="0" xfId="0" applyFont="1" applyFill="1" applyProtection="1"/>
    <xf numFmtId="164" fontId="0" fillId="0" borderId="0" xfId="1" applyNumberFormat="1" applyFont="1"/>
    <xf numFmtId="3" fontId="12" fillId="4" borderId="3" xfId="0" applyNumberFormat="1" applyFont="1" applyFill="1" applyBorder="1" applyAlignment="1">
      <alignment horizontal="center"/>
    </xf>
    <xf numFmtId="0" fontId="17" fillId="0" borderId="0" xfId="0" applyFont="1" applyProtection="1"/>
    <xf numFmtId="164" fontId="17" fillId="0" borderId="0" xfId="0" applyNumberFormat="1" applyFont="1" applyProtection="1"/>
    <xf numFmtId="0" fontId="15" fillId="4" borderId="1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4" borderId="0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0" fontId="14" fillId="4" borderId="0" xfId="0" applyFont="1" applyFill="1" applyAlignment="1">
      <alignment horizontal="left" vertical="center" indent="10"/>
    </xf>
  </cellXfs>
  <cellStyles count="4">
    <cellStyle name="Comma" xfId="1" builtinId="3"/>
    <cellStyle name="Normal" xfId="0" builtinId="0"/>
    <cellStyle name="Normal 8" xfId="3"/>
    <cellStyle name="Percent" xfId="2" builtinId="5"/>
  </cellStyles>
  <dxfs count="6">
    <dxf>
      <font>
        <color theme="0"/>
      </font>
      <border>
        <left/>
        <right/>
        <top/>
        <bottom/>
      </border>
    </dxf>
    <dxf>
      <border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border>
        <top style="thin">
          <color auto="1"/>
        </top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00FF"/>
      <color rgb="FF914146"/>
      <color rgb="FF027180"/>
      <color rgb="FFFF0000"/>
      <color rgb="FFB5D0EE"/>
      <color rgb="FF0000CC"/>
      <color rgb="FF0000EA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Source Sans Pro" panose="020B0503030403020204" pitchFamily="34" charset="0"/>
                <a:ea typeface="+mn-ea"/>
                <a:cs typeface="+mn-cs"/>
              </a:defRPr>
            </a:pPr>
            <a:r>
              <a:rPr lang="en-US" sz="1200"/>
              <a:t>Cashback</a:t>
            </a:r>
          </a:p>
        </c:rich>
      </c:tx>
      <c:layout>
        <c:manualLayout>
          <c:xMode val="edge"/>
          <c:yMode val="edge"/>
          <c:x val="0.42590629254081341"/>
          <c:y val="8.2702439972781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Source Sans Pro" panose="020B05030304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'C_Cashback Graph'!$B$1</c:f>
              <c:strCache>
                <c:ptCount val="1"/>
                <c:pt idx="0">
                  <c:v>Cashback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B5D0EE"/>
              </a:solidFill>
            </a:ln>
            <a:effectLst/>
            <a:sp3d>
              <a:contourClr>
                <a:srgbClr val="B5D0EE"/>
              </a:contourClr>
            </a:sp3d>
          </c:spPr>
          <c:invertIfNegative val="0"/>
          <c:cat>
            <c:numRef>
              <c:f>'C_Cashback Graph'!$A$2:$A$32</c:f>
              <c:numCache>
                <c:formatCode>General</c:formatCode>
                <c:ptCount val="31"/>
                <c:pt idx="5">
                  <c:v>5</c:v>
                </c:pt>
                <c:pt idx="10">
                  <c:v>10</c:v>
                </c:pt>
                <c:pt idx="15">
                  <c:v>15</c:v>
                </c:pt>
                <c:pt idx="20">
                  <c:v>20</c:v>
                </c:pt>
                <c:pt idx="25">
                  <c:v>25</c:v>
                </c:pt>
                <c:pt idx="30">
                  <c:v>30</c:v>
                </c:pt>
              </c:numCache>
            </c:numRef>
          </c:cat>
          <c:val>
            <c:numRef>
              <c:f>'C_Cashback Graph'!$B$3:$B$32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75000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75000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75000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#,##0">
                  <c:v>75000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B-D968-466C-B3F9-2095D401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789288"/>
        <c:axId val="123784192"/>
        <c:axId val="297398392"/>
      </c:bar3DChart>
      <c:catAx>
        <c:axId val="123789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ource Sans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Policy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ource Sans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123784192"/>
        <c:crosses val="autoZero"/>
        <c:auto val="1"/>
        <c:lblAlgn val="ctr"/>
        <c:lblOffset val="100"/>
        <c:noMultiLvlLbl val="0"/>
      </c:catAx>
      <c:valAx>
        <c:axId val="123784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3789288"/>
        <c:crosses val="autoZero"/>
        <c:crossBetween val="between"/>
      </c:valAx>
      <c:serAx>
        <c:axId val="297398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2378419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Source Sans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39243" cy="645735"/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2380" r="74122" b="22424"/>
        <a:stretch/>
      </xdr:blipFill>
      <xdr:spPr>
        <a:xfrm>
          <a:off x="0" y="0"/>
          <a:ext cx="739243" cy="645735"/>
        </a:xfrm>
        <a:prstGeom prst="rect">
          <a:avLst/>
        </a:prstGeom>
      </xdr:spPr>
    </xdr:pic>
    <xdr:clientData/>
  </xdr:oneCellAnchor>
  <xdr:twoCellAnchor>
    <xdr:from>
      <xdr:col>2</xdr:col>
      <xdr:colOff>1095374</xdr:colOff>
      <xdr:row>40</xdr:row>
      <xdr:rowOff>95250</xdr:rowOff>
    </xdr:from>
    <xdr:to>
      <xdr:col>4</xdr:col>
      <xdr:colOff>1485900</xdr:colOff>
      <xdr:row>54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0.11826</cdr:x>
      <cdr:y>0.22639</cdr:y>
    </cdr:from>
    <cdr:to>
      <cdr:x>0.25934</cdr:x>
      <cdr:y>0.31513</cdr:y>
    </cdr:to>
    <cdr:sp macro="" textlink="'O_Year by Year Projections'!$B$45">
      <cdr:nvSpPr>
        <cdr:cNvPr id="2" name="TextBox 1"/>
        <cdr:cNvSpPr txBox="1"/>
      </cdr:nvSpPr>
      <cdr:spPr>
        <a:xfrm xmlns:a="http://schemas.openxmlformats.org/drawingml/2006/main">
          <a:off x="562074" y="631825"/>
          <a:ext cx="670544" cy="247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F2B07EB-FCF0-4C9D-AB8B-5D3EBA56E554}" type="TxLink">
            <a:rPr lang="en-US" sz="900" b="1" i="0" u="none" strike="noStrike">
              <a:solidFill>
                <a:srgbClr val="914146"/>
              </a:solidFill>
              <a:latin typeface="Source Sans Pro"/>
            </a:rPr>
            <a:pPr/>
            <a:t>75,000</a:t>
          </a:fld>
          <a:endParaRPr lang="en-US" sz="1050" b="1">
            <a:solidFill>
              <a:srgbClr val="914146"/>
            </a:solidFill>
          </a:endParaRPr>
        </a:p>
      </cdr:txBody>
    </cdr:sp>
  </cdr:relSizeAnchor>
  <cdr:relSizeAnchor xmlns:cdr="http://schemas.openxmlformats.org/drawingml/2006/chartDrawing">
    <cdr:from>
      <cdr:x>0.26833</cdr:x>
      <cdr:y>0.22639</cdr:y>
    </cdr:from>
    <cdr:to>
      <cdr:x>0.40941</cdr:x>
      <cdr:y>0.31513</cdr:y>
    </cdr:to>
    <cdr:sp macro="" textlink="'O_Year by Year Projections'!$B$46">
      <cdr:nvSpPr>
        <cdr:cNvPr id="3" name="TextBox 1"/>
        <cdr:cNvSpPr txBox="1"/>
      </cdr:nvSpPr>
      <cdr:spPr>
        <a:xfrm xmlns:a="http://schemas.openxmlformats.org/drawingml/2006/main">
          <a:off x="1275349" y="631825"/>
          <a:ext cx="670544" cy="247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3456A21-6711-429E-A32F-E18A8F57D1A0}" type="TxLink">
            <a:rPr lang="en-US" sz="900" b="1" i="0" u="none" strike="noStrike">
              <a:solidFill>
                <a:srgbClr val="914146"/>
              </a:solidFill>
              <a:latin typeface="Source Sans Pro"/>
            </a:rPr>
            <a:pPr/>
            <a:t>75,000</a:t>
          </a:fld>
          <a:endParaRPr lang="en-US" sz="1050" b="1">
            <a:solidFill>
              <a:srgbClr val="914146"/>
            </a:solidFill>
          </a:endParaRPr>
        </a:p>
      </cdr:txBody>
    </cdr:sp>
  </cdr:relSizeAnchor>
  <cdr:relSizeAnchor xmlns:cdr="http://schemas.openxmlformats.org/drawingml/2006/chartDrawing">
    <cdr:from>
      <cdr:x>0.4177</cdr:x>
      <cdr:y>0.22639</cdr:y>
    </cdr:from>
    <cdr:to>
      <cdr:x>0.55878</cdr:x>
      <cdr:y>0.31513</cdr:y>
    </cdr:to>
    <cdr:sp macro="" textlink="'O_Year by Year Projections'!$B$47">
      <cdr:nvSpPr>
        <cdr:cNvPr id="4" name="TextBox 1"/>
        <cdr:cNvSpPr txBox="1"/>
      </cdr:nvSpPr>
      <cdr:spPr>
        <a:xfrm xmlns:a="http://schemas.openxmlformats.org/drawingml/2006/main">
          <a:off x="1824583" y="595157"/>
          <a:ext cx="616261" cy="2332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fld id="{4FBE1C76-3B7B-496D-A637-5E57365F6A71}" type="TxLink">
            <a:rPr lang="en-US" sz="900" b="1" i="0" u="none" strike="noStrike">
              <a:solidFill>
                <a:srgbClr val="914146"/>
              </a:solidFill>
              <a:latin typeface="Source Sans Pro"/>
              <a:ea typeface="+mn-ea"/>
              <a:cs typeface="+mn-cs"/>
            </a:rPr>
            <a:pPr marL="0" indent="0"/>
            <a:t>75,000</a:t>
          </a:fld>
          <a:endParaRPr lang="en-US" sz="900" b="1" i="0" u="none" strike="noStrike">
            <a:solidFill>
              <a:srgbClr val="914146"/>
            </a:solidFill>
            <a:latin typeface="Source Sans Pro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0.56708</cdr:x>
      <cdr:y>0.22639</cdr:y>
    </cdr:from>
    <cdr:to>
      <cdr:x>0.70816</cdr:x>
      <cdr:y>0.31513</cdr:y>
    </cdr:to>
    <cdr:sp macro="" textlink="'O_Year by Year Projections'!$B$48">
      <cdr:nvSpPr>
        <cdr:cNvPr id="5" name="TextBox 1"/>
        <cdr:cNvSpPr txBox="1"/>
      </cdr:nvSpPr>
      <cdr:spPr>
        <a:xfrm xmlns:a="http://schemas.openxmlformats.org/drawingml/2006/main">
          <a:off x="2695325" y="631825"/>
          <a:ext cx="670544" cy="247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fld id="{78BBE524-349D-43A8-B28C-24956C21E7B2}" type="TxLink">
            <a:rPr lang="en-US" sz="900" b="1" i="0" u="none" strike="noStrike">
              <a:solidFill>
                <a:srgbClr val="914146"/>
              </a:solidFill>
              <a:latin typeface="Source Sans Pro"/>
              <a:ea typeface="+mn-ea"/>
              <a:cs typeface="+mn-cs"/>
            </a:rPr>
            <a:pPr marL="0" indent="0"/>
            <a:t>75,000</a:t>
          </a:fld>
          <a:endParaRPr lang="en-US" sz="900" b="1" i="0" u="none" strike="noStrike">
            <a:solidFill>
              <a:srgbClr val="914146"/>
            </a:solidFill>
            <a:latin typeface="Source Sans Pro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0.72268</cdr:x>
      <cdr:y>0.22639</cdr:y>
    </cdr:from>
    <cdr:to>
      <cdr:x>0.86376</cdr:x>
      <cdr:y>0.31513</cdr:y>
    </cdr:to>
    <cdr:sp macro="" textlink="'O_Year by Year Projections'!$B$49">
      <cdr:nvSpPr>
        <cdr:cNvPr id="6" name="TextBox 1"/>
        <cdr:cNvSpPr txBox="1"/>
      </cdr:nvSpPr>
      <cdr:spPr>
        <a:xfrm xmlns:a="http://schemas.openxmlformats.org/drawingml/2006/main">
          <a:off x="3434895" y="631825"/>
          <a:ext cx="670545" cy="247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fld id="{7B646037-1078-44F4-BEB0-6C38EB3CC272}" type="TxLink">
            <a:rPr lang="en-US" sz="900" b="1" i="0" u="none" strike="noStrike">
              <a:solidFill>
                <a:srgbClr val="914146"/>
              </a:solidFill>
              <a:latin typeface="Source Sans Pro"/>
              <a:ea typeface="+mn-ea"/>
              <a:cs typeface="+mn-cs"/>
            </a:rPr>
            <a:pPr marL="0" indent="0"/>
            <a:t> </a:t>
          </a:fld>
          <a:endParaRPr lang="en-US" sz="900" b="1" i="0" u="none" strike="noStrike">
            <a:solidFill>
              <a:srgbClr val="914146"/>
            </a:solidFill>
            <a:latin typeface="Source Sans Pro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0.85696</cdr:x>
      <cdr:y>0.22059</cdr:y>
    </cdr:from>
    <cdr:to>
      <cdr:x>1</cdr:x>
      <cdr:y>0.31739</cdr:y>
    </cdr:to>
    <cdr:sp macro="" textlink="'O_Year by Year Projections'!$B$50">
      <cdr:nvSpPr>
        <cdr:cNvPr id="7" name="TextBox 1"/>
        <cdr:cNvSpPr txBox="1"/>
      </cdr:nvSpPr>
      <cdr:spPr>
        <a:xfrm xmlns:a="http://schemas.openxmlformats.org/drawingml/2006/main">
          <a:off x="3743326" y="579916"/>
          <a:ext cx="624840" cy="2544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fld id="{90FC410E-7C3B-4615-8EFD-F1DA21052F6D}" type="TxLink">
            <a:rPr lang="en-US" sz="900" b="1" i="0" u="none" strike="noStrike">
              <a:solidFill>
                <a:srgbClr val="914146"/>
              </a:solidFill>
              <a:latin typeface="Source Sans Pro"/>
              <a:ea typeface="+mn-ea"/>
              <a:cs typeface="+mn-cs"/>
            </a:rPr>
            <a:pPr marL="0" indent="0"/>
            <a:t> </a:t>
          </a:fld>
          <a:endParaRPr lang="en-US" sz="900" b="1" i="0" u="none" strike="noStrike">
            <a:solidFill>
              <a:srgbClr val="914146"/>
            </a:solidFill>
            <a:latin typeface="Source Sans Pro"/>
            <a:ea typeface="+mn-ea"/>
            <a:cs typeface="+mn-cs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80003/Desktop/AXA%20Mansard/Model/Edu%20Plan%20Plus/Edu%20Plan%20Plus%20SoA%2016072018%20refund%20premium%20revised%20Ngozi%200%20commissio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lfs001.cileg.com\Departments%20Private\Actuarial\Actuarial%20Calculators\Individual\Regular%20Premium\ULS\2018%20ULS%20Calculators%20-%20Admin%2030\Actuarial\RP%20Illustration%20Sheet%20v5.05%20-%20Protection%20&amp;%20Savings%20-%20Jan%202018%20-%20Actuaria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LFS001\Departments%20Private\Actuarial\Miscellaneous\Individual%20Calcs\Illustrations\RP%20Illustration%20Sheet%202014%20v%204.08%20-%20Star%20Capped%20-%20UW_2354605_500%20Premiu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Change Log"/>
      <sheetName val="I_Data"/>
      <sheetName val="P_Parameters"/>
      <sheetName val="P_Prems"/>
      <sheetName val="P_EPP rates"/>
      <sheetName val="EDU PLAN PLUS RATE TABLE"/>
      <sheetName val="P_Mortality"/>
      <sheetName val="P_Reinsurance"/>
      <sheetName val="P_Waiver"/>
      <sheetName val="P_Assump"/>
      <sheetName val="P_LAC_Assump"/>
      <sheetName val="C_LAC_Pricing"/>
      <sheetName val="C_LAC_Reserves"/>
      <sheetName val="SoA notes"/>
      <sheetName val="C_Main"/>
      <sheetName val="CSP_Values"/>
      <sheetName val="C_P&amp;L_MP"/>
      <sheetName val="C_P&amp;L_Temp"/>
      <sheetName val="O_P&amp;L_Total"/>
      <sheetName val="C_P&amp;L_Temp_Split"/>
      <sheetName val="O_P&amp;L_Total_CIB"/>
      <sheetName val="O_P&amp;L_Total_AUB"/>
      <sheetName val="O_P&amp;L_Total_Broker"/>
      <sheetName val="O_P&amp;L_Total_Direct"/>
      <sheetName val="O_P&amp;L_Total_Micro"/>
      <sheetName val="O_P&amp;L_Total_Legacy"/>
    </sheetNames>
    <sheetDataSet>
      <sheetData sheetId="0"/>
      <sheetData sheetId="1"/>
      <sheetData sheetId="2"/>
      <sheetData sheetId="3">
        <row r="5">
          <cell r="C5">
            <v>43100</v>
          </cell>
        </row>
        <row r="6">
          <cell r="C6">
            <v>56</v>
          </cell>
        </row>
        <row r="8">
          <cell r="C8">
            <v>56</v>
          </cell>
        </row>
        <row r="9">
          <cell r="C9" t="str">
            <v>Pricing</v>
          </cell>
        </row>
        <row r="15">
          <cell r="C15">
            <v>1</v>
          </cell>
        </row>
        <row r="20">
          <cell r="C20">
            <v>0.01</v>
          </cell>
        </row>
        <row r="21">
          <cell r="C21">
            <v>3.0000000000000001E-3</v>
          </cell>
        </row>
        <row r="22">
          <cell r="C22">
            <v>0.04</v>
          </cell>
        </row>
        <row r="24">
          <cell r="C24">
            <v>100</v>
          </cell>
        </row>
        <row r="27">
          <cell r="C27">
            <v>1</v>
          </cell>
        </row>
        <row r="28">
          <cell r="C28">
            <v>1</v>
          </cell>
        </row>
        <row r="29">
          <cell r="C29">
            <v>1</v>
          </cell>
        </row>
        <row r="30">
          <cell r="C30">
            <v>1</v>
          </cell>
        </row>
        <row r="31">
          <cell r="C31">
            <v>1</v>
          </cell>
        </row>
        <row r="32">
          <cell r="C32">
            <v>1</v>
          </cell>
        </row>
        <row r="33">
          <cell r="C33">
            <v>0</v>
          </cell>
        </row>
        <row r="42">
          <cell r="B42">
            <v>2020</v>
          </cell>
        </row>
        <row r="46">
          <cell r="C46">
            <v>0.2</v>
          </cell>
        </row>
        <row r="53">
          <cell r="C53">
            <v>2017</v>
          </cell>
        </row>
        <row r="82">
          <cell r="B82" t="str">
            <v>Protection_CIB</v>
          </cell>
          <cell r="C82">
            <v>1</v>
          </cell>
        </row>
        <row r="83">
          <cell r="B83" t="str">
            <v>Protection_Broker</v>
          </cell>
          <cell r="C83">
            <v>3</v>
          </cell>
        </row>
        <row r="84">
          <cell r="B84" t="str">
            <v>ULS_RP_CIB</v>
          </cell>
          <cell r="C84">
            <v>1</v>
          </cell>
        </row>
        <row r="85">
          <cell r="B85" t="str">
            <v>ULS_RP_Broker</v>
          </cell>
          <cell r="C85">
            <v>3</v>
          </cell>
        </row>
        <row r="86">
          <cell r="B86" t="str">
            <v>ULS_SP_CIB</v>
          </cell>
          <cell r="C86">
            <v>1</v>
          </cell>
        </row>
        <row r="87">
          <cell r="B87" t="str">
            <v>ULS_SP_Broker</v>
          </cell>
          <cell r="C87">
            <v>3</v>
          </cell>
        </row>
        <row r="88">
          <cell r="B88" t="str">
            <v>CCLI_CIB</v>
          </cell>
          <cell r="C88">
            <v>1</v>
          </cell>
        </row>
        <row r="89">
          <cell r="B89" t="str">
            <v>CCLI_Direct</v>
          </cell>
          <cell r="C89">
            <v>4</v>
          </cell>
        </row>
        <row r="90">
          <cell r="B90" t="str">
            <v>GLI_Broker</v>
          </cell>
          <cell r="C90">
            <v>3</v>
          </cell>
        </row>
        <row r="91">
          <cell r="B91" t="str">
            <v>GLI_Direct</v>
          </cell>
          <cell r="C91">
            <v>4</v>
          </cell>
        </row>
        <row r="92">
          <cell r="B92" t="str">
            <v>GLI_CIB</v>
          </cell>
          <cell r="C92">
            <v>1</v>
          </cell>
        </row>
        <row r="93">
          <cell r="B93" t="str">
            <v>ERBP_CIB</v>
          </cell>
          <cell r="C93">
            <v>1</v>
          </cell>
        </row>
        <row r="94">
          <cell r="B94" t="str">
            <v>ERBP_Direct</v>
          </cell>
          <cell r="C94">
            <v>4</v>
          </cell>
        </row>
        <row r="95">
          <cell r="B95" t="str">
            <v>ERBP_Broker</v>
          </cell>
          <cell r="C95">
            <v>3</v>
          </cell>
        </row>
        <row r="96">
          <cell r="B96" t="str">
            <v>Protection_Direct</v>
          </cell>
          <cell r="C96">
            <v>4</v>
          </cell>
        </row>
        <row r="97">
          <cell r="B97" t="str">
            <v>ULS_RP_ABC_Broker</v>
          </cell>
          <cell r="C97">
            <v>3</v>
          </cell>
        </row>
        <row r="98">
          <cell r="B98" t="str">
            <v>CCLI_Broker</v>
          </cell>
          <cell r="C98">
            <v>3</v>
          </cell>
        </row>
        <row r="99">
          <cell r="B99" t="str">
            <v>Micro_Savings</v>
          </cell>
          <cell r="C99">
            <v>5</v>
          </cell>
        </row>
        <row r="100">
          <cell r="B100" t="str">
            <v>Micro_Protection</v>
          </cell>
          <cell r="C100">
            <v>5</v>
          </cell>
        </row>
        <row r="101">
          <cell r="B101" t="str">
            <v>Protection_AUB</v>
          </cell>
          <cell r="C101">
            <v>2</v>
          </cell>
        </row>
        <row r="102">
          <cell r="B102" t="str">
            <v>ULS_RP_AUB</v>
          </cell>
          <cell r="C102">
            <v>2</v>
          </cell>
        </row>
        <row r="103">
          <cell r="B103" t="str">
            <v>ULS_RP_Direct</v>
          </cell>
          <cell r="C103">
            <v>4</v>
          </cell>
        </row>
      </sheetData>
      <sheetData sheetId="4"/>
      <sheetData sheetId="5"/>
      <sheetData sheetId="6"/>
      <sheetData sheetId="7"/>
      <sheetData sheetId="8">
        <row r="4">
          <cell r="B4" t="str">
            <v>MR_Dth_M</v>
          </cell>
          <cell r="C4" t="str">
            <v>MR_Dth_F</v>
          </cell>
          <cell r="D4" t="str">
            <v>MR_CIM</v>
          </cell>
          <cell r="E4" t="str">
            <v>MR_CIF</v>
          </cell>
          <cell r="F4" t="str">
            <v>MR_ADDI</v>
          </cell>
          <cell r="G4" t="str">
            <v>MR_AHTI</v>
          </cell>
          <cell r="H4" t="str">
            <v>RGA_2015_01_DeathF</v>
          </cell>
          <cell r="I4" t="str">
            <v>RGA_2015_01_DeathM</v>
          </cell>
          <cell r="J4" t="str">
            <v>RGA_2015_01_CIF</v>
          </cell>
          <cell r="K4" t="str">
            <v>RGA_2015_01_CIM</v>
          </cell>
          <cell r="L4" t="str">
            <v>RGA_2015_01_ADDI</v>
          </cell>
          <cell r="M4" t="str">
            <v>RGA_2015_01_AHTI</v>
          </cell>
          <cell r="N4" t="str">
            <v>NOT USED</v>
          </cell>
        </row>
        <row r="5"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</row>
        <row r="22">
          <cell r="B22">
            <v>4.8099999999999998E-4</v>
          </cell>
          <cell r="C22">
            <v>0</v>
          </cell>
          <cell r="D22">
            <v>0</v>
          </cell>
          <cell r="E22">
            <v>0</v>
          </cell>
        </row>
        <row r="23">
          <cell r="B23">
            <v>4.8099999999999998E-4</v>
          </cell>
          <cell r="C23">
            <v>0</v>
          </cell>
          <cell r="D23">
            <v>0</v>
          </cell>
          <cell r="E23">
            <v>0</v>
          </cell>
        </row>
        <row r="24">
          <cell r="B24">
            <v>4.8099999999999998E-4</v>
          </cell>
          <cell r="C24">
            <v>0</v>
          </cell>
          <cell r="D24">
            <v>0</v>
          </cell>
          <cell r="E24">
            <v>0</v>
          </cell>
          <cell r="H24">
            <v>4.8999999999999998E-4</v>
          </cell>
          <cell r="I24">
            <v>4.8999999999999998E-4</v>
          </cell>
          <cell r="J24">
            <v>1.6900000000000002E-4</v>
          </cell>
          <cell r="K24">
            <v>1.6900000000000002E-4</v>
          </cell>
        </row>
        <row r="25">
          <cell r="B25">
            <v>4.8099999999999998E-4</v>
          </cell>
          <cell r="C25">
            <v>4.8099999999999998E-4</v>
          </cell>
          <cell r="D25">
            <v>0</v>
          </cell>
          <cell r="E25">
            <v>0</v>
          </cell>
          <cell r="H25">
            <v>4.8999999999999998E-4</v>
          </cell>
          <cell r="I25">
            <v>4.9399999999999997E-4</v>
          </cell>
          <cell r="J25">
            <v>1.6900000000000002E-4</v>
          </cell>
          <cell r="K25">
            <v>2.1100000000000001E-4</v>
          </cell>
        </row>
        <row r="26">
          <cell r="B26">
            <v>4.8099999999999998E-4</v>
          </cell>
          <cell r="C26">
            <v>4.8099999999999998E-4</v>
          </cell>
          <cell r="D26">
            <v>0</v>
          </cell>
          <cell r="E26">
            <v>0</v>
          </cell>
          <cell r="H26">
            <v>4.8999999999999998E-4</v>
          </cell>
          <cell r="I26">
            <v>4.6600000000000005E-4</v>
          </cell>
          <cell r="J26">
            <v>1.6900000000000002E-4</v>
          </cell>
          <cell r="K26">
            <v>2.5399999999999999E-4</v>
          </cell>
        </row>
        <row r="27">
          <cell r="B27">
            <v>4.8099999999999998E-4</v>
          </cell>
          <cell r="C27">
            <v>4.8099999999999998E-4</v>
          </cell>
          <cell r="D27">
            <v>2.8699999999999998E-4</v>
          </cell>
          <cell r="E27">
            <v>2.8699999999999998E-4</v>
          </cell>
          <cell r="F27">
            <v>4.1999999999999996E-4</v>
          </cell>
          <cell r="G27">
            <v>1.6000000000000001E-4</v>
          </cell>
          <cell r="H27">
            <v>4.8999999999999998E-4</v>
          </cell>
          <cell r="I27">
            <v>4.6999999999999999E-4</v>
          </cell>
          <cell r="J27">
            <v>1.6900000000000002E-4</v>
          </cell>
          <cell r="K27">
            <v>2.8000000000000003E-4</v>
          </cell>
          <cell r="L27">
            <v>4.5300000000000001E-4</v>
          </cell>
          <cell r="M27">
            <v>1.6000000000000001E-4</v>
          </cell>
        </row>
        <row r="28">
          <cell r="B28">
            <v>4.8099999999999998E-4</v>
          </cell>
          <cell r="C28">
            <v>4.8099999999999998E-4</v>
          </cell>
          <cell r="D28">
            <v>3.0749999999999994E-4</v>
          </cell>
          <cell r="E28">
            <v>3.0749999999999994E-4</v>
          </cell>
          <cell r="F28">
            <v>4.1999999999999996E-4</v>
          </cell>
          <cell r="G28">
            <v>1.6000000000000001E-4</v>
          </cell>
          <cell r="H28">
            <v>4.9399999999999997E-4</v>
          </cell>
          <cell r="I28">
            <v>4.7599999999999997E-4</v>
          </cell>
          <cell r="J28">
            <v>2.1100000000000001E-4</v>
          </cell>
          <cell r="K28">
            <v>2.9399999999999999E-4</v>
          </cell>
          <cell r="L28">
            <v>4.5300000000000001E-4</v>
          </cell>
          <cell r="M28">
            <v>1.6000000000000001E-4</v>
          </cell>
        </row>
        <row r="29">
          <cell r="B29">
            <v>4.8099999999999998E-4</v>
          </cell>
          <cell r="C29">
            <v>4.8099999999999998E-4</v>
          </cell>
          <cell r="D29">
            <v>3.3825000000000001E-4</v>
          </cell>
          <cell r="E29">
            <v>3.3825000000000001E-4</v>
          </cell>
          <cell r="F29">
            <v>4.1999999999999996E-4</v>
          </cell>
          <cell r="G29">
            <v>1.6000000000000001E-4</v>
          </cell>
          <cell r="H29">
            <v>4.6600000000000005E-4</v>
          </cell>
          <cell r="I29">
            <v>4.7999999999999996E-4</v>
          </cell>
          <cell r="J29">
            <v>2.5399999999999999E-4</v>
          </cell>
          <cell r="K29">
            <v>2.92E-4</v>
          </cell>
          <cell r="L29">
            <v>4.5300000000000001E-4</v>
          </cell>
          <cell r="M29">
            <v>1.6000000000000001E-4</v>
          </cell>
        </row>
        <row r="30">
          <cell r="B30">
            <v>4.8099999999999998E-4</v>
          </cell>
          <cell r="C30">
            <v>4.8099999999999998E-4</v>
          </cell>
          <cell r="D30">
            <v>3.5874999999999997E-4</v>
          </cell>
          <cell r="E30">
            <v>3.5874999999999997E-4</v>
          </cell>
          <cell r="F30">
            <v>4.1999999999999996E-4</v>
          </cell>
          <cell r="G30">
            <v>1.6000000000000001E-4</v>
          </cell>
          <cell r="H30">
            <v>4.6999999999999999E-4</v>
          </cell>
          <cell r="I30">
            <v>4.86E-4</v>
          </cell>
          <cell r="J30">
            <v>2.8000000000000003E-4</v>
          </cell>
          <cell r="K30">
            <v>2.9099999999999997E-4</v>
          </cell>
          <cell r="L30">
            <v>4.5300000000000001E-4</v>
          </cell>
          <cell r="M30">
            <v>1.6000000000000001E-4</v>
          </cell>
        </row>
        <row r="31">
          <cell r="B31">
            <v>4.8099999999999998E-4</v>
          </cell>
          <cell r="C31">
            <v>4.8099999999999998E-4</v>
          </cell>
          <cell r="D31">
            <v>3.7924999999999998E-4</v>
          </cell>
          <cell r="E31">
            <v>3.7924999999999998E-4</v>
          </cell>
          <cell r="F31">
            <v>4.1999999999999996E-4</v>
          </cell>
          <cell r="G31">
            <v>1.6000000000000001E-4</v>
          </cell>
          <cell r="H31">
            <v>4.7599999999999997E-4</v>
          </cell>
          <cell r="I31">
            <v>4.9200000000000003E-4</v>
          </cell>
          <cell r="J31">
            <v>2.9399999999999999E-4</v>
          </cell>
          <cell r="K31">
            <v>3.4100000000000005E-4</v>
          </cell>
          <cell r="L31">
            <v>4.5300000000000001E-4</v>
          </cell>
          <cell r="M31">
            <v>1.6000000000000001E-4</v>
          </cell>
        </row>
        <row r="32">
          <cell r="B32">
            <v>4.8099999999999998E-4</v>
          </cell>
          <cell r="C32">
            <v>4.8099999999999998E-4</v>
          </cell>
          <cell r="D32">
            <v>4.2024999999999994E-4</v>
          </cell>
          <cell r="E32">
            <v>4.2024999999999994E-4</v>
          </cell>
          <cell r="F32">
            <v>4.1999999999999996E-4</v>
          </cell>
          <cell r="G32">
            <v>1.6000000000000001E-4</v>
          </cell>
          <cell r="H32">
            <v>4.7999999999999996E-4</v>
          </cell>
          <cell r="I32">
            <v>5.0100000000000003E-4</v>
          </cell>
          <cell r="J32">
            <v>2.92E-4</v>
          </cell>
          <cell r="K32">
            <v>3.9200000000000004E-4</v>
          </cell>
          <cell r="L32">
            <v>4.5300000000000001E-4</v>
          </cell>
          <cell r="M32">
            <v>1.6000000000000001E-4</v>
          </cell>
        </row>
        <row r="33">
          <cell r="B33">
            <v>4.8099999999999998E-4</v>
          </cell>
          <cell r="C33">
            <v>4.8099999999999998E-4</v>
          </cell>
          <cell r="D33">
            <v>4.5099999999999996E-4</v>
          </cell>
          <cell r="E33">
            <v>4.5099999999999996E-4</v>
          </cell>
          <cell r="F33">
            <v>4.1999999999999996E-4</v>
          </cell>
          <cell r="G33">
            <v>1.6000000000000001E-4</v>
          </cell>
          <cell r="H33">
            <v>4.86E-4</v>
          </cell>
          <cell r="I33">
            <v>5.1699999999999999E-4</v>
          </cell>
          <cell r="J33">
            <v>2.9099999999999997E-4</v>
          </cell>
          <cell r="K33">
            <v>4.4000000000000002E-4</v>
          </cell>
          <cell r="L33">
            <v>4.5300000000000001E-4</v>
          </cell>
          <cell r="M33">
            <v>1.6000000000000001E-4</v>
          </cell>
        </row>
        <row r="34">
          <cell r="B34">
            <v>4.8099999999999998E-4</v>
          </cell>
          <cell r="C34">
            <v>4.8099999999999998E-4</v>
          </cell>
          <cell r="D34">
            <v>4.9199999999999992E-4</v>
          </cell>
          <cell r="E34">
            <v>4.9199999999999992E-4</v>
          </cell>
          <cell r="F34">
            <v>4.1999999999999996E-4</v>
          </cell>
          <cell r="G34">
            <v>1.6000000000000001E-4</v>
          </cell>
          <cell r="H34">
            <v>4.9200000000000003E-4</v>
          </cell>
          <cell r="I34">
            <v>5.3400000000000008E-4</v>
          </cell>
          <cell r="J34">
            <v>3.4100000000000005E-4</v>
          </cell>
          <cell r="K34">
            <v>4.4500000000000003E-4</v>
          </cell>
          <cell r="L34">
            <v>4.5300000000000001E-4</v>
          </cell>
          <cell r="M34">
            <v>1.6000000000000001E-4</v>
          </cell>
        </row>
        <row r="35">
          <cell r="B35">
            <v>4.8099999999999998E-4</v>
          </cell>
          <cell r="C35">
            <v>4.8099999999999998E-4</v>
          </cell>
          <cell r="D35">
            <v>5.4325E-4</v>
          </cell>
          <cell r="E35">
            <v>5.4325E-4</v>
          </cell>
          <cell r="F35">
            <v>4.1999999999999996E-4</v>
          </cell>
          <cell r="G35">
            <v>1.6000000000000001E-4</v>
          </cell>
          <cell r="H35">
            <v>5.0100000000000003E-4</v>
          </cell>
          <cell r="I35">
            <v>5.5400000000000002E-4</v>
          </cell>
          <cell r="J35">
            <v>3.9200000000000004E-4</v>
          </cell>
          <cell r="K35">
            <v>4.6200000000000001E-4</v>
          </cell>
          <cell r="L35">
            <v>4.5300000000000001E-4</v>
          </cell>
          <cell r="M35">
            <v>1.6000000000000001E-4</v>
          </cell>
        </row>
        <row r="36">
          <cell r="B36">
            <v>4.8099999999999998E-4</v>
          </cell>
          <cell r="C36">
            <v>4.8099999999999998E-4</v>
          </cell>
          <cell r="D36">
            <v>6.0474999999999993E-4</v>
          </cell>
          <cell r="E36">
            <v>6.0474999999999993E-4</v>
          </cell>
          <cell r="F36">
            <v>4.1999999999999996E-4</v>
          </cell>
          <cell r="G36">
            <v>1.6000000000000001E-4</v>
          </cell>
          <cell r="H36">
            <v>5.1699999999999999E-4</v>
          </cell>
          <cell r="I36">
            <v>5.5400000000000002E-4</v>
          </cell>
          <cell r="J36">
            <v>4.4000000000000002E-4</v>
          </cell>
          <cell r="K36">
            <v>5.4600000000000004E-4</v>
          </cell>
          <cell r="L36">
            <v>4.5300000000000001E-4</v>
          </cell>
          <cell r="M36">
            <v>1.6000000000000001E-4</v>
          </cell>
        </row>
        <row r="37">
          <cell r="B37">
            <v>4.9580000000000002E-4</v>
          </cell>
          <cell r="C37">
            <v>4.8099999999999998E-4</v>
          </cell>
          <cell r="D37">
            <v>6.7650000000000002E-4</v>
          </cell>
          <cell r="E37">
            <v>6.7650000000000002E-4</v>
          </cell>
          <cell r="F37">
            <v>4.1999999999999996E-4</v>
          </cell>
          <cell r="G37">
            <v>1.6000000000000001E-4</v>
          </cell>
          <cell r="H37">
            <v>5.3400000000000008E-4</v>
          </cell>
          <cell r="I37">
            <v>5.53E-4</v>
          </cell>
          <cell r="J37">
            <v>4.4500000000000003E-4</v>
          </cell>
          <cell r="K37">
            <v>6.4800000000000003E-4</v>
          </cell>
          <cell r="L37">
            <v>4.5300000000000001E-4</v>
          </cell>
          <cell r="M37">
            <v>1.6000000000000001E-4</v>
          </cell>
        </row>
        <row r="38">
          <cell r="B38">
            <v>5.1800000000000001E-4</v>
          </cell>
          <cell r="C38">
            <v>4.8099999999999998E-4</v>
          </cell>
          <cell r="D38">
            <v>7.4825E-4</v>
          </cell>
          <cell r="E38">
            <v>7.4825E-4</v>
          </cell>
          <cell r="F38">
            <v>4.1999999999999996E-4</v>
          </cell>
          <cell r="G38">
            <v>1.6000000000000001E-4</v>
          </cell>
          <cell r="H38">
            <v>5.5400000000000002E-4</v>
          </cell>
          <cell r="I38">
            <v>5.5100000000000006E-4</v>
          </cell>
          <cell r="J38">
            <v>4.6200000000000001E-4</v>
          </cell>
          <cell r="K38">
            <v>7.5699999999999997E-4</v>
          </cell>
          <cell r="L38">
            <v>4.5300000000000001E-4</v>
          </cell>
          <cell r="M38">
            <v>1.6000000000000001E-4</v>
          </cell>
        </row>
        <row r="39">
          <cell r="B39">
            <v>5.4759999999999997E-4</v>
          </cell>
          <cell r="C39">
            <v>4.8099999999999998E-4</v>
          </cell>
          <cell r="D39">
            <v>8.5074999999999994E-4</v>
          </cell>
          <cell r="E39">
            <v>8.5074999999999994E-4</v>
          </cell>
          <cell r="F39">
            <v>4.1999999999999996E-4</v>
          </cell>
          <cell r="G39">
            <v>1.6000000000000001E-4</v>
          </cell>
          <cell r="H39">
            <v>5.5400000000000002E-4</v>
          </cell>
          <cell r="I39">
            <v>5.4800000000000009E-4</v>
          </cell>
          <cell r="J39">
            <v>5.4600000000000004E-4</v>
          </cell>
          <cell r="K39">
            <v>8.12E-4</v>
          </cell>
          <cell r="L39">
            <v>4.5300000000000001E-4</v>
          </cell>
          <cell r="M39">
            <v>1.6000000000000001E-4</v>
          </cell>
        </row>
        <row r="40">
          <cell r="B40">
            <v>5.8460000000000001E-4</v>
          </cell>
          <cell r="C40">
            <v>4.9580000000000002E-4</v>
          </cell>
          <cell r="D40">
            <v>9.4299999999999994E-4</v>
          </cell>
          <cell r="E40">
            <v>9.4299999999999994E-4</v>
          </cell>
          <cell r="F40">
            <v>4.1999999999999996E-4</v>
          </cell>
          <cell r="G40">
            <v>1.6000000000000001E-4</v>
          </cell>
          <cell r="H40">
            <v>5.53E-4</v>
          </cell>
          <cell r="I40">
            <v>5.4300000000000008E-4</v>
          </cell>
          <cell r="J40">
            <v>6.4800000000000003E-4</v>
          </cell>
          <cell r="K40">
            <v>8.61E-4</v>
          </cell>
          <cell r="L40">
            <v>4.5300000000000001E-4</v>
          </cell>
          <cell r="M40">
            <v>1.6000000000000001E-4</v>
          </cell>
        </row>
        <row r="41">
          <cell r="B41">
            <v>6.3639999999999996E-4</v>
          </cell>
          <cell r="C41">
            <v>5.1800000000000001E-4</v>
          </cell>
          <cell r="D41">
            <v>1.0454999999999998E-3</v>
          </cell>
          <cell r="E41">
            <v>1.0454999999999998E-3</v>
          </cell>
          <cell r="F41">
            <v>4.1999999999999996E-4</v>
          </cell>
          <cell r="G41">
            <v>1.6000000000000001E-4</v>
          </cell>
          <cell r="H41">
            <v>5.5100000000000006E-4</v>
          </cell>
          <cell r="I41">
            <v>5.71E-4</v>
          </cell>
          <cell r="J41">
            <v>7.5699999999999997E-4</v>
          </cell>
          <cell r="K41">
            <v>9.7300000000000002E-4</v>
          </cell>
          <cell r="L41">
            <v>4.5300000000000001E-4</v>
          </cell>
          <cell r="M41">
            <v>1.6000000000000001E-4</v>
          </cell>
        </row>
        <row r="42">
          <cell r="B42">
            <v>6.9559999999999999E-4</v>
          </cell>
          <cell r="C42">
            <v>5.4759999999999997E-4</v>
          </cell>
          <cell r="D42">
            <v>1.1684999999999998E-3</v>
          </cell>
          <cell r="E42">
            <v>1.1684999999999998E-3</v>
          </cell>
          <cell r="F42">
            <v>4.1999999999999996E-4</v>
          </cell>
          <cell r="G42">
            <v>1.6000000000000001E-4</v>
          </cell>
          <cell r="H42">
            <v>5.4800000000000009E-4</v>
          </cell>
          <cell r="I42">
            <v>6.02E-4</v>
          </cell>
          <cell r="J42">
            <v>8.12E-4</v>
          </cell>
          <cell r="K42">
            <v>1.116E-3</v>
          </cell>
          <cell r="L42">
            <v>4.5300000000000001E-4</v>
          </cell>
          <cell r="M42">
            <v>1.6000000000000001E-4</v>
          </cell>
        </row>
        <row r="43">
          <cell r="B43">
            <v>7.622000000000001E-4</v>
          </cell>
          <cell r="C43">
            <v>5.8460000000000001E-4</v>
          </cell>
          <cell r="D43">
            <v>1.30175E-3</v>
          </cell>
          <cell r="E43">
            <v>1.30175E-3</v>
          </cell>
          <cell r="F43">
            <v>4.1999999999999996E-4</v>
          </cell>
          <cell r="G43">
            <v>1.6000000000000001E-4</v>
          </cell>
          <cell r="H43">
            <v>5.4300000000000008E-4</v>
          </cell>
          <cell r="I43">
            <v>6.5099999999999999E-4</v>
          </cell>
          <cell r="J43">
            <v>8.61E-4</v>
          </cell>
          <cell r="K43">
            <v>1.2999999999999999E-3</v>
          </cell>
          <cell r="L43">
            <v>4.5300000000000001E-4</v>
          </cell>
          <cell r="M43">
            <v>1.6000000000000001E-4</v>
          </cell>
        </row>
        <row r="44">
          <cell r="B44">
            <v>8.5099999999999998E-4</v>
          </cell>
          <cell r="C44">
            <v>6.3639999999999996E-4</v>
          </cell>
          <cell r="D44">
            <v>1.4657499999999998E-3</v>
          </cell>
          <cell r="E44">
            <v>1.4657499999999998E-3</v>
          </cell>
          <cell r="F44">
            <v>4.1999999999999996E-4</v>
          </cell>
          <cell r="G44">
            <v>1.6000000000000001E-4</v>
          </cell>
          <cell r="H44">
            <v>5.71E-4</v>
          </cell>
          <cell r="I44">
            <v>7.0699999999999995E-4</v>
          </cell>
          <cell r="J44">
            <v>9.7300000000000002E-4</v>
          </cell>
          <cell r="K44">
            <v>1.4710000000000001E-3</v>
          </cell>
          <cell r="L44">
            <v>4.5300000000000001E-4</v>
          </cell>
          <cell r="M44">
            <v>1.6000000000000001E-4</v>
          </cell>
        </row>
        <row r="45">
          <cell r="B45">
            <v>9.5460000000000011E-4</v>
          </cell>
          <cell r="C45">
            <v>6.9559999999999999E-4</v>
          </cell>
          <cell r="D45">
            <v>1.6194999999999998E-3</v>
          </cell>
          <cell r="E45">
            <v>1.6194999999999998E-3</v>
          </cell>
          <cell r="F45">
            <v>4.1999999999999996E-4</v>
          </cell>
          <cell r="G45">
            <v>1.6000000000000001E-4</v>
          </cell>
          <cell r="H45">
            <v>6.02E-4</v>
          </cell>
          <cell r="I45">
            <v>7.6800000000000002E-4</v>
          </cell>
          <cell r="J45">
            <v>1.116E-3</v>
          </cell>
          <cell r="K45">
            <v>1.6590000000000001E-3</v>
          </cell>
          <cell r="L45">
            <v>4.5300000000000001E-4</v>
          </cell>
          <cell r="M45">
            <v>1.6000000000000001E-4</v>
          </cell>
        </row>
        <row r="46">
          <cell r="B46">
            <v>1.0655999999999999E-3</v>
          </cell>
          <cell r="C46">
            <v>7.622000000000001E-4</v>
          </cell>
          <cell r="D46">
            <v>1.8039999999999998E-3</v>
          </cell>
          <cell r="E46">
            <v>1.8039999999999998E-3</v>
          </cell>
          <cell r="F46">
            <v>4.1999999999999996E-4</v>
          </cell>
          <cell r="G46">
            <v>1.6000000000000001E-4</v>
          </cell>
          <cell r="H46">
            <v>6.5099999999999999E-4</v>
          </cell>
          <cell r="I46">
            <v>8.3599999999999994E-4</v>
          </cell>
          <cell r="J46">
            <v>1.2999999999999999E-3</v>
          </cell>
          <cell r="K46">
            <v>1.913E-3</v>
          </cell>
          <cell r="L46">
            <v>4.5300000000000001E-4</v>
          </cell>
          <cell r="M46">
            <v>1.6000000000000001E-4</v>
          </cell>
        </row>
        <row r="47">
          <cell r="B47">
            <v>1.1988000000000001E-3</v>
          </cell>
          <cell r="C47">
            <v>8.5099999999999998E-4</v>
          </cell>
          <cell r="D47">
            <v>2.0192499999999998E-3</v>
          </cell>
          <cell r="E47">
            <v>2.0192499999999998E-3</v>
          </cell>
          <cell r="F47">
            <v>4.1999999999999996E-4</v>
          </cell>
          <cell r="G47">
            <v>1.6000000000000001E-4</v>
          </cell>
          <cell r="H47">
            <v>7.0699999999999995E-4</v>
          </cell>
          <cell r="I47">
            <v>9.1100000000000003E-4</v>
          </cell>
          <cell r="J47">
            <v>1.4710000000000001E-3</v>
          </cell>
          <cell r="K47">
            <v>2.1649999999999998E-3</v>
          </cell>
          <cell r="L47">
            <v>4.5300000000000001E-4</v>
          </cell>
          <cell r="M47">
            <v>1.6000000000000001E-4</v>
          </cell>
        </row>
        <row r="48">
          <cell r="B48">
            <v>1.3542000000000001E-3</v>
          </cell>
          <cell r="C48">
            <v>9.5460000000000011E-4</v>
          </cell>
          <cell r="D48">
            <v>2.2550000000000001E-3</v>
          </cell>
          <cell r="E48">
            <v>2.2550000000000001E-3</v>
          </cell>
          <cell r="F48">
            <v>4.1999999999999996E-4</v>
          </cell>
          <cell r="G48">
            <v>1.6000000000000001E-4</v>
          </cell>
          <cell r="H48">
            <v>7.6800000000000002E-4</v>
          </cell>
          <cell r="I48">
            <v>9.9599999999999992E-4</v>
          </cell>
          <cell r="J48">
            <v>1.6590000000000001E-3</v>
          </cell>
          <cell r="K48">
            <v>2.4350000000000001E-3</v>
          </cell>
          <cell r="L48">
            <v>4.5300000000000001E-4</v>
          </cell>
          <cell r="M48">
            <v>1.6000000000000001E-4</v>
          </cell>
        </row>
        <row r="49">
          <cell r="B49">
            <v>1.5317999999999998E-3</v>
          </cell>
          <cell r="C49">
            <v>1.0655999999999999E-3</v>
          </cell>
          <cell r="D49">
            <v>2.51125E-3</v>
          </cell>
          <cell r="E49">
            <v>2.51125E-3</v>
          </cell>
          <cell r="F49">
            <v>4.1999999999999996E-4</v>
          </cell>
          <cell r="G49">
            <v>1.6000000000000001E-4</v>
          </cell>
          <cell r="H49">
            <v>8.3599999999999994E-4</v>
          </cell>
          <cell r="I49">
            <v>1.091E-3</v>
          </cell>
          <cell r="J49">
            <v>1.913E-3</v>
          </cell>
          <cell r="K49">
            <v>2.6589999999999999E-3</v>
          </cell>
          <cell r="L49">
            <v>4.5300000000000001E-4</v>
          </cell>
          <cell r="M49">
            <v>1.6000000000000001E-4</v>
          </cell>
        </row>
        <row r="50">
          <cell r="B50">
            <v>1.7316E-3</v>
          </cell>
          <cell r="C50">
            <v>1.1988000000000001E-3</v>
          </cell>
          <cell r="D50">
            <v>2.7469999999999999E-3</v>
          </cell>
          <cell r="E50">
            <v>2.7469999999999999E-3</v>
          </cell>
          <cell r="F50">
            <v>4.1999999999999996E-4</v>
          </cell>
          <cell r="G50">
            <v>1.6000000000000001E-4</v>
          </cell>
          <cell r="H50">
            <v>9.1100000000000003E-4</v>
          </cell>
          <cell r="I50">
            <v>1.1970000000000001E-3</v>
          </cell>
          <cell r="J50">
            <v>2.1649999999999998E-3</v>
          </cell>
          <cell r="K50">
            <v>2.8969999999999998E-3</v>
          </cell>
          <cell r="L50">
            <v>4.5300000000000001E-4</v>
          </cell>
          <cell r="M50">
            <v>1.6000000000000001E-4</v>
          </cell>
        </row>
        <row r="51">
          <cell r="B51">
            <v>1.9535999999999998E-3</v>
          </cell>
          <cell r="C51">
            <v>1.3542000000000001E-3</v>
          </cell>
          <cell r="D51">
            <v>3.0032499999999998E-3</v>
          </cell>
          <cell r="E51">
            <v>3.0032499999999998E-3</v>
          </cell>
          <cell r="F51">
            <v>4.1999999999999996E-4</v>
          </cell>
          <cell r="G51">
            <v>1.6000000000000001E-4</v>
          </cell>
          <cell r="H51">
            <v>9.9599999999999992E-4</v>
          </cell>
          <cell r="I51">
            <v>1.3160000000000001E-3</v>
          </cell>
          <cell r="J51">
            <v>2.4350000000000001E-3</v>
          </cell>
          <cell r="K51">
            <v>3.2980000000000002E-3</v>
          </cell>
          <cell r="L51">
            <v>4.5300000000000001E-4</v>
          </cell>
          <cell r="M51">
            <v>1.6000000000000001E-4</v>
          </cell>
        </row>
        <row r="52">
          <cell r="B52">
            <v>2.2052E-3</v>
          </cell>
          <cell r="C52">
            <v>1.5317999999999998E-3</v>
          </cell>
          <cell r="D52">
            <v>3.2799999999999999E-3</v>
          </cell>
          <cell r="E52">
            <v>3.2799999999999999E-3</v>
          </cell>
          <cell r="F52">
            <v>4.1999999999999996E-4</v>
          </cell>
          <cell r="G52">
            <v>1.6000000000000001E-4</v>
          </cell>
          <cell r="H52">
            <v>1.091E-3</v>
          </cell>
          <cell r="I52">
            <v>1.4479999999999999E-3</v>
          </cell>
          <cell r="J52">
            <v>2.6589999999999999E-3</v>
          </cell>
          <cell r="K52">
            <v>3.6949999999999999E-3</v>
          </cell>
          <cell r="L52">
            <v>4.5300000000000001E-4</v>
          </cell>
          <cell r="M52">
            <v>1.6000000000000001E-4</v>
          </cell>
        </row>
        <row r="53">
          <cell r="B53">
            <v>2.4863999999999997E-3</v>
          </cell>
          <cell r="C53">
            <v>1.7316E-3</v>
          </cell>
          <cell r="D53">
            <v>3.5874999999999995E-3</v>
          </cell>
          <cell r="E53">
            <v>3.5874999999999995E-3</v>
          </cell>
          <cell r="F53">
            <v>4.1999999999999996E-4</v>
          </cell>
          <cell r="G53">
            <v>1.6000000000000001E-4</v>
          </cell>
          <cell r="H53">
            <v>1.1970000000000001E-3</v>
          </cell>
          <cell r="I53">
            <v>1.596E-3</v>
          </cell>
          <cell r="J53">
            <v>2.8969999999999998E-3</v>
          </cell>
          <cell r="K53">
            <v>4.0930000000000003E-3</v>
          </cell>
          <cell r="L53">
            <v>4.5300000000000001E-4</v>
          </cell>
          <cell r="M53">
            <v>1.6000000000000001E-4</v>
          </cell>
        </row>
        <row r="54">
          <cell r="B54">
            <v>2.7972000000000001E-3</v>
          </cell>
          <cell r="C54">
            <v>1.9535999999999998E-3</v>
          </cell>
          <cell r="D54">
            <v>3.9872500000000003E-3</v>
          </cell>
          <cell r="E54">
            <v>3.9872500000000003E-3</v>
          </cell>
          <cell r="F54">
            <v>4.1999999999999996E-4</v>
          </cell>
          <cell r="G54">
            <v>1.6000000000000001E-4</v>
          </cell>
          <cell r="H54">
            <v>1.3160000000000001E-3</v>
          </cell>
          <cell r="I54">
            <v>1.7620000000000001E-3</v>
          </cell>
          <cell r="J54">
            <v>3.2980000000000002E-3</v>
          </cell>
          <cell r="K54">
            <v>4.3419999999999995E-3</v>
          </cell>
          <cell r="L54">
            <v>4.5300000000000001E-4</v>
          </cell>
          <cell r="M54">
            <v>1.6000000000000001E-4</v>
          </cell>
        </row>
        <row r="55">
          <cell r="B55">
            <v>3.1524000000000001E-3</v>
          </cell>
          <cell r="C55">
            <v>2.2052E-3</v>
          </cell>
          <cell r="D55">
            <v>4.346E-3</v>
          </cell>
          <cell r="E55">
            <v>4.346E-3</v>
          </cell>
          <cell r="F55">
            <v>4.1999999999999996E-4</v>
          </cell>
          <cell r="G55">
            <v>1.6000000000000001E-4</v>
          </cell>
          <cell r="H55">
            <v>1.4479999999999999E-3</v>
          </cell>
          <cell r="I55">
            <v>1.949E-3</v>
          </cell>
          <cell r="J55">
            <v>3.6949999999999999E-3</v>
          </cell>
          <cell r="K55">
            <v>4.6319999999999998E-3</v>
          </cell>
          <cell r="L55">
            <v>4.5300000000000001E-4</v>
          </cell>
          <cell r="M55">
            <v>1.6000000000000001E-4</v>
          </cell>
        </row>
        <row r="56">
          <cell r="B56">
            <v>3.5445999999999997E-3</v>
          </cell>
          <cell r="C56">
            <v>2.4863999999999997E-3</v>
          </cell>
          <cell r="D56">
            <v>4.797E-3</v>
          </cell>
          <cell r="E56">
            <v>4.797E-3</v>
          </cell>
          <cell r="F56">
            <v>4.1999999999999996E-4</v>
          </cell>
          <cell r="G56">
            <v>1.6000000000000001E-4</v>
          </cell>
          <cell r="H56">
            <v>1.596E-3</v>
          </cell>
          <cell r="I56">
            <v>2.1579999999999998E-3</v>
          </cell>
          <cell r="J56">
            <v>4.0930000000000003E-3</v>
          </cell>
          <cell r="K56">
            <v>4.9630000000000004E-3</v>
          </cell>
          <cell r="L56">
            <v>4.5300000000000001E-4</v>
          </cell>
          <cell r="M56">
            <v>1.6000000000000001E-4</v>
          </cell>
        </row>
        <row r="57">
          <cell r="B57">
            <v>3.9811999999999998E-3</v>
          </cell>
          <cell r="C57">
            <v>2.7972000000000001E-3</v>
          </cell>
          <cell r="D57">
            <v>5.2069999999999998E-3</v>
          </cell>
          <cell r="E57">
            <v>5.2069999999999998E-3</v>
          </cell>
          <cell r="F57">
            <v>4.1999999999999996E-4</v>
          </cell>
          <cell r="G57">
            <v>1.6000000000000001E-4</v>
          </cell>
          <cell r="H57">
            <v>1.7620000000000001E-3</v>
          </cell>
          <cell r="I57">
            <v>2.3929999999999997E-3</v>
          </cell>
          <cell r="J57">
            <v>4.3419999999999995E-3</v>
          </cell>
          <cell r="K57">
            <v>5.3620000000000004E-3</v>
          </cell>
          <cell r="L57">
            <v>4.5300000000000001E-4</v>
          </cell>
          <cell r="M57">
            <v>1.6000000000000001E-4</v>
          </cell>
        </row>
        <row r="58">
          <cell r="B58">
            <v>4.4622000000000004E-3</v>
          </cell>
          <cell r="C58">
            <v>3.1524000000000001E-3</v>
          </cell>
          <cell r="D58">
            <v>5.7297499999999996E-3</v>
          </cell>
          <cell r="E58">
            <v>5.7297499999999996E-3</v>
          </cell>
          <cell r="F58">
            <v>4.1999999999999996E-4</v>
          </cell>
          <cell r="G58">
            <v>1.6000000000000001E-4</v>
          </cell>
          <cell r="H58">
            <v>1.949E-3</v>
          </cell>
          <cell r="I58">
            <v>2.6579999999999998E-3</v>
          </cell>
          <cell r="J58">
            <v>4.6319999999999998E-3</v>
          </cell>
          <cell r="K58">
            <v>5.8300000000000001E-3</v>
          </cell>
          <cell r="L58">
            <v>4.5300000000000001E-4</v>
          </cell>
          <cell r="M58">
            <v>1.6000000000000001E-4</v>
          </cell>
        </row>
        <row r="59">
          <cell r="B59">
            <v>4.9950000000000003E-3</v>
          </cell>
          <cell r="C59">
            <v>3.5445999999999997E-3</v>
          </cell>
          <cell r="D59">
            <v>6.2012499999999993E-3</v>
          </cell>
          <cell r="E59">
            <v>6.2012499999999993E-3</v>
          </cell>
          <cell r="F59">
            <v>4.1999999999999996E-4</v>
          </cell>
          <cell r="G59">
            <v>1.6000000000000001E-4</v>
          </cell>
          <cell r="H59">
            <v>2.1579999999999998E-3</v>
          </cell>
          <cell r="I59">
            <v>2.9559999999999999E-3</v>
          </cell>
          <cell r="J59">
            <v>4.9630000000000004E-3</v>
          </cell>
          <cell r="K59">
            <v>6.4000000000000003E-3</v>
          </cell>
          <cell r="L59">
            <v>4.5300000000000001E-4</v>
          </cell>
          <cell r="M59">
            <v>1.6000000000000001E-4</v>
          </cell>
        </row>
        <row r="60">
          <cell r="B60">
            <v>5.5944000000000002E-3</v>
          </cell>
          <cell r="C60">
            <v>3.9811999999999998E-3</v>
          </cell>
          <cell r="D60">
            <v>6.7854999999999999E-3</v>
          </cell>
          <cell r="E60">
            <v>6.7854999999999999E-3</v>
          </cell>
          <cell r="F60">
            <v>4.1999999999999996E-4</v>
          </cell>
          <cell r="G60">
            <v>1.6000000000000001E-4</v>
          </cell>
          <cell r="H60">
            <v>2.3929999999999997E-3</v>
          </cell>
          <cell r="I60">
            <v>3.2910000000000001E-3</v>
          </cell>
          <cell r="J60">
            <v>5.3620000000000004E-3</v>
          </cell>
          <cell r="K60">
            <v>7.0860000000000003E-3</v>
          </cell>
          <cell r="L60">
            <v>4.5300000000000001E-4</v>
          </cell>
          <cell r="M60">
            <v>1.6000000000000001E-4</v>
          </cell>
        </row>
        <row r="61">
          <cell r="B61">
            <v>6.2455999999999996E-3</v>
          </cell>
          <cell r="C61">
            <v>4.4622000000000004E-3</v>
          </cell>
          <cell r="D61">
            <v>7.3082499999999996E-3</v>
          </cell>
          <cell r="E61">
            <v>7.3082499999999996E-3</v>
          </cell>
          <cell r="F61">
            <v>4.1999999999999996E-4</v>
          </cell>
          <cell r="G61">
            <v>1.6000000000000001E-4</v>
          </cell>
          <cell r="H61">
            <v>2.6579999999999998E-3</v>
          </cell>
          <cell r="I61">
            <v>3.669E-3</v>
          </cell>
          <cell r="J61">
            <v>5.8300000000000001E-3</v>
          </cell>
          <cell r="K61">
            <v>7.5849999999999997E-3</v>
          </cell>
          <cell r="L61">
            <v>4.5300000000000001E-4</v>
          </cell>
          <cell r="M61">
            <v>1.6000000000000001E-4</v>
          </cell>
        </row>
        <row r="62">
          <cell r="B62">
            <v>6.9707999999999992E-3</v>
          </cell>
          <cell r="C62">
            <v>4.9950000000000003E-3</v>
          </cell>
          <cell r="D62">
            <v>7.9745000000000007E-3</v>
          </cell>
          <cell r="E62">
            <v>7.9745000000000007E-3</v>
          </cell>
          <cell r="F62">
            <v>4.1999999999999996E-4</v>
          </cell>
          <cell r="G62">
            <v>1.6000000000000001E-4</v>
          </cell>
          <cell r="H62">
            <v>2.9559999999999999E-3</v>
          </cell>
          <cell r="I62">
            <v>4.0949999999999997E-3</v>
          </cell>
          <cell r="J62">
            <v>6.4000000000000003E-3</v>
          </cell>
          <cell r="K62">
            <v>8.1279999999999998E-3</v>
          </cell>
          <cell r="L62">
            <v>4.5300000000000001E-4</v>
          </cell>
          <cell r="M62">
            <v>1.6000000000000001E-4</v>
          </cell>
        </row>
        <row r="63">
          <cell r="B63">
            <v>7.77E-3</v>
          </cell>
          <cell r="C63">
            <v>5.5944000000000002E-3</v>
          </cell>
          <cell r="D63">
            <v>8.538249999999999E-3</v>
          </cell>
          <cell r="E63">
            <v>8.538249999999999E-3</v>
          </cell>
          <cell r="F63">
            <v>4.1999999999999996E-4</v>
          </cell>
          <cell r="G63">
            <v>1.6000000000000001E-4</v>
          </cell>
          <cell r="H63">
            <v>3.2910000000000001E-3</v>
          </cell>
          <cell r="I63">
            <v>4.45E-3</v>
          </cell>
          <cell r="J63">
            <v>7.0860000000000003E-3</v>
          </cell>
          <cell r="K63">
            <v>8.6999999999999994E-3</v>
          </cell>
          <cell r="L63">
            <v>4.5300000000000001E-4</v>
          </cell>
          <cell r="M63">
            <v>1.6000000000000001E-4</v>
          </cell>
        </row>
        <row r="64">
          <cell r="B64">
            <v>8.6505999999999996E-3</v>
          </cell>
          <cell r="C64">
            <v>6.2455999999999996E-3</v>
          </cell>
          <cell r="D64">
            <v>9.1122499999999988E-3</v>
          </cell>
          <cell r="E64">
            <v>9.1122499999999988E-3</v>
          </cell>
          <cell r="F64">
            <v>4.1999999999999996E-4</v>
          </cell>
          <cell r="G64">
            <v>1.6000000000000001E-4</v>
          </cell>
          <cell r="H64">
            <v>3.669E-3</v>
          </cell>
          <cell r="I64">
            <v>4.8370000000000002E-3</v>
          </cell>
          <cell r="J64">
            <v>7.5849999999999997E-3</v>
          </cell>
          <cell r="K64">
            <v>9.5760000000000012E-3</v>
          </cell>
          <cell r="L64">
            <v>4.5300000000000001E-4</v>
          </cell>
          <cell r="M64">
            <v>1.6000000000000001E-4</v>
          </cell>
        </row>
        <row r="65">
          <cell r="B65">
            <v>9.6125999999999989E-3</v>
          </cell>
          <cell r="C65">
            <v>6.9707999999999992E-3</v>
          </cell>
          <cell r="D65">
            <v>9.7169999999999982E-3</v>
          </cell>
          <cell r="E65">
            <v>9.7169999999999982E-3</v>
          </cell>
          <cell r="F65">
            <v>4.1999999999999996E-4</v>
          </cell>
          <cell r="G65">
            <v>1.6000000000000001E-4</v>
          </cell>
          <cell r="H65">
            <v>4.0949999999999997E-3</v>
          </cell>
          <cell r="I65">
            <v>5.3319999999999999E-3</v>
          </cell>
          <cell r="J65">
            <v>8.1279999999999998E-3</v>
          </cell>
          <cell r="K65">
            <v>1.0359999999999999E-2</v>
          </cell>
          <cell r="L65">
            <v>4.5300000000000001E-4</v>
          </cell>
          <cell r="M65">
            <v>1.6000000000000001E-4</v>
          </cell>
        </row>
        <row r="66">
          <cell r="B66">
            <v>1.0678200000000001E-2</v>
          </cell>
          <cell r="C66">
            <v>7.77E-3</v>
          </cell>
          <cell r="D66">
            <v>0.999</v>
          </cell>
          <cell r="E66">
            <v>0.999</v>
          </cell>
          <cell r="F66">
            <v>4.1999999999999996E-4</v>
          </cell>
          <cell r="G66">
            <v>1.6000000000000001E-4</v>
          </cell>
          <cell r="H66">
            <v>4.45E-3</v>
          </cell>
          <cell r="I66">
            <v>5.8820000000000001E-3</v>
          </cell>
          <cell r="J66">
            <v>8.6999999999999994E-3</v>
          </cell>
          <cell r="K66">
            <v>1.0737999999999999E-2</v>
          </cell>
          <cell r="L66">
            <v>4.5300000000000001E-4</v>
          </cell>
          <cell r="M66">
            <v>1.6000000000000001E-4</v>
          </cell>
        </row>
        <row r="67">
          <cell r="B67">
            <v>1.1847399999999999E-2</v>
          </cell>
          <cell r="C67">
            <v>8.6505999999999996E-3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4.8370000000000002E-3</v>
          </cell>
          <cell r="I67">
            <v>6.4980000000000003E-3</v>
          </cell>
          <cell r="J67">
            <v>9.5760000000000012E-3</v>
          </cell>
          <cell r="K67">
            <v>1.1117E-2</v>
          </cell>
        </row>
        <row r="68">
          <cell r="B68">
            <v>1.3134999999999999E-2</v>
          </cell>
          <cell r="C68">
            <v>9.6125999999999989E-3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5.3319999999999999E-3</v>
          </cell>
          <cell r="I68">
            <v>7.1840000000000003E-3</v>
          </cell>
          <cell r="J68">
            <v>1.0359999999999999E-2</v>
          </cell>
          <cell r="K68">
            <v>1.1377E-2</v>
          </cell>
        </row>
        <row r="69">
          <cell r="B69">
            <v>1.4540999999999998E-2</v>
          </cell>
          <cell r="C69">
            <v>1.0678200000000001E-2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5.8820000000000001E-3</v>
          </cell>
          <cell r="I69">
            <v>7.9439999999999997E-3</v>
          </cell>
          <cell r="J69">
            <v>1.0737999999999999E-2</v>
          </cell>
          <cell r="K69">
            <v>1.1621000000000001E-2</v>
          </cell>
        </row>
        <row r="70">
          <cell r="B70">
            <v>1.6087600000000001E-2</v>
          </cell>
          <cell r="C70">
            <v>1.1847399999999999E-2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6.4980000000000003E-3</v>
          </cell>
          <cell r="I70">
            <v>8.7929999999999987E-3</v>
          </cell>
          <cell r="J70">
            <v>1.1117E-2</v>
          </cell>
          <cell r="K70">
            <v>1.1953E-2</v>
          </cell>
        </row>
        <row r="71">
          <cell r="B71">
            <v>1.7782200000000001E-2</v>
          </cell>
          <cell r="C71">
            <v>1.3134999999999999E-2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7.1840000000000003E-3</v>
          </cell>
          <cell r="I71">
            <v>9.7380000000000001E-3</v>
          </cell>
          <cell r="J71">
            <v>1.1377E-2</v>
          </cell>
          <cell r="K71">
            <v>1.2369E-2</v>
          </cell>
        </row>
        <row r="72">
          <cell r="B72">
            <v>1.9639599999999997E-2</v>
          </cell>
          <cell r="C72">
            <v>1.4540999999999998E-2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7.9439999999999997E-3</v>
          </cell>
          <cell r="I72">
            <v>1.091E-2</v>
          </cell>
          <cell r="J72">
            <v>1.1621000000000001E-2</v>
          </cell>
          <cell r="K72">
            <v>1.2818E-2</v>
          </cell>
        </row>
        <row r="73">
          <cell r="B73">
            <v>2.16598E-2</v>
          </cell>
          <cell r="C73">
            <v>1.6087600000000001E-2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8.7929999999999987E-3</v>
          </cell>
          <cell r="I73">
            <v>1.2226000000000001E-2</v>
          </cell>
          <cell r="J73">
            <v>1.1953E-2</v>
          </cell>
          <cell r="K73">
            <v>1.3355000000000001E-2</v>
          </cell>
        </row>
        <row r="74">
          <cell r="B74">
            <v>2.38798E-2</v>
          </cell>
          <cell r="C74">
            <v>1.7782200000000001E-2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9.7380000000000001E-3</v>
          </cell>
          <cell r="I74">
            <v>1.3705E-2</v>
          </cell>
          <cell r="J74">
            <v>1.2369E-2</v>
          </cell>
          <cell r="K74">
            <v>1.3686E-2</v>
          </cell>
        </row>
        <row r="75">
          <cell r="B75">
            <v>2.6299600000000003E-2</v>
          </cell>
          <cell r="C75">
            <v>1.9639599999999997E-2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1.091E-2</v>
          </cell>
          <cell r="I75">
            <v>1.5367E-2</v>
          </cell>
          <cell r="J75">
            <v>1.2818E-2</v>
          </cell>
          <cell r="K75">
            <v>1.3812E-2</v>
          </cell>
        </row>
        <row r="76">
          <cell r="B76">
            <v>2.8941399999999999E-2</v>
          </cell>
          <cell r="C76">
            <v>2.16598E-2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</row>
        <row r="77">
          <cell r="B77">
            <v>3.1819999999999994E-2</v>
          </cell>
          <cell r="C77">
            <v>2.38798E-2</v>
          </cell>
          <cell r="D77">
            <v>0</v>
          </cell>
          <cell r="E77">
            <v>0</v>
          </cell>
        </row>
        <row r="78">
          <cell r="B78">
            <v>3.4950199999999994E-2</v>
          </cell>
          <cell r="C78">
            <v>2.6299600000000003E-2</v>
          </cell>
          <cell r="D78">
            <v>0</v>
          </cell>
          <cell r="E78">
            <v>0</v>
          </cell>
        </row>
        <row r="79">
          <cell r="B79">
            <v>3.8361600000000003E-2</v>
          </cell>
          <cell r="C79">
            <v>2.8941399999999999E-2</v>
          </cell>
          <cell r="D79">
            <v>0</v>
          </cell>
          <cell r="E79">
            <v>0</v>
          </cell>
        </row>
        <row r="80">
          <cell r="B80">
            <v>4.20764E-2</v>
          </cell>
          <cell r="C80">
            <v>3.1819999999999994E-2</v>
          </cell>
          <cell r="D80">
            <v>0</v>
          </cell>
          <cell r="E80">
            <v>0</v>
          </cell>
        </row>
        <row r="81">
          <cell r="B81">
            <v>4.6094599999999999E-2</v>
          </cell>
          <cell r="C81">
            <v>3.4950199999999994E-2</v>
          </cell>
          <cell r="D81">
            <v>0</v>
          </cell>
          <cell r="E81">
            <v>0</v>
          </cell>
        </row>
        <row r="82">
          <cell r="B82">
            <v>5.0460600000000001E-2</v>
          </cell>
          <cell r="C82">
            <v>3.8361600000000003E-2</v>
          </cell>
          <cell r="D82">
            <v>0</v>
          </cell>
          <cell r="E82">
            <v>0</v>
          </cell>
        </row>
        <row r="83">
          <cell r="B83">
            <v>5.5189199999999994E-2</v>
          </cell>
          <cell r="C83">
            <v>4.20764E-2</v>
          </cell>
          <cell r="D83">
            <v>0</v>
          </cell>
          <cell r="E83">
            <v>0</v>
          </cell>
        </row>
        <row r="84">
          <cell r="B84">
            <v>6.0310000000000002E-2</v>
          </cell>
          <cell r="C84">
            <v>4.6094599999999999E-2</v>
          </cell>
          <cell r="D84">
            <v>0</v>
          </cell>
          <cell r="E84">
            <v>0</v>
          </cell>
        </row>
        <row r="85">
          <cell r="B85">
            <v>6.5837799999999988E-2</v>
          </cell>
          <cell r="C85">
            <v>5.0460600000000001E-2</v>
          </cell>
          <cell r="D85">
            <v>0</v>
          </cell>
          <cell r="E85">
            <v>0</v>
          </cell>
        </row>
        <row r="86">
          <cell r="B86">
            <v>7.1802199999999997E-2</v>
          </cell>
          <cell r="C86">
            <v>5.5189199999999994E-2</v>
          </cell>
          <cell r="D86">
            <v>0</v>
          </cell>
          <cell r="E86">
            <v>0</v>
          </cell>
        </row>
      </sheetData>
      <sheetData sheetId="9"/>
      <sheetData sheetId="10">
        <row r="2">
          <cell r="D2">
            <v>2</v>
          </cell>
        </row>
        <row r="10">
          <cell r="D10">
            <v>0</v>
          </cell>
        </row>
        <row r="12">
          <cell r="D12">
            <v>1</v>
          </cell>
        </row>
        <row r="13">
          <cell r="D13">
            <v>1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21">
          <cell r="D21">
            <v>0</v>
          </cell>
        </row>
        <row r="22">
          <cell r="D22">
            <v>0</v>
          </cell>
        </row>
        <row r="25">
          <cell r="D25">
            <v>1</v>
          </cell>
        </row>
        <row r="26">
          <cell r="D26" t="str">
            <v>CI_EPP_M</v>
          </cell>
        </row>
        <row r="27">
          <cell r="D27">
            <v>1</v>
          </cell>
        </row>
        <row r="28">
          <cell r="D28" t="str">
            <v>Dth_EPP_M</v>
          </cell>
        </row>
        <row r="29">
          <cell r="D29">
            <v>1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 t="str">
            <v>NOT USED</v>
          </cell>
        </row>
        <row r="33">
          <cell r="D33" t="str">
            <v>NOT USED</v>
          </cell>
        </row>
        <row r="34">
          <cell r="D34">
            <v>1</v>
          </cell>
        </row>
        <row r="36">
          <cell r="D36">
            <v>0</v>
          </cell>
        </row>
        <row r="41">
          <cell r="D41">
            <v>9250</v>
          </cell>
        </row>
        <row r="42">
          <cell r="D42">
            <v>0</v>
          </cell>
        </row>
        <row r="43">
          <cell r="D43">
            <v>3500</v>
          </cell>
        </row>
        <row r="44">
          <cell r="D44">
            <v>3500</v>
          </cell>
        </row>
        <row r="45">
          <cell r="D45">
            <v>0</v>
          </cell>
        </row>
        <row r="46">
          <cell r="D46">
            <v>9.9999900999999027E-3</v>
          </cell>
        </row>
        <row r="47">
          <cell r="D47">
            <v>9.9009900990099011E-3</v>
          </cell>
        </row>
        <row r="49">
          <cell r="C49">
            <v>2017</v>
          </cell>
        </row>
        <row r="50">
          <cell r="B50">
            <v>0</v>
          </cell>
        </row>
        <row r="56">
          <cell r="C56">
            <v>2017</v>
          </cell>
        </row>
        <row r="57">
          <cell r="B57">
            <v>0</v>
          </cell>
        </row>
        <row r="63">
          <cell r="D63">
            <v>0</v>
          </cell>
        </row>
        <row r="64">
          <cell r="D64">
            <v>0</v>
          </cell>
        </row>
        <row r="67">
          <cell r="D67">
            <v>0</v>
          </cell>
        </row>
        <row r="70">
          <cell r="D70">
            <v>0</v>
          </cell>
        </row>
        <row r="82">
          <cell r="C82">
            <v>10</v>
          </cell>
        </row>
        <row r="83">
          <cell r="D83">
            <v>0</v>
          </cell>
        </row>
        <row r="84">
          <cell r="D84">
            <v>0</v>
          </cell>
        </row>
        <row r="85">
          <cell r="D85">
            <v>1.4999999999999999E-2</v>
          </cell>
        </row>
        <row r="86">
          <cell r="D86">
            <v>250</v>
          </cell>
        </row>
        <row r="87">
          <cell r="D87">
            <v>1</v>
          </cell>
        </row>
        <row r="88">
          <cell r="D88">
            <v>0</v>
          </cell>
        </row>
        <row r="89">
          <cell r="D89">
            <v>0</v>
          </cell>
        </row>
        <row r="90">
          <cell r="D90">
            <v>0</v>
          </cell>
        </row>
        <row r="104">
          <cell r="C104">
            <v>11</v>
          </cell>
        </row>
        <row r="108">
          <cell r="D108">
            <v>0.1</v>
          </cell>
        </row>
        <row r="109">
          <cell r="D109">
            <v>2.5000000000000001E-2</v>
          </cell>
        </row>
        <row r="112">
          <cell r="E112">
            <v>0</v>
          </cell>
        </row>
        <row r="115">
          <cell r="D115">
            <v>0</v>
          </cell>
        </row>
        <row r="124">
          <cell r="C124">
            <v>6</v>
          </cell>
        </row>
        <row r="139">
          <cell r="C139">
            <v>11</v>
          </cell>
        </row>
        <row r="154">
          <cell r="C154">
            <v>10</v>
          </cell>
        </row>
        <row r="168">
          <cell r="C168">
            <v>10</v>
          </cell>
        </row>
        <row r="182">
          <cell r="C182">
            <v>10</v>
          </cell>
        </row>
        <row r="185">
          <cell r="D185">
            <v>1</v>
          </cell>
        </row>
        <row r="192">
          <cell r="D192">
            <v>5.6541453874052738E-3</v>
          </cell>
        </row>
        <row r="200">
          <cell r="C200">
            <v>2021</v>
          </cell>
        </row>
        <row r="206">
          <cell r="C206">
            <v>2021</v>
          </cell>
        </row>
        <row r="252">
          <cell r="D252">
            <v>0.05</v>
          </cell>
        </row>
        <row r="253">
          <cell r="D253">
            <v>4750</v>
          </cell>
        </row>
        <row r="254">
          <cell r="D254">
            <v>1.5E-3</v>
          </cell>
        </row>
        <row r="255">
          <cell r="D255">
            <v>10</v>
          </cell>
        </row>
        <row r="256">
          <cell r="D256">
            <v>1</v>
          </cell>
        </row>
      </sheetData>
      <sheetData sheetId="11">
        <row r="3">
          <cell r="B3">
            <v>0</v>
          </cell>
        </row>
        <row r="4">
          <cell r="B4">
            <v>1</v>
          </cell>
        </row>
        <row r="7">
          <cell r="B7">
            <v>1</v>
          </cell>
        </row>
        <row r="10">
          <cell r="B10">
            <v>0.05</v>
          </cell>
        </row>
        <row r="13">
          <cell r="B13">
            <v>5</v>
          </cell>
        </row>
        <row r="14">
          <cell r="C14" t="str">
            <v>Protection_LC</v>
          </cell>
          <cell r="E14" t="str">
            <v>Protection_AC</v>
          </cell>
        </row>
        <row r="20">
          <cell r="B20">
            <v>0.2</v>
          </cell>
        </row>
        <row r="21">
          <cell r="B21">
            <v>0</v>
          </cell>
        </row>
        <row r="27">
          <cell r="B27">
            <v>9250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3500</v>
          </cell>
        </row>
        <row r="31">
          <cell r="B31">
            <v>0.14199999999999999</v>
          </cell>
        </row>
        <row r="32">
          <cell r="B32">
            <v>0</v>
          </cell>
        </row>
        <row r="33">
          <cell r="B33">
            <v>10000</v>
          </cell>
        </row>
        <row r="34">
          <cell r="B34">
            <v>0</v>
          </cell>
        </row>
        <row r="35">
          <cell r="B35">
            <v>0.14199999999999999</v>
          </cell>
        </row>
        <row r="36">
          <cell r="B36">
            <v>2500</v>
          </cell>
        </row>
        <row r="39">
          <cell r="B39">
            <v>10175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3850.0000000000005</v>
          </cell>
        </row>
        <row r="44">
          <cell r="B44">
            <v>0</v>
          </cell>
        </row>
        <row r="52">
          <cell r="B52">
            <v>120</v>
          </cell>
        </row>
        <row r="54">
          <cell r="C54">
            <v>0.74</v>
          </cell>
        </row>
        <row r="64">
          <cell r="B64">
            <v>0.14219999999999999</v>
          </cell>
          <cell r="H64">
            <v>1.1141292639220701E-2</v>
          </cell>
        </row>
        <row r="65">
          <cell r="B65">
            <v>0.14219999999999999</v>
          </cell>
          <cell r="H65">
            <v>1.1141292639220701E-2</v>
          </cell>
        </row>
        <row r="66">
          <cell r="B66">
            <v>0.158</v>
          </cell>
          <cell r="H66">
            <v>1.2299556585700477E-2</v>
          </cell>
        </row>
        <row r="67">
          <cell r="B67">
            <v>0.158</v>
          </cell>
          <cell r="H67">
            <v>1.2299556585700477E-2</v>
          </cell>
        </row>
        <row r="73">
          <cell r="B73">
            <v>1</v>
          </cell>
        </row>
        <row r="74">
          <cell r="B74">
            <v>250000</v>
          </cell>
        </row>
        <row r="75">
          <cell r="B75">
            <v>200000</v>
          </cell>
        </row>
        <row r="77">
          <cell r="B77">
            <v>0</v>
          </cell>
        </row>
        <row r="81">
          <cell r="B81">
            <v>0.5</v>
          </cell>
        </row>
        <row r="83">
          <cell r="B83">
            <v>0</v>
          </cell>
        </row>
        <row r="88">
          <cell r="B88">
            <v>0</v>
          </cell>
        </row>
        <row r="89">
          <cell r="B89">
            <v>0</v>
          </cell>
        </row>
        <row r="92">
          <cell r="B92">
            <v>0</v>
          </cell>
        </row>
        <row r="93">
          <cell r="B93">
            <v>0</v>
          </cell>
        </row>
        <row r="104">
          <cell r="B104">
            <v>1E-3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  <row r="111">
          <cell r="B111">
            <v>0</v>
          </cell>
        </row>
        <row r="114">
          <cell r="B114">
            <v>2500</v>
          </cell>
        </row>
        <row r="115">
          <cell r="B115">
            <v>13000</v>
          </cell>
        </row>
        <row r="116">
          <cell r="B116">
            <v>18000</v>
          </cell>
        </row>
        <row r="117">
          <cell r="B117">
            <v>0</v>
          </cell>
        </row>
        <row r="118">
          <cell r="B118">
            <v>360</v>
          </cell>
        </row>
        <row r="119">
          <cell r="B119">
            <v>360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0.02</v>
          </cell>
        </row>
        <row r="125">
          <cell r="B125">
            <v>0.98</v>
          </cell>
        </row>
        <row r="126">
          <cell r="B126">
            <v>396.00000000000006</v>
          </cell>
        </row>
        <row r="127">
          <cell r="B127">
            <v>396.00000000000006</v>
          </cell>
        </row>
        <row r="151">
          <cell r="A151">
            <v>1</v>
          </cell>
          <cell r="B151">
            <v>0</v>
          </cell>
          <cell r="G151">
            <v>1</v>
          </cell>
          <cell r="H151">
            <v>0.05</v>
          </cell>
          <cell r="I151">
            <v>4.5000000000000005E-2</v>
          </cell>
        </row>
        <row r="152">
          <cell r="A152">
            <v>2</v>
          </cell>
          <cell r="B152">
            <v>0</v>
          </cell>
          <cell r="G152">
            <v>2</v>
          </cell>
          <cell r="H152">
            <v>0.05</v>
          </cell>
          <cell r="I152">
            <v>4.5000000000000005E-2</v>
          </cell>
        </row>
        <row r="153">
          <cell r="A153">
            <v>3</v>
          </cell>
          <cell r="B153">
            <v>0</v>
          </cell>
          <cell r="G153">
            <v>3</v>
          </cell>
          <cell r="H153">
            <v>0.2</v>
          </cell>
          <cell r="I153">
            <v>0.18000000000000002</v>
          </cell>
        </row>
        <row r="154">
          <cell r="A154">
            <v>4</v>
          </cell>
          <cell r="B154">
            <v>0</v>
          </cell>
          <cell r="G154">
            <v>4</v>
          </cell>
          <cell r="H154">
            <v>0.2</v>
          </cell>
          <cell r="I154">
            <v>0.18000000000000002</v>
          </cell>
        </row>
        <row r="155">
          <cell r="A155">
            <v>5</v>
          </cell>
          <cell r="B155">
            <v>0</v>
          </cell>
          <cell r="G155">
            <v>5</v>
          </cell>
          <cell r="H155">
            <v>0.2</v>
          </cell>
          <cell r="I155">
            <v>0.18000000000000002</v>
          </cell>
        </row>
        <row r="156">
          <cell r="A156">
            <v>6</v>
          </cell>
          <cell r="B156">
            <v>0</v>
          </cell>
          <cell r="G156">
            <v>6</v>
          </cell>
          <cell r="H156">
            <v>0.25</v>
          </cell>
          <cell r="I156">
            <v>0.22500000000000001</v>
          </cell>
        </row>
        <row r="157">
          <cell r="A157">
            <v>7</v>
          </cell>
          <cell r="B157">
            <v>0</v>
          </cell>
          <cell r="G157">
            <v>7</v>
          </cell>
          <cell r="H157">
            <v>0.2</v>
          </cell>
          <cell r="I157">
            <v>0.18000000000000002</v>
          </cell>
        </row>
        <row r="158">
          <cell r="A158">
            <v>8</v>
          </cell>
          <cell r="B158">
            <v>0</v>
          </cell>
          <cell r="G158">
            <v>8</v>
          </cell>
          <cell r="H158">
            <v>0.2</v>
          </cell>
          <cell r="I158">
            <v>0.18000000000000002</v>
          </cell>
        </row>
        <row r="159">
          <cell r="A159">
            <v>9</v>
          </cell>
          <cell r="B159">
            <v>0</v>
          </cell>
          <cell r="G159">
            <v>9</v>
          </cell>
          <cell r="H159">
            <v>0.2</v>
          </cell>
          <cell r="I159">
            <v>0.18000000000000002</v>
          </cell>
        </row>
        <row r="160">
          <cell r="A160">
            <v>10</v>
          </cell>
          <cell r="B160">
            <v>0</v>
          </cell>
          <cell r="G160">
            <v>10</v>
          </cell>
          <cell r="H160">
            <v>0.2</v>
          </cell>
          <cell r="I160">
            <v>0.18000000000000002</v>
          </cell>
        </row>
        <row r="161">
          <cell r="A161">
            <v>11</v>
          </cell>
          <cell r="B161">
            <v>0</v>
          </cell>
          <cell r="G161">
            <v>11</v>
          </cell>
          <cell r="H161">
            <v>0.2</v>
          </cell>
          <cell r="I161">
            <v>0.18000000000000002</v>
          </cell>
        </row>
        <row r="162">
          <cell r="A162">
            <v>12</v>
          </cell>
          <cell r="B162">
            <v>0</v>
          </cell>
          <cell r="G162">
            <v>12</v>
          </cell>
          <cell r="H162">
            <v>0.2</v>
          </cell>
          <cell r="I162">
            <v>0.18000000000000002</v>
          </cell>
        </row>
        <row r="163">
          <cell r="A163">
            <v>13</v>
          </cell>
          <cell r="B163">
            <v>0</v>
          </cell>
          <cell r="G163">
            <v>13</v>
          </cell>
          <cell r="H163">
            <v>0.2</v>
          </cell>
          <cell r="I163">
            <v>0.18000000000000002</v>
          </cell>
        </row>
        <row r="164">
          <cell r="A164">
            <v>14</v>
          </cell>
          <cell r="B164">
            <v>0</v>
          </cell>
          <cell r="G164">
            <v>14</v>
          </cell>
          <cell r="H164">
            <v>0.2</v>
          </cell>
          <cell r="I164">
            <v>0.18000000000000002</v>
          </cell>
        </row>
        <row r="165">
          <cell r="A165">
            <v>15</v>
          </cell>
          <cell r="B165">
            <v>0</v>
          </cell>
          <cell r="G165">
            <v>15</v>
          </cell>
          <cell r="H165">
            <v>0.2</v>
          </cell>
          <cell r="I165">
            <v>0.18000000000000002</v>
          </cell>
        </row>
        <row r="166">
          <cell r="A166">
            <v>16</v>
          </cell>
          <cell r="B166">
            <v>0</v>
          </cell>
          <cell r="G166">
            <v>16</v>
          </cell>
          <cell r="H166">
            <v>0.2</v>
          </cell>
          <cell r="I166">
            <v>0.18000000000000002</v>
          </cell>
        </row>
        <row r="167">
          <cell r="A167">
            <v>17</v>
          </cell>
          <cell r="B167">
            <v>0</v>
          </cell>
          <cell r="G167">
            <v>17</v>
          </cell>
          <cell r="H167">
            <v>0.2</v>
          </cell>
          <cell r="I167">
            <v>0.18000000000000002</v>
          </cell>
        </row>
        <row r="168">
          <cell r="A168">
            <v>18</v>
          </cell>
          <cell r="B168">
            <v>0</v>
          </cell>
          <cell r="G168">
            <v>18</v>
          </cell>
          <cell r="H168">
            <v>0.2</v>
          </cell>
          <cell r="I168">
            <v>0.18000000000000002</v>
          </cell>
        </row>
        <row r="169">
          <cell r="A169">
            <v>19</v>
          </cell>
          <cell r="B169">
            <v>0</v>
          </cell>
          <cell r="G169">
            <v>19</v>
          </cell>
          <cell r="H169">
            <v>0.2</v>
          </cell>
          <cell r="I169">
            <v>0.18000000000000002</v>
          </cell>
        </row>
        <row r="170">
          <cell r="A170">
            <v>20</v>
          </cell>
          <cell r="B170">
            <v>0</v>
          </cell>
          <cell r="G170">
            <v>20</v>
          </cell>
          <cell r="H170">
            <v>0.2</v>
          </cell>
          <cell r="I170">
            <v>0.18000000000000002</v>
          </cell>
        </row>
        <row r="171">
          <cell r="A171">
            <v>21</v>
          </cell>
          <cell r="B171">
            <v>0</v>
          </cell>
          <cell r="G171">
            <v>21</v>
          </cell>
          <cell r="H171">
            <v>0.2</v>
          </cell>
          <cell r="I171">
            <v>0.18000000000000002</v>
          </cell>
        </row>
        <row r="172">
          <cell r="A172">
            <v>22</v>
          </cell>
          <cell r="B172">
            <v>0</v>
          </cell>
          <cell r="G172">
            <v>22</v>
          </cell>
          <cell r="H172">
            <v>0.2</v>
          </cell>
          <cell r="I172">
            <v>0.18000000000000002</v>
          </cell>
        </row>
        <row r="173">
          <cell r="A173">
            <v>23</v>
          </cell>
          <cell r="B173">
            <v>0</v>
          </cell>
          <cell r="G173">
            <v>23</v>
          </cell>
          <cell r="H173">
            <v>0.2</v>
          </cell>
          <cell r="I173">
            <v>0.18000000000000002</v>
          </cell>
        </row>
        <row r="174">
          <cell r="A174">
            <v>24</v>
          </cell>
          <cell r="B174">
            <v>0</v>
          </cell>
          <cell r="G174">
            <v>24</v>
          </cell>
          <cell r="H174">
            <v>0.2</v>
          </cell>
          <cell r="I174">
            <v>0.18000000000000002</v>
          </cell>
        </row>
        <row r="175">
          <cell r="A175">
            <v>25</v>
          </cell>
          <cell r="B175">
            <v>0</v>
          </cell>
          <cell r="G175">
            <v>25</v>
          </cell>
          <cell r="H175">
            <v>0.2</v>
          </cell>
          <cell r="I175">
            <v>0.18000000000000002</v>
          </cell>
        </row>
        <row r="176">
          <cell r="A176">
            <v>26</v>
          </cell>
          <cell r="B176">
            <v>0</v>
          </cell>
          <cell r="G176">
            <v>26</v>
          </cell>
          <cell r="H176">
            <v>0.2</v>
          </cell>
          <cell r="I176">
            <v>0.18000000000000002</v>
          </cell>
        </row>
        <row r="177">
          <cell r="A177">
            <v>27</v>
          </cell>
          <cell r="B177">
            <v>0</v>
          </cell>
          <cell r="G177">
            <v>27</v>
          </cell>
          <cell r="H177">
            <v>0.2</v>
          </cell>
          <cell r="I177">
            <v>0.18000000000000002</v>
          </cell>
        </row>
        <row r="178">
          <cell r="A178">
            <v>28</v>
          </cell>
          <cell r="B178">
            <v>0</v>
          </cell>
          <cell r="G178">
            <v>28</v>
          </cell>
          <cell r="H178">
            <v>0.2</v>
          </cell>
          <cell r="I178">
            <v>0.18000000000000002</v>
          </cell>
        </row>
        <row r="179">
          <cell r="A179">
            <v>29</v>
          </cell>
          <cell r="B179">
            <v>0</v>
          </cell>
          <cell r="G179">
            <v>29</v>
          </cell>
          <cell r="H179">
            <v>0.2</v>
          </cell>
          <cell r="I179">
            <v>0.18000000000000002</v>
          </cell>
        </row>
        <row r="180">
          <cell r="A180">
            <v>30</v>
          </cell>
          <cell r="B180">
            <v>0</v>
          </cell>
          <cell r="G180">
            <v>30</v>
          </cell>
          <cell r="H180">
            <v>0.2</v>
          </cell>
          <cell r="I180">
            <v>0.18000000000000002</v>
          </cell>
        </row>
        <row r="181">
          <cell r="A181">
            <v>31</v>
          </cell>
          <cell r="B181">
            <v>0</v>
          </cell>
          <cell r="G181">
            <v>31</v>
          </cell>
          <cell r="H181">
            <v>0.2</v>
          </cell>
          <cell r="I181">
            <v>0.18000000000000002</v>
          </cell>
        </row>
        <row r="182">
          <cell r="A182">
            <v>32</v>
          </cell>
          <cell r="B182">
            <v>0</v>
          </cell>
          <cell r="G182">
            <v>32</v>
          </cell>
          <cell r="H182">
            <v>0.2</v>
          </cell>
          <cell r="I182">
            <v>0.18000000000000002</v>
          </cell>
        </row>
        <row r="183">
          <cell r="A183">
            <v>33</v>
          </cell>
          <cell r="B183">
            <v>0</v>
          </cell>
          <cell r="G183">
            <v>33</v>
          </cell>
          <cell r="H183">
            <v>0.2</v>
          </cell>
          <cell r="I183">
            <v>0.18000000000000002</v>
          </cell>
        </row>
        <row r="184">
          <cell r="A184">
            <v>34</v>
          </cell>
          <cell r="B184">
            <v>0</v>
          </cell>
          <cell r="G184">
            <v>34</v>
          </cell>
          <cell r="H184">
            <v>0.2</v>
          </cell>
          <cell r="I184">
            <v>0.18000000000000002</v>
          </cell>
        </row>
        <row r="185">
          <cell r="A185">
            <v>35</v>
          </cell>
          <cell r="B185">
            <v>0</v>
          </cell>
          <cell r="G185">
            <v>35</v>
          </cell>
          <cell r="H185">
            <v>0.2</v>
          </cell>
          <cell r="I185">
            <v>0.18000000000000002</v>
          </cell>
        </row>
        <row r="186">
          <cell r="A186">
            <v>36</v>
          </cell>
          <cell r="B186">
            <v>0</v>
          </cell>
          <cell r="G186">
            <v>36</v>
          </cell>
          <cell r="H186">
            <v>0.2</v>
          </cell>
          <cell r="I186">
            <v>0.18000000000000002</v>
          </cell>
        </row>
        <row r="187">
          <cell r="A187">
            <v>37</v>
          </cell>
          <cell r="B187">
            <v>0</v>
          </cell>
          <cell r="G187">
            <v>37</v>
          </cell>
          <cell r="H187">
            <v>0.2</v>
          </cell>
          <cell r="I187">
            <v>0.18000000000000002</v>
          </cell>
        </row>
        <row r="188">
          <cell r="A188">
            <v>38</v>
          </cell>
          <cell r="B188">
            <v>0</v>
          </cell>
          <cell r="G188">
            <v>38</v>
          </cell>
          <cell r="H188">
            <v>0.2</v>
          </cell>
          <cell r="I188">
            <v>0.18000000000000002</v>
          </cell>
        </row>
        <row r="189">
          <cell r="A189">
            <v>39</v>
          </cell>
          <cell r="B189">
            <v>0</v>
          </cell>
          <cell r="G189">
            <v>39</v>
          </cell>
          <cell r="H189">
            <v>0.2</v>
          </cell>
          <cell r="I189">
            <v>0.18000000000000002</v>
          </cell>
        </row>
        <row r="190">
          <cell r="A190">
            <v>40</v>
          </cell>
          <cell r="B190">
            <v>0</v>
          </cell>
          <cell r="G190">
            <v>40</v>
          </cell>
          <cell r="H190">
            <v>0.2</v>
          </cell>
          <cell r="I190">
            <v>0.18000000000000002</v>
          </cell>
        </row>
        <row r="191">
          <cell r="G191">
            <v>41</v>
          </cell>
          <cell r="H191">
            <v>0.2</v>
          </cell>
          <cell r="I191">
            <v>0.18000000000000002</v>
          </cell>
        </row>
        <row r="192">
          <cell r="G192">
            <v>42</v>
          </cell>
          <cell r="H192">
            <v>0.2</v>
          </cell>
          <cell r="I192">
            <v>0.18000000000000002</v>
          </cell>
        </row>
        <row r="193">
          <cell r="G193">
            <v>43</v>
          </cell>
          <cell r="H193">
            <v>0.2</v>
          </cell>
          <cell r="I193">
            <v>0.18000000000000002</v>
          </cell>
        </row>
        <row r="194">
          <cell r="G194">
            <v>44</v>
          </cell>
          <cell r="H194">
            <v>0.2</v>
          </cell>
          <cell r="I194">
            <v>0.18000000000000002</v>
          </cell>
        </row>
        <row r="195">
          <cell r="G195">
            <v>45</v>
          </cell>
          <cell r="H195">
            <v>0.2</v>
          </cell>
          <cell r="I195">
            <v>0.18000000000000002</v>
          </cell>
        </row>
        <row r="196">
          <cell r="G196">
            <v>46</v>
          </cell>
          <cell r="H196">
            <v>0.2</v>
          </cell>
          <cell r="I196">
            <v>0.18000000000000002</v>
          </cell>
        </row>
        <row r="197">
          <cell r="G197">
            <v>47</v>
          </cell>
          <cell r="H197">
            <v>0.2</v>
          </cell>
          <cell r="I197">
            <v>0.18000000000000002</v>
          </cell>
        </row>
        <row r="198">
          <cell r="G198">
            <v>48</v>
          </cell>
          <cell r="H198">
            <v>0.2</v>
          </cell>
          <cell r="I198">
            <v>0.18000000000000002</v>
          </cell>
        </row>
        <row r="199">
          <cell r="G199">
            <v>49</v>
          </cell>
          <cell r="H199">
            <v>0.2</v>
          </cell>
          <cell r="I199">
            <v>0.18000000000000002</v>
          </cell>
        </row>
        <row r="200">
          <cell r="G200">
            <v>50</v>
          </cell>
          <cell r="H200">
            <v>0.2</v>
          </cell>
          <cell r="I200">
            <v>0.18000000000000002</v>
          </cell>
        </row>
        <row r="201">
          <cell r="G201">
            <v>51</v>
          </cell>
          <cell r="H201">
            <v>0.2</v>
          </cell>
          <cell r="I201">
            <v>0.18000000000000002</v>
          </cell>
        </row>
        <row r="202">
          <cell r="G202">
            <v>52</v>
          </cell>
          <cell r="H202">
            <v>0.2</v>
          </cell>
          <cell r="I202">
            <v>0.18000000000000002</v>
          </cell>
        </row>
        <row r="203">
          <cell r="G203">
            <v>53</v>
          </cell>
          <cell r="H203">
            <v>0.2</v>
          </cell>
          <cell r="I203">
            <v>0.18000000000000002</v>
          </cell>
        </row>
        <row r="204">
          <cell r="G204">
            <v>54</v>
          </cell>
          <cell r="H204">
            <v>0.2</v>
          </cell>
          <cell r="I204">
            <v>0.18000000000000002</v>
          </cell>
        </row>
        <row r="205">
          <cell r="G205">
            <v>55</v>
          </cell>
          <cell r="H205">
            <v>0.2</v>
          </cell>
          <cell r="I205">
            <v>0.18000000000000002</v>
          </cell>
        </row>
        <row r="206">
          <cell r="G206">
            <v>56</v>
          </cell>
          <cell r="H206">
            <v>0.2</v>
          </cell>
          <cell r="I206">
            <v>0.18000000000000002</v>
          </cell>
        </row>
        <row r="207">
          <cell r="G207">
            <v>57</v>
          </cell>
          <cell r="H207">
            <v>0.2</v>
          </cell>
          <cell r="I207">
            <v>0.18000000000000002</v>
          </cell>
        </row>
        <row r="208">
          <cell r="G208">
            <v>58</v>
          </cell>
          <cell r="H208">
            <v>0.2</v>
          </cell>
          <cell r="I208">
            <v>0.18000000000000002</v>
          </cell>
        </row>
        <row r="209">
          <cell r="G209">
            <v>59</v>
          </cell>
          <cell r="H209">
            <v>0.2</v>
          </cell>
          <cell r="I209">
            <v>0.18000000000000002</v>
          </cell>
        </row>
        <row r="210">
          <cell r="G210">
            <v>60</v>
          </cell>
          <cell r="H210">
            <v>0.2</v>
          </cell>
          <cell r="I210">
            <v>0.18000000000000002</v>
          </cell>
        </row>
        <row r="211">
          <cell r="G211">
            <v>61</v>
          </cell>
          <cell r="H211">
            <v>0.2</v>
          </cell>
          <cell r="I211">
            <v>0.18000000000000002</v>
          </cell>
        </row>
        <row r="212">
          <cell r="G212">
            <v>62</v>
          </cell>
          <cell r="H212">
            <v>0.2</v>
          </cell>
          <cell r="I212">
            <v>0.18000000000000002</v>
          </cell>
        </row>
        <row r="213">
          <cell r="G213">
            <v>63</v>
          </cell>
          <cell r="H213">
            <v>0.2</v>
          </cell>
          <cell r="I213">
            <v>0.18000000000000002</v>
          </cell>
        </row>
        <row r="214">
          <cell r="G214">
            <v>64</v>
          </cell>
          <cell r="H214">
            <v>0.2</v>
          </cell>
          <cell r="I214">
            <v>0.18000000000000002</v>
          </cell>
        </row>
        <row r="215">
          <cell r="G215">
            <v>65</v>
          </cell>
          <cell r="H215">
            <v>0.2</v>
          </cell>
          <cell r="I215">
            <v>0.18000000000000002</v>
          </cell>
        </row>
        <row r="216">
          <cell r="G216">
            <v>66</v>
          </cell>
          <cell r="H216">
            <v>0.2</v>
          </cell>
          <cell r="I216">
            <v>0.18000000000000002</v>
          </cell>
        </row>
        <row r="217">
          <cell r="G217">
            <v>67</v>
          </cell>
          <cell r="H217">
            <v>0.2</v>
          </cell>
          <cell r="I217">
            <v>0.18000000000000002</v>
          </cell>
        </row>
        <row r="218">
          <cell r="G218">
            <v>68</v>
          </cell>
          <cell r="H218">
            <v>0.2</v>
          </cell>
          <cell r="I218">
            <v>0.18000000000000002</v>
          </cell>
        </row>
        <row r="219">
          <cell r="G219">
            <v>69</v>
          </cell>
          <cell r="H219">
            <v>0.2</v>
          </cell>
          <cell r="I219">
            <v>0.18000000000000002</v>
          </cell>
        </row>
        <row r="220">
          <cell r="G220">
            <v>70</v>
          </cell>
          <cell r="H220">
            <v>0.2</v>
          </cell>
          <cell r="I220">
            <v>0.18000000000000002</v>
          </cell>
        </row>
        <row r="221">
          <cell r="G221">
            <v>71</v>
          </cell>
          <cell r="H221">
            <v>0.2</v>
          </cell>
          <cell r="I221">
            <v>0.18000000000000002</v>
          </cell>
        </row>
        <row r="222">
          <cell r="G222">
            <v>72</v>
          </cell>
          <cell r="H222">
            <v>0.2</v>
          </cell>
          <cell r="I222">
            <v>0.18000000000000002</v>
          </cell>
        </row>
        <row r="223">
          <cell r="G223">
            <v>73</v>
          </cell>
          <cell r="H223">
            <v>0.2</v>
          </cell>
          <cell r="I223">
            <v>0.18000000000000002</v>
          </cell>
        </row>
        <row r="224">
          <cell r="G224">
            <v>74</v>
          </cell>
          <cell r="H224">
            <v>0.2</v>
          </cell>
          <cell r="I224">
            <v>0.18000000000000002</v>
          </cell>
        </row>
        <row r="225">
          <cell r="G225">
            <v>75</v>
          </cell>
          <cell r="H225">
            <v>0.2</v>
          </cell>
          <cell r="I225">
            <v>0.18000000000000002</v>
          </cell>
        </row>
        <row r="226">
          <cell r="G226">
            <v>76</v>
          </cell>
          <cell r="H226">
            <v>0.2</v>
          </cell>
          <cell r="I226">
            <v>0.18000000000000002</v>
          </cell>
        </row>
        <row r="227">
          <cell r="G227">
            <v>77</v>
          </cell>
          <cell r="H227">
            <v>0.2</v>
          </cell>
          <cell r="I227">
            <v>0.18000000000000002</v>
          </cell>
        </row>
        <row r="228">
          <cell r="G228">
            <v>78</v>
          </cell>
          <cell r="H228">
            <v>0.2</v>
          </cell>
          <cell r="I228">
            <v>0.18000000000000002</v>
          </cell>
        </row>
        <row r="229">
          <cell r="G229">
            <v>79</v>
          </cell>
          <cell r="H229">
            <v>0.2</v>
          </cell>
          <cell r="I229">
            <v>0.18000000000000002</v>
          </cell>
        </row>
        <row r="230">
          <cell r="G230">
            <v>80</v>
          </cell>
          <cell r="H230">
            <v>0.2</v>
          </cell>
          <cell r="I230">
            <v>0.18000000000000002</v>
          </cell>
        </row>
        <row r="231">
          <cell r="G231">
            <v>81</v>
          </cell>
          <cell r="H231">
            <v>0.2</v>
          </cell>
          <cell r="I231">
            <v>0.18000000000000002</v>
          </cell>
        </row>
        <row r="232">
          <cell r="G232">
            <v>82</v>
          </cell>
          <cell r="H232">
            <v>0.2</v>
          </cell>
          <cell r="I232">
            <v>0.18000000000000002</v>
          </cell>
        </row>
        <row r="233">
          <cell r="G233">
            <v>83</v>
          </cell>
          <cell r="H233">
            <v>0.2</v>
          </cell>
          <cell r="I233">
            <v>0.18000000000000002</v>
          </cell>
        </row>
        <row r="234">
          <cell r="G234">
            <v>84</v>
          </cell>
          <cell r="H234">
            <v>0.2</v>
          </cell>
          <cell r="I234">
            <v>0.18000000000000002</v>
          </cell>
        </row>
        <row r="235">
          <cell r="G235">
            <v>85</v>
          </cell>
          <cell r="H235">
            <v>0.2</v>
          </cell>
          <cell r="I235">
            <v>0.18000000000000002</v>
          </cell>
        </row>
        <row r="236">
          <cell r="G236">
            <v>86</v>
          </cell>
          <cell r="H236">
            <v>0.2</v>
          </cell>
          <cell r="I236">
            <v>0.18000000000000002</v>
          </cell>
        </row>
        <row r="237">
          <cell r="G237">
            <v>87</v>
          </cell>
          <cell r="H237">
            <v>0.2</v>
          </cell>
          <cell r="I237">
            <v>0.18000000000000002</v>
          </cell>
        </row>
        <row r="238">
          <cell r="G238">
            <v>88</v>
          </cell>
          <cell r="H238">
            <v>0.2</v>
          </cell>
          <cell r="I238">
            <v>0.18000000000000002</v>
          </cell>
        </row>
        <row r="239">
          <cell r="G239">
            <v>89</v>
          </cell>
          <cell r="H239">
            <v>0.2</v>
          </cell>
          <cell r="I239">
            <v>0.18000000000000002</v>
          </cell>
        </row>
        <row r="240">
          <cell r="G240">
            <v>90</v>
          </cell>
          <cell r="H240">
            <v>0.2</v>
          </cell>
          <cell r="I240">
            <v>0.18000000000000002</v>
          </cell>
        </row>
        <row r="241">
          <cell r="G241">
            <v>91</v>
          </cell>
          <cell r="H241">
            <v>0.2</v>
          </cell>
          <cell r="I241">
            <v>0.18000000000000002</v>
          </cell>
        </row>
        <row r="242">
          <cell r="G242">
            <v>92</v>
          </cell>
          <cell r="H242">
            <v>0.2</v>
          </cell>
          <cell r="I242">
            <v>0.18000000000000002</v>
          </cell>
        </row>
        <row r="243">
          <cell r="G243">
            <v>93</v>
          </cell>
          <cell r="H243">
            <v>0.2</v>
          </cell>
          <cell r="I243">
            <v>0.18000000000000002</v>
          </cell>
        </row>
        <row r="244">
          <cell r="G244">
            <v>94</v>
          </cell>
          <cell r="H244">
            <v>0.2</v>
          </cell>
          <cell r="I244">
            <v>0.18000000000000002</v>
          </cell>
        </row>
        <row r="245">
          <cell r="G245">
            <v>95</v>
          </cell>
          <cell r="H245">
            <v>0.2</v>
          </cell>
          <cell r="I245">
            <v>0.18000000000000002</v>
          </cell>
        </row>
        <row r="246">
          <cell r="G246">
            <v>96</v>
          </cell>
          <cell r="H246">
            <v>0.2</v>
          </cell>
          <cell r="I246">
            <v>0.18000000000000002</v>
          </cell>
        </row>
        <row r="247">
          <cell r="G247">
            <v>97</v>
          </cell>
          <cell r="H247">
            <v>0.2</v>
          </cell>
          <cell r="I247">
            <v>0.18000000000000002</v>
          </cell>
        </row>
        <row r="248">
          <cell r="G248">
            <v>98</v>
          </cell>
          <cell r="H248">
            <v>0.2</v>
          </cell>
          <cell r="I248">
            <v>0.18000000000000002</v>
          </cell>
        </row>
        <row r="249">
          <cell r="G249">
            <v>99</v>
          </cell>
          <cell r="H249">
            <v>0.2</v>
          </cell>
          <cell r="I249">
            <v>0.18000000000000002</v>
          </cell>
        </row>
      </sheetData>
      <sheetData sheetId="12">
        <row r="2">
          <cell r="AC2">
            <v>29</v>
          </cell>
        </row>
      </sheetData>
      <sheetData sheetId="13">
        <row r="1">
          <cell r="BA1">
            <v>53</v>
          </cell>
        </row>
      </sheetData>
      <sheetData sheetId="14"/>
      <sheetData sheetId="15"/>
      <sheetData sheetId="16">
        <row r="5">
          <cell r="D5" t="str">
            <v>ULS_RP</v>
          </cell>
        </row>
        <row r="6">
          <cell r="D6" t="str">
            <v>EGP</v>
          </cell>
        </row>
        <row r="8">
          <cell r="D8" t="str">
            <v>EPP</v>
          </cell>
        </row>
        <row r="10">
          <cell r="D10">
            <v>50</v>
          </cell>
        </row>
        <row r="11">
          <cell r="D11">
            <v>43101</v>
          </cell>
        </row>
        <row r="12">
          <cell r="D12">
            <v>1</v>
          </cell>
        </row>
        <row r="13">
          <cell r="D13">
            <v>1</v>
          </cell>
        </row>
        <row r="15">
          <cell r="D15">
            <v>0</v>
          </cell>
        </row>
        <row r="17">
          <cell r="D17" t="str">
            <v>M</v>
          </cell>
        </row>
        <row r="18">
          <cell r="D18">
            <v>1</v>
          </cell>
        </row>
        <row r="19">
          <cell r="D19">
            <v>0</v>
          </cell>
        </row>
        <row r="20">
          <cell r="D20">
            <v>3000000</v>
          </cell>
        </row>
        <row r="21">
          <cell r="D21">
            <v>0</v>
          </cell>
        </row>
        <row r="22">
          <cell r="D22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1</v>
          </cell>
        </row>
        <row r="30">
          <cell r="D30">
            <v>1</v>
          </cell>
        </row>
        <row r="31">
          <cell r="D31">
            <v>0</v>
          </cell>
        </row>
        <row r="34">
          <cell r="D34">
            <v>0</v>
          </cell>
        </row>
        <row r="37">
          <cell r="D37">
            <v>0</v>
          </cell>
        </row>
        <row r="38">
          <cell r="D38">
            <v>12</v>
          </cell>
        </row>
        <row r="39">
          <cell r="D39">
            <v>12</v>
          </cell>
        </row>
        <row r="41">
          <cell r="D41">
            <v>0</v>
          </cell>
        </row>
        <row r="42">
          <cell r="D42">
            <v>7</v>
          </cell>
        </row>
        <row r="43">
          <cell r="D43">
            <v>5</v>
          </cell>
        </row>
        <row r="44">
          <cell r="D44">
            <v>3</v>
          </cell>
        </row>
        <row r="45">
          <cell r="D45">
            <v>9</v>
          </cell>
        </row>
        <row r="46">
          <cell r="D46">
            <v>1</v>
          </cell>
        </row>
        <row r="48">
          <cell r="D48">
            <v>120</v>
          </cell>
        </row>
        <row r="49">
          <cell r="D49">
            <v>8.3333333333333329E-2</v>
          </cell>
        </row>
        <row r="50">
          <cell r="D50">
            <v>1</v>
          </cell>
        </row>
        <row r="52">
          <cell r="D52">
            <v>1</v>
          </cell>
        </row>
        <row r="53">
          <cell r="D53">
            <v>0</v>
          </cell>
        </row>
        <row r="54">
          <cell r="D54">
            <v>54</v>
          </cell>
        </row>
        <row r="55">
          <cell r="D55">
            <v>55</v>
          </cell>
        </row>
        <row r="56">
          <cell r="D56">
            <v>56</v>
          </cell>
        </row>
        <row r="57">
          <cell r="D57">
            <v>57</v>
          </cell>
        </row>
        <row r="59">
          <cell r="D59">
            <v>0</v>
          </cell>
        </row>
        <row r="60">
          <cell r="D60">
            <v>0</v>
          </cell>
        </row>
        <row r="82">
          <cell r="D82">
            <v>1</v>
          </cell>
        </row>
        <row r="83">
          <cell r="D83">
            <v>0</v>
          </cell>
        </row>
        <row r="84">
          <cell r="D84">
            <v>0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F88" t="str">
            <v>O_P&amp;L_Total_CIB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Actuarial Documentation"/>
      <sheetName val="Change Log"/>
      <sheetName val="Inputs"/>
      <sheetName val="Missed Premiums Input Sheet"/>
      <sheetName val="Dropped Premiums Input Sheet"/>
      <sheetName val="Input Parameters"/>
      <sheetName val="Macro_Inputs"/>
      <sheetName val="Cases"/>
      <sheetName val="Master_Inputs"/>
      <sheetName val="GP - Office Rates"/>
      <sheetName val="CS - Commuted Value"/>
      <sheetName val="General Parameters"/>
      <sheetName val="GP Benefits"/>
      <sheetName val="Case Specific Parameters"/>
      <sheetName val="Lower Rate Calcs"/>
      <sheetName val="Upper Rate Calcs"/>
      <sheetName val="Output"/>
      <sheetName val="Year by Year projections"/>
      <sheetName val="WOD&amp;WOT Missed Charges Calcs"/>
      <sheetName val="Validity_Check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 t="str">
            <v>Inputs</v>
          </cell>
        </row>
        <row r="8">
          <cell r="B8" t="str">
            <v>Inputs</v>
          </cell>
          <cell r="C8" t="str">
            <v>New, In Force, Paid Up &amp; Waived</v>
          </cell>
        </row>
        <row r="10">
          <cell r="B10" t="str">
            <v>Inputs!B3:V68</v>
          </cell>
        </row>
      </sheetData>
      <sheetData sheetId="7"/>
      <sheetData sheetId="8"/>
      <sheetData sheetId="9">
        <row r="3">
          <cell r="C3">
            <v>43121</v>
          </cell>
        </row>
        <row r="4">
          <cell r="C4" t="str">
            <v>New Business</v>
          </cell>
        </row>
        <row r="7">
          <cell r="C7" t="str">
            <v>Retirement 2018</v>
          </cell>
        </row>
        <row r="9">
          <cell r="C9" t="str">
            <v>No</v>
          </cell>
        </row>
        <row r="10">
          <cell r="C10" t="str">
            <v>No</v>
          </cell>
        </row>
        <row r="12">
          <cell r="C12" t="str">
            <v>No</v>
          </cell>
        </row>
        <row r="14">
          <cell r="C14">
            <v>35431</v>
          </cell>
        </row>
        <row r="15">
          <cell r="C15" t="str">
            <v>Male</v>
          </cell>
        </row>
        <row r="16">
          <cell r="C16">
            <v>1</v>
          </cell>
        </row>
        <row r="17">
          <cell r="C17">
            <v>38842</v>
          </cell>
        </row>
        <row r="18">
          <cell r="C18">
            <v>32604</v>
          </cell>
        </row>
        <row r="20">
          <cell r="C20" t="str">
            <v>EGP</v>
          </cell>
        </row>
        <row r="21">
          <cell r="C21">
            <v>12</v>
          </cell>
        </row>
        <row r="22">
          <cell r="C22">
            <v>2000</v>
          </cell>
        </row>
        <row r="23">
          <cell r="C23">
            <v>2000</v>
          </cell>
        </row>
        <row r="24">
          <cell r="C24">
            <v>0</v>
          </cell>
        </row>
        <row r="25">
          <cell r="C25" t="str">
            <v>Conservative</v>
          </cell>
        </row>
        <row r="26">
          <cell r="C26">
            <v>60</v>
          </cell>
        </row>
        <row r="27">
          <cell r="C27">
            <v>5000</v>
          </cell>
        </row>
        <row r="28">
          <cell r="C28" t="str">
            <v>Conservative</v>
          </cell>
        </row>
        <row r="29">
          <cell r="C29">
            <v>42019</v>
          </cell>
        </row>
        <row r="39">
          <cell r="C39">
            <v>0</v>
          </cell>
        </row>
        <row r="41">
          <cell r="C41">
            <v>175000</v>
          </cell>
        </row>
        <row r="42">
          <cell r="C42" t="str">
            <v>No</v>
          </cell>
        </row>
        <row r="47">
          <cell r="E47">
            <v>0</v>
          </cell>
          <cell r="H47">
            <v>0</v>
          </cell>
          <cell r="I47">
            <v>0</v>
          </cell>
          <cell r="J47">
            <v>0</v>
          </cell>
          <cell r="L47">
            <v>0</v>
          </cell>
          <cell r="M47">
            <v>0</v>
          </cell>
          <cell r="N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E48">
            <v>0</v>
          </cell>
          <cell r="H48">
            <v>0</v>
          </cell>
          <cell r="I48">
            <v>0</v>
          </cell>
          <cell r="J48">
            <v>0</v>
          </cell>
          <cell r="L48">
            <v>0</v>
          </cell>
          <cell r="M48">
            <v>0</v>
          </cell>
          <cell r="N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  <cell r="J49">
            <v>0</v>
          </cell>
          <cell r="L49">
            <v>0</v>
          </cell>
          <cell r="M49">
            <v>0</v>
          </cell>
          <cell r="N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E50">
            <v>0</v>
          </cell>
          <cell r="H50">
            <v>0</v>
          </cell>
          <cell r="I50">
            <v>0</v>
          </cell>
          <cell r="J50">
            <v>0</v>
          </cell>
          <cell r="L50">
            <v>0</v>
          </cell>
          <cell r="M50">
            <v>0</v>
          </cell>
          <cell r="N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H51">
            <v>0</v>
          </cell>
          <cell r="I51">
            <v>0</v>
          </cell>
          <cell r="J51">
            <v>0</v>
          </cell>
          <cell r="L51">
            <v>0</v>
          </cell>
          <cell r="M51">
            <v>0</v>
          </cell>
          <cell r="N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N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0</v>
          </cell>
          <cell r="I53">
            <v>0</v>
          </cell>
          <cell r="J53">
            <v>0</v>
          </cell>
          <cell r="L53">
            <v>0</v>
          </cell>
          <cell r="M53">
            <v>0</v>
          </cell>
          <cell r="N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E54">
            <v>0</v>
          </cell>
          <cell r="H54">
            <v>0</v>
          </cell>
          <cell r="I54">
            <v>0</v>
          </cell>
          <cell r="J54">
            <v>0</v>
          </cell>
          <cell r="L54">
            <v>0</v>
          </cell>
          <cell r="M54">
            <v>0</v>
          </cell>
          <cell r="N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E55">
            <v>0</v>
          </cell>
          <cell r="H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N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E56">
            <v>0</v>
          </cell>
          <cell r="H56">
            <v>0</v>
          </cell>
          <cell r="I56">
            <v>0</v>
          </cell>
          <cell r="J56">
            <v>0</v>
          </cell>
          <cell r="L56">
            <v>0</v>
          </cell>
          <cell r="M56">
            <v>0</v>
          </cell>
          <cell r="N56">
            <v>0</v>
          </cell>
          <cell r="P56">
            <v>0</v>
          </cell>
          <cell r="Q56">
            <v>0</v>
          </cell>
          <cell r="R56">
            <v>0</v>
          </cell>
        </row>
        <row r="57">
          <cell r="E57">
            <v>0</v>
          </cell>
          <cell r="H57">
            <v>0</v>
          </cell>
          <cell r="I57">
            <v>0</v>
          </cell>
          <cell r="J57">
            <v>0</v>
          </cell>
          <cell r="L57">
            <v>0</v>
          </cell>
          <cell r="M57">
            <v>0</v>
          </cell>
          <cell r="N57">
            <v>0</v>
          </cell>
          <cell r="Q57">
            <v>0</v>
          </cell>
          <cell r="R57">
            <v>0</v>
          </cell>
        </row>
        <row r="58">
          <cell r="E58">
            <v>0</v>
          </cell>
          <cell r="H58">
            <v>0</v>
          </cell>
          <cell r="L58">
            <v>0</v>
          </cell>
        </row>
        <row r="59">
          <cell r="H59">
            <v>0</v>
          </cell>
          <cell r="L59">
            <v>0</v>
          </cell>
        </row>
        <row r="60">
          <cell r="E60">
            <v>0</v>
          </cell>
          <cell r="H60">
            <v>0</v>
          </cell>
          <cell r="I60">
            <v>0</v>
          </cell>
          <cell r="J60">
            <v>0</v>
          </cell>
          <cell r="L60">
            <v>0</v>
          </cell>
          <cell r="M60">
            <v>0</v>
          </cell>
          <cell r="N60">
            <v>0</v>
          </cell>
          <cell r="Q60">
            <v>0</v>
          </cell>
          <cell r="R60">
            <v>0</v>
          </cell>
        </row>
        <row r="61">
          <cell r="E61">
            <v>0</v>
          </cell>
          <cell r="H61">
            <v>0</v>
          </cell>
          <cell r="I61">
            <v>0</v>
          </cell>
          <cell r="J61">
            <v>0</v>
          </cell>
          <cell r="L61">
            <v>0</v>
          </cell>
          <cell r="M61">
            <v>0</v>
          </cell>
          <cell r="Q61">
            <v>0</v>
          </cell>
          <cell r="R61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83">
          <cell r="C83" t="str">
            <v>In Force Policy</v>
          </cell>
        </row>
        <row r="84">
          <cell r="C84" t="str">
            <v>New Business</v>
          </cell>
        </row>
        <row r="85">
          <cell r="C85" t="str">
            <v>Waived Policy</v>
          </cell>
        </row>
        <row r="86">
          <cell r="C86" t="str">
            <v>Paid Up Policy</v>
          </cell>
        </row>
        <row r="92">
          <cell r="C92" t="str">
            <v>Waiver on Death</v>
          </cell>
        </row>
        <row r="93">
          <cell r="C93" t="str">
            <v>Waiver on Disability</v>
          </cell>
        </row>
      </sheetData>
      <sheetData sheetId="10"/>
      <sheetData sheetId="11"/>
      <sheetData sheetId="12">
        <row r="12">
          <cell r="B12">
            <v>0</v>
          </cell>
          <cell r="C12">
            <v>4799</v>
          </cell>
          <cell r="K12">
            <v>0</v>
          </cell>
          <cell r="M12">
            <v>0</v>
          </cell>
        </row>
        <row r="13">
          <cell r="B13">
            <v>4800</v>
          </cell>
          <cell r="C13">
            <v>5999</v>
          </cell>
          <cell r="D13">
            <v>1</v>
          </cell>
          <cell r="L13">
            <v>-1</v>
          </cell>
          <cell r="M13">
            <v>1</v>
          </cell>
        </row>
        <row r="14">
          <cell r="B14">
            <v>6000</v>
          </cell>
          <cell r="C14">
            <v>8999</v>
          </cell>
          <cell r="D14">
            <v>2</v>
          </cell>
          <cell r="L14">
            <v>-1</v>
          </cell>
          <cell r="M14">
            <v>2</v>
          </cell>
        </row>
        <row r="15">
          <cell r="B15">
            <v>9000</v>
          </cell>
          <cell r="C15">
            <v>11999</v>
          </cell>
          <cell r="D15">
            <v>3</v>
          </cell>
          <cell r="L15">
            <v>-1</v>
          </cell>
          <cell r="M15">
            <v>3</v>
          </cell>
        </row>
        <row r="16">
          <cell r="B16">
            <v>12000</v>
          </cell>
          <cell r="C16">
            <v>29999</v>
          </cell>
          <cell r="D16">
            <v>4</v>
          </cell>
          <cell r="L16">
            <v>-1</v>
          </cell>
          <cell r="M16">
            <v>4</v>
          </cell>
        </row>
        <row r="17">
          <cell r="B17">
            <v>30000</v>
          </cell>
          <cell r="C17">
            <v>60000</v>
          </cell>
          <cell r="D17">
            <v>5</v>
          </cell>
          <cell r="L17">
            <v>-1</v>
          </cell>
          <cell r="M17">
            <v>5</v>
          </cell>
        </row>
        <row r="18">
          <cell r="B18">
            <v>60001</v>
          </cell>
          <cell r="C18">
            <v>120000</v>
          </cell>
          <cell r="D18">
            <v>6</v>
          </cell>
          <cell r="L18">
            <v>-1</v>
          </cell>
          <cell r="M18">
            <v>6</v>
          </cell>
        </row>
        <row r="19">
          <cell r="B19">
            <v>120001</v>
          </cell>
          <cell r="C19" t="str">
            <v>∞</v>
          </cell>
          <cell r="D19">
            <v>7</v>
          </cell>
          <cell r="L19" t="str">
            <v>∞</v>
          </cell>
          <cell r="M19">
            <v>7</v>
          </cell>
        </row>
        <row r="24">
          <cell r="B24">
            <v>4800</v>
          </cell>
          <cell r="C24">
            <v>60000</v>
          </cell>
          <cell r="D24">
            <v>1</v>
          </cell>
          <cell r="K24">
            <v>0</v>
          </cell>
          <cell r="M24">
            <v>0</v>
          </cell>
        </row>
        <row r="25">
          <cell r="B25">
            <v>60001</v>
          </cell>
          <cell r="C25">
            <v>120000</v>
          </cell>
          <cell r="D25">
            <v>2</v>
          </cell>
          <cell r="L25">
            <v>-1</v>
          </cell>
          <cell r="M25">
            <v>1</v>
          </cell>
        </row>
        <row r="26">
          <cell r="B26">
            <v>120001</v>
          </cell>
          <cell r="C26">
            <v>180000</v>
          </cell>
          <cell r="D26">
            <v>3</v>
          </cell>
          <cell r="L26">
            <v>-1</v>
          </cell>
          <cell r="M26">
            <v>2</v>
          </cell>
        </row>
        <row r="27">
          <cell r="B27">
            <v>180001</v>
          </cell>
          <cell r="C27">
            <v>240000</v>
          </cell>
          <cell r="D27">
            <v>4</v>
          </cell>
          <cell r="L27">
            <v>-1</v>
          </cell>
          <cell r="M27">
            <v>3</v>
          </cell>
        </row>
        <row r="28">
          <cell r="B28">
            <v>240001</v>
          </cell>
          <cell r="C28">
            <v>500000</v>
          </cell>
          <cell r="D28">
            <v>5</v>
          </cell>
          <cell r="L28">
            <v>-1</v>
          </cell>
          <cell r="M28">
            <v>4</v>
          </cell>
        </row>
        <row r="29">
          <cell r="B29">
            <v>500001</v>
          </cell>
          <cell r="C29">
            <v>1000000</v>
          </cell>
          <cell r="D29">
            <v>6</v>
          </cell>
          <cell r="L29">
            <v>-1</v>
          </cell>
          <cell r="M29">
            <v>5</v>
          </cell>
        </row>
        <row r="30">
          <cell r="B30">
            <v>1000001</v>
          </cell>
          <cell r="C30">
            <v>999999999</v>
          </cell>
          <cell r="D30">
            <v>7</v>
          </cell>
          <cell r="L30">
            <v>-1</v>
          </cell>
          <cell r="M30">
            <v>6</v>
          </cell>
        </row>
        <row r="31">
          <cell r="L31" t="str">
            <v>∞</v>
          </cell>
          <cell r="M31">
            <v>7</v>
          </cell>
        </row>
        <row r="36">
          <cell r="E36">
            <v>5.0000000000000001E-3</v>
          </cell>
          <cell r="F36">
            <v>2.5000000000000001E-3</v>
          </cell>
        </row>
        <row r="37">
          <cell r="E37">
            <v>5.0000000000000001E-3</v>
          </cell>
          <cell r="F37">
            <v>2.5000000000000001E-3</v>
          </cell>
        </row>
        <row r="38">
          <cell r="E38">
            <v>5.0000000000000001E-3</v>
          </cell>
          <cell r="F38">
            <v>2.5000000000000001E-3</v>
          </cell>
        </row>
        <row r="39">
          <cell r="E39">
            <v>5.0000000000000001E-3</v>
          </cell>
          <cell r="F39">
            <v>2.5000000000000001E-3</v>
          </cell>
        </row>
        <row r="40">
          <cell r="B40">
            <v>0</v>
          </cell>
          <cell r="C40">
            <v>30</v>
          </cell>
          <cell r="D40">
            <v>0.03</v>
          </cell>
          <cell r="K40">
            <v>0</v>
          </cell>
          <cell r="L40">
            <v>0</v>
          </cell>
          <cell r="M40">
            <v>0</v>
          </cell>
        </row>
        <row r="73">
          <cell r="B73">
            <v>5</v>
          </cell>
        </row>
        <row r="95">
          <cell r="B95">
            <v>0.08</v>
          </cell>
          <cell r="C95">
            <v>0.1</v>
          </cell>
        </row>
        <row r="96">
          <cell r="B96">
            <v>0.08</v>
          </cell>
          <cell r="C96">
            <v>0.1</v>
          </cell>
        </row>
        <row r="97">
          <cell r="B97">
            <v>7.7000000000000013E-2</v>
          </cell>
          <cell r="C97">
            <v>0.10600000000000001</v>
          </cell>
        </row>
        <row r="98">
          <cell r="B98">
            <v>7.2499999999999995E-2</v>
          </cell>
          <cell r="C98">
            <v>0.11500000000000002</v>
          </cell>
        </row>
        <row r="99">
          <cell r="B99">
            <v>6.5000000000000002E-2</v>
          </cell>
          <cell r="C99">
            <v>0.13</v>
          </cell>
        </row>
        <row r="100">
          <cell r="B100">
            <v>5.7500000000000009E-2</v>
          </cell>
          <cell r="C100">
            <v>0.14499999999999999</v>
          </cell>
        </row>
        <row r="101">
          <cell r="B101">
            <v>0.05</v>
          </cell>
          <cell r="C101">
            <v>0.16</v>
          </cell>
        </row>
        <row r="102">
          <cell r="B102">
            <v>0.05</v>
          </cell>
          <cell r="C102">
            <v>0.16</v>
          </cell>
        </row>
        <row r="111">
          <cell r="B111">
            <v>0</v>
          </cell>
        </row>
        <row r="112">
          <cell r="B112">
            <v>0.2</v>
          </cell>
        </row>
        <row r="142">
          <cell r="B142">
            <v>0</v>
          </cell>
        </row>
        <row r="152">
          <cell r="B152">
            <v>18</v>
          </cell>
        </row>
        <row r="155">
          <cell r="B155">
            <v>7.0000000000000007E-2</v>
          </cell>
          <cell r="C155">
            <v>0.03</v>
          </cell>
        </row>
        <row r="165">
          <cell r="B165">
            <v>0</v>
          </cell>
        </row>
      </sheetData>
      <sheetData sheetId="13">
        <row r="4">
          <cell r="B4">
            <v>1</v>
          </cell>
        </row>
        <row r="7">
          <cell r="B7">
            <v>70</v>
          </cell>
          <cell r="E7">
            <v>21</v>
          </cell>
        </row>
        <row r="21">
          <cell r="B21">
            <v>1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3">
          <cell r="B33">
            <v>0</v>
          </cell>
          <cell r="C33">
            <v>1000000</v>
          </cell>
          <cell r="D33">
            <v>1</v>
          </cell>
          <cell r="G33">
            <v>0</v>
          </cell>
          <cell r="H33">
            <v>200000</v>
          </cell>
          <cell r="I33">
            <v>1</v>
          </cell>
        </row>
        <row r="34">
          <cell r="B34">
            <v>1000000</v>
          </cell>
          <cell r="C34">
            <v>2000000</v>
          </cell>
          <cell r="D34">
            <v>2</v>
          </cell>
          <cell r="G34">
            <v>200000</v>
          </cell>
          <cell r="H34">
            <v>400000</v>
          </cell>
          <cell r="I34">
            <v>2</v>
          </cell>
        </row>
        <row r="35">
          <cell r="B35">
            <v>2000000</v>
          </cell>
          <cell r="C35">
            <v>10000000</v>
          </cell>
          <cell r="D35">
            <v>3</v>
          </cell>
          <cell r="G35">
            <v>400000</v>
          </cell>
          <cell r="H35">
            <v>2000000</v>
          </cell>
          <cell r="I35">
            <v>3</v>
          </cell>
        </row>
        <row r="36">
          <cell r="B36">
            <v>10000000</v>
          </cell>
          <cell r="C36">
            <v>999999999</v>
          </cell>
          <cell r="D36">
            <v>4</v>
          </cell>
          <cell r="G36">
            <v>2000000</v>
          </cell>
          <cell r="H36">
            <v>999999999</v>
          </cell>
          <cell r="I36">
            <v>4</v>
          </cell>
        </row>
        <row r="42">
          <cell r="B42">
            <v>0.09</v>
          </cell>
        </row>
        <row r="45">
          <cell r="B45">
            <v>25000</v>
          </cell>
          <cell r="C45">
            <v>140000000</v>
          </cell>
          <cell r="F45">
            <v>10000000</v>
          </cell>
        </row>
        <row r="49">
          <cell r="B49">
            <v>61</v>
          </cell>
        </row>
      </sheetData>
      <sheetData sheetId="14">
        <row r="2">
          <cell r="B2">
            <v>43314</v>
          </cell>
        </row>
        <row r="5">
          <cell r="B5">
            <v>0</v>
          </cell>
        </row>
        <row r="10">
          <cell r="B10">
            <v>21</v>
          </cell>
        </row>
        <row r="16">
          <cell r="B16">
            <v>1</v>
          </cell>
        </row>
        <row r="17">
          <cell r="B17">
            <v>24000</v>
          </cell>
        </row>
        <row r="22">
          <cell r="B22">
            <v>0</v>
          </cell>
        </row>
        <row r="24">
          <cell r="B24">
            <v>0</v>
          </cell>
        </row>
        <row r="32">
          <cell r="D32">
            <v>0</v>
          </cell>
        </row>
        <row r="53">
          <cell r="B53">
            <v>0</v>
          </cell>
          <cell r="C53">
            <v>0</v>
          </cell>
        </row>
        <row r="54">
          <cell r="B54">
            <v>0</v>
          </cell>
          <cell r="C54">
            <v>0</v>
          </cell>
        </row>
        <row r="55">
          <cell r="B55">
            <v>0</v>
          </cell>
          <cell r="C55">
            <v>0</v>
          </cell>
        </row>
        <row r="56">
          <cell r="B56">
            <v>0</v>
          </cell>
          <cell r="C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  <cell r="C60">
            <v>0</v>
          </cell>
        </row>
        <row r="61">
          <cell r="B61">
            <v>0</v>
          </cell>
          <cell r="C61">
            <v>0</v>
          </cell>
        </row>
        <row r="62">
          <cell r="B62">
            <v>0</v>
          </cell>
          <cell r="C62">
            <v>0</v>
          </cell>
        </row>
        <row r="63">
          <cell r="B63">
            <v>0</v>
          </cell>
          <cell r="C63">
            <v>0</v>
          </cell>
        </row>
        <row r="64">
          <cell r="B64">
            <v>0</v>
          </cell>
          <cell r="C64">
            <v>0</v>
          </cell>
        </row>
        <row r="65">
          <cell r="B65">
            <v>0</v>
          </cell>
        </row>
        <row r="66">
          <cell r="B66">
            <v>0</v>
          </cell>
          <cell r="C66">
            <v>0</v>
          </cell>
        </row>
        <row r="67">
          <cell r="B67">
            <v>0</v>
          </cell>
          <cell r="C67">
            <v>0</v>
          </cell>
        </row>
        <row r="69">
          <cell r="B69">
            <v>1</v>
          </cell>
        </row>
        <row r="70">
          <cell r="B70">
            <v>1</v>
          </cell>
        </row>
        <row r="71">
          <cell r="B71">
            <v>1</v>
          </cell>
        </row>
        <row r="72">
          <cell r="B72">
            <v>1</v>
          </cell>
        </row>
        <row r="73">
          <cell r="B73">
            <v>1</v>
          </cell>
        </row>
        <row r="74">
          <cell r="B74">
            <v>1</v>
          </cell>
        </row>
        <row r="78">
          <cell r="B78">
            <v>4</v>
          </cell>
        </row>
        <row r="82">
          <cell r="B82">
            <v>1</v>
          </cell>
        </row>
        <row r="94">
          <cell r="B94">
            <v>360000</v>
          </cell>
        </row>
        <row r="96">
          <cell r="F96" t="str">
            <v>AI</v>
          </cell>
        </row>
        <row r="97"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H97">
            <v>0</v>
          </cell>
          <cell r="I97">
            <v>0</v>
          </cell>
          <cell r="J97">
            <v>1</v>
          </cell>
          <cell r="K97">
            <v>1</v>
          </cell>
          <cell r="L97">
            <v>1</v>
          </cell>
          <cell r="M97">
            <v>1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H98">
            <v>0</v>
          </cell>
          <cell r="I98">
            <v>0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P98">
            <v>0</v>
          </cell>
          <cell r="Q98">
            <v>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J99">
            <v>15</v>
          </cell>
          <cell r="K99">
            <v>15</v>
          </cell>
          <cell r="L99">
            <v>15</v>
          </cell>
          <cell r="M99">
            <v>1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J100">
            <v>999999999</v>
          </cell>
          <cell r="K100">
            <v>999999999</v>
          </cell>
          <cell r="L100">
            <v>999999999</v>
          </cell>
          <cell r="N100">
            <v>0</v>
          </cell>
          <cell r="P100">
            <v>0</v>
          </cell>
          <cell r="Q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H101">
            <v>0</v>
          </cell>
          <cell r="I101">
            <v>0</v>
          </cell>
          <cell r="J101">
            <v>360000</v>
          </cell>
          <cell r="K101">
            <v>360000</v>
          </cell>
          <cell r="L101">
            <v>360000</v>
          </cell>
          <cell r="M101">
            <v>23821.339950372214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4">
          <cell r="B104">
            <v>0</v>
          </cell>
        </row>
        <row r="106">
          <cell r="B106">
            <v>0.03</v>
          </cell>
        </row>
        <row r="107">
          <cell r="B107">
            <v>5.0000000000000001E-3</v>
          </cell>
        </row>
        <row r="108">
          <cell r="B108">
            <v>2.5000000000000001E-3</v>
          </cell>
        </row>
        <row r="137">
          <cell r="B137">
            <v>7.7000000000000013E-2</v>
          </cell>
        </row>
        <row r="138">
          <cell r="B138">
            <v>0.10600000000000001</v>
          </cell>
        </row>
        <row r="140">
          <cell r="B140">
            <v>7.0000000000000062E-2</v>
          </cell>
        </row>
        <row r="144">
          <cell r="B144">
            <v>4800</v>
          </cell>
        </row>
        <row r="146">
          <cell r="B146">
            <v>10</v>
          </cell>
        </row>
        <row r="148">
          <cell r="B148">
            <v>1</v>
          </cell>
        </row>
        <row r="150">
          <cell r="B150" t="str">
            <v>GP Benefits InForce&amp;NB</v>
          </cell>
        </row>
        <row r="157">
          <cell r="B157">
            <v>10000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0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7">
          <cell r="B167">
            <v>0</v>
          </cell>
          <cell r="C167">
            <v>0</v>
          </cell>
        </row>
        <row r="168">
          <cell r="B168">
            <v>0</v>
          </cell>
          <cell r="C168">
            <v>0</v>
          </cell>
        </row>
        <row r="169">
          <cell r="B169">
            <v>0</v>
          </cell>
          <cell r="C169">
            <v>0</v>
          </cell>
        </row>
        <row r="170">
          <cell r="B170">
            <v>0</v>
          </cell>
          <cell r="C170">
            <v>0</v>
          </cell>
        </row>
        <row r="171">
          <cell r="B171">
            <v>0</v>
          </cell>
          <cell r="C171">
            <v>0</v>
          </cell>
        </row>
        <row r="172">
          <cell r="B172">
            <v>0</v>
          </cell>
          <cell r="C172">
            <v>0</v>
          </cell>
        </row>
        <row r="173">
          <cell r="B173">
            <v>0</v>
          </cell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B177">
            <v>0</v>
          </cell>
          <cell r="C177">
            <v>0</v>
          </cell>
        </row>
        <row r="178">
          <cell r="B178">
            <v>0</v>
          </cell>
          <cell r="C178">
            <v>0</v>
          </cell>
        </row>
        <row r="179">
          <cell r="C179">
            <v>0</v>
          </cell>
        </row>
        <row r="180">
          <cell r="B180">
            <v>0</v>
          </cell>
          <cell r="C180">
            <v>0</v>
          </cell>
        </row>
        <row r="181">
          <cell r="B181">
            <v>0</v>
          </cell>
          <cell r="C181">
            <v>0</v>
          </cell>
        </row>
        <row r="184">
          <cell r="B184">
            <v>140000000</v>
          </cell>
        </row>
        <row r="185">
          <cell r="B185">
            <v>2000000</v>
          </cell>
        </row>
        <row r="186">
          <cell r="B186">
            <v>10000000</v>
          </cell>
        </row>
        <row r="187">
          <cell r="B187">
            <v>36000000</v>
          </cell>
        </row>
        <row r="188">
          <cell r="B188">
            <v>100000</v>
          </cell>
        </row>
        <row r="189">
          <cell r="B189">
            <v>600000</v>
          </cell>
        </row>
        <row r="201">
          <cell r="B201">
            <v>0</v>
          </cell>
        </row>
      </sheetData>
      <sheetData sheetId="15"/>
      <sheetData sheetId="16"/>
      <sheetData sheetId="17"/>
      <sheetData sheetId="18"/>
      <sheetData sheetId="19"/>
      <sheetData sheetId="20">
        <row r="2">
          <cell r="B2">
            <v>39</v>
          </cell>
        </row>
        <row r="3">
          <cell r="B3">
            <v>60</v>
          </cell>
        </row>
        <row r="4">
          <cell r="B4">
            <v>67</v>
          </cell>
        </row>
        <row r="54">
          <cell r="B5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Retail_Inputs"/>
      <sheetName val="Retail_Output"/>
      <sheetName val="CR_Inputs"/>
      <sheetName val="CR_Output"/>
      <sheetName val="Missed Premiums Input Sheet"/>
      <sheetName val="Dropped Premiums Input Sheet"/>
      <sheetName val="Actuarial Documentation"/>
      <sheetName val="Change Log"/>
      <sheetName val="Input Parameters"/>
      <sheetName val="Inputs"/>
      <sheetName val="Output"/>
      <sheetName val="General Parameters"/>
      <sheetName val="GP Benefits Waiver on Death"/>
      <sheetName val="GP Benefits Waiver on TPD"/>
      <sheetName val="GP Benefits Paid Up"/>
      <sheetName val="GP Benefits InForce&amp;NB"/>
      <sheetName val="GP Benefits"/>
      <sheetName val="GP - Office Rates"/>
      <sheetName val="Case Specific Parameters"/>
      <sheetName val="CSP - Adjusted Office Rates"/>
      <sheetName val="CS - Commuted Value"/>
      <sheetName val="Year By Year"/>
      <sheetName val="Year by year projections"/>
      <sheetName val="Lower Rate Calcs"/>
      <sheetName val="Upper Rate Calcs"/>
      <sheetName val="WOD&amp;WOT Missed Charges Calcs"/>
      <sheetName val="Validity_Chec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0">
          <cell r="E10">
            <v>3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E8"/>
  <sheetViews>
    <sheetView zoomScale="115" zoomScaleNormal="115" workbookViewId="0">
      <selection activeCell="C4" sqref="C4"/>
    </sheetView>
  </sheetViews>
  <sheetFormatPr defaultRowHeight="15" x14ac:dyDescent="0.25"/>
  <cols>
    <col min="1" max="1" width="4.42578125" customWidth="1"/>
    <col min="2" max="2" width="20" bestFit="1" customWidth="1"/>
    <col min="3" max="3" width="45" style="8" bestFit="1" customWidth="1"/>
    <col min="4" max="4" width="12.85546875" bestFit="1" customWidth="1"/>
  </cols>
  <sheetData>
    <row r="1" spans="2:5" x14ac:dyDescent="0.25">
      <c r="B1" s="6" t="s">
        <v>33</v>
      </c>
    </row>
    <row r="2" spans="2:5" x14ac:dyDescent="0.25">
      <c r="B2" t="s">
        <v>6</v>
      </c>
      <c r="C2" s="1">
        <f ca="1">TODAY()</f>
        <v>43412</v>
      </c>
    </row>
    <row r="3" spans="2:5" x14ac:dyDescent="0.25">
      <c r="B3" t="s">
        <v>7</v>
      </c>
      <c r="C3" s="1">
        <v>28477</v>
      </c>
      <c r="D3">
        <f ca="1">INT(YEARFRAC(DOB,Illn_Date))</f>
        <v>40</v>
      </c>
      <c r="E3" t="s">
        <v>100</v>
      </c>
    </row>
    <row r="4" spans="2:5" x14ac:dyDescent="0.25">
      <c r="B4" t="s">
        <v>8</v>
      </c>
      <c r="C4" s="9">
        <v>300000</v>
      </c>
      <c r="D4" s="89">
        <f>ROUND(Ann_Prem/VLOOKUP(Prem_Frequency,P_Parameters!$B$21:$C$24,2,FALSE),0)</f>
        <v>300000</v>
      </c>
      <c r="E4" t="str">
        <f>"Payable "&amp;Prem_Frequency</f>
        <v>Payable Annually</v>
      </c>
    </row>
    <row r="5" spans="2:5" x14ac:dyDescent="0.25">
      <c r="B5" t="s">
        <v>66</v>
      </c>
      <c r="C5" s="9">
        <v>2000000</v>
      </c>
      <c r="D5" s="86" t="str">
        <f>IF(Req_Sum_Assured&gt;Sum_Assured_Cap, "Maximum sum assured is "&amp;Sum_Assured_Cap, IF(Req_Sum_Assured=Sum_Assured_Cap, "",IF(Req_Sum_Assured&lt;5*Ann_Prem,"Selected sum assured too low! Illustration based on sum assured of "&amp;Sum_Assured,"")))</f>
        <v/>
      </c>
    </row>
    <row r="6" spans="2:5" x14ac:dyDescent="0.25">
      <c r="B6" t="s">
        <v>9</v>
      </c>
      <c r="C6" s="7" t="s">
        <v>24</v>
      </c>
    </row>
    <row r="7" spans="2:5" x14ac:dyDescent="0.25">
      <c r="B7" t="s">
        <v>10</v>
      </c>
      <c r="C7" s="7">
        <v>20</v>
      </c>
      <c r="D7" s="86" t="str">
        <f ca="1">IF(P_Parameters!D18=0,"Term unavailable","")</f>
        <v/>
      </c>
    </row>
    <row r="8" spans="2:5" x14ac:dyDescent="0.25">
      <c r="B8" t="s">
        <v>34</v>
      </c>
      <c r="C8" s="7" t="s">
        <v>103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P_Parameters!$B$21:$B$24</xm:f>
          </x14:formula1>
          <xm:sqref>C6</xm:sqref>
        </x14:dataValidation>
        <x14:dataValidation type="list" allowBlank="1" showInputMessage="1" showErrorMessage="1">
          <x14:formula1>
            <xm:f>P_Parameters!$B$46:$B$47</xm:f>
          </x14:formula1>
          <xm:sqref>C8</xm:sqref>
        </x14:dataValidation>
        <x14:dataValidation type="whole" operator="lessThanOrEqual" allowBlank="1" showInputMessage="1" showErrorMessage="1" errorTitle="Maximum SA is 10,000,000" error="Input a value less than or equal to 10,000,000">
          <x14:formula1>
            <xm:f>P_Parameters!C59</xm:f>
          </x14:formula1>
          <xm:sqref>C5</xm:sqref>
        </x14:dataValidation>
        <x14:dataValidation type="whole" allowBlank="1" showInputMessage="1" showErrorMessage="1">
          <x14:formula1>
            <xm:f>P_Parameters!C15</xm:f>
          </x14:formula1>
          <x14:formula2>
            <xm:f>P_Parameters!C16</xm:f>
          </x14:formula2>
          <xm:sqref>C7</xm:sqref>
        </x14:dataValidation>
        <x14:dataValidation type="whole" operator="greaterThanOrEqual" allowBlank="1" showInputMessage="1" showErrorMessage="1">
          <x14:formula1>
            <xm:f>P_Parameters!C3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1"/>
  <sheetViews>
    <sheetView workbookViewId="0">
      <selection activeCell="B24" sqref="B24"/>
    </sheetView>
  </sheetViews>
  <sheetFormatPr defaultColWidth="9.140625" defaultRowHeight="13.5" x14ac:dyDescent="0.25"/>
  <cols>
    <col min="1" max="1" width="33.5703125" style="52" customWidth="1"/>
    <col min="2" max="2" width="26.42578125" style="52" bestFit="1" customWidth="1"/>
    <col min="3" max="3" width="29.85546875" style="52" customWidth="1"/>
    <col min="4" max="4" width="28.140625" style="52" customWidth="1"/>
    <col min="5" max="5" width="23.5703125" style="53" customWidth="1"/>
    <col min="6" max="6" width="11.5703125" style="53" customWidth="1"/>
    <col min="7" max="7" width="13.5703125" style="52" hidden="1" customWidth="1"/>
    <col min="8" max="8" width="12.5703125" style="52" customWidth="1"/>
    <col min="9" max="9" width="9.140625" style="52"/>
    <col min="10" max="10" width="11.5703125" style="52" bestFit="1" customWidth="1"/>
    <col min="11" max="16384" width="9.140625" style="52"/>
  </cols>
  <sheetData>
    <row r="1" spans="1:6" s="25" customFormat="1" x14ac:dyDescent="0.25">
      <c r="A1" s="98" t="s">
        <v>82</v>
      </c>
      <c r="B1" s="98"/>
      <c r="C1" s="10"/>
      <c r="D1" s="11"/>
      <c r="E1" s="26"/>
      <c r="F1" s="38"/>
    </row>
    <row r="2" spans="1:6" s="25" customFormat="1" x14ac:dyDescent="0.25">
      <c r="A2" s="98"/>
      <c r="B2" s="98"/>
      <c r="C2" s="10"/>
      <c r="D2" s="10"/>
      <c r="E2" s="19"/>
      <c r="F2" s="39"/>
    </row>
    <row r="3" spans="1:6" s="25" customFormat="1" x14ac:dyDescent="0.25">
      <c r="A3" s="98"/>
      <c r="B3" s="98"/>
      <c r="C3" s="10"/>
      <c r="D3" s="10"/>
      <c r="E3" s="19"/>
      <c r="F3" s="39"/>
    </row>
    <row r="4" spans="1:6" s="25" customFormat="1" x14ac:dyDescent="0.25">
      <c r="A4" s="98"/>
      <c r="B4" s="98"/>
      <c r="C4" s="10"/>
      <c r="D4" s="10"/>
      <c r="E4" s="19"/>
      <c r="F4" s="39"/>
    </row>
    <row r="5" spans="1:6" s="25" customFormat="1" x14ac:dyDescent="0.25">
      <c r="A5" s="11"/>
      <c r="B5" s="11"/>
      <c r="C5" s="10"/>
      <c r="D5" s="10"/>
      <c r="E5" s="19"/>
      <c r="F5" s="39"/>
    </row>
    <row r="6" spans="1:6" s="25" customFormat="1" x14ac:dyDescent="0.25">
      <c r="A6" s="12" t="s">
        <v>72</v>
      </c>
      <c r="B6" s="13">
        <f ca="1">Illn_Date</f>
        <v>43412</v>
      </c>
      <c r="C6" s="10"/>
      <c r="D6" s="11"/>
      <c r="E6" s="26"/>
      <c r="F6" s="38"/>
    </row>
    <row r="7" spans="1:6" s="25" customFormat="1" x14ac:dyDescent="0.25">
      <c r="A7" s="12"/>
      <c r="B7" s="13"/>
      <c r="C7" s="10"/>
      <c r="D7" s="11"/>
      <c r="E7" s="26"/>
      <c r="F7" s="38"/>
    </row>
    <row r="8" spans="1:6" s="25" customFormat="1" x14ac:dyDescent="0.25">
      <c r="A8" s="96" t="s">
        <v>73</v>
      </c>
      <c r="B8" s="97"/>
      <c r="C8" s="10"/>
      <c r="D8" s="32" t="s">
        <v>83</v>
      </c>
      <c r="E8" s="23" t="s">
        <v>84</v>
      </c>
      <c r="F8" s="46"/>
    </row>
    <row r="9" spans="1:6" s="25" customFormat="1" x14ac:dyDescent="0.25">
      <c r="A9" s="14" t="s">
        <v>75</v>
      </c>
      <c r="B9" s="15">
        <f>DOB</f>
        <v>28477</v>
      </c>
      <c r="C9" s="10"/>
      <c r="D9" s="21" t="s">
        <v>66</v>
      </c>
      <c r="E9" s="36">
        <f>Sum_Assured</f>
        <v>2000000</v>
      </c>
      <c r="F9" s="42"/>
    </row>
    <row r="10" spans="1:6" s="25" customFormat="1" x14ac:dyDescent="0.25">
      <c r="A10" s="14" t="s">
        <v>76</v>
      </c>
      <c r="B10" s="16">
        <f ca="1">Age_Issue</f>
        <v>40</v>
      </c>
      <c r="C10" s="10"/>
      <c r="D10" s="11"/>
      <c r="E10" s="26"/>
      <c r="F10" s="38"/>
    </row>
    <row r="11" spans="1:6" s="25" customFormat="1" x14ac:dyDescent="0.25">
      <c r="A11" s="11"/>
      <c r="B11" s="10"/>
      <c r="C11" s="10"/>
      <c r="D11" s="32" t="s">
        <v>74</v>
      </c>
      <c r="E11" s="33"/>
      <c r="F11" s="47"/>
    </row>
    <row r="12" spans="1:6" s="25" customFormat="1" x14ac:dyDescent="0.25">
      <c r="A12" s="96" t="s">
        <v>77</v>
      </c>
      <c r="B12" s="97"/>
      <c r="C12" s="10"/>
      <c r="D12" s="14" t="s">
        <v>81</v>
      </c>
      <c r="E12" s="16">
        <f>SUM(C_Lower!N:N)</f>
        <v>6000000</v>
      </c>
      <c r="F12" s="43"/>
    </row>
    <row r="13" spans="1:6" s="25" customFormat="1" x14ac:dyDescent="0.25">
      <c r="A13" s="14" t="s">
        <v>78</v>
      </c>
      <c r="B13" s="17">
        <f>Pol_Term</f>
        <v>20</v>
      </c>
      <c r="C13" s="10"/>
      <c r="D13" s="14" t="str">
        <f>"Lower ("&amp;ROUND(Lower_Rate*100,0)&amp;"%)"</f>
        <v>Lower (9%)</v>
      </c>
      <c r="E13" s="35">
        <f ca="1">C_Lower!B1</f>
        <v>10105000</v>
      </c>
      <c r="F13" s="44"/>
    </row>
    <row r="14" spans="1:6" s="25" customFormat="1" x14ac:dyDescent="0.25">
      <c r="A14" s="14" t="s">
        <v>79</v>
      </c>
      <c r="B14" s="17">
        <f ca="1">Age_Maturity</f>
        <v>60</v>
      </c>
      <c r="C14" s="10"/>
      <c r="D14" s="14" t="str">
        <f>"Upper ("&amp;(ROUND(Higher_Rate*100,0)&amp;"%)")</f>
        <v>Upper (12%)</v>
      </c>
      <c r="E14" s="16">
        <f ca="1">C_Higher!B1</f>
        <v>13584000</v>
      </c>
      <c r="F14" s="43"/>
    </row>
    <row r="15" spans="1:6" s="25" customFormat="1" ht="15" x14ac:dyDescent="0.25">
      <c r="A15" s="14" t="s">
        <v>80</v>
      </c>
      <c r="B15" s="18">
        <f>Ann_Prem/VLOOKUP(Prem_Frequency,P_Parameters!$B$21:$C$24,2,FALSE)</f>
        <v>300000</v>
      </c>
      <c r="C15" s="10"/>
      <c r="D15" s="11"/>
      <c r="E15" s="41"/>
      <c r="F15" s="40"/>
    </row>
    <row r="16" spans="1:6" s="25" customFormat="1" ht="15" x14ac:dyDescent="0.25">
      <c r="A16" s="14" t="s">
        <v>9</v>
      </c>
      <c r="B16" s="17" t="str">
        <f>Prem_Frequency</f>
        <v>Annually</v>
      </c>
      <c r="C16" s="10"/>
      <c r="D16" s="10"/>
      <c r="E16" s="41"/>
      <c r="F16" s="40"/>
    </row>
    <row r="17" spans="1:7" s="25" customFormat="1" ht="27" x14ac:dyDescent="0.25">
      <c r="A17" s="27" t="s">
        <v>34</v>
      </c>
      <c r="B17" s="28" t="str">
        <f>I_Inputs!C8</f>
        <v>100% Money Market Fund</v>
      </c>
      <c r="C17" s="10"/>
      <c r="D17" s="11"/>
      <c r="E17" s="41"/>
      <c r="F17" s="40"/>
    </row>
    <row r="18" spans="1:7" s="25" customFormat="1" ht="15" x14ac:dyDescent="0.25">
      <c r="A18" s="19"/>
      <c r="B18" s="20"/>
      <c r="C18" s="10"/>
      <c r="D18" s="11"/>
      <c r="E18" s="41"/>
      <c r="F18" s="40"/>
    </row>
    <row r="19" spans="1:7" s="25" customFormat="1" ht="15" x14ac:dyDescent="0.25">
      <c r="A19" s="22"/>
      <c r="B19" s="22"/>
      <c r="C19" s="10"/>
      <c r="D19" s="11"/>
      <c r="E19" s="41"/>
      <c r="F19" s="40"/>
    </row>
    <row r="20" spans="1:7" s="25" customFormat="1" ht="15" x14ac:dyDescent="0.25">
      <c r="A20" s="30" t="s">
        <v>91</v>
      </c>
      <c r="B20" s="22"/>
      <c r="C20" s="10"/>
      <c r="D20" s="11"/>
      <c r="E20" s="41"/>
      <c r="F20" s="40"/>
    </row>
    <row r="21" spans="1:7" s="25" customFormat="1" ht="15" x14ac:dyDescent="0.25">
      <c r="A21" s="11" t="s">
        <v>92</v>
      </c>
      <c r="B21" s="22"/>
      <c r="C21" s="10"/>
      <c r="D21" s="11"/>
      <c r="E21" s="41"/>
      <c r="F21" s="40"/>
    </row>
    <row r="22" spans="1:7" s="25" customFormat="1" ht="15" x14ac:dyDescent="0.25">
      <c r="A22" s="30"/>
      <c r="B22" s="22"/>
      <c r="C22" s="10"/>
      <c r="D22" s="11"/>
      <c r="E22" s="41"/>
      <c r="F22" s="40"/>
    </row>
    <row r="23" spans="1:7" s="25" customFormat="1" x14ac:dyDescent="0.25">
      <c r="A23" s="11"/>
      <c r="B23" s="93" t="s">
        <v>87</v>
      </c>
      <c r="C23" s="94"/>
      <c r="D23" s="93" t="s">
        <v>88</v>
      </c>
      <c r="E23" s="94"/>
      <c r="F23" s="45"/>
    </row>
    <row r="24" spans="1:7" s="25" customFormat="1" x14ac:dyDescent="0.25">
      <c r="A24" s="34" t="s">
        <v>98</v>
      </c>
      <c r="B24" s="24" t="str">
        <f>"At  ("&amp;ROUND(Lower_Rate*100,0)&amp;"%) "&amp;"Growth Rate"</f>
        <v>At  (9%) Growth Rate</v>
      </c>
      <c r="C24" s="24" t="str">
        <f>"At  ("&amp;ROUND(Higher_Rate*100,0)&amp;"%) "&amp;"Growth Rate"</f>
        <v>At  (12%) Growth Rate</v>
      </c>
      <c r="D24" s="24" t="str">
        <f>"At  ("&amp;ROUND(Lower_Rate*100,0)&amp;"%) "&amp;"Growth Rate"</f>
        <v>At  (9%) Growth Rate</v>
      </c>
      <c r="E24" s="24" t="str">
        <f>"At  ("&amp;ROUND(Higher_Rate*100,0)&amp;"%) "&amp;"Growth Rate"</f>
        <v>At  (12%) Growth Rate</v>
      </c>
      <c r="F24" s="45"/>
    </row>
    <row r="25" spans="1:7" s="25" customFormat="1" x14ac:dyDescent="0.25">
      <c r="A25" s="29">
        <v>1</v>
      </c>
      <c r="B25" s="50">
        <f ca="1">ROUND(SUMIF(C_Lower!E:E,'O_Year by Year Projections'!A25,C_Lower!S:S),-3)</f>
        <v>151000</v>
      </c>
      <c r="C25" s="50">
        <f ca="1">ROUND(SUMIF(C_Higher!E:E,'O_Year by Year Projections'!A25,C_Higher!S:S),-3)</f>
        <v>155000</v>
      </c>
      <c r="D25" s="50">
        <f ca="1">B25-((SUMIF(C_Lower!E:E,A25,C_Lower!U:U)*B25))</f>
        <v>0</v>
      </c>
      <c r="E25" s="50">
        <f ca="1">C25-((SUMIF(C_Higher!E:E,A25,C_Higher!U:U)*C25))</f>
        <v>0</v>
      </c>
      <c r="F25" s="48"/>
    </row>
    <row r="26" spans="1:7" s="25" customFormat="1" x14ac:dyDescent="0.25">
      <c r="A26" s="29">
        <f>A25+1</f>
        <v>2</v>
      </c>
      <c r="B26" s="50">
        <f ca="1">ROUND(SUMIF(C_Lower!E:E,'O_Year by Year Projections'!A26,C_Lower!S:S),-3)</f>
        <v>350000</v>
      </c>
      <c r="C26" s="50">
        <f ca="1">ROUND(SUMIF(C_Higher!E:E,'O_Year by Year Projections'!A26,C_Higher!S:S),-3)</f>
        <v>363000</v>
      </c>
      <c r="D26" s="50">
        <f ca="1">B26-((SUMIF(C_Lower!E:E,A26,C_Lower!U:U)*B26))</f>
        <v>262500</v>
      </c>
      <c r="E26" s="50">
        <f ca="1">C26-((SUMIF(C_Higher!E:E,A26,C_Higher!U:U)*C26))</f>
        <v>272250</v>
      </c>
      <c r="F26" s="48"/>
    </row>
    <row r="27" spans="1:7" s="25" customFormat="1" x14ac:dyDescent="0.25">
      <c r="A27" s="29">
        <f>A26+1</f>
        <v>3</v>
      </c>
      <c r="B27" s="50">
        <f ca="1">ROUND(SUMIF(C_Lower!E:E,'O_Year by Year Projections'!A27,C_Lower!S:S),-3)</f>
        <v>584000</v>
      </c>
      <c r="C27" s="50">
        <f ca="1">ROUND(SUMIF(C_Higher!E:E,'O_Year by Year Projections'!A27,C_Higher!S:S),-3)</f>
        <v>611000</v>
      </c>
      <c r="D27" s="50">
        <f ca="1">B27-((SUMIF(C_Lower!E:E,A27,C_Lower!U:U)*B27))</f>
        <v>525600</v>
      </c>
      <c r="E27" s="50">
        <f ca="1">C27-((SUMIF(C_Higher!E:E,A27,C_Higher!U:U)*C27))</f>
        <v>549900</v>
      </c>
      <c r="F27" s="48"/>
    </row>
    <row r="28" spans="1:7" s="25" customFormat="1" x14ac:dyDescent="0.25">
      <c r="A28" s="29">
        <f>A27+1</f>
        <v>4</v>
      </c>
      <c r="B28" s="50">
        <f ca="1">ROUND(SUMIF(C_Lower!E:E,'O_Year by Year Projections'!A28,C_Lower!S:S),-3)</f>
        <v>855000</v>
      </c>
      <c r="C28" s="50">
        <f ca="1">ROUND(SUMIF(C_Higher!E:E,'O_Year by Year Projections'!A28,C_Higher!S:S),-3)</f>
        <v>906000</v>
      </c>
      <c r="D28" s="50">
        <f ca="1">B28-((SUMIF(C_Lower!E:E,A28,C_Lower!U:U)*B28))</f>
        <v>812250</v>
      </c>
      <c r="E28" s="50">
        <f ca="1">C28-((SUMIF(C_Higher!E:E,A28,C_Higher!U:U)*C28))</f>
        <v>860700</v>
      </c>
      <c r="F28" s="48"/>
    </row>
    <row r="29" spans="1:7" s="25" customFormat="1" x14ac:dyDescent="0.25">
      <c r="A29" s="29">
        <f>A28+1</f>
        <v>5</v>
      </c>
      <c r="B29" s="50">
        <f ca="1">ROUND(SUMIF(C_Lower!E:E,'O_Year by Year Projections'!A29,C_Lower!S:S),-3)</f>
        <v>1150000</v>
      </c>
      <c r="C29" s="50">
        <f ca="1">ROUND(SUMIF(C_Higher!E:E,'O_Year by Year Projections'!A29,C_Higher!S:S),-3)</f>
        <v>1234000</v>
      </c>
      <c r="D29" s="50">
        <f ca="1">B29-((SUMIF(C_Lower!E:E,A29,C_Lower!U:U)*B29))</f>
        <v>1150000</v>
      </c>
      <c r="E29" s="50">
        <f ca="1">C29-((SUMIF(C_Higher!E:E,A29,C_Higher!U:U)*C29))</f>
        <v>1234000</v>
      </c>
      <c r="F29" s="48"/>
    </row>
    <row r="30" spans="1:7" s="25" customFormat="1" x14ac:dyDescent="0.25">
      <c r="A30" s="29">
        <f>IF(A29+1&gt;A$73,A$73,A29+1)</f>
        <v>6</v>
      </c>
      <c r="B30" s="50">
        <f ca="1">IF($A30="","",ROUND(SUMIF(C_Lower!E:E,'O_Year by Year Projections'!A30,C_Lower!S:S),-3))</f>
        <v>1471000</v>
      </c>
      <c r="C30" s="50">
        <f ca="1">IF($A30="","",ROUND(SUMIF(C_Higher!E:E,'O_Year by Year Projections'!A30,C_Higher!S:S),-3))</f>
        <v>1599000</v>
      </c>
      <c r="D30" s="50">
        <f ca="1">IF($A30="","",B30-((SUMIF(C_Lower!E:E,A30,C_Lower!U:U)*B30)))</f>
        <v>1471000</v>
      </c>
      <c r="E30" s="50">
        <f ca="1">IF($A30="","",C30-((SUMIF(C_Higher!E:E,A30,C_Higher!U:U)*C30)))</f>
        <v>1599000</v>
      </c>
      <c r="F30" s="48"/>
      <c r="G30" s="25">
        <f t="shared" ref="G30:G38" si="0">IF(AND(A30=Pol_Term,A29=Pol_Term),0,1)</f>
        <v>1</v>
      </c>
    </row>
    <row r="31" spans="1:7" s="25" customFormat="1" x14ac:dyDescent="0.25">
      <c r="A31" s="29">
        <f>IF(A30+1&gt;A$73,A$73,A30+1)</f>
        <v>7</v>
      </c>
      <c r="B31" s="50">
        <f ca="1">IF($A31="","",ROUND(SUMIF(C_Lower!E:E,'O_Year by Year Projections'!A31,C_Lower!S:S),-3))</f>
        <v>1820000</v>
      </c>
      <c r="C31" s="50">
        <f ca="1">IF($A31="","",ROUND(SUMIF(C_Higher!E:E,'O_Year by Year Projections'!A31,C_Higher!S:S),-3))</f>
        <v>2005000</v>
      </c>
      <c r="D31" s="50">
        <f ca="1">IF($A31="","",B31-((SUMIF(C_Lower!E:E,A31,C_Lower!U:U)*B31)))</f>
        <v>1820000</v>
      </c>
      <c r="E31" s="50">
        <f ca="1">IF($A31="","",C31-((SUMIF(C_Higher!E:E,A31,C_Higher!U:U)*C31)))</f>
        <v>2005000</v>
      </c>
      <c r="F31" s="48"/>
      <c r="G31" s="25">
        <f t="shared" si="0"/>
        <v>1</v>
      </c>
    </row>
    <row r="32" spans="1:7" s="25" customFormat="1" x14ac:dyDescent="0.25">
      <c r="A32" s="29">
        <f>IF(A31+1&gt;A$73,A$73,A31+1)</f>
        <v>8</v>
      </c>
      <c r="B32" s="50">
        <f ca="1">IF($A32="","",ROUND(SUMIF(C_Lower!E:E,'O_Year by Year Projections'!A32,C_Lower!S:S),-3))</f>
        <v>2199000</v>
      </c>
      <c r="C32" s="50">
        <f ca="1">IF($A32="","",ROUND(SUMIF(C_Higher!E:E,'O_Year by Year Projections'!A32,C_Higher!S:S),-3))</f>
        <v>2456000</v>
      </c>
      <c r="D32" s="50">
        <f ca="1">IF($A32="","",B32-((SUMIF(C_Lower!E:E,A32,C_Lower!U:U)*B32)))</f>
        <v>2199000</v>
      </c>
      <c r="E32" s="50">
        <f ca="1">IF($A32="","",C32-((SUMIF(C_Higher!E:E,A32,C_Higher!U:U)*C32)))</f>
        <v>2456000</v>
      </c>
      <c r="F32" s="48"/>
      <c r="G32" s="25">
        <f t="shared" si="0"/>
        <v>1</v>
      </c>
    </row>
    <row r="33" spans="1:7" s="25" customFormat="1" x14ac:dyDescent="0.25">
      <c r="A33" s="29">
        <f>IF(A32+1&gt;A$73,A$73,A32+1)</f>
        <v>9</v>
      </c>
      <c r="B33" s="50">
        <f ca="1">IF($A33="","",ROUND(SUMIF(C_Lower!E:E,'O_Year by Year Projections'!A33,C_Lower!S:S),-3))</f>
        <v>2610000</v>
      </c>
      <c r="C33" s="50">
        <f ca="1">IF($A33="","",ROUND(SUMIF(C_Higher!E:E,'O_Year by Year Projections'!A33,C_Higher!S:S),-3))</f>
        <v>2956000</v>
      </c>
      <c r="D33" s="50">
        <f ca="1">IF($A33="","",B33-((SUMIF(C_Lower!E:E,A33,C_Lower!U:U)*B33)))</f>
        <v>2610000</v>
      </c>
      <c r="E33" s="50">
        <f ca="1">IF($A33="","",C33-((SUMIF(C_Higher!E:E,A33,C_Higher!U:U)*C33)))</f>
        <v>2956000</v>
      </c>
      <c r="F33" s="48"/>
      <c r="G33" s="25">
        <f t="shared" si="0"/>
        <v>1</v>
      </c>
    </row>
    <row r="34" spans="1:7" s="25" customFormat="1" x14ac:dyDescent="0.25">
      <c r="A34" s="29">
        <f>IF(A33+1&gt;A$73,A$73,A33+1)</f>
        <v>10</v>
      </c>
      <c r="B34" s="50">
        <f ca="1">IF($A34="","",ROUND(SUMIF(C_Lower!E:E,'O_Year by Year Projections'!A34,C_Lower!S:S),-3))</f>
        <v>3056000</v>
      </c>
      <c r="C34" s="50">
        <f ca="1">IF($A34="","",ROUND(SUMIF(C_Higher!E:E,'O_Year by Year Projections'!A34,C_Higher!S:S),-3))</f>
        <v>3511000</v>
      </c>
      <c r="D34" s="50">
        <f ca="1">IF($A34="","",B34-((SUMIF(C_Lower!E:E,A34,C_Lower!U:U)*B34)))</f>
        <v>3056000</v>
      </c>
      <c r="E34" s="50">
        <f ca="1">IF($A34="","",C34-((SUMIF(C_Higher!E:E,A34,C_Higher!U:U)*C34)))</f>
        <v>3511000</v>
      </c>
      <c r="F34" s="48"/>
      <c r="G34" s="25">
        <f t="shared" si="0"/>
        <v>1</v>
      </c>
    </row>
    <row r="35" spans="1:7" s="25" customFormat="1" x14ac:dyDescent="0.25">
      <c r="A35" s="29">
        <f>IF(A34=10,IF(A34+5&gt;A$73,A$73,A34+5),IF(A34+1&gt;A$73,A$73,A34+1))</f>
        <v>15</v>
      </c>
      <c r="B35" s="50">
        <f ca="1">IF($A35="","",ROUND(SUMIF(C_Lower!E:E,'O_Year by Year Projections'!A35,C_Lower!S:S),-3))</f>
        <v>5905000</v>
      </c>
      <c r="C35" s="50">
        <f ca="1">IF($A35="","",ROUND(SUMIF(C_Higher!E:E,'O_Year by Year Projections'!A35,C_Higher!S:S),-3))</f>
        <v>7314000</v>
      </c>
      <c r="D35" s="50">
        <f ca="1">IF($A35="","",B35-((SUMIF(C_Lower!E:E,A35,C_Lower!U:U)*B35)))</f>
        <v>5905000</v>
      </c>
      <c r="E35" s="50">
        <f ca="1">IF($A35="","",C35-((SUMIF(C_Higher!E:E,A35,C_Higher!U:U)*C35)))</f>
        <v>7314000</v>
      </c>
      <c r="F35" s="48"/>
      <c r="G35" s="25">
        <f t="shared" si="0"/>
        <v>1</v>
      </c>
    </row>
    <row r="36" spans="1:7" s="25" customFormat="1" x14ac:dyDescent="0.25">
      <c r="A36" s="29">
        <f>IF(A35+5&gt;A$73,A$73,A35+5)</f>
        <v>20</v>
      </c>
      <c r="B36" s="50">
        <f ca="1">IF($A36="","",ROUND(SUMIF(C_Lower!E:E,'O_Year by Year Projections'!A36,C_Lower!S:S),-3))</f>
        <v>10105000</v>
      </c>
      <c r="C36" s="50">
        <f ca="1">IF($A36="","",ROUND(SUMIF(C_Higher!E:E,'O_Year by Year Projections'!A36,C_Higher!S:S),-3))</f>
        <v>13584000</v>
      </c>
      <c r="D36" s="50">
        <f ca="1">IF($A36="","",B36-((SUMIF(C_Lower!E:E,A36,C_Lower!U:U)*B36)))</f>
        <v>10105000</v>
      </c>
      <c r="E36" s="50">
        <f ca="1">IF($A36="","",C36-((SUMIF(C_Higher!E:E,A36,C_Higher!U:U)*C36)))</f>
        <v>13584000</v>
      </c>
      <c r="F36" s="48"/>
      <c r="G36" s="25">
        <f t="shared" si="0"/>
        <v>1</v>
      </c>
    </row>
    <row r="37" spans="1:7" s="25" customFormat="1" x14ac:dyDescent="0.25">
      <c r="A37" s="87">
        <f>IF(A36+5&gt;A$73,A$73,A36+5)</f>
        <v>20</v>
      </c>
      <c r="B37" s="50">
        <f ca="1">IF($A37="","",ROUND(SUMIF(C_Lower!E:E,'O_Year by Year Projections'!A37,C_Lower!S:S),-3))</f>
        <v>10105000</v>
      </c>
      <c r="C37" s="50">
        <f ca="1">IF($A37="","",ROUND(SUMIF(C_Higher!E:E,'O_Year by Year Projections'!A37,C_Higher!S:S),-3))</f>
        <v>13584000</v>
      </c>
      <c r="D37" s="50">
        <f ca="1">IF($A37="","",B37-((SUMIF(C_Lower!E:E,A37,C_Lower!U:U)*B37)))</f>
        <v>10105000</v>
      </c>
      <c r="E37" s="50">
        <f ca="1">IF($A37="","",C37-((SUMIF(C_Higher!E:E,A37,C_Higher!U:U)*C37)))</f>
        <v>13584000</v>
      </c>
      <c r="F37" s="48"/>
      <c r="G37" s="25">
        <f t="shared" si="0"/>
        <v>0</v>
      </c>
    </row>
    <row r="38" spans="1:7" s="25" customFormat="1" x14ac:dyDescent="0.25">
      <c r="A38" s="29">
        <f>IF(A37+5&gt;A$73,A$73,A37+5)</f>
        <v>20</v>
      </c>
      <c r="B38" s="50">
        <f ca="1">IF($A38="","",ROUND(SUMIF(C_Lower!E:E,'O_Year by Year Projections'!A38,C_Lower!S:S),-3))</f>
        <v>10105000</v>
      </c>
      <c r="C38" s="50">
        <f ca="1">IF($A38="","",ROUND(SUMIF(C_Higher!E:E,'O_Year by Year Projections'!A38,C_Higher!S:S),-3))</f>
        <v>13584000</v>
      </c>
      <c r="D38" s="50">
        <f ca="1">IF($A38="","",B38-((SUMIF(C_Lower!E:E,A38,C_Lower!U:U)*B38)))</f>
        <v>10105000</v>
      </c>
      <c r="E38" s="50">
        <f ca="1">IF($A38="","",C38-((SUMIF(C_Higher!E:E,A38,C_Higher!U:U)*C38)))</f>
        <v>13584000</v>
      </c>
      <c r="F38" s="48"/>
      <c r="G38" s="25">
        <f t="shared" si="0"/>
        <v>0</v>
      </c>
    </row>
    <row r="39" spans="1:7" s="25" customFormat="1" x14ac:dyDescent="0.25">
      <c r="A39" s="11"/>
      <c r="B39" s="11"/>
      <c r="C39" s="11"/>
      <c r="D39" s="26"/>
      <c r="E39" s="26"/>
      <c r="F39" s="38"/>
    </row>
    <row r="40" spans="1:7" s="25" customFormat="1" x14ac:dyDescent="0.25">
      <c r="A40" s="31" t="s">
        <v>47</v>
      </c>
      <c r="B40" s="26"/>
      <c r="C40" s="11"/>
      <c r="D40" s="26"/>
      <c r="E40" s="26"/>
      <c r="F40" s="38"/>
    </row>
    <row r="41" spans="1:7" s="25" customFormat="1" x14ac:dyDescent="0.25">
      <c r="A41" s="26" t="s">
        <v>96</v>
      </c>
      <c r="B41" s="26"/>
      <c r="C41" s="11"/>
      <c r="D41" s="26"/>
      <c r="E41" s="26"/>
      <c r="F41" s="38"/>
    </row>
    <row r="42" spans="1:7" s="25" customFormat="1" x14ac:dyDescent="0.25">
      <c r="A42" s="11" t="s">
        <v>97</v>
      </c>
      <c r="B42" s="11"/>
      <c r="C42" s="11"/>
      <c r="D42" s="26"/>
      <c r="E42" s="26"/>
      <c r="F42" s="38"/>
    </row>
    <row r="43" spans="1:7" s="25" customFormat="1" x14ac:dyDescent="0.25">
      <c r="A43" s="11"/>
      <c r="B43" s="11"/>
      <c r="C43" s="11"/>
      <c r="D43" s="26"/>
      <c r="E43" s="26"/>
      <c r="F43" s="38"/>
    </row>
    <row r="44" spans="1:7" s="25" customFormat="1" x14ac:dyDescent="0.25">
      <c r="A44" s="24" t="s">
        <v>95</v>
      </c>
      <c r="B44" s="24" t="s">
        <v>93</v>
      </c>
      <c r="C44" s="11"/>
      <c r="D44" s="26"/>
      <c r="E44" s="26"/>
      <c r="F44" s="38"/>
    </row>
    <row r="45" spans="1:7" s="25" customFormat="1" x14ac:dyDescent="0.25">
      <c r="A45" s="29">
        <f ca="1">IF(B45="","",YEAR(P_Parameters!B38+1))</f>
        <v>2023</v>
      </c>
      <c r="B45" s="37">
        <f ca="1">IF(CB_Prem_Mult*$B$15*P_Parameters!D38=0,"",(VLOOKUP($B$16, CB_multiple_factor, 2, 0))*$B$15*P_Parameters!D38)</f>
        <v>75000</v>
      </c>
      <c r="C45" s="11"/>
      <c r="D45" s="26"/>
      <c r="E45" s="26"/>
      <c r="F45" s="38"/>
      <c r="G45" s="25">
        <f t="shared" ref="G45:G50" ca="1" si="1">IF(B45=0,0,1)</f>
        <v>1</v>
      </c>
    </row>
    <row r="46" spans="1:7" s="25" customFormat="1" x14ac:dyDescent="0.25">
      <c r="A46" s="29">
        <f ca="1">IF(B46="","",YEAR(P_Parameters!B39+1))</f>
        <v>2028</v>
      </c>
      <c r="B46" s="37">
        <f ca="1">IF(CB_Prem_Mult*$B$15*P_Parameters!D39=0,"",(VLOOKUP($B$16, CB_multiple_factor, 2, 0))*$B$15*P_Parameters!D39)</f>
        <v>75000</v>
      </c>
      <c r="C46" s="26"/>
      <c r="D46" s="26"/>
      <c r="E46" s="26"/>
      <c r="F46" s="38"/>
      <c r="G46" s="25">
        <f t="shared" ca="1" si="1"/>
        <v>1</v>
      </c>
    </row>
    <row r="47" spans="1:7" s="25" customFormat="1" x14ac:dyDescent="0.25">
      <c r="A47" s="29">
        <f ca="1">IF(B47="","",YEAR(P_Parameters!B40+1))</f>
        <v>2033</v>
      </c>
      <c r="B47" s="37">
        <f ca="1">IF(CB_Prem_Mult*$B$15*P_Parameters!D40=0,"",(VLOOKUP($B$16, CB_multiple_factor, 2, 0))*$B$15*P_Parameters!D40)</f>
        <v>75000</v>
      </c>
      <c r="C47" s="26"/>
      <c r="D47" s="26"/>
      <c r="E47" s="26"/>
      <c r="F47" s="38"/>
      <c r="G47" s="25">
        <f t="shared" ca="1" si="1"/>
        <v>1</v>
      </c>
    </row>
    <row r="48" spans="1:7" s="25" customFormat="1" x14ac:dyDescent="0.25">
      <c r="A48" s="29">
        <f ca="1">IF(B48="","",YEAR(P_Parameters!B41+1))</f>
        <v>2038</v>
      </c>
      <c r="B48" s="37">
        <f ca="1">IF(CB_Prem_Mult*$B$15*P_Parameters!D41=0,"",(VLOOKUP($B$16, CB_multiple_factor, 2, 0))*$B$15*P_Parameters!D41)</f>
        <v>75000</v>
      </c>
      <c r="C48" s="26"/>
      <c r="D48" s="26"/>
      <c r="E48" s="26"/>
      <c r="F48" s="38"/>
      <c r="G48" s="25">
        <f t="shared" ca="1" si="1"/>
        <v>1</v>
      </c>
    </row>
    <row r="49" spans="1:7" s="25" customFormat="1" x14ac:dyDescent="0.25">
      <c r="A49" s="29" t="str">
        <f ca="1">IF(B49="","",YEAR(P_Parameters!B42+1))</f>
        <v/>
      </c>
      <c r="B49" s="37" t="str">
        <f ca="1">IF(CB_Prem_Mult*$B$15*P_Parameters!D42=0,"",(VLOOKUP($B$16, CB_multiple_factor, 2, 0))*$B$15*P_Parameters!D42)</f>
        <v/>
      </c>
      <c r="C49" s="26"/>
      <c r="D49" s="26"/>
      <c r="E49" s="26"/>
      <c r="F49" s="38"/>
      <c r="G49" s="25">
        <f t="shared" ca="1" si="1"/>
        <v>1</v>
      </c>
    </row>
    <row r="50" spans="1:7" s="25" customFormat="1" x14ac:dyDescent="0.25">
      <c r="A50" s="29" t="str">
        <f ca="1">IF(B50="","",YEAR(P_Parameters!B43+1))</f>
        <v/>
      </c>
      <c r="B50" s="37" t="str">
        <f ca="1">IF(CB_Prem_Mult*$B$15*P_Parameters!D43=0,"",(VLOOKUP($B$16, CB_multiple_factor, 2, 0))*$B$15*P_Parameters!D43)</f>
        <v/>
      </c>
      <c r="C50" s="26"/>
      <c r="D50" s="26"/>
      <c r="E50" s="26"/>
      <c r="F50" s="38"/>
      <c r="G50" s="25">
        <f t="shared" ca="1" si="1"/>
        <v>1</v>
      </c>
    </row>
    <row r="51" spans="1:7" s="25" customFormat="1" x14ac:dyDescent="0.25">
      <c r="A51" s="26"/>
      <c r="B51" s="26"/>
      <c r="C51" s="26"/>
      <c r="D51" s="26"/>
      <c r="E51" s="26"/>
      <c r="F51" s="38"/>
    </row>
    <row r="52" spans="1:7" s="25" customFormat="1" x14ac:dyDescent="0.25">
      <c r="A52" s="11"/>
      <c r="B52" s="11"/>
      <c r="C52" s="11"/>
      <c r="D52" s="11"/>
      <c r="E52" s="26"/>
      <c r="F52" s="38"/>
    </row>
    <row r="53" spans="1:7" s="25" customFormat="1" x14ac:dyDescent="0.25">
      <c r="A53" s="11"/>
      <c r="B53" s="11"/>
      <c r="C53" s="11"/>
      <c r="D53" s="11"/>
      <c r="E53" s="26"/>
      <c r="F53" s="38"/>
    </row>
    <row r="54" spans="1:7" s="25" customFormat="1" x14ac:dyDescent="0.25">
      <c r="A54" s="11"/>
      <c r="B54" s="11"/>
      <c r="C54" s="11"/>
      <c r="D54" s="11"/>
      <c r="E54" s="26"/>
      <c r="F54" s="38"/>
    </row>
    <row r="55" spans="1:7" s="25" customFormat="1" x14ac:dyDescent="0.25">
      <c r="A55" s="11"/>
      <c r="B55" s="11"/>
      <c r="C55" s="11"/>
      <c r="D55" s="11"/>
      <c r="E55" s="26"/>
      <c r="F55" s="38"/>
    </row>
    <row r="56" spans="1:7" s="25" customFormat="1" x14ac:dyDescent="0.25">
      <c r="A56" s="11"/>
      <c r="B56" s="11"/>
      <c r="C56" s="11"/>
      <c r="D56" s="11"/>
      <c r="E56" s="26"/>
      <c r="F56" s="38"/>
    </row>
    <row r="57" spans="1:7" s="25" customFormat="1" x14ac:dyDescent="0.25">
      <c r="A57" s="95" t="s">
        <v>102</v>
      </c>
      <c r="B57" s="95"/>
      <c r="C57" s="11"/>
      <c r="D57" s="11"/>
      <c r="E57" s="26"/>
      <c r="F57" s="38"/>
    </row>
    <row r="58" spans="1:7" s="25" customFormat="1" x14ac:dyDescent="0.25">
      <c r="A58" s="29" t="str">
        <f>"At  ("&amp;ROUND(Lower_Rate*100,0)&amp;"%) "&amp;"Growth Rate"</f>
        <v>At  (9%) Growth Rate</v>
      </c>
      <c r="B58" s="29" t="str">
        <f>"At  ("&amp;ROUND(Higher_Rate*100,0)&amp;"%) "&amp;"Growth Rate"</f>
        <v>At  (12%) Growth Rate</v>
      </c>
      <c r="C58" s="11"/>
      <c r="D58" s="11"/>
      <c r="E58" s="26"/>
      <c r="F58" s="38"/>
    </row>
    <row r="59" spans="1:7" s="25" customFormat="1" x14ac:dyDescent="0.25">
      <c r="A59" s="90">
        <f ca="1">SUM(MAX($B$25:$B$39), SUM($B$45:$B$50))</f>
        <v>10405000</v>
      </c>
      <c r="B59" s="90">
        <f ca="1">IF(B58="-", "-", SUM(MAX($C$25:$C$39),SUM($B$45:$B$50)))</f>
        <v>13884000</v>
      </c>
      <c r="C59" s="11"/>
      <c r="D59" s="11"/>
      <c r="E59" s="26"/>
      <c r="F59" s="38"/>
    </row>
    <row r="60" spans="1:7" s="25" customFormat="1" x14ac:dyDescent="0.25">
      <c r="A60" s="11"/>
      <c r="B60" s="11"/>
      <c r="C60" s="11"/>
      <c r="D60" s="11"/>
      <c r="E60" s="26"/>
      <c r="F60" s="38"/>
    </row>
    <row r="61" spans="1:7" s="25" customFormat="1" ht="14.25" thickBot="1" x14ac:dyDescent="0.3">
      <c r="A61" s="55"/>
      <c r="B61" s="55"/>
      <c r="C61" s="55"/>
      <c r="D61" s="55"/>
      <c r="E61" s="55"/>
      <c r="F61" s="56"/>
    </row>
    <row r="62" spans="1:7" ht="14.25" thickTop="1" x14ac:dyDescent="0.25">
      <c r="F62" s="57"/>
    </row>
    <row r="73" spans="1:5" ht="13.7" hidden="1" customHeight="1" x14ac:dyDescent="0.25">
      <c r="A73" s="54">
        <f>Pol_Term</f>
        <v>20</v>
      </c>
      <c r="B73" s="49">
        <f ca="1">ROUND(SUMIF(C_Lower!E:E,'O_Year by Year Projections'!A73,C_Lower!S:S),-3)</f>
        <v>10105000</v>
      </c>
      <c r="C73" s="49" t="str">
        <f>IF(Investment_Type=P_Parameters!$B$46,"-",ROUND(SUMIF(C_Higher!E:E,'O_Year by Year Projections'!A73,C_Higher!S:S),-3))</f>
        <v>-</v>
      </c>
      <c r="D73" s="49">
        <f ca="1">B73-((SUMIF(C_Lower!E:E,A73,C_Lower!U:U)*B73))</f>
        <v>10105000</v>
      </c>
      <c r="E73" s="49" t="str">
        <f>IF(Investment_Type=P_Parameters!$B$46,"-",C73-((SUMIF(C_Higher!E:E,A73,C_Higher!U:U)*C73)))</f>
        <v>-</v>
      </c>
    </row>
    <row r="91" ht="13.5" customHeight="1" x14ac:dyDescent="0.25"/>
  </sheetData>
  <mergeCells count="6">
    <mergeCell ref="D23:E23"/>
    <mergeCell ref="A57:B57"/>
    <mergeCell ref="A8:B8"/>
    <mergeCell ref="A12:B12"/>
    <mergeCell ref="A1:B4"/>
    <mergeCell ref="B23:C23"/>
  </mergeCells>
  <conditionalFormatting sqref="B29:E29">
    <cfRule type="expression" dxfId="5" priority="4">
      <formula>$A29=5</formula>
    </cfRule>
  </conditionalFormatting>
  <conditionalFormatting sqref="B30:E38">
    <cfRule type="expression" dxfId="4" priority="5">
      <formula>AND($G29=1,$G30=0)</formula>
    </cfRule>
    <cfRule type="expression" dxfId="3" priority="6">
      <formula>$G30=0</formula>
    </cfRule>
  </conditionalFormatting>
  <conditionalFormatting sqref="A29">
    <cfRule type="expression" dxfId="2" priority="1">
      <formula>$A29=5</formula>
    </cfRule>
  </conditionalFormatting>
  <conditionalFormatting sqref="A30:A38">
    <cfRule type="expression" dxfId="1" priority="2">
      <formula>AND($G29=1,$G30=0)</formula>
    </cfRule>
    <cfRule type="expression" dxfId="0" priority="3">
      <formula>$G30=0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8"/>
  <sheetViews>
    <sheetView topLeftCell="A40" zoomScale="130" zoomScaleNormal="130" workbookViewId="0">
      <selection activeCell="C46" sqref="C46"/>
    </sheetView>
  </sheetViews>
  <sheetFormatPr defaultColWidth="8.85546875" defaultRowHeight="15" x14ac:dyDescent="0.25"/>
  <cols>
    <col min="1" max="1" width="8.85546875" style="59"/>
    <col min="2" max="2" width="45" style="59" bestFit="1" customWidth="1"/>
    <col min="3" max="3" width="47.42578125" style="59" bestFit="1" customWidth="1"/>
    <col min="4" max="4" width="13.140625" style="59" bestFit="1" customWidth="1"/>
    <col min="5" max="5" width="28.85546875" style="59" bestFit="1" customWidth="1"/>
    <col min="6" max="6" width="10.5703125" style="59" bestFit="1" customWidth="1"/>
    <col min="7" max="16384" width="8.85546875" style="59"/>
  </cols>
  <sheetData>
    <row r="1" spans="1:3" x14ac:dyDescent="0.25">
      <c r="A1" s="60" t="s">
        <v>13</v>
      </c>
      <c r="B1" s="61"/>
      <c r="C1" s="61"/>
    </row>
    <row r="2" spans="1:3" x14ac:dyDescent="0.25">
      <c r="A2" s="60"/>
      <c r="B2" s="61"/>
      <c r="C2" s="61"/>
    </row>
    <row r="3" spans="1:3" x14ac:dyDescent="0.25">
      <c r="A3" s="60"/>
      <c r="B3" s="61" t="s">
        <v>42</v>
      </c>
      <c r="C3" s="62">
        <v>60000</v>
      </c>
    </row>
    <row r="4" spans="1:3" x14ac:dyDescent="0.25">
      <c r="A4" s="60"/>
    </row>
    <row r="5" spans="1:3" x14ac:dyDescent="0.25">
      <c r="A5" s="60"/>
      <c r="B5" s="61" t="s">
        <v>17</v>
      </c>
      <c r="C5" s="63">
        <v>5</v>
      </c>
    </row>
    <row r="6" spans="1:3" x14ac:dyDescent="0.25">
      <c r="A6" s="61"/>
      <c r="B6" s="61" t="s">
        <v>11</v>
      </c>
      <c r="C6" s="63">
        <v>30</v>
      </c>
    </row>
    <row r="7" spans="1:3" x14ac:dyDescent="0.25">
      <c r="A7" s="61"/>
      <c r="B7" s="61"/>
    </row>
    <row r="8" spans="1:3" x14ac:dyDescent="0.25">
      <c r="A8" s="61"/>
      <c r="B8" s="61" t="s">
        <v>18</v>
      </c>
      <c r="C8" s="63">
        <v>18</v>
      </c>
    </row>
    <row r="9" spans="1:3" x14ac:dyDescent="0.25">
      <c r="A9" s="61"/>
      <c r="B9" s="61" t="s">
        <v>19</v>
      </c>
      <c r="C9" s="63">
        <v>60</v>
      </c>
    </row>
    <row r="10" spans="1:3" x14ac:dyDescent="0.25">
      <c r="A10" s="61"/>
      <c r="B10" s="61" t="s">
        <v>12</v>
      </c>
      <c r="C10" s="63">
        <v>65</v>
      </c>
    </row>
    <row r="11" spans="1:3" x14ac:dyDescent="0.25">
      <c r="A11" s="61"/>
      <c r="B11" s="61"/>
    </row>
    <row r="12" spans="1:3" x14ac:dyDescent="0.25">
      <c r="A12" s="61"/>
      <c r="B12" s="61" t="s">
        <v>0</v>
      </c>
      <c r="C12" s="64">
        <v>1</v>
      </c>
    </row>
    <row r="13" spans="1:3" x14ac:dyDescent="0.25">
      <c r="A13" s="61"/>
      <c r="B13" s="61" t="s">
        <v>1</v>
      </c>
      <c r="C13" s="63">
        <v>56</v>
      </c>
    </row>
    <row r="14" spans="1:3" x14ac:dyDescent="0.25">
      <c r="B14" s="61" t="s">
        <v>14</v>
      </c>
      <c r="C14" s="61">
        <f ca="1">INT(YEARFRAC(DOB,Illn_Date))</f>
        <v>40</v>
      </c>
    </row>
    <row r="15" spans="1:3" x14ac:dyDescent="0.25">
      <c r="B15" s="61" t="s">
        <v>43</v>
      </c>
      <c r="C15" s="61">
        <f>Pol_Term_Min</f>
        <v>5</v>
      </c>
    </row>
    <row r="16" spans="1:3" x14ac:dyDescent="0.25">
      <c r="B16" s="61" t="s">
        <v>44</v>
      </c>
      <c r="C16" s="61">
        <f ca="1">IF(Age_Maturity_Max-Age_Issue&lt;Pol_Term_Min,"ERROR",Age_Maturity_Max-Age_Issue)</f>
        <v>25</v>
      </c>
    </row>
    <row r="17" spans="1:4" x14ac:dyDescent="0.25">
      <c r="B17" s="61" t="s">
        <v>16</v>
      </c>
      <c r="C17" s="65">
        <f ca="1">DATE(YEAR(Illn_Date)+Pol_Term,MONTH(Illn_Date),DAY(Illn_Date))</f>
        <v>50717</v>
      </c>
    </row>
    <row r="18" spans="1:4" x14ac:dyDescent="0.25">
      <c r="B18" s="61" t="s">
        <v>15</v>
      </c>
      <c r="C18" s="61">
        <f ca="1">INT(YEARFRAC(DOB,Maturity_Date))</f>
        <v>60</v>
      </c>
      <c r="D18" s="59">
        <f ca="1">IF(Age_Maturity&gt;Age_Maturity_Max,0,1)</f>
        <v>1</v>
      </c>
    </row>
    <row r="20" spans="1:4" x14ac:dyDescent="0.25">
      <c r="A20" s="58" t="s">
        <v>20</v>
      </c>
      <c r="C20" s="58" t="s">
        <v>26</v>
      </c>
      <c r="D20" s="58" t="s">
        <v>25</v>
      </c>
    </row>
    <row r="21" spans="1:4" x14ac:dyDescent="0.25">
      <c r="B21" s="61" t="s">
        <v>21</v>
      </c>
      <c r="C21" s="63">
        <v>12</v>
      </c>
      <c r="D21" s="63">
        <v>1.08</v>
      </c>
    </row>
    <row r="22" spans="1:4" x14ac:dyDescent="0.25">
      <c r="B22" s="61" t="s">
        <v>22</v>
      </c>
      <c r="C22" s="63">
        <v>4</v>
      </c>
      <c r="D22" s="63">
        <v>1.06</v>
      </c>
    </row>
    <row r="23" spans="1:4" x14ac:dyDescent="0.25">
      <c r="B23" s="61" t="s">
        <v>23</v>
      </c>
      <c r="C23" s="63">
        <v>2</v>
      </c>
      <c r="D23" s="63">
        <v>1.05</v>
      </c>
    </row>
    <row r="24" spans="1:4" x14ac:dyDescent="0.25">
      <c r="B24" s="61" t="s">
        <v>24</v>
      </c>
      <c r="C24" s="63">
        <v>1</v>
      </c>
      <c r="D24" s="63">
        <v>1</v>
      </c>
    </row>
    <row r="25" spans="1:4" x14ac:dyDescent="0.25">
      <c r="B25" s="66" t="s">
        <v>53</v>
      </c>
      <c r="C25" s="67">
        <f>VLOOKUP(Prem_Frequency,P_Parameters!$B$21:$D$24,2,FALSE)</f>
        <v>1</v>
      </c>
      <c r="D25" s="67">
        <f>VLOOKUP(Prem_Frequency,P_Parameters!$B$21:$D$24,3,FALSE)</f>
        <v>1</v>
      </c>
    </row>
    <row r="27" spans="1:4" x14ac:dyDescent="0.25">
      <c r="A27" s="58" t="s">
        <v>27</v>
      </c>
    </row>
    <row r="28" spans="1:4" x14ac:dyDescent="0.25">
      <c r="B28" s="61" t="s">
        <v>28</v>
      </c>
      <c r="C28" s="63">
        <v>10</v>
      </c>
      <c r="D28" s="59" t="s">
        <v>30</v>
      </c>
    </row>
    <row r="29" spans="1:4" x14ac:dyDescent="0.25">
      <c r="B29" s="61" t="s">
        <v>29</v>
      </c>
      <c r="C29" s="63">
        <v>60</v>
      </c>
      <c r="D29" s="59" t="s">
        <v>32</v>
      </c>
    </row>
    <row r="30" spans="1:4" x14ac:dyDescent="0.25">
      <c r="B30" s="61" t="s">
        <v>41</v>
      </c>
      <c r="C30" s="63">
        <v>3</v>
      </c>
      <c r="D30" s="59" t="s">
        <v>31</v>
      </c>
    </row>
    <row r="31" spans="1:4" x14ac:dyDescent="0.25">
      <c r="B31" s="61" t="s">
        <v>21</v>
      </c>
      <c r="C31" s="63">
        <v>3</v>
      </c>
    </row>
    <row r="32" spans="1:4" x14ac:dyDescent="0.25">
      <c r="B32" s="61" t="s">
        <v>22</v>
      </c>
      <c r="C32" s="63">
        <v>1</v>
      </c>
    </row>
    <row r="33" spans="1:6" x14ac:dyDescent="0.25">
      <c r="B33" s="61" t="s">
        <v>23</v>
      </c>
      <c r="C33" s="63">
        <v>0.5</v>
      </c>
    </row>
    <row r="34" spans="1:6" x14ac:dyDescent="0.25">
      <c r="B34" s="61" t="s">
        <v>24</v>
      </c>
      <c r="C34" s="63">
        <v>0.25</v>
      </c>
    </row>
    <row r="35" spans="1:6" x14ac:dyDescent="0.25">
      <c r="B35" s="61" t="s">
        <v>45</v>
      </c>
      <c r="C35" s="61">
        <f>IF(Pol_Term&gt;=Min_CB_Term,1,0)</f>
        <v>1</v>
      </c>
    </row>
    <row r="36" spans="1:6" x14ac:dyDescent="0.25">
      <c r="B36" s="61"/>
    </row>
    <row r="37" spans="1:6" x14ac:dyDescent="0.25">
      <c r="B37" s="61" t="s">
        <v>47</v>
      </c>
      <c r="D37" s="59" t="s">
        <v>46</v>
      </c>
    </row>
    <row r="38" spans="1:6" x14ac:dyDescent="0.25">
      <c r="B38" s="68">
        <f t="shared" ref="B38:B43" ca="1" si="0">DATE(YEAR(Illn_Date),MONTH(Illn_Date)+CB_Freq*C38,DAY(Illn_Date))</f>
        <v>45238</v>
      </c>
      <c r="C38" s="61">
        <v>1</v>
      </c>
      <c r="D38" s="59">
        <f t="shared" ref="D38:D43" ca="1" si="1">IF(B38&gt;Maturity_Date,0,1)*$C$35</f>
        <v>1</v>
      </c>
      <c r="E38" s="59" t="str">
        <f t="shared" ref="E38:E43" ca="1" si="2">IF(D38=1,"Cashback "&amp;C38&amp;" payable on "&amp;DAY(F38)&amp;"/"&amp;MONTH(F38)&amp;"/"&amp;YEAR(F38),"")</f>
        <v>Cashback 1 payable on 8/11/2023</v>
      </c>
      <c r="F38" s="68">
        <f t="shared" ref="F38:F43" ca="1" si="3">IF(D38=1,B38,"")</f>
        <v>45238</v>
      </c>
    </row>
    <row r="39" spans="1:6" x14ac:dyDescent="0.25">
      <c r="B39" s="68">
        <f t="shared" ca="1" si="0"/>
        <v>47065</v>
      </c>
      <c r="C39" s="61">
        <f>C38+1</f>
        <v>2</v>
      </c>
      <c r="D39" s="59">
        <f t="shared" ca="1" si="1"/>
        <v>1</v>
      </c>
      <c r="E39" s="59" t="str">
        <f t="shared" ca="1" si="2"/>
        <v>Cashback 2 payable on 8/11/2028</v>
      </c>
      <c r="F39" s="68">
        <f t="shared" ca="1" si="3"/>
        <v>47065</v>
      </c>
    </row>
    <row r="40" spans="1:6" x14ac:dyDescent="0.25">
      <c r="B40" s="68">
        <f t="shared" ca="1" si="0"/>
        <v>48891</v>
      </c>
      <c r="C40" s="61">
        <f>C39+1</f>
        <v>3</v>
      </c>
      <c r="D40" s="59">
        <f t="shared" ca="1" si="1"/>
        <v>1</v>
      </c>
      <c r="E40" s="59" t="str">
        <f t="shared" ca="1" si="2"/>
        <v>Cashback 3 payable on 8/11/2033</v>
      </c>
      <c r="F40" s="68">
        <f t="shared" ca="1" si="3"/>
        <v>48891</v>
      </c>
    </row>
    <row r="41" spans="1:6" x14ac:dyDescent="0.25">
      <c r="B41" s="68">
        <f t="shared" ca="1" si="0"/>
        <v>50717</v>
      </c>
      <c r="C41" s="61">
        <f>C40+1</f>
        <v>4</v>
      </c>
      <c r="D41" s="59">
        <f t="shared" ca="1" si="1"/>
        <v>1</v>
      </c>
      <c r="E41" s="59" t="str">
        <f t="shared" ca="1" si="2"/>
        <v>Cashback 4 payable on 8/11/2038</v>
      </c>
      <c r="F41" s="68">
        <f t="shared" ca="1" si="3"/>
        <v>50717</v>
      </c>
    </row>
    <row r="42" spans="1:6" x14ac:dyDescent="0.25">
      <c r="B42" s="68">
        <f t="shared" ca="1" si="0"/>
        <v>52543</v>
      </c>
      <c r="C42" s="61">
        <f>C41+1</f>
        <v>5</v>
      </c>
      <c r="D42" s="59">
        <f t="shared" ca="1" si="1"/>
        <v>0</v>
      </c>
      <c r="E42" s="59" t="str">
        <f t="shared" ca="1" si="2"/>
        <v/>
      </c>
      <c r="F42" s="68" t="str">
        <f t="shared" ca="1" si="3"/>
        <v/>
      </c>
    </row>
    <row r="43" spans="1:6" x14ac:dyDescent="0.25">
      <c r="B43" s="68">
        <f t="shared" ca="1" si="0"/>
        <v>54370</v>
      </c>
      <c r="C43" s="61">
        <f>C42+1</f>
        <v>6</v>
      </c>
      <c r="D43" s="59">
        <f t="shared" ca="1" si="1"/>
        <v>0</v>
      </c>
      <c r="E43" s="59" t="str">
        <f t="shared" ca="1" si="2"/>
        <v/>
      </c>
      <c r="F43" s="68" t="str">
        <f t="shared" ca="1" si="3"/>
        <v/>
      </c>
    </row>
    <row r="44" spans="1:6" x14ac:dyDescent="0.25">
      <c r="B44" s="61"/>
    </row>
    <row r="45" spans="1:6" x14ac:dyDescent="0.25">
      <c r="A45" s="58" t="s">
        <v>35</v>
      </c>
      <c r="C45" s="59" t="s">
        <v>38</v>
      </c>
      <c r="D45" s="59" t="s">
        <v>39</v>
      </c>
    </row>
    <row r="46" spans="1:6" x14ac:dyDescent="0.25">
      <c r="B46" s="61" t="s">
        <v>103</v>
      </c>
      <c r="C46" s="69">
        <v>0.09</v>
      </c>
      <c r="D46" s="69">
        <v>0.11595</v>
      </c>
      <c r="E46" s="63">
        <f>COUNT(C46:D46)</f>
        <v>2</v>
      </c>
    </row>
    <row r="47" spans="1:6" x14ac:dyDescent="0.25">
      <c r="B47" s="61" t="s">
        <v>37</v>
      </c>
      <c r="C47" s="69">
        <v>0.08</v>
      </c>
      <c r="D47" s="69">
        <v>0.13150000000000001</v>
      </c>
      <c r="E47" s="63">
        <f>COUNT(C47:D47)</f>
        <v>2</v>
      </c>
    </row>
    <row r="48" spans="1:6" x14ac:dyDescent="0.25">
      <c r="B48" s="61" t="s">
        <v>36</v>
      </c>
      <c r="C48" s="69">
        <v>0.06</v>
      </c>
      <c r="D48" s="69">
        <v>0.13</v>
      </c>
      <c r="E48" s="63">
        <f>COUNT(C48:D48)</f>
        <v>2</v>
      </c>
    </row>
    <row r="49" spans="1:4" x14ac:dyDescent="0.25">
      <c r="B49" s="61"/>
      <c r="C49" s="61"/>
      <c r="D49" s="61"/>
    </row>
    <row r="50" spans="1:4" x14ac:dyDescent="0.25">
      <c r="B50" s="61" t="s">
        <v>48</v>
      </c>
      <c r="C50" s="61">
        <f>VLOOKUP(I_Inputs!C8,P_Parameters!B46:E48,4,FALSE)</f>
        <v>2</v>
      </c>
      <c r="D50" s="61"/>
    </row>
    <row r="51" spans="1:4" x14ac:dyDescent="0.25">
      <c r="B51" s="66" t="s">
        <v>53</v>
      </c>
      <c r="C51" s="66"/>
      <c r="D51" s="61"/>
    </row>
    <row r="52" spans="1:4" x14ac:dyDescent="0.25">
      <c r="B52" s="66" t="s">
        <v>38</v>
      </c>
      <c r="C52" s="70">
        <f>VLOOKUP(I_Inputs!$C$8,P_Parameters!$B$46:$D$48,2,FALSE)</f>
        <v>0.09</v>
      </c>
      <c r="D52" s="61"/>
    </row>
    <row r="53" spans="1:4" x14ac:dyDescent="0.25">
      <c r="B53" s="66" t="s">
        <v>39</v>
      </c>
      <c r="C53" s="70">
        <f>IF(VLOOKUP(I_Inputs!$C$8,P_Parameters!$B$46:$D$48,3,FALSE)=0,"N/A",VLOOKUP(I_Inputs!$C$8,P_Parameters!$B$46:$D$48,3,FALSE))</f>
        <v>0.11595</v>
      </c>
      <c r="D53" s="61"/>
    </row>
    <row r="54" spans="1:4" x14ac:dyDescent="0.25">
      <c r="B54" s="61"/>
    </row>
    <row r="55" spans="1:4" x14ac:dyDescent="0.25">
      <c r="B55" s="61" t="s">
        <v>40</v>
      </c>
      <c r="C55" s="71">
        <v>1.4999999999999999E-2</v>
      </c>
    </row>
    <row r="57" spans="1:4" x14ac:dyDescent="0.25">
      <c r="A57" s="58" t="s">
        <v>49</v>
      </c>
    </row>
    <row r="58" spans="1:4" x14ac:dyDescent="0.25">
      <c r="B58" s="61" t="str">
        <f ca="1">"Age "&amp;Age_Issue&amp;", Term "&amp;Pol_Term</f>
        <v>Age 40, Term 20</v>
      </c>
      <c r="C58" s="85">
        <f ca="1">IF(SUMIFS(P_Rates!$D:$D,P_Rates!A:A,Age_Issue,P_Rates!B:B,Pol_Term)=0,"CUSTOMER TOO OLD/YOUNG OR TERM UNAVAILABLE",SUMIFS(P_Rates!$D:$D,P_Rates!A:A,Age_Issue,P_Rates!B:B,Pol_Term))</f>
        <v>11.85</v>
      </c>
    </row>
    <row r="59" spans="1:4" x14ac:dyDescent="0.25">
      <c r="B59" s="61" t="s">
        <v>101</v>
      </c>
      <c r="C59" s="62">
        <v>10000000</v>
      </c>
    </row>
    <row r="60" spans="1:4" x14ac:dyDescent="0.25">
      <c r="B60" s="61" t="s">
        <v>66</v>
      </c>
      <c r="C60" s="75">
        <f>MIN(Sum_Assured_Cap,MAX(5*Ann_Prem,Req_Sum_Assured))</f>
        <v>2000000</v>
      </c>
    </row>
    <row r="62" spans="1:4" x14ac:dyDescent="0.25">
      <c r="A62" s="58" t="s">
        <v>50</v>
      </c>
    </row>
    <row r="63" spans="1:4" x14ac:dyDescent="0.25">
      <c r="B63" s="61">
        <v>1</v>
      </c>
      <c r="C63" s="71">
        <v>0.2</v>
      </c>
    </row>
    <row r="64" spans="1:4" x14ac:dyDescent="0.25">
      <c r="B64" s="59">
        <v>2</v>
      </c>
      <c r="C64" s="71">
        <v>0.1</v>
      </c>
    </row>
    <row r="65" spans="1:4" x14ac:dyDescent="0.25">
      <c r="B65" s="59">
        <v>3</v>
      </c>
      <c r="C65" s="71">
        <v>0.05</v>
      </c>
    </row>
    <row r="66" spans="1:4" x14ac:dyDescent="0.25">
      <c r="B66" s="59">
        <v>4</v>
      </c>
      <c r="C66" s="71">
        <v>0</v>
      </c>
    </row>
    <row r="68" spans="1:4" x14ac:dyDescent="0.25">
      <c r="A68" s="58" t="s">
        <v>51</v>
      </c>
      <c r="B68" s="61"/>
      <c r="C68" s="62">
        <v>3000</v>
      </c>
      <c r="D68" s="59" t="s">
        <v>52</v>
      </c>
    </row>
    <row r="70" spans="1:4" x14ac:dyDescent="0.25">
      <c r="A70" s="58" t="s">
        <v>71</v>
      </c>
    </row>
    <row r="71" spans="1:4" x14ac:dyDescent="0.25">
      <c r="B71" s="61">
        <v>1</v>
      </c>
      <c r="C71" s="71">
        <v>1</v>
      </c>
    </row>
    <row r="72" spans="1:4" x14ac:dyDescent="0.25">
      <c r="B72" s="59">
        <v>2</v>
      </c>
      <c r="C72" s="71">
        <v>1</v>
      </c>
    </row>
    <row r="73" spans="1:4" x14ac:dyDescent="0.25">
      <c r="B73" s="59">
        <v>3</v>
      </c>
      <c r="C73" s="71">
        <v>0.25</v>
      </c>
    </row>
    <row r="74" spans="1:4" x14ac:dyDescent="0.25">
      <c r="B74" s="59">
        <v>4</v>
      </c>
      <c r="C74" s="71">
        <v>0.1</v>
      </c>
    </row>
    <row r="75" spans="1:4" x14ac:dyDescent="0.25">
      <c r="B75" s="59">
        <v>5</v>
      </c>
      <c r="C75" s="71">
        <v>0.05</v>
      </c>
    </row>
    <row r="76" spans="1:4" x14ac:dyDescent="0.25">
      <c r="B76" s="59">
        <v>6</v>
      </c>
      <c r="C76" s="71">
        <v>0</v>
      </c>
    </row>
    <row r="78" spans="1:4" x14ac:dyDescent="0.25">
      <c r="A78" s="58" t="s">
        <v>104</v>
      </c>
      <c r="C78" s="62">
        <v>5000</v>
      </c>
      <c r="D78" s="59" t="s">
        <v>52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E794"/>
  <sheetViews>
    <sheetView workbookViewId="0">
      <selection activeCell="L22" sqref="L22"/>
    </sheetView>
  </sheetViews>
  <sheetFormatPr defaultColWidth="8.85546875" defaultRowHeight="15" x14ac:dyDescent="0.25"/>
  <cols>
    <col min="1" max="4" width="30.42578125" style="5" customWidth="1"/>
    <col min="5" max="5" width="18.85546875" style="84" bestFit="1" customWidth="1"/>
    <col min="6" max="16384" width="8.85546875" style="2"/>
  </cols>
  <sheetData>
    <row r="1" spans="1:5" s="3" customFormat="1" x14ac:dyDescent="0.25">
      <c r="A1" s="4" t="s">
        <v>2</v>
      </c>
      <c r="B1" s="4" t="s">
        <v>3</v>
      </c>
      <c r="C1" s="4" t="s">
        <v>4</v>
      </c>
      <c r="D1" s="4" t="s">
        <v>5</v>
      </c>
      <c r="E1" s="83" t="s">
        <v>94</v>
      </c>
    </row>
    <row r="2" spans="1:5" x14ac:dyDescent="0.25">
      <c r="A2" s="5">
        <v>18</v>
      </c>
      <c r="B2" s="5">
        <v>5</v>
      </c>
      <c r="C2" s="5">
        <v>5</v>
      </c>
      <c r="D2" s="5">
        <v>6.52</v>
      </c>
      <c r="E2" s="84">
        <f>C2+A2</f>
        <v>23</v>
      </c>
    </row>
    <row r="3" spans="1:5" x14ac:dyDescent="0.25">
      <c r="A3" s="5">
        <v>18</v>
      </c>
      <c r="B3" s="5">
        <v>6</v>
      </c>
      <c r="C3" s="5">
        <v>6</v>
      </c>
      <c r="D3" s="5">
        <v>6.45</v>
      </c>
      <c r="E3" s="84">
        <f t="shared" ref="E3:E27" si="0">C3+A3</f>
        <v>24</v>
      </c>
    </row>
    <row r="4" spans="1:5" x14ac:dyDescent="0.25">
      <c r="A4" s="5">
        <v>18</v>
      </c>
      <c r="B4" s="5">
        <v>7</v>
      </c>
      <c r="C4" s="5">
        <v>7</v>
      </c>
      <c r="D4" s="5">
        <v>6.43</v>
      </c>
      <c r="E4" s="84">
        <f t="shared" si="0"/>
        <v>25</v>
      </c>
    </row>
    <row r="5" spans="1:5" x14ac:dyDescent="0.25">
      <c r="A5" s="5">
        <v>18</v>
      </c>
      <c r="B5" s="5">
        <v>8</v>
      </c>
      <c r="C5" s="5">
        <v>8</v>
      </c>
      <c r="D5" s="5">
        <v>6.41</v>
      </c>
      <c r="E5" s="84">
        <f t="shared" si="0"/>
        <v>26</v>
      </c>
    </row>
    <row r="6" spans="1:5" x14ac:dyDescent="0.25">
      <c r="A6" s="5">
        <v>18</v>
      </c>
      <c r="B6" s="5">
        <v>9</v>
      </c>
      <c r="C6" s="5">
        <v>9</v>
      </c>
      <c r="D6" s="5">
        <v>6.4</v>
      </c>
      <c r="E6" s="84">
        <f t="shared" si="0"/>
        <v>27</v>
      </c>
    </row>
    <row r="7" spans="1:5" x14ac:dyDescent="0.25">
      <c r="A7" s="5">
        <v>18</v>
      </c>
      <c r="B7" s="5">
        <v>10</v>
      </c>
      <c r="C7" s="5">
        <v>10</v>
      </c>
      <c r="D7" s="5">
        <v>6.4</v>
      </c>
      <c r="E7" s="84">
        <f t="shared" si="0"/>
        <v>28</v>
      </c>
    </row>
    <row r="8" spans="1:5" x14ac:dyDescent="0.25">
      <c r="A8" s="5">
        <v>18</v>
      </c>
      <c r="B8" s="5">
        <v>11</v>
      </c>
      <c r="C8" s="5">
        <v>11</v>
      </c>
      <c r="D8" s="5">
        <v>6.42</v>
      </c>
      <c r="E8" s="84">
        <f t="shared" si="0"/>
        <v>29</v>
      </c>
    </row>
    <row r="9" spans="1:5" x14ac:dyDescent="0.25">
      <c r="A9" s="5">
        <v>18</v>
      </c>
      <c r="B9" s="5">
        <v>12</v>
      </c>
      <c r="C9" s="5">
        <v>12</v>
      </c>
      <c r="D9" s="5">
        <v>6.45</v>
      </c>
      <c r="E9" s="84">
        <f t="shared" si="0"/>
        <v>30</v>
      </c>
    </row>
    <row r="10" spans="1:5" x14ac:dyDescent="0.25">
      <c r="A10" s="5">
        <v>18</v>
      </c>
      <c r="B10" s="5">
        <v>13</v>
      </c>
      <c r="C10" s="5">
        <v>13</v>
      </c>
      <c r="D10" s="5">
        <v>6.48</v>
      </c>
      <c r="E10" s="84">
        <f t="shared" si="0"/>
        <v>31</v>
      </c>
    </row>
    <row r="11" spans="1:5" x14ac:dyDescent="0.25">
      <c r="A11" s="5">
        <v>18</v>
      </c>
      <c r="B11" s="5">
        <v>14</v>
      </c>
      <c r="C11" s="5">
        <v>14</v>
      </c>
      <c r="D11" s="5">
        <v>6.52</v>
      </c>
      <c r="E11" s="84">
        <f t="shared" si="0"/>
        <v>32</v>
      </c>
    </row>
    <row r="12" spans="1:5" x14ac:dyDescent="0.25">
      <c r="A12" s="5">
        <v>18</v>
      </c>
      <c r="B12" s="5">
        <v>15</v>
      </c>
      <c r="C12" s="5">
        <v>15</v>
      </c>
      <c r="D12" s="5">
        <v>6.56</v>
      </c>
      <c r="E12" s="84">
        <f t="shared" si="0"/>
        <v>33</v>
      </c>
    </row>
    <row r="13" spans="1:5" x14ac:dyDescent="0.25">
      <c r="A13" s="5">
        <v>18</v>
      </c>
      <c r="B13" s="5">
        <v>16</v>
      </c>
      <c r="C13" s="5">
        <v>16</v>
      </c>
      <c r="D13" s="5">
        <v>6.61</v>
      </c>
      <c r="E13" s="84">
        <f t="shared" si="0"/>
        <v>34</v>
      </c>
    </row>
    <row r="14" spans="1:5" x14ac:dyDescent="0.25">
      <c r="A14" s="5">
        <v>18</v>
      </c>
      <c r="B14" s="5">
        <v>17</v>
      </c>
      <c r="C14" s="5">
        <v>17</v>
      </c>
      <c r="D14" s="5">
        <v>6.67</v>
      </c>
      <c r="E14" s="84">
        <f t="shared" si="0"/>
        <v>35</v>
      </c>
    </row>
    <row r="15" spans="1:5" x14ac:dyDescent="0.25">
      <c r="A15" s="5">
        <v>18</v>
      </c>
      <c r="B15" s="5">
        <v>18</v>
      </c>
      <c r="C15" s="5">
        <v>18</v>
      </c>
      <c r="D15" s="5">
        <v>6.73</v>
      </c>
      <c r="E15" s="84">
        <f t="shared" si="0"/>
        <v>36</v>
      </c>
    </row>
    <row r="16" spans="1:5" x14ac:dyDescent="0.25">
      <c r="A16" s="5">
        <v>18</v>
      </c>
      <c r="B16" s="5">
        <v>19</v>
      </c>
      <c r="C16" s="5">
        <v>19</v>
      </c>
      <c r="D16" s="5">
        <v>6.79</v>
      </c>
      <c r="E16" s="84">
        <f t="shared" si="0"/>
        <v>37</v>
      </c>
    </row>
    <row r="17" spans="1:5" x14ac:dyDescent="0.25">
      <c r="A17" s="5">
        <v>18</v>
      </c>
      <c r="B17" s="5">
        <v>20</v>
      </c>
      <c r="C17" s="5">
        <v>20</v>
      </c>
      <c r="D17" s="5">
        <v>6.86</v>
      </c>
      <c r="E17" s="84">
        <f t="shared" si="0"/>
        <v>38</v>
      </c>
    </row>
    <row r="18" spans="1:5" x14ac:dyDescent="0.25">
      <c r="A18" s="5">
        <v>18</v>
      </c>
      <c r="B18" s="5">
        <v>21</v>
      </c>
      <c r="C18" s="5">
        <v>21</v>
      </c>
      <c r="D18" s="5">
        <v>6.93</v>
      </c>
      <c r="E18" s="84">
        <f t="shared" si="0"/>
        <v>39</v>
      </c>
    </row>
    <row r="19" spans="1:5" x14ac:dyDescent="0.25">
      <c r="A19" s="5">
        <v>18</v>
      </c>
      <c r="B19" s="5">
        <v>22</v>
      </c>
      <c r="C19" s="5">
        <v>22</v>
      </c>
      <c r="D19" s="5">
        <v>7.07</v>
      </c>
      <c r="E19" s="84">
        <f t="shared" si="0"/>
        <v>40</v>
      </c>
    </row>
    <row r="20" spans="1:5" x14ac:dyDescent="0.25">
      <c r="A20" s="5">
        <v>18</v>
      </c>
      <c r="B20" s="5">
        <v>23</v>
      </c>
      <c r="C20" s="5">
        <v>23</v>
      </c>
      <c r="D20" s="5">
        <v>7.24</v>
      </c>
      <c r="E20" s="84">
        <f t="shared" si="0"/>
        <v>41</v>
      </c>
    </row>
    <row r="21" spans="1:5" x14ac:dyDescent="0.25">
      <c r="A21" s="5">
        <v>18</v>
      </c>
      <c r="B21" s="5">
        <v>24</v>
      </c>
      <c r="C21" s="5">
        <v>24</v>
      </c>
      <c r="D21" s="5">
        <v>7.43</v>
      </c>
      <c r="E21" s="84">
        <f t="shared" si="0"/>
        <v>42</v>
      </c>
    </row>
    <row r="22" spans="1:5" x14ac:dyDescent="0.25">
      <c r="A22" s="5">
        <v>18</v>
      </c>
      <c r="B22" s="5">
        <v>25</v>
      </c>
      <c r="C22" s="5">
        <v>25</v>
      </c>
      <c r="D22" s="5">
        <v>7.61</v>
      </c>
      <c r="E22" s="84">
        <f t="shared" si="0"/>
        <v>43</v>
      </c>
    </row>
    <row r="23" spans="1:5" x14ac:dyDescent="0.25">
      <c r="A23" s="5">
        <v>18</v>
      </c>
      <c r="B23" s="5">
        <v>26</v>
      </c>
      <c r="C23" s="5">
        <v>26</v>
      </c>
      <c r="D23" s="5">
        <v>7.78</v>
      </c>
      <c r="E23" s="84">
        <f t="shared" si="0"/>
        <v>44</v>
      </c>
    </row>
    <row r="24" spans="1:5" x14ac:dyDescent="0.25">
      <c r="A24" s="5">
        <v>18</v>
      </c>
      <c r="B24" s="5">
        <v>27</v>
      </c>
      <c r="C24" s="5">
        <v>27</v>
      </c>
      <c r="D24" s="5">
        <v>7.95</v>
      </c>
      <c r="E24" s="84">
        <f t="shared" si="0"/>
        <v>45</v>
      </c>
    </row>
    <row r="25" spans="1:5" x14ac:dyDescent="0.25">
      <c r="A25" s="5">
        <v>18</v>
      </c>
      <c r="B25" s="5">
        <v>28</v>
      </c>
      <c r="C25" s="5">
        <v>28</v>
      </c>
      <c r="D25" s="5">
        <v>8.1199999999999992</v>
      </c>
      <c r="E25" s="84">
        <f t="shared" si="0"/>
        <v>46</v>
      </c>
    </row>
    <row r="26" spans="1:5" x14ac:dyDescent="0.25">
      <c r="A26" s="5">
        <v>18</v>
      </c>
      <c r="B26" s="5">
        <v>29</v>
      </c>
      <c r="C26" s="5">
        <v>29</v>
      </c>
      <c r="D26" s="5">
        <v>8.2899999999999991</v>
      </c>
      <c r="E26" s="84">
        <f t="shared" si="0"/>
        <v>47</v>
      </c>
    </row>
    <row r="27" spans="1:5" x14ac:dyDescent="0.25">
      <c r="A27" s="5">
        <v>18</v>
      </c>
      <c r="B27" s="5">
        <v>30</v>
      </c>
      <c r="C27" s="5">
        <v>30</v>
      </c>
      <c r="D27" s="5">
        <v>8.4499999999999993</v>
      </c>
      <c r="E27" s="84">
        <f t="shared" si="0"/>
        <v>48</v>
      </c>
    </row>
    <row r="28" spans="1:5" x14ac:dyDescent="0.25">
      <c r="A28" s="5">
        <v>19</v>
      </c>
      <c r="B28" s="5">
        <v>5</v>
      </c>
      <c r="C28" s="5">
        <v>5</v>
      </c>
      <c r="D28" s="5">
        <v>6.52</v>
      </c>
      <c r="E28" s="84">
        <f>C28+A28</f>
        <v>24</v>
      </c>
    </row>
    <row r="29" spans="1:5" x14ac:dyDescent="0.25">
      <c r="A29" s="5">
        <v>19</v>
      </c>
      <c r="B29" s="5">
        <v>6</v>
      </c>
      <c r="C29" s="5">
        <v>6</v>
      </c>
      <c r="D29" s="5">
        <v>6.45</v>
      </c>
      <c r="E29" s="84">
        <f t="shared" ref="E29:E53" si="1">C29+A29</f>
        <v>25</v>
      </c>
    </row>
    <row r="30" spans="1:5" x14ac:dyDescent="0.25">
      <c r="A30" s="5">
        <v>19</v>
      </c>
      <c r="B30" s="5">
        <v>7</v>
      </c>
      <c r="C30" s="5">
        <v>7</v>
      </c>
      <c r="D30" s="5">
        <v>6.43</v>
      </c>
      <c r="E30" s="84">
        <f t="shared" si="1"/>
        <v>26</v>
      </c>
    </row>
    <row r="31" spans="1:5" x14ac:dyDescent="0.25">
      <c r="A31" s="5">
        <v>19</v>
      </c>
      <c r="B31" s="5">
        <v>8</v>
      </c>
      <c r="C31" s="5">
        <v>8</v>
      </c>
      <c r="D31" s="5">
        <v>6.41</v>
      </c>
      <c r="E31" s="84">
        <f t="shared" si="1"/>
        <v>27</v>
      </c>
    </row>
    <row r="32" spans="1:5" x14ac:dyDescent="0.25">
      <c r="A32" s="5">
        <v>19</v>
      </c>
      <c r="B32" s="5">
        <v>9</v>
      </c>
      <c r="C32" s="5">
        <v>9</v>
      </c>
      <c r="D32" s="5">
        <v>6.4</v>
      </c>
      <c r="E32" s="84">
        <f t="shared" si="1"/>
        <v>28</v>
      </c>
    </row>
    <row r="33" spans="1:5" x14ac:dyDescent="0.25">
      <c r="A33" s="5">
        <v>19</v>
      </c>
      <c r="B33" s="5">
        <v>10</v>
      </c>
      <c r="C33" s="5">
        <v>10</v>
      </c>
      <c r="D33" s="5">
        <v>6.4</v>
      </c>
      <c r="E33" s="84">
        <f t="shared" si="1"/>
        <v>29</v>
      </c>
    </row>
    <row r="34" spans="1:5" x14ac:dyDescent="0.25">
      <c r="A34" s="5">
        <v>19</v>
      </c>
      <c r="B34" s="5">
        <v>11</v>
      </c>
      <c r="C34" s="5">
        <v>11</v>
      </c>
      <c r="D34" s="5">
        <v>6.42</v>
      </c>
      <c r="E34" s="84">
        <f t="shared" si="1"/>
        <v>30</v>
      </c>
    </row>
    <row r="35" spans="1:5" x14ac:dyDescent="0.25">
      <c r="A35" s="5">
        <v>19</v>
      </c>
      <c r="B35" s="5">
        <v>12</v>
      </c>
      <c r="C35" s="5">
        <v>12</v>
      </c>
      <c r="D35" s="5">
        <v>6.45</v>
      </c>
      <c r="E35" s="84">
        <f t="shared" si="1"/>
        <v>31</v>
      </c>
    </row>
    <row r="36" spans="1:5" x14ac:dyDescent="0.25">
      <c r="A36" s="5">
        <v>19</v>
      </c>
      <c r="B36" s="5">
        <v>13</v>
      </c>
      <c r="C36" s="5">
        <v>13</v>
      </c>
      <c r="D36" s="5">
        <v>6.48</v>
      </c>
      <c r="E36" s="84">
        <f t="shared" si="1"/>
        <v>32</v>
      </c>
    </row>
    <row r="37" spans="1:5" x14ac:dyDescent="0.25">
      <c r="A37" s="5">
        <v>19</v>
      </c>
      <c r="B37" s="5">
        <v>14</v>
      </c>
      <c r="C37" s="5">
        <v>14</v>
      </c>
      <c r="D37" s="5">
        <v>6.52</v>
      </c>
      <c r="E37" s="84">
        <f t="shared" si="1"/>
        <v>33</v>
      </c>
    </row>
    <row r="38" spans="1:5" x14ac:dyDescent="0.25">
      <c r="A38" s="5">
        <v>19</v>
      </c>
      <c r="B38" s="5">
        <v>15</v>
      </c>
      <c r="C38" s="5">
        <v>15</v>
      </c>
      <c r="D38" s="5">
        <v>6.56</v>
      </c>
      <c r="E38" s="84">
        <f t="shared" si="1"/>
        <v>34</v>
      </c>
    </row>
    <row r="39" spans="1:5" x14ac:dyDescent="0.25">
      <c r="A39" s="5">
        <v>19</v>
      </c>
      <c r="B39" s="5">
        <v>16</v>
      </c>
      <c r="C39" s="5">
        <v>16</v>
      </c>
      <c r="D39" s="5">
        <v>6.61</v>
      </c>
      <c r="E39" s="84">
        <f t="shared" si="1"/>
        <v>35</v>
      </c>
    </row>
    <row r="40" spans="1:5" x14ac:dyDescent="0.25">
      <c r="A40" s="5">
        <v>19</v>
      </c>
      <c r="B40" s="5">
        <v>17</v>
      </c>
      <c r="C40" s="5">
        <v>17</v>
      </c>
      <c r="D40" s="5">
        <v>6.67</v>
      </c>
      <c r="E40" s="84">
        <f t="shared" si="1"/>
        <v>36</v>
      </c>
    </row>
    <row r="41" spans="1:5" x14ac:dyDescent="0.25">
      <c r="A41" s="5">
        <v>19</v>
      </c>
      <c r="B41" s="5">
        <v>18</v>
      </c>
      <c r="C41" s="5">
        <v>18</v>
      </c>
      <c r="D41" s="5">
        <v>6.73</v>
      </c>
      <c r="E41" s="84">
        <f t="shared" si="1"/>
        <v>37</v>
      </c>
    </row>
    <row r="42" spans="1:5" x14ac:dyDescent="0.25">
      <c r="A42" s="5">
        <v>19</v>
      </c>
      <c r="B42" s="5">
        <v>19</v>
      </c>
      <c r="C42" s="5">
        <v>19</v>
      </c>
      <c r="D42" s="5">
        <v>6.79</v>
      </c>
      <c r="E42" s="84">
        <f t="shared" si="1"/>
        <v>38</v>
      </c>
    </row>
    <row r="43" spans="1:5" x14ac:dyDescent="0.25">
      <c r="A43" s="5">
        <v>19</v>
      </c>
      <c r="B43" s="5">
        <v>20</v>
      </c>
      <c r="C43" s="5">
        <v>20</v>
      </c>
      <c r="D43" s="5">
        <v>6.86</v>
      </c>
      <c r="E43" s="84">
        <f t="shared" si="1"/>
        <v>39</v>
      </c>
    </row>
    <row r="44" spans="1:5" x14ac:dyDescent="0.25">
      <c r="A44" s="5">
        <v>19</v>
      </c>
      <c r="B44" s="5">
        <v>21</v>
      </c>
      <c r="C44" s="5">
        <v>21</v>
      </c>
      <c r="D44" s="5">
        <v>6.93</v>
      </c>
      <c r="E44" s="84">
        <f t="shared" si="1"/>
        <v>40</v>
      </c>
    </row>
    <row r="45" spans="1:5" x14ac:dyDescent="0.25">
      <c r="A45" s="5">
        <v>19</v>
      </c>
      <c r="B45" s="5">
        <v>22</v>
      </c>
      <c r="C45" s="5">
        <v>22</v>
      </c>
      <c r="D45" s="5">
        <v>7.07</v>
      </c>
      <c r="E45" s="84">
        <f t="shared" si="1"/>
        <v>41</v>
      </c>
    </row>
    <row r="46" spans="1:5" x14ac:dyDescent="0.25">
      <c r="A46" s="5">
        <v>19</v>
      </c>
      <c r="B46" s="5">
        <v>23</v>
      </c>
      <c r="C46" s="5">
        <v>23</v>
      </c>
      <c r="D46" s="5">
        <v>7.24</v>
      </c>
      <c r="E46" s="84">
        <f t="shared" si="1"/>
        <v>42</v>
      </c>
    </row>
    <row r="47" spans="1:5" x14ac:dyDescent="0.25">
      <c r="A47" s="5">
        <v>19</v>
      </c>
      <c r="B47" s="5">
        <v>24</v>
      </c>
      <c r="C47" s="5">
        <v>24</v>
      </c>
      <c r="D47" s="5">
        <v>7.43</v>
      </c>
      <c r="E47" s="84">
        <f t="shared" si="1"/>
        <v>43</v>
      </c>
    </row>
    <row r="48" spans="1:5" x14ac:dyDescent="0.25">
      <c r="A48" s="5">
        <v>19</v>
      </c>
      <c r="B48" s="5">
        <v>25</v>
      </c>
      <c r="C48" s="5">
        <v>25</v>
      </c>
      <c r="D48" s="5">
        <v>7.61</v>
      </c>
      <c r="E48" s="84">
        <f t="shared" si="1"/>
        <v>44</v>
      </c>
    </row>
    <row r="49" spans="1:5" x14ac:dyDescent="0.25">
      <c r="A49" s="5">
        <v>19</v>
      </c>
      <c r="B49" s="5">
        <v>26</v>
      </c>
      <c r="C49" s="5">
        <v>26</v>
      </c>
      <c r="D49" s="5">
        <v>7.78</v>
      </c>
      <c r="E49" s="84">
        <f t="shared" si="1"/>
        <v>45</v>
      </c>
    </row>
    <row r="50" spans="1:5" x14ac:dyDescent="0.25">
      <c r="A50" s="5">
        <v>19</v>
      </c>
      <c r="B50" s="5">
        <v>27</v>
      </c>
      <c r="C50" s="5">
        <v>27</v>
      </c>
      <c r="D50" s="5">
        <v>7.95</v>
      </c>
      <c r="E50" s="84">
        <f t="shared" si="1"/>
        <v>46</v>
      </c>
    </row>
    <row r="51" spans="1:5" x14ac:dyDescent="0.25">
      <c r="A51" s="5">
        <v>19</v>
      </c>
      <c r="B51" s="5">
        <v>28</v>
      </c>
      <c r="C51" s="5">
        <v>28</v>
      </c>
      <c r="D51" s="5">
        <v>8.1199999999999992</v>
      </c>
      <c r="E51" s="84">
        <f t="shared" si="1"/>
        <v>47</v>
      </c>
    </row>
    <row r="52" spans="1:5" x14ac:dyDescent="0.25">
      <c r="A52" s="5">
        <v>19</v>
      </c>
      <c r="B52" s="5">
        <v>29</v>
      </c>
      <c r="C52" s="5">
        <v>29</v>
      </c>
      <c r="D52" s="5">
        <v>8.2899999999999991</v>
      </c>
      <c r="E52" s="84">
        <f t="shared" si="1"/>
        <v>48</v>
      </c>
    </row>
    <row r="53" spans="1:5" x14ac:dyDescent="0.25">
      <c r="A53" s="5">
        <v>19</v>
      </c>
      <c r="B53" s="5">
        <v>30</v>
      </c>
      <c r="C53" s="5">
        <v>30</v>
      </c>
      <c r="D53" s="5">
        <v>8.4499999999999993</v>
      </c>
      <c r="E53" s="84">
        <f t="shared" si="1"/>
        <v>49</v>
      </c>
    </row>
    <row r="54" spans="1:5" x14ac:dyDescent="0.25">
      <c r="A54" s="5">
        <v>20</v>
      </c>
      <c r="B54" s="5">
        <v>5</v>
      </c>
      <c r="C54" s="5">
        <v>5</v>
      </c>
      <c r="D54" s="5">
        <v>6.52</v>
      </c>
      <c r="E54" s="84">
        <f>C54+A54</f>
        <v>25</v>
      </c>
    </row>
    <row r="55" spans="1:5" x14ac:dyDescent="0.25">
      <c r="A55" s="5">
        <v>20</v>
      </c>
      <c r="B55" s="5">
        <v>6</v>
      </c>
      <c r="C55" s="5">
        <v>6</v>
      </c>
      <c r="D55" s="5">
        <v>6.45</v>
      </c>
      <c r="E55" s="84">
        <f t="shared" ref="E55:E79" si="2">C55+A55</f>
        <v>26</v>
      </c>
    </row>
    <row r="56" spans="1:5" x14ac:dyDescent="0.25">
      <c r="A56" s="5">
        <v>20</v>
      </c>
      <c r="B56" s="5">
        <v>7</v>
      </c>
      <c r="C56" s="5">
        <v>7</v>
      </c>
      <c r="D56" s="5">
        <v>6.43</v>
      </c>
      <c r="E56" s="84">
        <f t="shared" si="2"/>
        <v>27</v>
      </c>
    </row>
    <row r="57" spans="1:5" x14ac:dyDescent="0.25">
      <c r="A57" s="5">
        <v>20</v>
      </c>
      <c r="B57" s="5">
        <v>8</v>
      </c>
      <c r="C57" s="5">
        <v>8</v>
      </c>
      <c r="D57" s="5">
        <v>6.41</v>
      </c>
      <c r="E57" s="84">
        <f t="shared" si="2"/>
        <v>28</v>
      </c>
    </row>
    <row r="58" spans="1:5" x14ac:dyDescent="0.25">
      <c r="A58" s="5">
        <v>20</v>
      </c>
      <c r="B58" s="5">
        <v>9</v>
      </c>
      <c r="C58" s="5">
        <v>9</v>
      </c>
      <c r="D58" s="5">
        <v>6.4</v>
      </c>
      <c r="E58" s="84">
        <f t="shared" si="2"/>
        <v>29</v>
      </c>
    </row>
    <row r="59" spans="1:5" x14ac:dyDescent="0.25">
      <c r="A59" s="5">
        <v>20</v>
      </c>
      <c r="B59" s="5">
        <v>10</v>
      </c>
      <c r="C59" s="5">
        <v>10</v>
      </c>
      <c r="D59" s="5">
        <v>6.4</v>
      </c>
      <c r="E59" s="84">
        <f t="shared" si="2"/>
        <v>30</v>
      </c>
    </row>
    <row r="60" spans="1:5" x14ac:dyDescent="0.25">
      <c r="A60" s="5">
        <v>20</v>
      </c>
      <c r="B60" s="5">
        <v>11</v>
      </c>
      <c r="C60" s="5">
        <v>11</v>
      </c>
      <c r="D60" s="5">
        <v>6.42</v>
      </c>
      <c r="E60" s="84">
        <f t="shared" si="2"/>
        <v>31</v>
      </c>
    </row>
    <row r="61" spans="1:5" x14ac:dyDescent="0.25">
      <c r="A61" s="5">
        <v>20</v>
      </c>
      <c r="B61" s="5">
        <v>12</v>
      </c>
      <c r="C61" s="5">
        <v>12</v>
      </c>
      <c r="D61" s="5">
        <v>6.45</v>
      </c>
      <c r="E61" s="84">
        <f t="shared" si="2"/>
        <v>32</v>
      </c>
    </row>
    <row r="62" spans="1:5" x14ac:dyDescent="0.25">
      <c r="A62" s="5">
        <v>20</v>
      </c>
      <c r="B62" s="5">
        <v>13</v>
      </c>
      <c r="C62" s="5">
        <v>13</v>
      </c>
      <c r="D62" s="5">
        <v>6.48</v>
      </c>
      <c r="E62" s="84">
        <f t="shared" si="2"/>
        <v>33</v>
      </c>
    </row>
    <row r="63" spans="1:5" x14ac:dyDescent="0.25">
      <c r="A63" s="5">
        <v>20</v>
      </c>
      <c r="B63" s="5">
        <v>14</v>
      </c>
      <c r="C63" s="5">
        <v>14</v>
      </c>
      <c r="D63" s="5">
        <v>6.52</v>
      </c>
      <c r="E63" s="84">
        <f t="shared" si="2"/>
        <v>34</v>
      </c>
    </row>
    <row r="64" spans="1:5" x14ac:dyDescent="0.25">
      <c r="A64" s="5">
        <v>20</v>
      </c>
      <c r="B64" s="5">
        <v>15</v>
      </c>
      <c r="C64" s="5">
        <v>15</v>
      </c>
      <c r="D64" s="5">
        <v>6.56</v>
      </c>
      <c r="E64" s="84">
        <f t="shared" si="2"/>
        <v>35</v>
      </c>
    </row>
    <row r="65" spans="1:5" x14ac:dyDescent="0.25">
      <c r="A65" s="5">
        <v>20</v>
      </c>
      <c r="B65" s="5">
        <v>16</v>
      </c>
      <c r="C65" s="5">
        <v>16</v>
      </c>
      <c r="D65" s="5">
        <v>6.61</v>
      </c>
      <c r="E65" s="84">
        <f t="shared" si="2"/>
        <v>36</v>
      </c>
    </row>
    <row r="66" spans="1:5" x14ac:dyDescent="0.25">
      <c r="A66" s="5">
        <v>20</v>
      </c>
      <c r="B66" s="5">
        <v>17</v>
      </c>
      <c r="C66" s="5">
        <v>17</v>
      </c>
      <c r="D66" s="5">
        <v>6.67</v>
      </c>
      <c r="E66" s="84">
        <f t="shared" si="2"/>
        <v>37</v>
      </c>
    </row>
    <row r="67" spans="1:5" x14ac:dyDescent="0.25">
      <c r="A67" s="5">
        <v>20</v>
      </c>
      <c r="B67" s="5">
        <v>18</v>
      </c>
      <c r="C67" s="5">
        <v>18</v>
      </c>
      <c r="D67" s="5">
        <v>6.73</v>
      </c>
      <c r="E67" s="84">
        <f t="shared" si="2"/>
        <v>38</v>
      </c>
    </row>
    <row r="68" spans="1:5" x14ac:dyDescent="0.25">
      <c r="A68" s="5">
        <v>20</v>
      </c>
      <c r="B68" s="5">
        <v>19</v>
      </c>
      <c r="C68" s="5">
        <v>19</v>
      </c>
      <c r="D68" s="5">
        <v>6.79</v>
      </c>
      <c r="E68" s="84">
        <f t="shared" si="2"/>
        <v>39</v>
      </c>
    </row>
    <row r="69" spans="1:5" x14ac:dyDescent="0.25">
      <c r="A69" s="5">
        <v>20</v>
      </c>
      <c r="B69" s="5">
        <v>20</v>
      </c>
      <c r="C69" s="5">
        <v>20</v>
      </c>
      <c r="D69" s="5">
        <v>6.86</v>
      </c>
      <c r="E69" s="84">
        <f t="shared" si="2"/>
        <v>40</v>
      </c>
    </row>
    <row r="70" spans="1:5" x14ac:dyDescent="0.25">
      <c r="A70" s="5">
        <v>20</v>
      </c>
      <c r="B70" s="5">
        <v>21</v>
      </c>
      <c r="C70" s="5">
        <v>21</v>
      </c>
      <c r="D70" s="5">
        <v>6.93</v>
      </c>
      <c r="E70" s="84">
        <f t="shared" si="2"/>
        <v>41</v>
      </c>
    </row>
    <row r="71" spans="1:5" x14ac:dyDescent="0.25">
      <c r="A71" s="5">
        <v>20</v>
      </c>
      <c r="B71" s="5">
        <v>22</v>
      </c>
      <c r="C71" s="5">
        <v>22</v>
      </c>
      <c r="D71" s="5">
        <v>7.07</v>
      </c>
      <c r="E71" s="84">
        <f t="shared" si="2"/>
        <v>42</v>
      </c>
    </row>
    <row r="72" spans="1:5" x14ac:dyDescent="0.25">
      <c r="A72" s="5">
        <v>20</v>
      </c>
      <c r="B72" s="5">
        <v>23</v>
      </c>
      <c r="C72" s="5">
        <v>23</v>
      </c>
      <c r="D72" s="5">
        <v>7.24</v>
      </c>
      <c r="E72" s="84">
        <f t="shared" si="2"/>
        <v>43</v>
      </c>
    </row>
    <row r="73" spans="1:5" x14ac:dyDescent="0.25">
      <c r="A73" s="5">
        <v>20</v>
      </c>
      <c r="B73" s="5">
        <v>24</v>
      </c>
      <c r="C73" s="5">
        <v>24</v>
      </c>
      <c r="D73" s="5">
        <v>7.43</v>
      </c>
      <c r="E73" s="84">
        <f t="shared" si="2"/>
        <v>44</v>
      </c>
    </row>
    <row r="74" spans="1:5" x14ac:dyDescent="0.25">
      <c r="A74" s="5">
        <v>20</v>
      </c>
      <c r="B74" s="5">
        <v>25</v>
      </c>
      <c r="C74" s="5">
        <v>25</v>
      </c>
      <c r="D74" s="5">
        <v>7.61</v>
      </c>
      <c r="E74" s="84">
        <f t="shared" si="2"/>
        <v>45</v>
      </c>
    </row>
    <row r="75" spans="1:5" x14ac:dyDescent="0.25">
      <c r="A75" s="5">
        <v>20</v>
      </c>
      <c r="B75" s="5">
        <v>26</v>
      </c>
      <c r="C75" s="5">
        <v>26</v>
      </c>
      <c r="D75" s="5">
        <v>7.78</v>
      </c>
      <c r="E75" s="84">
        <f t="shared" si="2"/>
        <v>46</v>
      </c>
    </row>
    <row r="76" spans="1:5" x14ac:dyDescent="0.25">
      <c r="A76" s="5">
        <v>20</v>
      </c>
      <c r="B76" s="5">
        <v>27</v>
      </c>
      <c r="C76" s="5">
        <v>27</v>
      </c>
      <c r="D76" s="5">
        <v>7.95</v>
      </c>
      <c r="E76" s="84">
        <f t="shared" si="2"/>
        <v>47</v>
      </c>
    </row>
    <row r="77" spans="1:5" x14ac:dyDescent="0.25">
      <c r="A77" s="5">
        <v>20</v>
      </c>
      <c r="B77" s="5">
        <v>28</v>
      </c>
      <c r="C77" s="5">
        <v>28</v>
      </c>
      <c r="D77" s="5">
        <v>8.1199999999999992</v>
      </c>
      <c r="E77" s="84">
        <f t="shared" si="2"/>
        <v>48</v>
      </c>
    </row>
    <row r="78" spans="1:5" x14ac:dyDescent="0.25">
      <c r="A78" s="5">
        <v>20</v>
      </c>
      <c r="B78" s="5">
        <v>29</v>
      </c>
      <c r="C78" s="5">
        <v>29</v>
      </c>
      <c r="D78" s="5">
        <v>8.2899999999999991</v>
      </c>
      <c r="E78" s="84">
        <f t="shared" si="2"/>
        <v>49</v>
      </c>
    </row>
    <row r="79" spans="1:5" x14ac:dyDescent="0.25">
      <c r="A79" s="5">
        <v>20</v>
      </c>
      <c r="B79" s="5">
        <v>30</v>
      </c>
      <c r="C79" s="5">
        <v>30</v>
      </c>
      <c r="D79" s="5">
        <v>8.4499999999999993</v>
      </c>
      <c r="E79" s="84">
        <f t="shared" si="2"/>
        <v>50</v>
      </c>
    </row>
    <row r="80" spans="1:5" x14ac:dyDescent="0.25">
      <c r="A80" s="5">
        <v>21</v>
      </c>
      <c r="B80" s="5">
        <v>5</v>
      </c>
      <c r="C80" s="5">
        <v>5</v>
      </c>
      <c r="D80" s="5">
        <v>6.52</v>
      </c>
      <c r="E80" s="84">
        <f>C80+A80</f>
        <v>26</v>
      </c>
    </row>
    <row r="81" spans="1:5" x14ac:dyDescent="0.25">
      <c r="A81" s="5">
        <v>21</v>
      </c>
      <c r="B81" s="5">
        <v>6</v>
      </c>
      <c r="C81" s="5">
        <v>6</v>
      </c>
      <c r="D81" s="5">
        <v>6.45</v>
      </c>
      <c r="E81" s="84">
        <f t="shared" ref="E81:E105" si="3">C81+A81</f>
        <v>27</v>
      </c>
    </row>
    <row r="82" spans="1:5" x14ac:dyDescent="0.25">
      <c r="A82" s="5">
        <v>21</v>
      </c>
      <c r="B82" s="5">
        <v>7</v>
      </c>
      <c r="C82" s="5">
        <v>7</v>
      </c>
      <c r="D82" s="5">
        <v>6.43</v>
      </c>
      <c r="E82" s="84">
        <f t="shared" si="3"/>
        <v>28</v>
      </c>
    </row>
    <row r="83" spans="1:5" x14ac:dyDescent="0.25">
      <c r="A83" s="5">
        <v>21</v>
      </c>
      <c r="B83" s="5">
        <v>8</v>
      </c>
      <c r="C83" s="5">
        <v>8</v>
      </c>
      <c r="D83" s="5">
        <v>6.41</v>
      </c>
      <c r="E83" s="84">
        <f t="shared" si="3"/>
        <v>29</v>
      </c>
    </row>
    <row r="84" spans="1:5" x14ac:dyDescent="0.25">
      <c r="A84" s="5">
        <v>21</v>
      </c>
      <c r="B84" s="5">
        <v>9</v>
      </c>
      <c r="C84" s="5">
        <v>9</v>
      </c>
      <c r="D84" s="5">
        <v>6.4</v>
      </c>
      <c r="E84" s="84">
        <f t="shared" si="3"/>
        <v>30</v>
      </c>
    </row>
    <row r="85" spans="1:5" x14ac:dyDescent="0.25">
      <c r="A85" s="5">
        <v>21</v>
      </c>
      <c r="B85" s="5">
        <v>10</v>
      </c>
      <c r="C85" s="5">
        <v>10</v>
      </c>
      <c r="D85" s="5">
        <v>6.4</v>
      </c>
      <c r="E85" s="84">
        <f t="shared" si="3"/>
        <v>31</v>
      </c>
    </row>
    <row r="86" spans="1:5" x14ac:dyDescent="0.25">
      <c r="A86" s="5">
        <v>21</v>
      </c>
      <c r="B86" s="5">
        <v>11</v>
      </c>
      <c r="C86" s="5">
        <v>11</v>
      </c>
      <c r="D86" s="5">
        <v>6.42</v>
      </c>
      <c r="E86" s="84">
        <f t="shared" si="3"/>
        <v>32</v>
      </c>
    </row>
    <row r="87" spans="1:5" x14ac:dyDescent="0.25">
      <c r="A87" s="5">
        <v>21</v>
      </c>
      <c r="B87" s="5">
        <v>12</v>
      </c>
      <c r="C87" s="5">
        <v>12</v>
      </c>
      <c r="D87" s="5">
        <v>6.45</v>
      </c>
      <c r="E87" s="84">
        <f t="shared" si="3"/>
        <v>33</v>
      </c>
    </row>
    <row r="88" spans="1:5" x14ac:dyDescent="0.25">
      <c r="A88" s="5">
        <v>21</v>
      </c>
      <c r="B88" s="5">
        <v>13</v>
      </c>
      <c r="C88" s="5">
        <v>13</v>
      </c>
      <c r="D88" s="5">
        <v>6.48</v>
      </c>
      <c r="E88" s="84">
        <f t="shared" si="3"/>
        <v>34</v>
      </c>
    </row>
    <row r="89" spans="1:5" x14ac:dyDescent="0.25">
      <c r="A89" s="5">
        <v>21</v>
      </c>
      <c r="B89" s="5">
        <v>14</v>
      </c>
      <c r="C89" s="5">
        <v>14</v>
      </c>
      <c r="D89" s="5">
        <v>6.52</v>
      </c>
      <c r="E89" s="84">
        <f t="shared" si="3"/>
        <v>35</v>
      </c>
    </row>
    <row r="90" spans="1:5" x14ac:dyDescent="0.25">
      <c r="A90" s="5">
        <v>21</v>
      </c>
      <c r="B90" s="5">
        <v>15</v>
      </c>
      <c r="C90" s="5">
        <v>15</v>
      </c>
      <c r="D90" s="5">
        <v>6.56</v>
      </c>
      <c r="E90" s="84">
        <f t="shared" si="3"/>
        <v>36</v>
      </c>
    </row>
    <row r="91" spans="1:5" x14ac:dyDescent="0.25">
      <c r="A91" s="5">
        <v>21</v>
      </c>
      <c r="B91" s="5">
        <v>16</v>
      </c>
      <c r="C91" s="5">
        <v>16</v>
      </c>
      <c r="D91" s="5">
        <v>6.61</v>
      </c>
      <c r="E91" s="84">
        <f t="shared" si="3"/>
        <v>37</v>
      </c>
    </row>
    <row r="92" spans="1:5" x14ac:dyDescent="0.25">
      <c r="A92" s="5">
        <v>21</v>
      </c>
      <c r="B92" s="5">
        <v>17</v>
      </c>
      <c r="C92" s="5">
        <v>17</v>
      </c>
      <c r="D92" s="5">
        <v>6.67</v>
      </c>
      <c r="E92" s="84">
        <f t="shared" si="3"/>
        <v>38</v>
      </c>
    </row>
    <row r="93" spans="1:5" x14ac:dyDescent="0.25">
      <c r="A93" s="5">
        <v>21</v>
      </c>
      <c r="B93" s="5">
        <v>18</v>
      </c>
      <c r="C93" s="5">
        <v>18</v>
      </c>
      <c r="D93" s="5">
        <v>6.73</v>
      </c>
      <c r="E93" s="84">
        <f t="shared" si="3"/>
        <v>39</v>
      </c>
    </row>
    <row r="94" spans="1:5" x14ac:dyDescent="0.25">
      <c r="A94" s="5">
        <v>21</v>
      </c>
      <c r="B94" s="5">
        <v>19</v>
      </c>
      <c r="C94" s="5">
        <v>19</v>
      </c>
      <c r="D94" s="5">
        <v>6.79</v>
      </c>
      <c r="E94" s="84">
        <f t="shared" si="3"/>
        <v>40</v>
      </c>
    </row>
    <row r="95" spans="1:5" x14ac:dyDescent="0.25">
      <c r="A95" s="5">
        <v>21</v>
      </c>
      <c r="B95" s="5">
        <v>20</v>
      </c>
      <c r="C95" s="5">
        <v>20</v>
      </c>
      <c r="D95" s="5">
        <v>6.86</v>
      </c>
      <c r="E95" s="84">
        <f t="shared" si="3"/>
        <v>41</v>
      </c>
    </row>
    <row r="96" spans="1:5" x14ac:dyDescent="0.25">
      <c r="A96" s="5">
        <v>21</v>
      </c>
      <c r="B96" s="5">
        <v>21</v>
      </c>
      <c r="C96" s="5">
        <v>21</v>
      </c>
      <c r="D96" s="5">
        <v>6.93</v>
      </c>
      <c r="E96" s="84">
        <f t="shared" si="3"/>
        <v>42</v>
      </c>
    </row>
    <row r="97" spans="1:5" x14ac:dyDescent="0.25">
      <c r="A97" s="5">
        <v>21</v>
      </c>
      <c r="B97" s="5">
        <v>22</v>
      </c>
      <c r="C97" s="5">
        <v>22</v>
      </c>
      <c r="D97" s="5">
        <v>7.07</v>
      </c>
      <c r="E97" s="84">
        <f t="shared" si="3"/>
        <v>43</v>
      </c>
    </row>
    <row r="98" spans="1:5" x14ac:dyDescent="0.25">
      <c r="A98" s="5">
        <v>21</v>
      </c>
      <c r="B98" s="5">
        <v>23</v>
      </c>
      <c r="C98" s="5">
        <v>23</v>
      </c>
      <c r="D98" s="5">
        <v>7.24</v>
      </c>
      <c r="E98" s="84">
        <f t="shared" si="3"/>
        <v>44</v>
      </c>
    </row>
    <row r="99" spans="1:5" x14ac:dyDescent="0.25">
      <c r="A99" s="5">
        <v>21</v>
      </c>
      <c r="B99" s="5">
        <v>24</v>
      </c>
      <c r="C99" s="5">
        <v>24</v>
      </c>
      <c r="D99" s="5">
        <v>7.43</v>
      </c>
      <c r="E99" s="84">
        <f t="shared" si="3"/>
        <v>45</v>
      </c>
    </row>
    <row r="100" spans="1:5" x14ac:dyDescent="0.25">
      <c r="A100" s="5">
        <v>21</v>
      </c>
      <c r="B100" s="5">
        <v>25</v>
      </c>
      <c r="C100" s="5">
        <v>25</v>
      </c>
      <c r="D100" s="5">
        <v>7.61</v>
      </c>
      <c r="E100" s="84">
        <f t="shared" si="3"/>
        <v>46</v>
      </c>
    </row>
    <row r="101" spans="1:5" x14ac:dyDescent="0.25">
      <c r="A101" s="5">
        <v>21</v>
      </c>
      <c r="B101" s="5">
        <v>26</v>
      </c>
      <c r="C101" s="5">
        <v>26</v>
      </c>
      <c r="D101" s="5">
        <v>7.78</v>
      </c>
      <c r="E101" s="84">
        <f t="shared" si="3"/>
        <v>47</v>
      </c>
    </row>
    <row r="102" spans="1:5" x14ac:dyDescent="0.25">
      <c r="A102" s="5">
        <v>21</v>
      </c>
      <c r="B102" s="5">
        <v>27</v>
      </c>
      <c r="C102" s="5">
        <v>27</v>
      </c>
      <c r="D102" s="5">
        <v>7.95</v>
      </c>
      <c r="E102" s="84">
        <f t="shared" si="3"/>
        <v>48</v>
      </c>
    </row>
    <row r="103" spans="1:5" x14ac:dyDescent="0.25">
      <c r="A103" s="5">
        <v>21</v>
      </c>
      <c r="B103" s="5">
        <v>28</v>
      </c>
      <c r="C103" s="5">
        <v>28</v>
      </c>
      <c r="D103" s="5">
        <v>8.1199999999999992</v>
      </c>
      <c r="E103" s="84">
        <f t="shared" si="3"/>
        <v>49</v>
      </c>
    </row>
    <row r="104" spans="1:5" x14ac:dyDescent="0.25">
      <c r="A104" s="5">
        <v>21</v>
      </c>
      <c r="B104" s="5">
        <v>29</v>
      </c>
      <c r="C104" s="5">
        <v>29</v>
      </c>
      <c r="D104" s="5">
        <v>8.2899999999999991</v>
      </c>
      <c r="E104" s="84">
        <f t="shared" si="3"/>
        <v>50</v>
      </c>
    </row>
    <row r="105" spans="1:5" x14ac:dyDescent="0.25">
      <c r="A105" s="5">
        <v>21</v>
      </c>
      <c r="B105" s="5">
        <v>30</v>
      </c>
      <c r="C105" s="5">
        <v>30</v>
      </c>
      <c r="D105" s="5">
        <v>8.4499999999999993</v>
      </c>
      <c r="E105" s="84">
        <f t="shared" si="3"/>
        <v>51</v>
      </c>
    </row>
    <row r="106" spans="1:5" x14ac:dyDescent="0.25">
      <c r="A106" s="5">
        <v>22</v>
      </c>
      <c r="B106" s="5">
        <v>5</v>
      </c>
      <c r="C106" s="5">
        <v>5</v>
      </c>
      <c r="D106" s="5">
        <v>6.52</v>
      </c>
      <c r="E106" s="84">
        <f>C106+A106</f>
        <v>27</v>
      </c>
    </row>
    <row r="107" spans="1:5" x14ac:dyDescent="0.25">
      <c r="A107" s="5">
        <v>22</v>
      </c>
      <c r="B107" s="5">
        <v>6</v>
      </c>
      <c r="C107" s="5">
        <v>6</v>
      </c>
      <c r="D107" s="5">
        <v>6.45</v>
      </c>
      <c r="E107" s="84">
        <f t="shared" ref="E107:E131" si="4">C107+A107</f>
        <v>28</v>
      </c>
    </row>
    <row r="108" spans="1:5" x14ac:dyDescent="0.25">
      <c r="A108" s="5">
        <v>22</v>
      </c>
      <c r="B108" s="5">
        <v>7</v>
      </c>
      <c r="C108" s="5">
        <v>7</v>
      </c>
      <c r="D108" s="5">
        <v>6.43</v>
      </c>
      <c r="E108" s="84">
        <f t="shared" si="4"/>
        <v>29</v>
      </c>
    </row>
    <row r="109" spans="1:5" x14ac:dyDescent="0.25">
      <c r="A109" s="5">
        <v>22</v>
      </c>
      <c r="B109" s="5">
        <v>8</v>
      </c>
      <c r="C109" s="5">
        <v>8</v>
      </c>
      <c r="D109" s="5">
        <v>6.41</v>
      </c>
      <c r="E109" s="84">
        <f t="shared" si="4"/>
        <v>30</v>
      </c>
    </row>
    <row r="110" spans="1:5" x14ac:dyDescent="0.25">
      <c r="A110" s="5">
        <v>22</v>
      </c>
      <c r="B110" s="5">
        <v>9</v>
      </c>
      <c r="C110" s="5">
        <v>9</v>
      </c>
      <c r="D110" s="5">
        <v>6.4</v>
      </c>
      <c r="E110" s="84">
        <f t="shared" si="4"/>
        <v>31</v>
      </c>
    </row>
    <row r="111" spans="1:5" x14ac:dyDescent="0.25">
      <c r="A111" s="5">
        <v>22</v>
      </c>
      <c r="B111" s="5">
        <v>10</v>
      </c>
      <c r="C111" s="5">
        <v>10</v>
      </c>
      <c r="D111" s="5">
        <v>6.4</v>
      </c>
      <c r="E111" s="84">
        <f t="shared" si="4"/>
        <v>32</v>
      </c>
    </row>
    <row r="112" spans="1:5" x14ac:dyDescent="0.25">
      <c r="A112" s="5">
        <v>22</v>
      </c>
      <c r="B112" s="5">
        <v>11</v>
      </c>
      <c r="C112" s="5">
        <v>11</v>
      </c>
      <c r="D112" s="5">
        <v>6.42</v>
      </c>
      <c r="E112" s="84">
        <f t="shared" si="4"/>
        <v>33</v>
      </c>
    </row>
    <row r="113" spans="1:5" x14ac:dyDescent="0.25">
      <c r="A113" s="5">
        <v>22</v>
      </c>
      <c r="B113" s="5">
        <v>12</v>
      </c>
      <c r="C113" s="5">
        <v>12</v>
      </c>
      <c r="D113" s="5">
        <v>6.45</v>
      </c>
      <c r="E113" s="84">
        <f t="shared" si="4"/>
        <v>34</v>
      </c>
    </row>
    <row r="114" spans="1:5" x14ac:dyDescent="0.25">
      <c r="A114" s="5">
        <v>22</v>
      </c>
      <c r="B114" s="5">
        <v>13</v>
      </c>
      <c r="C114" s="5">
        <v>13</v>
      </c>
      <c r="D114" s="5">
        <v>6.48</v>
      </c>
      <c r="E114" s="84">
        <f t="shared" si="4"/>
        <v>35</v>
      </c>
    </row>
    <row r="115" spans="1:5" x14ac:dyDescent="0.25">
      <c r="A115" s="5">
        <v>22</v>
      </c>
      <c r="B115" s="5">
        <v>14</v>
      </c>
      <c r="C115" s="5">
        <v>14</v>
      </c>
      <c r="D115" s="5">
        <v>6.52</v>
      </c>
      <c r="E115" s="84">
        <f t="shared" si="4"/>
        <v>36</v>
      </c>
    </row>
    <row r="116" spans="1:5" x14ac:dyDescent="0.25">
      <c r="A116" s="5">
        <v>22</v>
      </c>
      <c r="B116" s="5">
        <v>15</v>
      </c>
      <c r="C116" s="5">
        <v>15</v>
      </c>
      <c r="D116" s="5">
        <v>6.56</v>
      </c>
      <c r="E116" s="84">
        <f t="shared" si="4"/>
        <v>37</v>
      </c>
    </row>
    <row r="117" spans="1:5" x14ac:dyDescent="0.25">
      <c r="A117" s="5">
        <v>22</v>
      </c>
      <c r="B117" s="5">
        <v>16</v>
      </c>
      <c r="C117" s="5">
        <v>16</v>
      </c>
      <c r="D117" s="5">
        <v>6.61</v>
      </c>
      <c r="E117" s="84">
        <f t="shared" si="4"/>
        <v>38</v>
      </c>
    </row>
    <row r="118" spans="1:5" x14ac:dyDescent="0.25">
      <c r="A118" s="5">
        <v>22</v>
      </c>
      <c r="B118" s="5">
        <v>17</v>
      </c>
      <c r="C118" s="5">
        <v>17</v>
      </c>
      <c r="D118" s="5">
        <v>6.67</v>
      </c>
      <c r="E118" s="84">
        <f t="shared" si="4"/>
        <v>39</v>
      </c>
    </row>
    <row r="119" spans="1:5" x14ac:dyDescent="0.25">
      <c r="A119" s="5">
        <v>22</v>
      </c>
      <c r="B119" s="5">
        <v>18</v>
      </c>
      <c r="C119" s="5">
        <v>18</v>
      </c>
      <c r="D119" s="5">
        <v>6.73</v>
      </c>
      <c r="E119" s="84">
        <f t="shared" si="4"/>
        <v>40</v>
      </c>
    </row>
    <row r="120" spans="1:5" x14ac:dyDescent="0.25">
      <c r="A120" s="5">
        <v>22</v>
      </c>
      <c r="B120" s="5">
        <v>19</v>
      </c>
      <c r="C120" s="5">
        <v>19</v>
      </c>
      <c r="D120" s="5">
        <v>6.79</v>
      </c>
      <c r="E120" s="84">
        <f t="shared" si="4"/>
        <v>41</v>
      </c>
    </row>
    <row r="121" spans="1:5" x14ac:dyDescent="0.25">
      <c r="A121" s="5">
        <v>22</v>
      </c>
      <c r="B121" s="5">
        <v>20</v>
      </c>
      <c r="C121" s="5">
        <v>20</v>
      </c>
      <c r="D121" s="5">
        <v>6.86</v>
      </c>
      <c r="E121" s="84">
        <f t="shared" si="4"/>
        <v>42</v>
      </c>
    </row>
    <row r="122" spans="1:5" x14ac:dyDescent="0.25">
      <c r="A122" s="5">
        <v>22</v>
      </c>
      <c r="B122" s="5">
        <v>21</v>
      </c>
      <c r="C122" s="5">
        <v>21</v>
      </c>
      <c r="D122" s="5">
        <v>6.93</v>
      </c>
      <c r="E122" s="84">
        <f t="shared" si="4"/>
        <v>43</v>
      </c>
    </row>
    <row r="123" spans="1:5" x14ac:dyDescent="0.25">
      <c r="A123" s="5">
        <v>22</v>
      </c>
      <c r="B123" s="5">
        <v>22</v>
      </c>
      <c r="C123" s="5">
        <v>22</v>
      </c>
      <c r="D123" s="5">
        <v>7.07</v>
      </c>
      <c r="E123" s="84">
        <f t="shared" si="4"/>
        <v>44</v>
      </c>
    </row>
    <row r="124" spans="1:5" x14ac:dyDescent="0.25">
      <c r="A124" s="5">
        <v>22</v>
      </c>
      <c r="B124" s="5">
        <v>23</v>
      </c>
      <c r="C124" s="5">
        <v>23</v>
      </c>
      <c r="D124" s="5">
        <v>7.24</v>
      </c>
      <c r="E124" s="84">
        <f t="shared" si="4"/>
        <v>45</v>
      </c>
    </row>
    <row r="125" spans="1:5" x14ac:dyDescent="0.25">
      <c r="A125" s="5">
        <v>22</v>
      </c>
      <c r="B125" s="5">
        <v>24</v>
      </c>
      <c r="C125" s="5">
        <v>24</v>
      </c>
      <c r="D125" s="5">
        <v>7.43</v>
      </c>
      <c r="E125" s="84">
        <f t="shared" si="4"/>
        <v>46</v>
      </c>
    </row>
    <row r="126" spans="1:5" x14ac:dyDescent="0.25">
      <c r="A126" s="5">
        <v>22</v>
      </c>
      <c r="B126" s="5">
        <v>25</v>
      </c>
      <c r="C126" s="5">
        <v>25</v>
      </c>
      <c r="D126" s="5">
        <v>7.61</v>
      </c>
      <c r="E126" s="84">
        <f t="shared" si="4"/>
        <v>47</v>
      </c>
    </row>
    <row r="127" spans="1:5" x14ac:dyDescent="0.25">
      <c r="A127" s="5">
        <v>22</v>
      </c>
      <c r="B127" s="5">
        <v>26</v>
      </c>
      <c r="C127" s="5">
        <v>26</v>
      </c>
      <c r="D127" s="5">
        <v>7.78</v>
      </c>
      <c r="E127" s="84">
        <f t="shared" si="4"/>
        <v>48</v>
      </c>
    </row>
    <row r="128" spans="1:5" x14ac:dyDescent="0.25">
      <c r="A128" s="5">
        <v>22</v>
      </c>
      <c r="B128" s="5">
        <v>27</v>
      </c>
      <c r="C128" s="5">
        <v>27</v>
      </c>
      <c r="D128" s="5">
        <v>7.95</v>
      </c>
      <c r="E128" s="84">
        <f t="shared" si="4"/>
        <v>49</v>
      </c>
    </row>
    <row r="129" spans="1:5" x14ac:dyDescent="0.25">
      <c r="A129" s="5">
        <v>22</v>
      </c>
      <c r="B129" s="5">
        <v>28</v>
      </c>
      <c r="C129" s="5">
        <v>28</v>
      </c>
      <c r="D129" s="5">
        <v>8.1199999999999992</v>
      </c>
      <c r="E129" s="84">
        <f t="shared" si="4"/>
        <v>50</v>
      </c>
    </row>
    <row r="130" spans="1:5" x14ac:dyDescent="0.25">
      <c r="A130" s="5">
        <v>22</v>
      </c>
      <c r="B130" s="5">
        <v>29</v>
      </c>
      <c r="C130" s="5">
        <v>29</v>
      </c>
      <c r="D130" s="5">
        <v>8.2899999999999991</v>
      </c>
      <c r="E130" s="84">
        <f t="shared" si="4"/>
        <v>51</v>
      </c>
    </row>
    <row r="131" spans="1:5" x14ac:dyDescent="0.25">
      <c r="A131" s="5">
        <v>22</v>
      </c>
      <c r="B131" s="5">
        <v>30</v>
      </c>
      <c r="C131" s="5">
        <v>30</v>
      </c>
      <c r="D131" s="5">
        <v>8.4499999999999993</v>
      </c>
      <c r="E131" s="84">
        <f t="shared" si="4"/>
        <v>52</v>
      </c>
    </row>
    <row r="132" spans="1:5" x14ac:dyDescent="0.25">
      <c r="A132" s="5">
        <v>23</v>
      </c>
      <c r="B132" s="5">
        <v>5</v>
      </c>
      <c r="C132" s="5">
        <v>5</v>
      </c>
      <c r="D132" s="5">
        <v>6.52</v>
      </c>
      <c r="E132" s="84">
        <f>C132+A132</f>
        <v>28</v>
      </c>
    </row>
    <row r="133" spans="1:5" x14ac:dyDescent="0.25">
      <c r="A133" s="5">
        <v>23</v>
      </c>
      <c r="B133" s="5">
        <v>6</v>
      </c>
      <c r="C133" s="5">
        <v>6</v>
      </c>
      <c r="D133" s="5">
        <v>6.45</v>
      </c>
      <c r="E133" s="84">
        <f t="shared" ref="E133:E157" si="5">C133+A133</f>
        <v>29</v>
      </c>
    </row>
    <row r="134" spans="1:5" x14ac:dyDescent="0.25">
      <c r="A134" s="5">
        <v>23</v>
      </c>
      <c r="B134" s="5">
        <v>7</v>
      </c>
      <c r="C134" s="5">
        <v>7</v>
      </c>
      <c r="D134" s="5">
        <v>6.43</v>
      </c>
      <c r="E134" s="84">
        <f t="shared" si="5"/>
        <v>30</v>
      </c>
    </row>
    <row r="135" spans="1:5" x14ac:dyDescent="0.25">
      <c r="A135" s="5">
        <v>23</v>
      </c>
      <c r="B135" s="5">
        <v>8</v>
      </c>
      <c r="C135" s="5">
        <v>8</v>
      </c>
      <c r="D135" s="5">
        <v>6.41</v>
      </c>
      <c r="E135" s="84">
        <f t="shared" si="5"/>
        <v>31</v>
      </c>
    </row>
    <row r="136" spans="1:5" x14ac:dyDescent="0.25">
      <c r="A136" s="5">
        <v>23</v>
      </c>
      <c r="B136" s="5">
        <v>9</v>
      </c>
      <c r="C136" s="5">
        <v>9</v>
      </c>
      <c r="D136" s="5">
        <v>6.4</v>
      </c>
      <c r="E136" s="84">
        <f t="shared" si="5"/>
        <v>32</v>
      </c>
    </row>
    <row r="137" spans="1:5" x14ac:dyDescent="0.25">
      <c r="A137" s="5">
        <v>23</v>
      </c>
      <c r="B137" s="5">
        <v>10</v>
      </c>
      <c r="C137" s="5">
        <v>10</v>
      </c>
      <c r="D137" s="5">
        <v>6.4</v>
      </c>
      <c r="E137" s="84">
        <f t="shared" si="5"/>
        <v>33</v>
      </c>
    </row>
    <row r="138" spans="1:5" x14ac:dyDescent="0.25">
      <c r="A138" s="5">
        <v>23</v>
      </c>
      <c r="B138" s="5">
        <v>11</v>
      </c>
      <c r="C138" s="5">
        <v>11</v>
      </c>
      <c r="D138" s="5">
        <v>6.42</v>
      </c>
      <c r="E138" s="84">
        <f t="shared" si="5"/>
        <v>34</v>
      </c>
    </row>
    <row r="139" spans="1:5" x14ac:dyDescent="0.25">
      <c r="A139" s="5">
        <v>23</v>
      </c>
      <c r="B139" s="5">
        <v>12</v>
      </c>
      <c r="C139" s="5">
        <v>12</v>
      </c>
      <c r="D139" s="5">
        <v>6.45</v>
      </c>
      <c r="E139" s="84">
        <f t="shared" si="5"/>
        <v>35</v>
      </c>
    </row>
    <row r="140" spans="1:5" x14ac:dyDescent="0.25">
      <c r="A140" s="5">
        <v>23</v>
      </c>
      <c r="B140" s="5">
        <v>13</v>
      </c>
      <c r="C140" s="5">
        <v>13</v>
      </c>
      <c r="D140" s="5">
        <v>6.48</v>
      </c>
      <c r="E140" s="84">
        <f t="shared" si="5"/>
        <v>36</v>
      </c>
    </row>
    <row r="141" spans="1:5" x14ac:dyDescent="0.25">
      <c r="A141" s="5">
        <v>23</v>
      </c>
      <c r="B141" s="5">
        <v>14</v>
      </c>
      <c r="C141" s="5">
        <v>14</v>
      </c>
      <c r="D141" s="5">
        <v>6.52</v>
      </c>
      <c r="E141" s="84">
        <f t="shared" si="5"/>
        <v>37</v>
      </c>
    </row>
    <row r="142" spans="1:5" x14ac:dyDescent="0.25">
      <c r="A142" s="5">
        <v>23</v>
      </c>
      <c r="B142" s="5">
        <v>15</v>
      </c>
      <c r="C142" s="5">
        <v>15</v>
      </c>
      <c r="D142" s="5">
        <v>6.56</v>
      </c>
      <c r="E142" s="84">
        <f t="shared" si="5"/>
        <v>38</v>
      </c>
    </row>
    <row r="143" spans="1:5" x14ac:dyDescent="0.25">
      <c r="A143" s="5">
        <v>23</v>
      </c>
      <c r="B143" s="5">
        <v>16</v>
      </c>
      <c r="C143" s="5">
        <v>16</v>
      </c>
      <c r="D143" s="5">
        <v>6.61</v>
      </c>
      <c r="E143" s="84">
        <f t="shared" si="5"/>
        <v>39</v>
      </c>
    </row>
    <row r="144" spans="1:5" x14ac:dyDescent="0.25">
      <c r="A144" s="5">
        <v>23</v>
      </c>
      <c r="B144" s="5">
        <v>17</v>
      </c>
      <c r="C144" s="5">
        <v>17</v>
      </c>
      <c r="D144" s="5">
        <v>6.67</v>
      </c>
      <c r="E144" s="84">
        <f t="shared" si="5"/>
        <v>40</v>
      </c>
    </row>
    <row r="145" spans="1:5" x14ac:dyDescent="0.25">
      <c r="A145" s="5">
        <v>23</v>
      </c>
      <c r="B145" s="5">
        <v>18</v>
      </c>
      <c r="C145" s="5">
        <v>18</v>
      </c>
      <c r="D145" s="5">
        <v>6.73</v>
      </c>
      <c r="E145" s="84">
        <f t="shared" si="5"/>
        <v>41</v>
      </c>
    </row>
    <row r="146" spans="1:5" x14ac:dyDescent="0.25">
      <c r="A146" s="5">
        <v>23</v>
      </c>
      <c r="B146" s="5">
        <v>19</v>
      </c>
      <c r="C146" s="5">
        <v>19</v>
      </c>
      <c r="D146" s="5">
        <v>6.79</v>
      </c>
      <c r="E146" s="84">
        <f t="shared" si="5"/>
        <v>42</v>
      </c>
    </row>
    <row r="147" spans="1:5" x14ac:dyDescent="0.25">
      <c r="A147" s="5">
        <v>23</v>
      </c>
      <c r="B147" s="5">
        <v>20</v>
      </c>
      <c r="C147" s="5">
        <v>20</v>
      </c>
      <c r="D147" s="5">
        <v>6.86</v>
      </c>
      <c r="E147" s="84">
        <f t="shared" si="5"/>
        <v>43</v>
      </c>
    </row>
    <row r="148" spans="1:5" x14ac:dyDescent="0.25">
      <c r="A148" s="5">
        <v>23</v>
      </c>
      <c r="B148" s="5">
        <v>21</v>
      </c>
      <c r="C148" s="5">
        <v>21</v>
      </c>
      <c r="D148" s="5">
        <v>6.93</v>
      </c>
      <c r="E148" s="84">
        <f t="shared" si="5"/>
        <v>44</v>
      </c>
    </row>
    <row r="149" spans="1:5" x14ac:dyDescent="0.25">
      <c r="A149" s="5">
        <v>23</v>
      </c>
      <c r="B149" s="5">
        <v>22</v>
      </c>
      <c r="C149" s="5">
        <v>22</v>
      </c>
      <c r="D149" s="5">
        <v>7.07</v>
      </c>
      <c r="E149" s="84">
        <f t="shared" si="5"/>
        <v>45</v>
      </c>
    </row>
    <row r="150" spans="1:5" x14ac:dyDescent="0.25">
      <c r="A150" s="5">
        <v>23</v>
      </c>
      <c r="B150" s="5">
        <v>23</v>
      </c>
      <c r="C150" s="5">
        <v>23</v>
      </c>
      <c r="D150" s="5">
        <v>7.24</v>
      </c>
      <c r="E150" s="84">
        <f t="shared" si="5"/>
        <v>46</v>
      </c>
    </row>
    <row r="151" spans="1:5" x14ac:dyDescent="0.25">
      <c r="A151" s="5">
        <v>23</v>
      </c>
      <c r="B151" s="5">
        <v>24</v>
      </c>
      <c r="C151" s="5">
        <v>24</v>
      </c>
      <c r="D151" s="5">
        <v>7.43</v>
      </c>
      <c r="E151" s="84">
        <f t="shared" si="5"/>
        <v>47</v>
      </c>
    </row>
    <row r="152" spans="1:5" x14ac:dyDescent="0.25">
      <c r="A152" s="5">
        <v>23</v>
      </c>
      <c r="B152" s="5">
        <v>25</v>
      </c>
      <c r="C152" s="5">
        <v>25</v>
      </c>
      <c r="D152" s="5">
        <v>7.61</v>
      </c>
      <c r="E152" s="84">
        <f t="shared" si="5"/>
        <v>48</v>
      </c>
    </row>
    <row r="153" spans="1:5" x14ac:dyDescent="0.25">
      <c r="A153" s="5">
        <v>23</v>
      </c>
      <c r="B153" s="5">
        <v>26</v>
      </c>
      <c r="C153" s="5">
        <v>26</v>
      </c>
      <c r="D153" s="5">
        <v>7.78</v>
      </c>
      <c r="E153" s="84">
        <f t="shared" si="5"/>
        <v>49</v>
      </c>
    </row>
    <row r="154" spans="1:5" x14ac:dyDescent="0.25">
      <c r="A154" s="5">
        <v>23</v>
      </c>
      <c r="B154" s="5">
        <v>27</v>
      </c>
      <c r="C154" s="5">
        <v>27</v>
      </c>
      <c r="D154" s="5">
        <v>7.95</v>
      </c>
      <c r="E154" s="84">
        <f t="shared" si="5"/>
        <v>50</v>
      </c>
    </row>
    <row r="155" spans="1:5" x14ac:dyDescent="0.25">
      <c r="A155" s="5">
        <v>23</v>
      </c>
      <c r="B155" s="5">
        <v>28</v>
      </c>
      <c r="C155" s="5">
        <v>28</v>
      </c>
      <c r="D155" s="5">
        <v>8.1199999999999992</v>
      </c>
      <c r="E155" s="84">
        <f t="shared" si="5"/>
        <v>51</v>
      </c>
    </row>
    <row r="156" spans="1:5" x14ac:dyDescent="0.25">
      <c r="A156" s="5">
        <v>23</v>
      </c>
      <c r="B156" s="5">
        <v>29</v>
      </c>
      <c r="C156" s="5">
        <v>29</v>
      </c>
      <c r="D156" s="5">
        <v>8.2899999999999991</v>
      </c>
      <c r="E156" s="84">
        <f t="shared" si="5"/>
        <v>52</v>
      </c>
    </row>
    <row r="157" spans="1:5" x14ac:dyDescent="0.25">
      <c r="A157" s="5">
        <v>23</v>
      </c>
      <c r="B157" s="5">
        <v>30</v>
      </c>
      <c r="C157" s="5">
        <v>30</v>
      </c>
      <c r="D157" s="5">
        <v>8.4499999999999993</v>
      </c>
      <c r="E157" s="84">
        <f t="shared" si="5"/>
        <v>53</v>
      </c>
    </row>
    <row r="158" spans="1:5" x14ac:dyDescent="0.25">
      <c r="A158" s="5">
        <v>24</v>
      </c>
      <c r="B158" s="5">
        <v>5</v>
      </c>
      <c r="C158" s="5">
        <v>5</v>
      </c>
      <c r="D158" s="5">
        <v>6.52</v>
      </c>
      <c r="E158" s="84">
        <f>C158+A158</f>
        <v>29</v>
      </c>
    </row>
    <row r="159" spans="1:5" x14ac:dyDescent="0.25">
      <c r="A159" s="5">
        <v>24</v>
      </c>
      <c r="B159" s="5">
        <v>6</v>
      </c>
      <c r="C159" s="5">
        <v>6</v>
      </c>
      <c r="D159" s="5">
        <v>6.45</v>
      </c>
      <c r="E159" s="84">
        <f t="shared" ref="E159:E183" si="6">C159+A159</f>
        <v>30</v>
      </c>
    </row>
    <row r="160" spans="1:5" x14ac:dyDescent="0.25">
      <c r="A160" s="5">
        <v>24</v>
      </c>
      <c r="B160" s="5">
        <v>7</v>
      </c>
      <c r="C160" s="5">
        <v>7</v>
      </c>
      <c r="D160" s="5">
        <v>6.43</v>
      </c>
      <c r="E160" s="84">
        <f t="shared" si="6"/>
        <v>31</v>
      </c>
    </row>
    <row r="161" spans="1:5" x14ac:dyDescent="0.25">
      <c r="A161" s="5">
        <v>24</v>
      </c>
      <c r="B161" s="5">
        <v>8</v>
      </c>
      <c r="C161" s="5">
        <v>8</v>
      </c>
      <c r="D161" s="5">
        <v>6.41</v>
      </c>
      <c r="E161" s="84">
        <f t="shared" si="6"/>
        <v>32</v>
      </c>
    </row>
    <row r="162" spans="1:5" x14ac:dyDescent="0.25">
      <c r="A162" s="5">
        <v>24</v>
      </c>
      <c r="B162" s="5">
        <v>9</v>
      </c>
      <c r="C162" s="5">
        <v>9</v>
      </c>
      <c r="D162" s="5">
        <v>6.4</v>
      </c>
      <c r="E162" s="84">
        <f t="shared" si="6"/>
        <v>33</v>
      </c>
    </row>
    <row r="163" spans="1:5" x14ac:dyDescent="0.25">
      <c r="A163" s="5">
        <v>24</v>
      </c>
      <c r="B163" s="5">
        <v>10</v>
      </c>
      <c r="C163" s="5">
        <v>10</v>
      </c>
      <c r="D163" s="5">
        <v>6.4</v>
      </c>
      <c r="E163" s="84">
        <f t="shared" si="6"/>
        <v>34</v>
      </c>
    </row>
    <row r="164" spans="1:5" x14ac:dyDescent="0.25">
      <c r="A164" s="5">
        <v>24</v>
      </c>
      <c r="B164" s="5">
        <v>11</v>
      </c>
      <c r="C164" s="5">
        <v>11</v>
      </c>
      <c r="D164" s="5">
        <v>6.42</v>
      </c>
      <c r="E164" s="84">
        <f t="shared" si="6"/>
        <v>35</v>
      </c>
    </row>
    <row r="165" spans="1:5" x14ac:dyDescent="0.25">
      <c r="A165" s="5">
        <v>24</v>
      </c>
      <c r="B165" s="5">
        <v>12</v>
      </c>
      <c r="C165" s="5">
        <v>12</v>
      </c>
      <c r="D165" s="5">
        <v>6.45</v>
      </c>
      <c r="E165" s="84">
        <f t="shared" si="6"/>
        <v>36</v>
      </c>
    </row>
    <row r="166" spans="1:5" x14ac:dyDescent="0.25">
      <c r="A166" s="5">
        <v>24</v>
      </c>
      <c r="B166" s="5">
        <v>13</v>
      </c>
      <c r="C166" s="5">
        <v>13</v>
      </c>
      <c r="D166" s="5">
        <v>6.48</v>
      </c>
      <c r="E166" s="84">
        <f t="shared" si="6"/>
        <v>37</v>
      </c>
    </row>
    <row r="167" spans="1:5" x14ac:dyDescent="0.25">
      <c r="A167" s="5">
        <v>24</v>
      </c>
      <c r="B167" s="5">
        <v>14</v>
      </c>
      <c r="C167" s="5">
        <v>14</v>
      </c>
      <c r="D167" s="5">
        <v>6.52</v>
      </c>
      <c r="E167" s="84">
        <f t="shared" si="6"/>
        <v>38</v>
      </c>
    </row>
    <row r="168" spans="1:5" x14ac:dyDescent="0.25">
      <c r="A168" s="5">
        <v>24</v>
      </c>
      <c r="B168" s="5">
        <v>15</v>
      </c>
      <c r="C168" s="5">
        <v>15</v>
      </c>
      <c r="D168" s="5">
        <v>6.56</v>
      </c>
      <c r="E168" s="84">
        <f t="shared" si="6"/>
        <v>39</v>
      </c>
    </row>
    <row r="169" spans="1:5" x14ac:dyDescent="0.25">
      <c r="A169" s="5">
        <v>24</v>
      </c>
      <c r="B169" s="5">
        <v>16</v>
      </c>
      <c r="C169" s="5">
        <v>16</v>
      </c>
      <c r="D169" s="5">
        <v>6.61</v>
      </c>
      <c r="E169" s="84">
        <f t="shared" si="6"/>
        <v>40</v>
      </c>
    </row>
    <row r="170" spans="1:5" x14ac:dyDescent="0.25">
      <c r="A170" s="5">
        <v>24</v>
      </c>
      <c r="B170" s="5">
        <v>17</v>
      </c>
      <c r="C170" s="5">
        <v>17</v>
      </c>
      <c r="D170" s="5">
        <v>6.67</v>
      </c>
      <c r="E170" s="84">
        <f t="shared" si="6"/>
        <v>41</v>
      </c>
    </row>
    <row r="171" spans="1:5" x14ac:dyDescent="0.25">
      <c r="A171" s="5">
        <v>24</v>
      </c>
      <c r="B171" s="5">
        <v>18</v>
      </c>
      <c r="C171" s="5">
        <v>18</v>
      </c>
      <c r="D171" s="5">
        <v>6.73</v>
      </c>
      <c r="E171" s="84">
        <f t="shared" si="6"/>
        <v>42</v>
      </c>
    </row>
    <row r="172" spans="1:5" x14ac:dyDescent="0.25">
      <c r="A172" s="5">
        <v>24</v>
      </c>
      <c r="B172" s="5">
        <v>19</v>
      </c>
      <c r="C172" s="5">
        <v>19</v>
      </c>
      <c r="D172" s="5">
        <v>6.79</v>
      </c>
      <c r="E172" s="84">
        <f t="shared" si="6"/>
        <v>43</v>
      </c>
    </row>
    <row r="173" spans="1:5" x14ac:dyDescent="0.25">
      <c r="A173" s="5">
        <v>24</v>
      </c>
      <c r="B173" s="5">
        <v>20</v>
      </c>
      <c r="C173" s="5">
        <v>20</v>
      </c>
      <c r="D173" s="5">
        <v>6.86</v>
      </c>
      <c r="E173" s="84">
        <f t="shared" si="6"/>
        <v>44</v>
      </c>
    </row>
    <row r="174" spans="1:5" x14ac:dyDescent="0.25">
      <c r="A174" s="5">
        <v>24</v>
      </c>
      <c r="B174" s="5">
        <v>21</v>
      </c>
      <c r="C174" s="5">
        <v>21</v>
      </c>
      <c r="D174" s="5">
        <v>6.93</v>
      </c>
      <c r="E174" s="84">
        <f t="shared" si="6"/>
        <v>45</v>
      </c>
    </row>
    <row r="175" spans="1:5" x14ac:dyDescent="0.25">
      <c r="A175" s="5">
        <v>24</v>
      </c>
      <c r="B175" s="5">
        <v>22</v>
      </c>
      <c r="C175" s="5">
        <v>22</v>
      </c>
      <c r="D175" s="5">
        <v>7.07</v>
      </c>
      <c r="E175" s="84">
        <f t="shared" si="6"/>
        <v>46</v>
      </c>
    </row>
    <row r="176" spans="1:5" x14ac:dyDescent="0.25">
      <c r="A176" s="5">
        <v>24</v>
      </c>
      <c r="B176" s="5">
        <v>23</v>
      </c>
      <c r="C176" s="5">
        <v>23</v>
      </c>
      <c r="D176" s="5">
        <v>7.24</v>
      </c>
      <c r="E176" s="84">
        <f t="shared" si="6"/>
        <v>47</v>
      </c>
    </row>
    <row r="177" spans="1:5" x14ac:dyDescent="0.25">
      <c r="A177" s="5">
        <v>24</v>
      </c>
      <c r="B177" s="5">
        <v>24</v>
      </c>
      <c r="C177" s="5">
        <v>24</v>
      </c>
      <c r="D177" s="5">
        <v>7.43</v>
      </c>
      <c r="E177" s="84">
        <f t="shared" si="6"/>
        <v>48</v>
      </c>
    </row>
    <row r="178" spans="1:5" x14ac:dyDescent="0.25">
      <c r="A178" s="5">
        <v>24</v>
      </c>
      <c r="B178" s="5">
        <v>25</v>
      </c>
      <c r="C178" s="5">
        <v>25</v>
      </c>
      <c r="D178" s="5">
        <v>7.61</v>
      </c>
      <c r="E178" s="84">
        <f t="shared" si="6"/>
        <v>49</v>
      </c>
    </row>
    <row r="179" spans="1:5" x14ac:dyDescent="0.25">
      <c r="A179" s="5">
        <v>24</v>
      </c>
      <c r="B179" s="5">
        <v>26</v>
      </c>
      <c r="C179" s="5">
        <v>26</v>
      </c>
      <c r="D179" s="5">
        <v>7.78</v>
      </c>
      <c r="E179" s="84">
        <f t="shared" si="6"/>
        <v>50</v>
      </c>
    </row>
    <row r="180" spans="1:5" x14ac:dyDescent="0.25">
      <c r="A180" s="5">
        <v>24</v>
      </c>
      <c r="B180" s="5">
        <v>27</v>
      </c>
      <c r="C180" s="5">
        <v>27</v>
      </c>
      <c r="D180" s="5">
        <v>7.95</v>
      </c>
      <c r="E180" s="84">
        <f t="shared" si="6"/>
        <v>51</v>
      </c>
    </row>
    <row r="181" spans="1:5" x14ac:dyDescent="0.25">
      <c r="A181" s="5">
        <v>24</v>
      </c>
      <c r="B181" s="5">
        <v>28</v>
      </c>
      <c r="C181" s="5">
        <v>28</v>
      </c>
      <c r="D181" s="5">
        <v>8.1199999999999992</v>
      </c>
      <c r="E181" s="84">
        <f t="shared" si="6"/>
        <v>52</v>
      </c>
    </row>
    <row r="182" spans="1:5" x14ac:dyDescent="0.25">
      <c r="A182" s="5">
        <v>24</v>
      </c>
      <c r="B182" s="5">
        <v>29</v>
      </c>
      <c r="C182" s="5">
        <v>29</v>
      </c>
      <c r="D182" s="5">
        <v>8.2899999999999991</v>
      </c>
      <c r="E182" s="84">
        <f t="shared" si="6"/>
        <v>53</v>
      </c>
    </row>
    <row r="183" spans="1:5" x14ac:dyDescent="0.25">
      <c r="A183" s="5">
        <v>24</v>
      </c>
      <c r="B183" s="5">
        <v>30</v>
      </c>
      <c r="C183" s="5">
        <v>30</v>
      </c>
      <c r="D183" s="5">
        <v>8.4499999999999993</v>
      </c>
      <c r="E183" s="84">
        <f t="shared" si="6"/>
        <v>54</v>
      </c>
    </row>
    <row r="184" spans="1:5" x14ac:dyDescent="0.25">
      <c r="A184" s="5">
        <v>25</v>
      </c>
      <c r="B184" s="5">
        <v>5</v>
      </c>
      <c r="C184" s="5">
        <v>5</v>
      </c>
      <c r="D184" s="5">
        <v>6.52</v>
      </c>
      <c r="E184" s="84">
        <f>C184+A184</f>
        <v>30</v>
      </c>
    </row>
    <row r="185" spans="1:5" x14ac:dyDescent="0.25">
      <c r="A185" s="5">
        <v>25</v>
      </c>
      <c r="B185" s="5">
        <v>6</v>
      </c>
      <c r="C185" s="5">
        <v>6</v>
      </c>
      <c r="D185" s="5">
        <v>6.45</v>
      </c>
      <c r="E185" s="84">
        <f t="shared" ref="E185:E248" si="7">C185+A185</f>
        <v>31</v>
      </c>
    </row>
    <row r="186" spans="1:5" x14ac:dyDescent="0.25">
      <c r="A186" s="5">
        <v>25</v>
      </c>
      <c r="B186" s="5">
        <v>7</v>
      </c>
      <c r="C186" s="5">
        <v>7</v>
      </c>
      <c r="D186" s="5">
        <v>6.43</v>
      </c>
      <c r="E186" s="84">
        <f t="shared" si="7"/>
        <v>32</v>
      </c>
    </row>
    <row r="187" spans="1:5" x14ac:dyDescent="0.25">
      <c r="A187" s="5">
        <v>25</v>
      </c>
      <c r="B187" s="5">
        <v>8</v>
      </c>
      <c r="C187" s="5">
        <v>8</v>
      </c>
      <c r="D187" s="5">
        <v>6.41</v>
      </c>
      <c r="E187" s="84">
        <f t="shared" si="7"/>
        <v>33</v>
      </c>
    </row>
    <row r="188" spans="1:5" x14ac:dyDescent="0.25">
      <c r="A188" s="5">
        <v>25</v>
      </c>
      <c r="B188" s="5">
        <v>9</v>
      </c>
      <c r="C188" s="5">
        <v>9</v>
      </c>
      <c r="D188" s="5">
        <v>6.4</v>
      </c>
      <c r="E188" s="84">
        <f t="shared" si="7"/>
        <v>34</v>
      </c>
    </row>
    <row r="189" spans="1:5" x14ac:dyDescent="0.25">
      <c r="A189" s="5">
        <v>25</v>
      </c>
      <c r="B189" s="5">
        <v>10</v>
      </c>
      <c r="C189" s="5">
        <v>10</v>
      </c>
      <c r="D189" s="5">
        <v>6.4</v>
      </c>
      <c r="E189" s="84">
        <f t="shared" si="7"/>
        <v>35</v>
      </c>
    </row>
    <row r="190" spans="1:5" x14ac:dyDescent="0.25">
      <c r="A190" s="5">
        <v>25</v>
      </c>
      <c r="B190" s="5">
        <v>11</v>
      </c>
      <c r="C190" s="5">
        <v>11</v>
      </c>
      <c r="D190" s="5">
        <v>6.42</v>
      </c>
      <c r="E190" s="84">
        <f t="shared" si="7"/>
        <v>36</v>
      </c>
    </row>
    <row r="191" spans="1:5" x14ac:dyDescent="0.25">
      <c r="A191" s="5">
        <v>25</v>
      </c>
      <c r="B191" s="5">
        <v>12</v>
      </c>
      <c r="C191" s="5">
        <v>12</v>
      </c>
      <c r="D191" s="5">
        <v>6.45</v>
      </c>
      <c r="E191" s="84">
        <f t="shared" si="7"/>
        <v>37</v>
      </c>
    </row>
    <row r="192" spans="1:5" x14ac:dyDescent="0.25">
      <c r="A192" s="5">
        <v>25</v>
      </c>
      <c r="B192" s="5">
        <v>13</v>
      </c>
      <c r="C192" s="5">
        <v>13</v>
      </c>
      <c r="D192" s="5">
        <v>6.48</v>
      </c>
      <c r="E192" s="84">
        <f t="shared" si="7"/>
        <v>38</v>
      </c>
    </row>
    <row r="193" spans="1:5" x14ac:dyDescent="0.25">
      <c r="A193" s="5">
        <v>25</v>
      </c>
      <c r="B193" s="5">
        <v>14</v>
      </c>
      <c r="C193" s="5">
        <v>14</v>
      </c>
      <c r="D193" s="5">
        <v>6.52</v>
      </c>
      <c r="E193" s="84">
        <f t="shared" si="7"/>
        <v>39</v>
      </c>
    </row>
    <row r="194" spans="1:5" x14ac:dyDescent="0.25">
      <c r="A194" s="5">
        <v>25</v>
      </c>
      <c r="B194" s="5">
        <v>15</v>
      </c>
      <c r="C194" s="5">
        <v>15</v>
      </c>
      <c r="D194" s="5">
        <v>6.56</v>
      </c>
      <c r="E194" s="84">
        <f t="shared" si="7"/>
        <v>40</v>
      </c>
    </row>
    <row r="195" spans="1:5" x14ac:dyDescent="0.25">
      <c r="A195" s="5">
        <v>25</v>
      </c>
      <c r="B195" s="5">
        <v>16</v>
      </c>
      <c r="C195" s="5">
        <v>16</v>
      </c>
      <c r="D195" s="5">
        <v>6.61</v>
      </c>
      <c r="E195" s="84">
        <f t="shared" si="7"/>
        <v>41</v>
      </c>
    </row>
    <row r="196" spans="1:5" x14ac:dyDescent="0.25">
      <c r="A196" s="5">
        <v>25</v>
      </c>
      <c r="B196" s="5">
        <v>17</v>
      </c>
      <c r="C196" s="5">
        <v>17</v>
      </c>
      <c r="D196" s="5">
        <v>6.67</v>
      </c>
      <c r="E196" s="84">
        <f t="shared" si="7"/>
        <v>42</v>
      </c>
    </row>
    <row r="197" spans="1:5" x14ac:dyDescent="0.25">
      <c r="A197" s="5">
        <v>25</v>
      </c>
      <c r="B197" s="5">
        <v>18</v>
      </c>
      <c r="C197" s="5">
        <v>18</v>
      </c>
      <c r="D197" s="5">
        <v>6.73</v>
      </c>
      <c r="E197" s="84">
        <f t="shared" si="7"/>
        <v>43</v>
      </c>
    </row>
    <row r="198" spans="1:5" x14ac:dyDescent="0.25">
      <c r="A198" s="5">
        <v>25</v>
      </c>
      <c r="B198" s="5">
        <v>19</v>
      </c>
      <c r="C198" s="5">
        <v>19</v>
      </c>
      <c r="D198" s="5">
        <v>6.79</v>
      </c>
      <c r="E198" s="84">
        <f t="shared" si="7"/>
        <v>44</v>
      </c>
    </row>
    <row r="199" spans="1:5" x14ac:dyDescent="0.25">
      <c r="A199" s="5">
        <v>25</v>
      </c>
      <c r="B199" s="5">
        <v>20</v>
      </c>
      <c r="C199" s="5">
        <v>20</v>
      </c>
      <c r="D199" s="5">
        <v>6.86</v>
      </c>
      <c r="E199" s="84">
        <f t="shared" si="7"/>
        <v>45</v>
      </c>
    </row>
    <row r="200" spans="1:5" x14ac:dyDescent="0.25">
      <c r="A200" s="5">
        <v>25</v>
      </c>
      <c r="B200" s="5">
        <v>21</v>
      </c>
      <c r="C200" s="5">
        <v>21</v>
      </c>
      <c r="D200" s="5">
        <v>6.93</v>
      </c>
      <c r="E200" s="84">
        <f t="shared" si="7"/>
        <v>46</v>
      </c>
    </row>
    <row r="201" spans="1:5" x14ac:dyDescent="0.25">
      <c r="A201" s="5">
        <v>25</v>
      </c>
      <c r="B201" s="5">
        <v>22</v>
      </c>
      <c r="C201" s="5">
        <v>22</v>
      </c>
      <c r="D201" s="5">
        <v>7.07</v>
      </c>
      <c r="E201" s="84">
        <f t="shared" si="7"/>
        <v>47</v>
      </c>
    </row>
    <row r="202" spans="1:5" x14ac:dyDescent="0.25">
      <c r="A202" s="5">
        <v>25</v>
      </c>
      <c r="B202" s="5">
        <v>23</v>
      </c>
      <c r="C202" s="5">
        <v>23</v>
      </c>
      <c r="D202" s="5">
        <v>7.24</v>
      </c>
      <c r="E202" s="84">
        <f t="shared" si="7"/>
        <v>48</v>
      </c>
    </row>
    <row r="203" spans="1:5" x14ac:dyDescent="0.25">
      <c r="A203" s="5">
        <v>25</v>
      </c>
      <c r="B203" s="5">
        <v>24</v>
      </c>
      <c r="C203" s="5">
        <v>24</v>
      </c>
      <c r="D203" s="5">
        <v>7.43</v>
      </c>
      <c r="E203" s="84">
        <f t="shared" si="7"/>
        <v>49</v>
      </c>
    </row>
    <row r="204" spans="1:5" x14ac:dyDescent="0.25">
      <c r="A204" s="5">
        <v>25</v>
      </c>
      <c r="B204" s="5">
        <v>25</v>
      </c>
      <c r="C204" s="5">
        <v>25</v>
      </c>
      <c r="D204" s="5">
        <v>7.61</v>
      </c>
      <c r="E204" s="84">
        <f t="shared" si="7"/>
        <v>50</v>
      </c>
    </row>
    <row r="205" spans="1:5" x14ac:dyDescent="0.25">
      <c r="A205" s="5">
        <v>25</v>
      </c>
      <c r="B205" s="5">
        <v>26</v>
      </c>
      <c r="C205" s="5">
        <v>26</v>
      </c>
      <c r="D205" s="5">
        <v>7.78</v>
      </c>
      <c r="E205" s="84">
        <f t="shared" si="7"/>
        <v>51</v>
      </c>
    </row>
    <row r="206" spans="1:5" x14ac:dyDescent="0.25">
      <c r="A206" s="5">
        <v>25</v>
      </c>
      <c r="B206" s="5">
        <v>27</v>
      </c>
      <c r="C206" s="5">
        <v>27</v>
      </c>
      <c r="D206" s="5">
        <v>7.95</v>
      </c>
      <c r="E206" s="84">
        <f t="shared" si="7"/>
        <v>52</v>
      </c>
    </row>
    <row r="207" spans="1:5" x14ac:dyDescent="0.25">
      <c r="A207" s="5">
        <v>25</v>
      </c>
      <c r="B207" s="5">
        <v>28</v>
      </c>
      <c r="C207" s="5">
        <v>28</v>
      </c>
      <c r="D207" s="5">
        <v>8.1199999999999992</v>
      </c>
      <c r="E207" s="84">
        <f t="shared" si="7"/>
        <v>53</v>
      </c>
    </row>
    <row r="208" spans="1:5" x14ac:dyDescent="0.25">
      <c r="A208" s="5">
        <v>25</v>
      </c>
      <c r="B208" s="5">
        <v>29</v>
      </c>
      <c r="C208" s="5">
        <v>29</v>
      </c>
      <c r="D208" s="5">
        <v>8.2899999999999991</v>
      </c>
      <c r="E208" s="84">
        <f t="shared" si="7"/>
        <v>54</v>
      </c>
    </row>
    <row r="209" spans="1:5" x14ac:dyDescent="0.25">
      <c r="A209" s="5">
        <v>25</v>
      </c>
      <c r="B209" s="5">
        <v>30</v>
      </c>
      <c r="C209" s="5">
        <v>30</v>
      </c>
      <c r="D209" s="5">
        <v>8.4499999999999993</v>
      </c>
      <c r="E209" s="84">
        <f t="shared" si="7"/>
        <v>55</v>
      </c>
    </row>
    <row r="210" spans="1:5" x14ac:dyDescent="0.25">
      <c r="A210" s="5">
        <v>26</v>
      </c>
      <c r="B210" s="5">
        <v>5</v>
      </c>
      <c r="C210" s="5">
        <v>5</v>
      </c>
      <c r="D210" s="5">
        <v>6.49</v>
      </c>
      <c r="E210" s="84">
        <f t="shared" si="7"/>
        <v>31</v>
      </c>
    </row>
    <row r="211" spans="1:5" x14ac:dyDescent="0.25">
      <c r="A211" s="5">
        <v>26</v>
      </c>
      <c r="B211" s="5">
        <v>6</v>
      </c>
      <c r="C211" s="5">
        <v>6</v>
      </c>
      <c r="D211" s="5">
        <v>6.43</v>
      </c>
      <c r="E211" s="84">
        <f t="shared" si="7"/>
        <v>32</v>
      </c>
    </row>
    <row r="212" spans="1:5" x14ac:dyDescent="0.25">
      <c r="A212" s="5">
        <v>26</v>
      </c>
      <c r="B212" s="5">
        <v>7</v>
      </c>
      <c r="C212" s="5">
        <v>7</v>
      </c>
      <c r="D212" s="5">
        <v>6.41</v>
      </c>
      <c r="E212" s="84">
        <f t="shared" si="7"/>
        <v>33</v>
      </c>
    </row>
    <row r="213" spans="1:5" x14ac:dyDescent="0.25">
      <c r="A213" s="5">
        <v>26</v>
      </c>
      <c r="B213" s="5">
        <v>8</v>
      </c>
      <c r="C213" s="5">
        <v>8</v>
      </c>
      <c r="D213" s="5">
        <v>6.41</v>
      </c>
      <c r="E213" s="84">
        <f t="shared" si="7"/>
        <v>34</v>
      </c>
    </row>
    <row r="214" spans="1:5" x14ac:dyDescent="0.25">
      <c r="A214" s="5">
        <v>26</v>
      </c>
      <c r="B214" s="5">
        <v>9</v>
      </c>
      <c r="C214" s="5">
        <v>9</v>
      </c>
      <c r="D214" s="5">
        <v>6.42</v>
      </c>
      <c r="E214" s="84">
        <f t="shared" si="7"/>
        <v>35</v>
      </c>
    </row>
    <row r="215" spans="1:5" x14ac:dyDescent="0.25">
      <c r="A215" s="5">
        <v>26</v>
      </c>
      <c r="B215" s="5">
        <v>10</v>
      </c>
      <c r="C215" s="5">
        <v>10</v>
      </c>
      <c r="D215" s="5">
        <v>6.42</v>
      </c>
      <c r="E215" s="84">
        <f t="shared" si="7"/>
        <v>36</v>
      </c>
    </row>
    <row r="216" spans="1:5" x14ac:dyDescent="0.25">
      <c r="A216" s="5">
        <v>26</v>
      </c>
      <c r="B216" s="5">
        <v>11</v>
      </c>
      <c r="C216" s="5">
        <v>11</v>
      </c>
      <c r="D216" s="5">
        <v>6.45</v>
      </c>
      <c r="E216" s="84">
        <f t="shared" si="7"/>
        <v>37</v>
      </c>
    </row>
    <row r="217" spans="1:5" x14ac:dyDescent="0.25">
      <c r="A217" s="5">
        <v>26</v>
      </c>
      <c r="B217" s="5">
        <v>12</v>
      </c>
      <c r="C217" s="5">
        <v>12</v>
      </c>
      <c r="D217" s="5">
        <v>6.49</v>
      </c>
      <c r="E217" s="84">
        <f t="shared" si="7"/>
        <v>38</v>
      </c>
    </row>
    <row r="218" spans="1:5" x14ac:dyDescent="0.25">
      <c r="A218" s="5">
        <v>26</v>
      </c>
      <c r="B218" s="5">
        <v>13</v>
      </c>
      <c r="C218" s="5">
        <v>13</v>
      </c>
      <c r="D218" s="5">
        <v>6.53</v>
      </c>
      <c r="E218" s="84">
        <f t="shared" si="7"/>
        <v>39</v>
      </c>
    </row>
    <row r="219" spans="1:5" x14ac:dyDescent="0.25">
      <c r="A219" s="5">
        <v>26</v>
      </c>
      <c r="B219" s="5">
        <v>14</v>
      </c>
      <c r="C219" s="5">
        <v>14</v>
      </c>
      <c r="D219" s="5">
        <v>6.58</v>
      </c>
      <c r="E219" s="84">
        <f t="shared" si="7"/>
        <v>40</v>
      </c>
    </row>
    <row r="220" spans="1:5" x14ac:dyDescent="0.25">
      <c r="A220" s="5">
        <v>26</v>
      </c>
      <c r="B220" s="5">
        <v>15</v>
      </c>
      <c r="C220" s="5">
        <v>15</v>
      </c>
      <c r="D220" s="5">
        <v>6.63</v>
      </c>
      <c r="E220" s="84">
        <f t="shared" si="7"/>
        <v>41</v>
      </c>
    </row>
    <row r="221" spans="1:5" x14ac:dyDescent="0.25">
      <c r="A221" s="5">
        <v>26</v>
      </c>
      <c r="B221" s="5">
        <v>16</v>
      </c>
      <c r="C221" s="5">
        <v>16</v>
      </c>
      <c r="D221" s="5">
        <v>6.69</v>
      </c>
      <c r="E221" s="84">
        <f t="shared" si="7"/>
        <v>42</v>
      </c>
    </row>
    <row r="222" spans="1:5" x14ac:dyDescent="0.25">
      <c r="A222" s="5">
        <v>26</v>
      </c>
      <c r="B222" s="5">
        <v>17</v>
      </c>
      <c r="C222" s="5">
        <v>17</v>
      </c>
      <c r="D222" s="5">
        <v>6.75</v>
      </c>
      <c r="E222" s="84">
        <f t="shared" si="7"/>
        <v>43</v>
      </c>
    </row>
    <row r="223" spans="1:5" x14ac:dyDescent="0.25">
      <c r="A223" s="5">
        <v>26</v>
      </c>
      <c r="B223" s="5">
        <v>18</v>
      </c>
      <c r="C223" s="5">
        <v>18</v>
      </c>
      <c r="D223" s="5">
        <v>6.82</v>
      </c>
      <c r="E223" s="84">
        <f t="shared" si="7"/>
        <v>44</v>
      </c>
    </row>
    <row r="224" spans="1:5" x14ac:dyDescent="0.25">
      <c r="A224" s="5">
        <v>26</v>
      </c>
      <c r="B224" s="5">
        <v>19</v>
      </c>
      <c r="C224" s="5">
        <v>19</v>
      </c>
      <c r="D224" s="5">
        <v>6.9</v>
      </c>
      <c r="E224" s="84">
        <f t="shared" si="7"/>
        <v>45</v>
      </c>
    </row>
    <row r="225" spans="1:5" x14ac:dyDescent="0.25">
      <c r="A225" s="5">
        <v>26</v>
      </c>
      <c r="B225" s="5">
        <v>20</v>
      </c>
      <c r="C225" s="5">
        <v>20</v>
      </c>
      <c r="D225" s="5">
        <v>6.98</v>
      </c>
      <c r="E225" s="84">
        <f t="shared" si="7"/>
        <v>46</v>
      </c>
    </row>
    <row r="226" spans="1:5" x14ac:dyDescent="0.25">
      <c r="A226" s="5">
        <v>26</v>
      </c>
      <c r="B226" s="5">
        <v>21</v>
      </c>
      <c r="C226" s="5">
        <v>21</v>
      </c>
      <c r="D226" s="5">
        <v>7.06</v>
      </c>
      <c r="E226" s="84">
        <f t="shared" si="7"/>
        <v>47</v>
      </c>
    </row>
    <row r="227" spans="1:5" x14ac:dyDescent="0.25">
      <c r="A227" s="5">
        <v>26</v>
      </c>
      <c r="B227" s="5">
        <v>22</v>
      </c>
      <c r="C227" s="5">
        <v>22</v>
      </c>
      <c r="D227" s="5">
        <v>7.21</v>
      </c>
      <c r="E227" s="84">
        <f t="shared" si="7"/>
        <v>48</v>
      </c>
    </row>
    <row r="228" spans="1:5" x14ac:dyDescent="0.25">
      <c r="A228" s="5">
        <v>26</v>
      </c>
      <c r="B228" s="5">
        <v>23</v>
      </c>
      <c r="C228" s="5">
        <v>23</v>
      </c>
      <c r="D228" s="5">
        <v>7.42</v>
      </c>
      <c r="E228" s="84">
        <f t="shared" si="7"/>
        <v>49</v>
      </c>
    </row>
    <row r="229" spans="1:5" x14ac:dyDescent="0.25">
      <c r="A229" s="5">
        <v>26</v>
      </c>
      <c r="B229" s="5">
        <v>24</v>
      </c>
      <c r="C229" s="5">
        <v>24</v>
      </c>
      <c r="D229" s="5">
        <v>7.59</v>
      </c>
      <c r="E229" s="84">
        <f t="shared" si="7"/>
        <v>50</v>
      </c>
    </row>
    <row r="230" spans="1:5" x14ac:dyDescent="0.25">
      <c r="A230" s="5">
        <v>26</v>
      </c>
      <c r="B230" s="5">
        <v>25</v>
      </c>
      <c r="C230" s="5">
        <v>25</v>
      </c>
      <c r="D230" s="5">
        <v>7.78</v>
      </c>
      <c r="E230" s="84">
        <f t="shared" si="7"/>
        <v>51</v>
      </c>
    </row>
    <row r="231" spans="1:5" x14ac:dyDescent="0.25">
      <c r="A231" s="5">
        <v>26</v>
      </c>
      <c r="B231" s="5">
        <v>26</v>
      </c>
      <c r="C231" s="5">
        <v>26</v>
      </c>
      <c r="D231" s="5">
        <v>7.96</v>
      </c>
      <c r="E231" s="84">
        <f t="shared" si="7"/>
        <v>52</v>
      </c>
    </row>
    <row r="232" spans="1:5" x14ac:dyDescent="0.25">
      <c r="A232" s="5">
        <v>26</v>
      </c>
      <c r="B232" s="5">
        <v>27</v>
      </c>
      <c r="C232" s="5">
        <v>27</v>
      </c>
      <c r="D232" s="5">
        <v>8.15</v>
      </c>
      <c r="E232" s="84">
        <f t="shared" si="7"/>
        <v>53</v>
      </c>
    </row>
    <row r="233" spans="1:5" x14ac:dyDescent="0.25">
      <c r="A233" s="5">
        <v>26</v>
      </c>
      <c r="B233" s="5">
        <v>28</v>
      </c>
      <c r="C233" s="5">
        <v>28</v>
      </c>
      <c r="D233" s="5">
        <v>8.33</v>
      </c>
      <c r="E233" s="84">
        <f t="shared" si="7"/>
        <v>54</v>
      </c>
    </row>
    <row r="234" spans="1:5" x14ac:dyDescent="0.25">
      <c r="A234" s="5">
        <v>26</v>
      </c>
      <c r="B234" s="5">
        <v>29</v>
      </c>
      <c r="C234" s="5">
        <v>29</v>
      </c>
      <c r="D234" s="5">
        <v>8.51</v>
      </c>
      <c r="E234" s="84">
        <f t="shared" si="7"/>
        <v>55</v>
      </c>
    </row>
    <row r="235" spans="1:5" x14ac:dyDescent="0.25">
      <c r="A235" s="5">
        <v>26</v>
      </c>
      <c r="B235" s="5">
        <v>30</v>
      </c>
      <c r="C235" s="5">
        <v>30</v>
      </c>
      <c r="D235" s="5">
        <v>8.69</v>
      </c>
      <c r="E235" s="84">
        <f t="shared" si="7"/>
        <v>56</v>
      </c>
    </row>
    <row r="236" spans="1:5" x14ac:dyDescent="0.25">
      <c r="A236" s="5">
        <v>27</v>
      </c>
      <c r="B236" s="5">
        <v>5</v>
      </c>
      <c r="C236" s="5">
        <v>5</v>
      </c>
      <c r="D236" s="5">
        <v>6.48</v>
      </c>
      <c r="E236" s="84">
        <f t="shared" si="7"/>
        <v>32</v>
      </c>
    </row>
    <row r="237" spans="1:5" x14ac:dyDescent="0.25">
      <c r="A237" s="5">
        <v>27</v>
      </c>
      <c r="B237" s="5">
        <v>6</v>
      </c>
      <c r="C237" s="5">
        <v>6</v>
      </c>
      <c r="D237" s="5">
        <v>6.43</v>
      </c>
      <c r="E237" s="84">
        <f t="shared" si="7"/>
        <v>33</v>
      </c>
    </row>
    <row r="238" spans="1:5" x14ac:dyDescent="0.25">
      <c r="A238" s="5">
        <v>27</v>
      </c>
      <c r="B238" s="5">
        <v>7</v>
      </c>
      <c r="C238" s="5">
        <v>7</v>
      </c>
      <c r="D238" s="5">
        <v>6.42</v>
      </c>
      <c r="E238" s="84">
        <f t="shared" si="7"/>
        <v>34</v>
      </c>
    </row>
    <row r="239" spans="1:5" x14ac:dyDescent="0.25">
      <c r="A239" s="5">
        <v>27</v>
      </c>
      <c r="B239" s="5">
        <v>8</v>
      </c>
      <c r="C239" s="5">
        <v>8</v>
      </c>
      <c r="D239" s="5">
        <v>6.43</v>
      </c>
      <c r="E239" s="84">
        <f t="shared" si="7"/>
        <v>35</v>
      </c>
    </row>
    <row r="240" spans="1:5" x14ac:dyDescent="0.25">
      <c r="A240" s="5">
        <v>27</v>
      </c>
      <c r="B240" s="5">
        <v>9</v>
      </c>
      <c r="C240" s="5">
        <v>9</v>
      </c>
      <c r="D240" s="5">
        <v>6.45</v>
      </c>
      <c r="E240" s="84">
        <f t="shared" si="7"/>
        <v>36</v>
      </c>
    </row>
    <row r="241" spans="1:5" x14ac:dyDescent="0.25">
      <c r="A241" s="5">
        <v>27</v>
      </c>
      <c r="B241" s="5">
        <v>10</v>
      </c>
      <c r="C241" s="5">
        <v>10</v>
      </c>
      <c r="D241" s="5">
        <v>6.46</v>
      </c>
      <c r="E241" s="84">
        <f t="shared" si="7"/>
        <v>37</v>
      </c>
    </row>
    <row r="242" spans="1:5" x14ac:dyDescent="0.25">
      <c r="A242" s="5">
        <v>27</v>
      </c>
      <c r="B242" s="5">
        <v>11</v>
      </c>
      <c r="C242" s="5">
        <v>11</v>
      </c>
      <c r="D242" s="5">
        <v>6.5</v>
      </c>
      <c r="E242" s="84">
        <f t="shared" si="7"/>
        <v>38</v>
      </c>
    </row>
    <row r="243" spans="1:5" x14ac:dyDescent="0.25">
      <c r="A243" s="5">
        <v>27</v>
      </c>
      <c r="B243" s="5">
        <v>12</v>
      </c>
      <c r="C243" s="5">
        <v>12</v>
      </c>
      <c r="D243" s="5">
        <v>6.55</v>
      </c>
      <c r="E243" s="84">
        <f t="shared" si="7"/>
        <v>39</v>
      </c>
    </row>
    <row r="244" spans="1:5" x14ac:dyDescent="0.25">
      <c r="A244" s="5">
        <v>27</v>
      </c>
      <c r="B244" s="5">
        <v>13</v>
      </c>
      <c r="C244" s="5">
        <v>13</v>
      </c>
      <c r="D244" s="5">
        <v>6.6</v>
      </c>
      <c r="E244" s="84">
        <f t="shared" si="7"/>
        <v>40</v>
      </c>
    </row>
    <row r="245" spans="1:5" x14ac:dyDescent="0.25">
      <c r="A245" s="5">
        <v>27</v>
      </c>
      <c r="B245" s="5">
        <v>14</v>
      </c>
      <c r="C245" s="5">
        <v>14</v>
      </c>
      <c r="D245" s="5">
        <v>6.66</v>
      </c>
      <c r="E245" s="84">
        <f t="shared" si="7"/>
        <v>41</v>
      </c>
    </row>
    <row r="246" spans="1:5" x14ac:dyDescent="0.25">
      <c r="A246" s="5">
        <v>27</v>
      </c>
      <c r="B246" s="5">
        <v>15</v>
      </c>
      <c r="C246" s="5">
        <v>15</v>
      </c>
      <c r="D246" s="5">
        <v>6.72</v>
      </c>
      <c r="E246" s="84">
        <f t="shared" si="7"/>
        <v>42</v>
      </c>
    </row>
    <row r="247" spans="1:5" x14ac:dyDescent="0.25">
      <c r="A247" s="5">
        <v>27</v>
      </c>
      <c r="B247" s="5">
        <v>16</v>
      </c>
      <c r="C247" s="5">
        <v>16</v>
      </c>
      <c r="D247" s="5">
        <v>6.79</v>
      </c>
      <c r="E247" s="84">
        <f t="shared" si="7"/>
        <v>43</v>
      </c>
    </row>
    <row r="248" spans="1:5" x14ac:dyDescent="0.25">
      <c r="A248" s="5">
        <v>27</v>
      </c>
      <c r="B248" s="5">
        <v>17</v>
      </c>
      <c r="C248" s="5">
        <v>17</v>
      </c>
      <c r="D248" s="5">
        <v>6.87</v>
      </c>
      <c r="E248" s="84">
        <f t="shared" si="7"/>
        <v>44</v>
      </c>
    </row>
    <row r="249" spans="1:5" x14ac:dyDescent="0.25">
      <c r="A249" s="5">
        <v>27</v>
      </c>
      <c r="B249" s="5">
        <v>18</v>
      </c>
      <c r="C249" s="5">
        <v>18</v>
      </c>
      <c r="D249" s="5">
        <v>6.94</v>
      </c>
      <c r="E249" s="84">
        <f t="shared" ref="E249:E312" si="8">C249+A249</f>
        <v>45</v>
      </c>
    </row>
    <row r="250" spans="1:5" x14ac:dyDescent="0.25">
      <c r="A250" s="5">
        <v>27</v>
      </c>
      <c r="B250" s="5">
        <v>19</v>
      </c>
      <c r="C250" s="5">
        <v>19</v>
      </c>
      <c r="D250" s="5">
        <v>7.03</v>
      </c>
      <c r="E250" s="84">
        <f t="shared" si="8"/>
        <v>46</v>
      </c>
    </row>
    <row r="251" spans="1:5" x14ac:dyDescent="0.25">
      <c r="A251" s="5">
        <v>27</v>
      </c>
      <c r="B251" s="5">
        <v>20</v>
      </c>
      <c r="C251" s="5">
        <v>20</v>
      </c>
      <c r="D251" s="5">
        <v>7.12</v>
      </c>
      <c r="E251" s="84">
        <f t="shared" si="8"/>
        <v>47</v>
      </c>
    </row>
    <row r="252" spans="1:5" x14ac:dyDescent="0.25">
      <c r="A252" s="5">
        <v>27</v>
      </c>
      <c r="B252" s="5">
        <v>21</v>
      </c>
      <c r="C252" s="5">
        <v>21</v>
      </c>
      <c r="D252" s="5">
        <v>7.21</v>
      </c>
      <c r="E252" s="84">
        <f t="shared" si="8"/>
        <v>48</v>
      </c>
    </row>
    <row r="253" spans="1:5" x14ac:dyDescent="0.25">
      <c r="A253" s="5">
        <v>27</v>
      </c>
      <c r="B253" s="5">
        <v>22</v>
      </c>
      <c r="C253" s="5">
        <v>22</v>
      </c>
      <c r="D253" s="5">
        <v>7.41</v>
      </c>
      <c r="E253" s="84">
        <f t="shared" si="8"/>
        <v>49</v>
      </c>
    </row>
    <row r="254" spans="1:5" x14ac:dyDescent="0.25">
      <c r="A254" s="5">
        <v>27</v>
      </c>
      <c r="B254" s="5">
        <v>23</v>
      </c>
      <c r="C254" s="5">
        <v>23</v>
      </c>
      <c r="D254" s="5">
        <v>7.57</v>
      </c>
      <c r="E254" s="84">
        <f t="shared" si="8"/>
        <v>50</v>
      </c>
    </row>
    <row r="255" spans="1:5" x14ac:dyDescent="0.25">
      <c r="A255" s="5">
        <v>27</v>
      </c>
      <c r="B255" s="5">
        <v>24</v>
      </c>
      <c r="C255" s="5">
        <v>24</v>
      </c>
      <c r="D255" s="5">
        <v>7.78</v>
      </c>
      <c r="E255" s="84">
        <f t="shared" si="8"/>
        <v>51</v>
      </c>
    </row>
    <row r="256" spans="1:5" x14ac:dyDescent="0.25">
      <c r="A256" s="5">
        <v>27</v>
      </c>
      <c r="B256" s="5">
        <v>25</v>
      </c>
      <c r="C256" s="5">
        <v>25</v>
      </c>
      <c r="D256" s="5">
        <v>7.98</v>
      </c>
      <c r="E256" s="84">
        <f t="shared" si="8"/>
        <v>52</v>
      </c>
    </row>
    <row r="257" spans="1:5" x14ac:dyDescent="0.25">
      <c r="A257" s="5">
        <v>27</v>
      </c>
      <c r="B257" s="5">
        <v>26</v>
      </c>
      <c r="C257" s="5">
        <v>26</v>
      </c>
      <c r="D257" s="5">
        <v>8.18</v>
      </c>
      <c r="E257" s="84">
        <f t="shared" si="8"/>
        <v>53</v>
      </c>
    </row>
    <row r="258" spans="1:5" x14ac:dyDescent="0.25">
      <c r="A258" s="5">
        <v>27</v>
      </c>
      <c r="B258" s="5">
        <v>27</v>
      </c>
      <c r="C258" s="5">
        <v>27</v>
      </c>
      <c r="D258" s="5">
        <v>8.3699999999999992</v>
      </c>
      <c r="E258" s="84">
        <f t="shared" si="8"/>
        <v>54</v>
      </c>
    </row>
    <row r="259" spans="1:5" x14ac:dyDescent="0.25">
      <c r="A259" s="5">
        <v>27</v>
      </c>
      <c r="B259" s="5">
        <v>28</v>
      </c>
      <c r="C259" s="5">
        <v>28</v>
      </c>
      <c r="D259" s="5">
        <v>8.56</v>
      </c>
      <c r="E259" s="84">
        <f t="shared" si="8"/>
        <v>55</v>
      </c>
    </row>
    <row r="260" spans="1:5" x14ac:dyDescent="0.25">
      <c r="A260" s="5">
        <v>27</v>
      </c>
      <c r="B260" s="5">
        <v>29</v>
      </c>
      <c r="C260" s="5">
        <v>29</v>
      </c>
      <c r="D260" s="5">
        <v>8.76</v>
      </c>
      <c r="E260" s="84">
        <f t="shared" si="8"/>
        <v>56</v>
      </c>
    </row>
    <row r="261" spans="1:5" x14ac:dyDescent="0.25">
      <c r="A261" s="5">
        <v>27</v>
      </c>
      <c r="B261" s="5">
        <v>30</v>
      </c>
      <c r="C261" s="5">
        <v>30</v>
      </c>
      <c r="D261" s="5">
        <v>8.9499999999999993</v>
      </c>
      <c r="E261" s="84">
        <f t="shared" si="8"/>
        <v>57</v>
      </c>
    </row>
    <row r="262" spans="1:5" x14ac:dyDescent="0.25">
      <c r="A262" s="5">
        <v>28</v>
      </c>
      <c r="B262" s="5">
        <v>5</v>
      </c>
      <c r="C262" s="5">
        <v>5</v>
      </c>
      <c r="D262" s="5">
        <v>6.49</v>
      </c>
      <c r="E262" s="84">
        <f t="shared" si="8"/>
        <v>33</v>
      </c>
    </row>
    <row r="263" spans="1:5" x14ac:dyDescent="0.25">
      <c r="A263" s="5">
        <v>28</v>
      </c>
      <c r="B263" s="5">
        <v>6</v>
      </c>
      <c r="C263" s="5">
        <v>6</v>
      </c>
      <c r="D263" s="5">
        <v>6.45</v>
      </c>
      <c r="E263" s="84">
        <f t="shared" si="8"/>
        <v>34</v>
      </c>
    </row>
    <row r="264" spans="1:5" x14ac:dyDescent="0.25">
      <c r="A264" s="5">
        <v>28</v>
      </c>
      <c r="B264" s="5">
        <v>7</v>
      </c>
      <c r="C264" s="5">
        <v>7</v>
      </c>
      <c r="D264" s="5">
        <v>6.46</v>
      </c>
      <c r="E264" s="84">
        <f t="shared" si="8"/>
        <v>35</v>
      </c>
    </row>
    <row r="265" spans="1:5" x14ac:dyDescent="0.25">
      <c r="A265" s="5">
        <v>28</v>
      </c>
      <c r="B265" s="5">
        <v>8</v>
      </c>
      <c r="C265" s="5">
        <v>8</v>
      </c>
      <c r="D265" s="5">
        <v>6.48</v>
      </c>
      <c r="E265" s="84">
        <f t="shared" si="8"/>
        <v>36</v>
      </c>
    </row>
    <row r="266" spans="1:5" x14ac:dyDescent="0.25">
      <c r="A266" s="5">
        <v>28</v>
      </c>
      <c r="B266" s="5">
        <v>9</v>
      </c>
      <c r="C266" s="5">
        <v>9</v>
      </c>
      <c r="D266" s="5">
        <v>6.51</v>
      </c>
      <c r="E266" s="84">
        <f t="shared" si="8"/>
        <v>37</v>
      </c>
    </row>
    <row r="267" spans="1:5" x14ac:dyDescent="0.25">
      <c r="A267" s="5">
        <v>28</v>
      </c>
      <c r="B267" s="5">
        <v>10</v>
      </c>
      <c r="C267" s="5">
        <v>10</v>
      </c>
      <c r="D267" s="5">
        <v>6.52</v>
      </c>
      <c r="E267" s="84">
        <f t="shared" si="8"/>
        <v>38</v>
      </c>
    </row>
    <row r="268" spans="1:5" x14ac:dyDescent="0.25">
      <c r="A268" s="5">
        <v>28</v>
      </c>
      <c r="B268" s="5">
        <v>11</v>
      </c>
      <c r="C268" s="5">
        <v>11</v>
      </c>
      <c r="D268" s="5">
        <v>6.58</v>
      </c>
      <c r="E268" s="84">
        <f t="shared" si="8"/>
        <v>39</v>
      </c>
    </row>
    <row r="269" spans="1:5" x14ac:dyDescent="0.25">
      <c r="A269" s="5">
        <v>28</v>
      </c>
      <c r="B269" s="5">
        <v>12</v>
      </c>
      <c r="C269" s="5">
        <v>12</v>
      </c>
      <c r="D269" s="5">
        <v>6.64</v>
      </c>
      <c r="E269" s="84">
        <f t="shared" si="8"/>
        <v>40</v>
      </c>
    </row>
    <row r="270" spans="1:5" x14ac:dyDescent="0.25">
      <c r="A270" s="5">
        <v>28</v>
      </c>
      <c r="B270" s="5">
        <v>13</v>
      </c>
      <c r="C270" s="5">
        <v>13</v>
      </c>
      <c r="D270" s="5">
        <v>6.7</v>
      </c>
      <c r="E270" s="84">
        <f t="shared" si="8"/>
        <v>41</v>
      </c>
    </row>
    <row r="271" spans="1:5" x14ac:dyDescent="0.25">
      <c r="A271" s="5">
        <v>28</v>
      </c>
      <c r="B271" s="5">
        <v>14</v>
      </c>
      <c r="C271" s="5">
        <v>14</v>
      </c>
      <c r="D271" s="5">
        <v>6.77</v>
      </c>
      <c r="E271" s="84">
        <f t="shared" si="8"/>
        <v>42</v>
      </c>
    </row>
    <row r="272" spans="1:5" x14ac:dyDescent="0.25">
      <c r="A272" s="5">
        <v>28</v>
      </c>
      <c r="B272" s="5">
        <v>15</v>
      </c>
      <c r="C272" s="5">
        <v>15</v>
      </c>
      <c r="D272" s="5">
        <v>6.84</v>
      </c>
      <c r="E272" s="84">
        <f t="shared" si="8"/>
        <v>43</v>
      </c>
    </row>
    <row r="273" spans="1:5" x14ac:dyDescent="0.25">
      <c r="A273" s="5">
        <v>28</v>
      </c>
      <c r="B273" s="5">
        <v>16</v>
      </c>
      <c r="C273" s="5">
        <v>16</v>
      </c>
      <c r="D273" s="5">
        <v>6.92</v>
      </c>
      <c r="E273" s="84">
        <f t="shared" si="8"/>
        <v>44</v>
      </c>
    </row>
    <row r="274" spans="1:5" x14ac:dyDescent="0.25">
      <c r="A274" s="5">
        <v>28</v>
      </c>
      <c r="B274" s="5">
        <v>17</v>
      </c>
      <c r="C274" s="5">
        <v>17</v>
      </c>
      <c r="D274" s="5">
        <v>7</v>
      </c>
      <c r="E274" s="84">
        <f t="shared" si="8"/>
        <v>45</v>
      </c>
    </row>
    <row r="275" spans="1:5" x14ac:dyDescent="0.25">
      <c r="A275" s="5">
        <v>28</v>
      </c>
      <c r="B275" s="5">
        <v>18</v>
      </c>
      <c r="C275" s="5">
        <v>18</v>
      </c>
      <c r="D275" s="5">
        <v>7.09</v>
      </c>
      <c r="E275" s="84">
        <f t="shared" si="8"/>
        <v>46</v>
      </c>
    </row>
    <row r="276" spans="1:5" x14ac:dyDescent="0.25">
      <c r="A276" s="5">
        <v>28</v>
      </c>
      <c r="B276" s="5">
        <v>19</v>
      </c>
      <c r="C276" s="5">
        <v>19</v>
      </c>
      <c r="D276" s="5">
        <v>7.19</v>
      </c>
      <c r="E276" s="84">
        <f t="shared" si="8"/>
        <v>47</v>
      </c>
    </row>
    <row r="277" spans="1:5" x14ac:dyDescent="0.25">
      <c r="A277" s="5">
        <v>28</v>
      </c>
      <c r="B277" s="5">
        <v>20</v>
      </c>
      <c r="C277" s="5">
        <v>20</v>
      </c>
      <c r="D277" s="5">
        <v>7.29</v>
      </c>
      <c r="E277" s="84">
        <f t="shared" si="8"/>
        <v>48</v>
      </c>
    </row>
    <row r="278" spans="1:5" x14ac:dyDescent="0.25">
      <c r="A278" s="5">
        <v>28</v>
      </c>
      <c r="B278" s="5">
        <v>21</v>
      </c>
      <c r="C278" s="5">
        <v>21</v>
      </c>
      <c r="D278" s="5">
        <v>7.4</v>
      </c>
      <c r="E278" s="84">
        <f t="shared" si="8"/>
        <v>49</v>
      </c>
    </row>
    <row r="279" spans="1:5" x14ac:dyDescent="0.25">
      <c r="A279" s="5">
        <v>28</v>
      </c>
      <c r="B279" s="5">
        <v>22</v>
      </c>
      <c r="C279" s="5">
        <v>22</v>
      </c>
      <c r="D279" s="5">
        <v>7.6</v>
      </c>
      <c r="E279" s="84">
        <f t="shared" si="8"/>
        <v>50</v>
      </c>
    </row>
    <row r="280" spans="1:5" x14ac:dyDescent="0.25">
      <c r="A280" s="5">
        <v>28</v>
      </c>
      <c r="B280" s="5">
        <v>23</v>
      </c>
      <c r="C280" s="5">
        <v>23</v>
      </c>
      <c r="D280" s="5">
        <v>7.77</v>
      </c>
      <c r="E280" s="84">
        <f t="shared" si="8"/>
        <v>51</v>
      </c>
    </row>
    <row r="281" spans="1:5" x14ac:dyDescent="0.25">
      <c r="A281" s="5">
        <v>28</v>
      </c>
      <c r="B281" s="5">
        <v>24</v>
      </c>
      <c r="C281" s="5">
        <v>24</v>
      </c>
      <c r="D281" s="5">
        <v>8</v>
      </c>
      <c r="E281" s="84">
        <f t="shared" si="8"/>
        <v>52</v>
      </c>
    </row>
    <row r="282" spans="1:5" x14ac:dyDescent="0.25">
      <c r="A282" s="5">
        <v>28</v>
      </c>
      <c r="B282" s="5">
        <v>25</v>
      </c>
      <c r="C282" s="5">
        <v>25</v>
      </c>
      <c r="D282" s="5">
        <v>8.2100000000000009</v>
      </c>
      <c r="E282" s="84">
        <f t="shared" si="8"/>
        <v>53</v>
      </c>
    </row>
    <row r="283" spans="1:5" x14ac:dyDescent="0.25">
      <c r="A283" s="5">
        <v>28</v>
      </c>
      <c r="B283" s="5">
        <v>26</v>
      </c>
      <c r="C283" s="5">
        <v>26</v>
      </c>
      <c r="D283" s="5">
        <v>8.42</v>
      </c>
      <c r="E283" s="84">
        <f t="shared" si="8"/>
        <v>54</v>
      </c>
    </row>
    <row r="284" spans="1:5" x14ac:dyDescent="0.25">
      <c r="A284" s="5">
        <v>28</v>
      </c>
      <c r="B284" s="5">
        <v>27</v>
      </c>
      <c r="C284" s="5">
        <v>27</v>
      </c>
      <c r="D284" s="5">
        <v>8.6300000000000008</v>
      </c>
      <c r="E284" s="84">
        <f t="shared" si="8"/>
        <v>55</v>
      </c>
    </row>
    <row r="285" spans="1:5" x14ac:dyDescent="0.25">
      <c r="A285" s="5">
        <v>28</v>
      </c>
      <c r="B285" s="5">
        <v>28</v>
      </c>
      <c r="C285" s="5">
        <v>28</v>
      </c>
      <c r="D285" s="5">
        <v>8.83</v>
      </c>
      <c r="E285" s="84">
        <f t="shared" si="8"/>
        <v>56</v>
      </c>
    </row>
    <row r="286" spans="1:5" x14ac:dyDescent="0.25">
      <c r="A286" s="5">
        <v>28</v>
      </c>
      <c r="B286" s="5">
        <v>29</v>
      </c>
      <c r="C286" s="5">
        <v>29</v>
      </c>
      <c r="D286" s="5">
        <v>9.0399999999999991</v>
      </c>
      <c r="E286" s="84">
        <f t="shared" si="8"/>
        <v>57</v>
      </c>
    </row>
    <row r="287" spans="1:5" x14ac:dyDescent="0.25">
      <c r="A287" s="5">
        <v>28</v>
      </c>
      <c r="B287" s="5">
        <v>30</v>
      </c>
      <c r="C287" s="5">
        <v>30</v>
      </c>
      <c r="D287" s="5">
        <v>9.24</v>
      </c>
      <c r="E287" s="84">
        <f t="shared" si="8"/>
        <v>58</v>
      </c>
    </row>
    <row r="288" spans="1:5" x14ac:dyDescent="0.25">
      <c r="A288" s="5">
        <v>29</v>
      </c>
      <c r="B288" s="5">
        <v>5</v>
      </c>
      <c r="C288" s="5">
        <v>5</v>
      </c>
      <c r="D288" s="5">
        <v>6.6</v>
      </c>
      <c r="E288" s="84">
        <f t="shared" si="8"/>
        <v>34</v>
      </c>
    </row>
    <row r="289" spans="1:5" x14ac:dyDescent="0.25">
      <c r="A289" s="5">
        <v>29</v>
      </c>
      <c r="B289" s="5">
        <v>6</v>
      </c>
      <c r="C289" s="5">
        <v>6</v>
      </c>
      <c r="D289" s="5">
        <v>6.51</v>
      </c>
      <c r="E289" s="84">
        <f t="shared" si="8"/>
        <v>35</v>
      </c>
    </row>
    <row r="290" spans="1:5" x14ac:dyDescent="0.25">
      <c r="A290" s="5">
        <v>29</v>
      </c>
      <c r="B290" s="5">
        <v>7</v>
      </c>
      <c r="C290" s="5">
        <v>7</v>
      </c>
      <c r="D290" s="5">
        <v>6.52</v>
      </c>
      <c r="E290" s="84">
        <f t="shared" si="8"/>
        <v>36</v>
      </c>
    </row>
    <row r="291" spans="1:5" x14ac:dyDescent="0.25">
      <c r="A291" s="5">
        <v>29</v>
      </c>
      <c r="B291" s="5">
        <v>8</v>
      </c>
      <c r="C291" s="5">
        <v>8</v>
      </c>
      <c r="D291" s="5">
        <v>6.55</v>
      </c>
      <c r="E291" s="84">
        <f t="shared" si="8"/>
        <v>37</v>
      </c>
    </row>
    <row r="292" spans="1:5" x14ac:dyDescent="0.25">
      <c r="A292" s="5">
        <v>29</v>
      </c>
      <c r="B292" s="5">
        <v>9</v>
      </c>
      <c r="C292" s="5">
        <v>9</v>
      </c>
      <c r="D292" s="5">
        <v>6.59</v>
      </c>
      <c r="E292" s="84">
        <f t="shared" si="8"/>
        <v>38</v>
      </c>
    </row>
    <row r="293" spans="1:5" x14ac:dyDescent="0.25">
      <c r="A293" s="5">
        <v>29</v>
      </c>
      <c r="B293" s="5">
        <v>10</v>
      </c>
      <c r="C293" s="5">
        <v>10</v>
      </c>
      <c r="D293" s="5">
        <v>6.62</v>
      </c>
      <c r="E293" s="84">
        <f t="shared" si="8"/>
        <v>39</v>
      </c>
    </row>
    <row r="294" spans="1:5" x14ac:dyDescent="0.25">
      <c r="A294" s="5">
        <v>29</v>
      </c>
      <c r="B294" s="5">
        <v>11</v>
      </c>
      <c r="C294" s="5">
        <v>11</v>
      </c>
      <c r="D294" s="5">
        <v>6.68</v>
      </c>
      <c r="E294" s="84">
        <f t="shared" si="8"/>
        <v>40</v>
      </c>
    </row>
    <row r="295" spans="1:5" x14ac:dyDescent="0.25">
      <c r="A295" s="5">
        <v>29</v>
      </c>
      <c r="B295" s="5">
        <v>12</v>
      </c>
      <c r="C295" s="5">
        <v>12</v>
      </c>
      <c r="D295" s="5">
        <v>6.75</v>
      </c>
      <c r="E295" s="84">
        <f t="shared" si="8"/>
        <v>41</v>
      </c>
    </row>
    <row r="296" spans="1:5" x14ac:dyDescent="0.25">
      <c r="A296" s="5">
        <v>29</v>
      </c>
      <c r="B296" s="5">
        <v>13</v>
      </c>
      <c r="C296" s="5">
        <v>13</v>
      </c>
      <c r="D296" s="5">
        <v>6.82</v>
      </c>
      <c r="E296" s="84">
        <f t="shared" si="8"/>
        <v>42</v>
      </c>
    </row>
    <row r="297" spans="1:5" x14ac:dyDescent="0.25">
      <c r="A297" s="5">
        <v>29</v>
      </c>
      <c r="B297" s="5">
        <v>14</v>
      </c>
      <c r="C297" s="5">
        <v>14</v>
      </c>
      <c r="D297" s="5">
        <v>6.9</v>
      </c>
      <c r="E297" s="84">
        <f t="shared" si="8"/>
        <v>43</v>
      </c>
    </row>
    <row r="298" spans="1:5" x14ac:dyDescent="0.25">
      <c r="A298" s="5">
        <v>29</v>
      </c>
      <c r="B298" s="5">
        <v>15</v>
      </c>
      <c r="C298" s="5">
        <v>15</v>
      </c>
      <c r="D298" s="5">
        <v>6.99</v>
      </c>
      <c r="E298" s="84">
        <f t="shared" si="8"/>
        <v>44</v>
      </c>
    </row>
    <row r="299" spans="1:5" x14ac:dyDescent="0.25">
      <c r="A299" s="5">
        <v>29</v>
      </c>
      <c r="B299" s="5">
        <v>16</v>
      </c>
      <c r="C299" s="5">
        <v>16</v>
      </c>
      <c r="D299" s="5">
        <v>7.08</v>
      </c>
      <c r="E299" s="84">
        <f t="shared" si="8"/>
        <v>45</v>
      </c>
    </row>
    <row r="300" spans="1:5" x14ac:dyDescent="0.25">
      <c r="A300" s="5">
        <v>29</v>
      </c>
      <c r="B300" s="5">
        <v>17</v>
      </c>
      <c r="C300" s="5">
        <v>17</v>
      </c>
      <c r="D300" s="5">
        <v>7.17</v>
      </c>
      <c r="E300" s="84">
        <f t="shared" si="8"/>
        <v>46</v>
      </c>
    </row>
    <row r="301" spans="1:5" x14ac:dyDescent="0.25">
      <c r="A301" s="5">
        <v>29</v>
      </c>
      <c r="B301" s="5">
        <v>18</v>
      </c>
      <c r="C301" s="5">
        <v>18</v>
      </c>
      <c r="D301" s="5">
        <v>7.27</v>
      </c>
      <c r="E301" s="84">
        <f t="shared" si="8"/>
        <v>47</v>
      </c>
    </row>
    <row r="302" spans="1:5" x14ac:dyDescent="0.25">
      <c r="A302" s="5">
        <v>29</v>
      </c>
      <c r="B302" s="5">
        <v>19</v>
      </c>
      <c r="C302" s="5">
        <v>19</v>
      </c>
      <c r="D302" s="5">
        <v>7.38</v>
      </c>
      <c r="E302" s="84">
        <f t="shared" si="8"/>
        <v>48</v>
      </c>
    </row>
    <row r="303" spans="1:5" x14ac:dyDescent="0.25">
      <c r="A303" s="5">
        <v>29</v>
      </c>
      <c r="B303" s="5">
        <v>20</v>
      </c>
      <c r="C303" s="5">
        <v>20</v>
      </c>
      <c r="D303" s="5">
        <v>7.49</v>
      </c>
      <c r="E303" s="84">
        <f t="shared" si="8"/>
        <v>49</v>
      </c>
    </row>
    <row r="304" spans="1:5" x14ac:dyDescent="0.25">
      <c r="A304" s="5">
        <v>29</v>
      </c>
      <c r="B304" s="5">
        <v>21</v>
      </c>
      <c r="C304" s="5">
        <v>21</v>
      </c>
      <c r="D304" s="5">
        <v>7.6</v>
      </c>
      <c r="E304" s="84">
        <f t="shared" si="8"/>
        <v>50</v>
      </c>
    </row>
    <row r="305" spans="1:5" x14ac:dyDescent="0.25">
      <c r="A305" s="5">
        <v>29</v>
      </c>
      <c r="B305" s="5">
        <v>22</v>
      </c>
      <c r="C305" s="5">
        <v>22</v>
      </c>
      <c r="D305" s="5">
        <v>7.82</v>
      </c>
      <c r="E305" s="84">
        <f t="shared" si="8"/>
        <v>51</v>
      </c>
    </row>
    <row r="306" spans="1:5" x14ac:dyDescent="0.25">
      <c r="A306" s="5">
        <v>29</v>
      </c>
      <c r="B306" s="5">
        <v>23</v>
      </c>
      <c r="C306" s="5">
        <v>23</v>
      </c>
      <c r="D306" s="5">
        <v>8.01</v>
      </c>
      <c r="E306" s="84">
        <f t="shared" si="8"/>
        <v>52</v>
      </c>
    </row>
    <row r="307" spans="1:5" x14ac:dyDescent="0.25">
      <c r="A307" s="5">
        <v>29</v>
      </c>
      <c r="B307" s="5">
        <v>24</v>
      </c>
      <c r="C307" s="5">
        <v>24</v>
      </c>
      <c r="D307" s="5">
        <v>8.25</v>
      </c>
      <c r="E307" s="84">
        <f t="shared" si="8"/>
        <v>53</v>
      </c>
    </row>
    <row r="308" spans="1:5" x14ac:dyDescent="0.25">
      <c r="A308" s="5">
        <v>29</v>
      </c>
      <c r="B308" s="5">
        <v>25</v>
      </c>
      <c r="C308" s="5">
        <v>25</v>
      </c>
      <c r="D308" s="5">
        <v>8.48</v>
      </c>
      <c r="E308" s="84">
        <f t="shared" si="8"/>
        <v>54</v>
      </c>
    </row>
    <row r="309" spans="1:5" x14ac:dyDescent="0.25">
      <c r="A309" s="5">
        <v>29</v>
      </c>
      <c r="B309" s="5">
        <v>26</v>
      </c>
      <c r="C309" s="5">
        <v>26</v>
      </c>
      <c r="D309" s="5">
        <v>8.6999999999999993</v>
      </c>
      <c r="E309" s="84">
        <f t="shared" si="8"/>
        <v>55</v>
      </c>
    </row>
    <row r="310" spans="1:5" x14ac:dyDescent="0.25">
      <c r="A310" s="5">
        <v>29</v>
      </c>
      <c r="B310" s="5">
        <v>27</v>
      </c>
      <c r="C310" s="5">
        <v>27</v>
      </c>
      <c r="D310" s="5">
        <v>8.91</v>
      </c>
      <c r="E310" s="84">
        <f t="shared" si="8"/>
        <v>56</v>
      </c>
    </row>
    <row r="311" spans="1:5" x14ac:dyDescent="0.25">
      <c r="A311" s="5">
        <v>29</v>
      </c>
      <c r="B311" s="5">
        <v>28</v>
      </c>
      <c r="C311" s="5">
        <v>28</v>
      </c>
      <c r="D311" s="5">
        <v>9.1300000000000008</v>
      </c>
      <c r="E311" s="84">
        <f t="shared" si="8"/>
        <v>57</v>
      </c>
    </row>
    <row r="312" spans="1:5" x14ac:dyDescent="0.25">
      <c r="A312" s="5">
        <v>29</v>
      </c>
      <c r="B312" s="5">
        <v>29</v>
      </c>
      <c r="C312" s="5">
        <v>29</v>
      </c>
      <c r="D312" s="5">
        <v>9.35</v>
      </c>
      <c r="E312" s="84">
        <f t="shared" si="8"/>
        <v>58</v>
      </c>
    </row>
    <row r="313" spans="1:5" x14ac:dyDescent="0.25">
      <c r="A313" s="5">
        <v>29</v>
      </c>
      <c r="B313" s="5">
        <v>30</v>
      </c>
      <c r="C313" s="5">
        <v>30</v>
      </c>
      <c r="D313" s="5">
        <v>9.56</v>
      </c>
      <c r="E313" s="84">
        <f t="shared" ref="E313:E376" si="9">C313+A313</f>
        <v>59</v>
      </c>
    </row>
    <row r="314" spans="1:5" x14ac:dyDescent="0.25">
      <c r="A314" s="5">
        <v>30</v>
      </c>
      <c r="B314" s="5">
        <v>5</v>
      </c>
      <c r="C314" s="5">
        <v>5</v>
      </c>
      <c r="D314" s="5">
        <v>6.6</v>
      </c>
      <c r="E314" s="84">
        <f t="shared" si="9"/>
        <v>35</v>
      </c>
    </row>
    <row r="315" spans="1:5" x14ac:dyDescent="0.25">
      <c r="A315" s="5">
        <v>30</v>
      </c>
      <c r="B315" s="5">
        <v>6</v>
      </c>
      <c r="C315" s="5">
        <v>6</v>
      </c>
      <c r="D315" s="5">
        <v>6.58</v>
      </c>
      <c r="E315" s="84">
        <f t="shared" si="9"/>
        <v>36</v>
      </c>
    </row>
    <row r="316" spans="1:5" x14ac:dyDescent="0.25">
      <c r="A316" s="5">
        <v>30</v>
      </c>
      <c r="B316" s="5">
        <v>7</v>
      </c>
      <c r="C316" s="5">
        <v>7</v>
      </c>
      <c r="D316" s="5">
        <v>6.61</v>
      </c>
      <c r="E316" s="84">
        <f t="shared" si="9"/>
        <v>37</v>
      </c>
    </row>
    <row r="317" spans="1:5" x14ac:dyDescent="0.25">
      <c r="A317" s="5">
        <v>30</v>
      </c>
      <c r="B317" s="5">
        <v>8</v>
      </c>
      <c r="C317" s="5">
        <v>8</v>
      </c>
      <c r="D317" s="5">
        <v>6.65</v>
      </c>
      <c r="E317" s="84">
        <f t="shared" si="9"/>
        <v>38</v>
      </c>
    </row>
    <row r="318" spans="1:5" x14ac:dyDescent="0.25">
      <c r="A318" s="5">
        <v>30</v>
      </c>
      <c r="B318" s="5">
        <v>9</v>
      </c>
      <c r="C318" s="5">
        <v>9</v>
      </c>
      <c r="D318" s="5">
        <v>6.7</v>
      </c>
      <c r="E318" s="84">
        <f t="shared" si="9"/>
        <v>39</v>
      </c>
    </row>
    <row r="319" spans="1:5" x14ac:dyDescent="0.25">
      <c r="A319" s="5">
        <v>30</v>
      </c>
      <c r="B319" s="5">
        <v>10</v>
      </c>
      <c r="C319" s="5">
        <v>10</v>
      </c>
      <c r="D319" s="5">
        <v>6.73</v>
      </c>
      <c r="E319" s="84">
        <f t="shared" si="9"/>
        <v>40</v>
      </c>
    </row>
    <row r="320" spans="1:5" x14ac:dyDescent="0.25">
      <c r="A320" s="5">
        <v>30</v>
      </c>
      <c r="B320" s="5">
        <v>11</v>
      </c>
      <c r="C320" s="5">
        <v>11</v>
      </c>
      <c r="D320" s="5">
        <v>6.81</v>
      </c>
      <c r="E320" s="84">
        <f t="shared" si="9"/>
        <v>41</v>
      </c>
    </row>
    <row r="321" spans="1:5" x14ac:dyDescent="0.25">
      <c r="A321" s="5">
        <v>30</v>
      </c>
      <c r="B321" s="5">
        <v>12</v>
      </c>
      <c r="C321" s="5">
        <v>12</v>
      </c>
      <c r="D321" s="5">
        <v>6.89</v>
      </c>
      <c r="E321" s="84">
        <f t="shared" si="9"/>
        <v>42</v>
      </c>
    </row>
    <row r="322" spans="1:5" x14ac:dyDescent="0.25">
      <c r="A322" s="5">
        <v>30</v>
      </c>
      <c r="B322" s="5">
        <v>13</v>
      </c>
      <c r="C322" s="5">
        <v>13</v>
      </c>
      <c r="D322" s="5">
        <v>6.98</v>
      </c>
      <c r="E322" s="84">
        <f t="shared" si="9"/>
        <v>43</v>
      </c>
    </row>
    <row r="323" spans="1:5" x14ac:dyDescent="0.25">
      <c r="A323" s="5">
        <v>30</v>
      </c>
      <c r="B323" s="5">
        <v>14</v>
      </c>
      <c r="C323" s="5">
        <v>14</v>
      </c>
      <c r="D323" s="5">
        <v>7.07</v>
      </c>
      <c r="E323" s="84">
        <f t="shared" si="9"/>
        <v>44</v>
      </c>
    </row>
    <row r="324" spans="1:5" x14ac:dyDescent="0.25">
      <c r="A324" s="5">
        <v>30</v>
      </c>
      <c r="B324" s="5">
        <v>15</v>
      </c>
      <c r="C324" s="5">
        <v>15</v>
      </c>
      <c r="D324" s="5">
        <v>7.16</v>
      </c>
      <c r="E324" s="84">
        <f t="shared" si="9"/>
        <v>45</v>
      </c>
    </row>
    <row r="325" spans="1:5" x14ac:dyDescent="0.25">
      <c r="A325" s="5">
        <v>30</v>
      </c>
      <c r="B325" s="5">
        <v>16</v>
      </c>
      <c r="C325" s="5">
        <v>16</v>
      </c>
      <c r="D325" s="5">
        <v>7.26</v>
      </c>
      <c r="E325" s="84">
        <f t="shared" si="9"/>
        <v>46</v>
      </c>
    </row>
    <row r="326" spans="1:5" x14ac:dyDescent="0.25">
      <c r="A326" s="5">
        <v>30</v>
      </c>
      <c r="B326" s="5">
        <v>17</v>
      </c>
      <c r="C326" s="5">
        <v>17</v>
      </c>
      <c r="D326" s="5">
        <v>7.37</v>
      </c>
      <c r="E326" s="84">
        <f t="shared" si="9"/>
        <v>47</v>
      </c>
    </row>
    <row r="327" spans="1:5" x14ac:dyDescent="0.25">
      <c r="A327" s="5">
        <v>30</v>
      </c>
      <c r="B327" s="5">
        <v>18</v>
      </c>
      <c r="C327" s="5">
        <v>18</v>
      </c>
      <c r="D327" s="5">
        <v>7.48</v>
      </c>
      <c r="E327" s="84">
        <f t="shared" si="9"/>
        <v>48</v>
      </c>
    </row>
    <row r="328" spans="1:5" x14ac:dyDescent="0.25">
      <c r="A328" s="5">
        <v>30</v>
      </c>
      <c r="B328" s="5">
        <v>19</v>
      </c>
      <c r="C328" s="5">
        <v>19</v>
      </c>
      <c r="D328" s="5">
        <v>7.59</v>
      </c>
      <c r="E328" s="84">
        <f t="shared" si="9"/>
        <v>49</v>
      </c>
    </row>
    <row r="329" spans="1:5" x14ac:dyDescent="0.25">
      <c r="A329" s="5">
        <v>30</v>
      </c>
      <c r="B329" s="5">
        <v>20</v>
      </c>
      <c r="C329" s="5">
        <v>20</v>
      </c>
      <c r="D329" s="5">
        <v>7.72</v>
      </c>
      <c r="E329" s="84">
        <f t="shared" si="9"/>
        <v>50</v>
      </c>
    </row>
    <row r="330" spans="1:5" x14ac:dyDescent="0.25">
      <c r="A330" s="5">
        <v>30</v>
      </c>
      <c r="B330" s="5">
        <v>21</v>
      </c>
      <c r="C330" s="5">
        <v>21</v>
      </c>
      <c r="D330" s="5">
        <v>7.84</v>
      </c>
      <c r="E330" s="84">
        <f t="shared" si="9"/>
        <v>51</v>
      </c>
    </row>
    <row r="331" spans="1:5" x14ac:dyDescent="0.25">
      <c r="A331" s="5">
        <v>30</v>
      </c>
      <c r="B331" s="5">
        <v>22</v>
      </c>
      <c r="C331" s="5">
        <v>22</v>
      </c>
      <c r="D331" s="5">
        <v>8.08</v>
      </c>
      <c r="E331" s="84">
        <f t="shared" si="9"/>
        <v>52</v>
      </c>
    </row>
    <row r="332" spans="1:5" x14ac:dyDescent="0.25">
      <c r="A332" s="5">
        <v>30</v>
      </c>
      <c r="B332" s="5">
        <v>23</v>
      </c>
      <c r="C332" s="5">
        <v>23</v>
      </c>
      <c r="D332" s="5">
        <v>8.31</v>
      </c>
      <c r="E332" s="84">
        <f t="shared" si="9"/>
        <v>53</v>
      </c>
    </row>
    <row r="333" spans="1:5" x14ac:dyDescent="0.25">
      <c r="A333" s="5">
        <v>30</v>
      </c>
      <c r="B333" s="5">
        <v>24</v>
      </c>
      <c r="C333" s="5">
        <v>24</v>
      </c>
      <c r="D333" s="5">
        <v>8.5299999999999994</v>
      </c>
      <c r="E333" s="84">
        <f t="shared" si="9"/>
        <v>54</v>
      </c>
    </row>
    <row r="334" spans="1:5" x14ac:dyDescent="0.25">
      <c r="A334" s="5">
        <v>30</v>
      </c>
      <c r="B334" s="5">
        <v>25</v>
      </c>
      <c r="C334" s="5">
        <v>25</v>
      </c>
      <c r="D334" s="5">
        <v>8.77</v>
      </c>
      <c r="E334" s="84">
        <f t="shared" si="9"/>
        <v>55</v>
      </c>
    </row>
    <row r="335" spans="1:5" x14ac:dyDescent="0.25">
      <c r="A335" s="5">
        <v>30</v>
      </c>
      <c r="B335" s="5">
        <v>26</v>
      </c>
      <c r="C335" s="5">
        <v>26</v>
      </c>
      <c r="D335" s="5">
        <v>9</v>
      </c>
      <c r="E335" s="84">
        <f t="shared" si="9"/>
        <v>56</v>
      </c>
    </row>
    <row r="336" spans="1:5" x14ac:dyDescent="0.25">
      <c r="A336" s="5">
        <v>30</v>
      </c>
      <c r="B336" s="5">
        <v>27</v>
      </c>
      <c r="C336" s="5">
        <v>27</v>
      </c>
      <c r="D336" s="5">
        <v>9.23</v>
      </c>
      <c r="E336" s="84">
        <f t="shared" si="9"/>
        <v>57</v>
      </c>
    </row>
    <row r="337" spans="1:5" x14ac:dyDescent="0.25">
      <c r="A337" s="5">
        <v>30</v>
      </c>
      <c r="B337" s="5">
        <v>28</v>
      </c>
      <c r="C337" s="5">
        <v>28</v>
      </c>
      <c r="D337" s="5">
        <v>9.4600000000000009</v>
      </c>
      <c r="E337" s="84">
        <f t="shared" si="9"/>
        <v>58</v>
      </c>
    </row>
    <row r="338" spans="1:5" x14ac:dyDescent="0.25">
      <c r="A338" s="5">
        <v>30</v>
      </c>
      <c r="B338" s="5">
        <v>29</v>
      </c>
      <c r="C338" s="5">
        <v>29</v>
      </c>
      <c r="D338" s="5">
        <v>9.69</v>
      </c>
      <c r="E338" s="84">
        <f t="shared" si="9"/>
        <v>59</v>
      </c>
    </row>
    <row r="339" spans="1:5" x14ac:dyDescent="0.25">
      <c r="A339" s="5">
        <v>30</v>
      </c>
      <c r="B339" s="5">
        <v>30</v>
      </c>
      <c r="C339" s="5">
        <v>30</v>
      </c>
      <c r="D339" s="5">
        <v>9.92</v>
      </c>
      <c r="E339" s="84">
        <f t="shared" si="9"/>
        <v>60</v>
      </c>
    </row>
    <row r="340" spans="1:5" x14ac:dyDescent="0.25">
      <c r="A340" s="5">
        <v>31</v>
      </c>
      <c r="B340" s="5">
        <v>5</v>
      </c>
      <c r="C340" s="5">
        <v>5</v>
      </c>
      <c r="D340" s="5">
        <v>6.7</v>
      </c>
      <c r="E340" s="84">
        <f t="shared" si="9"/>
        <v>36</v>
      </c>
    </row>
    <row r="341" spans="1:5" x14ac:dyDescent="0.25">
      <c r="A341" s="5">
        <v>31</v>
      </c>
      <c r="B341" s="5">
        <v>6</v>
      </c>
      <c r="C341" s="5">
        <v>6</v>
      </c>
      <c r="D341" s="5">
        <v>6.69</v>
      </c>
      <c r="E341" s="84">
        <f t="shared" si="9"/>
        <v>37</v>
      </c>
    </row>
    <row r="342" spans="1:5" x14ac:dyDescent="0.25">
      <c r="A342" s="5">
        <v>31</v>
      </c>
      <c r="B342" s="5">
        <v>7</v>
      </c>
      <c r="C342" s="5">
        <v>7</v>
      </c>
      <c r="D342" s="5">
        <v>6.73</v>
      </c>
      <c r="E342" s="84">
        <f t="shared" si="9"/>
        <v>38</v>
      </c>
    </row>
    <row r="343" spans="1:5" x14ac:dyDescent="0.25">
      <c r="A343" s="5">
        <v>31</v>
      </c>
      <c r="B343" s="5">
        <v>8</v>
      </c>
      <c r="C343" s="5">
        <v>8</v>
      </c>
      <c r="D343" s="5">
        <v>6.78</v>
      </c>
      <c r="E343" s="84">
        <f t="shared" si="9"/>
        <v>39</v>
      </c>
    </row>
    <row r="344" spans="1:5" x14ac:dyDescent="0.25">
      <c r="A344" s="5">
        <v>31</v>
      </c>
      <c r="B344" s="5">
        <v>9</v>
      </c>
      <c r="C344" s="5">
        <v>9</v>
      </c>
      <c r="D344" s="5">
        <v>6.84</v>
      </c>
      <c r="E344" s="84">
        <f t="shared" si="9"/>
        <v>40</v>
      </c>
    </row>
    <row r="345" spans="1:5" x14ac:dyDescent="0.25">
      <c r="A345" s="5">
        <v>31</v>
      </c>
      <c r="B345" s="5">
        <v>10</v>
      </c>
      <c r="C345" s="5">
        <v>10</v>
      </c>
      <c r="D345" s="5">
        <v>6.88</v>
      </c>
      <c r="E345" s="84">
        <f t="shared" si="9"/>
        <v>41</v>
      </c>
    </row>
    <row r="346" spans="1:5" x14ac:dyDescent="0.25">
      <c r="A346" s="5">
        <v>31</v>
      </c>
      <c r="B346" s="5">
        <v>11</v>
      </c>
      <c r="C346" s="5">
        <v>11</v>
      </c>
      <c r="D346" s="5">
        <v>6.97</v>
      </c>
      <c r="E346" s="84">
        <f t="shared" si="9"/>
        <v>42</v>
      </c>
    </row>
    <row r="347" spans="1:5" x14ac:dyDescent="0.25">
      <c r="A347" s="5">
        <v>31</v>
      </c>
      <c r="B347" s="5">
        <v>12</v>
      </c>
      <c r="C347" s="5">
        <v>12</v>
      </c>
      <c r="D347" s="5">
        <v>7.06</v>
      </c>
      <c r="E347" s="84">
        <f t="shared" si="9"/>
        <v>43</v>
      </c>
    </row>
    <row r="348" spans="1:5" x14ac:dyDescent="0.25">
      <c r="A348" s="5">
        <v>31</v>
      </c>
      <c r="B348" s="5">
        <v>13</v>
      </c>
      <c r="C348" s="5">
        <v>13</v>
      </c>
      <c r="D348" s="5">
        <v>7.16</v>
      </c>
      <c r="E348" s="84">
        <f t="shared" si="9"/>
        <v>44</v>
      </c>
    </row>
    <row r="349" spans="1:5" x14ac:dyDescent="0.25">
      <c r="A349" s="5">
        <v>31</v>
      </c>
      <c r="B349" s="5">
        <v>14</v>
      </c>
      <c r="C349" s="5">
        <v>14</v>
      </c>
      <c r="D349" s="5">
        <v>7.26</v>
      </c>
      <c r="E349" s="84">
        <f t="shared" si="9"/>
        <v>45</v>
      </c>
    </row>
    <row r="350" spans="1:5" x14ac:dyDescent="0.25">
      <c r="A350" s="5">
        <v>31</v>
      </c>
      <c r="B350" s="5">
        <v>15</v>
      </c>
      <c r="C350" s="5">
        <v>15</v>
      </c>
      <c r="D350" s="5">
        <v>7.36</v>
      </c>
      <c r="E350" s="84">
        <f t="shared" si="9"/>
        <v>46</v>
      </c>
    </row>
    <row r="351" spans="1:5" x14ac:dyDescent="0.25">
      <c r="A351" s="5">
        <v>31</v>
      </c>
      <c r="B351" s="5">
        <v>16</v>
      </c>
      <c r="C351" s="5">
        <v>16</v>
      </c>
      <c r="D351" s="5">
        <v>7.48</v>
      </c>
      <c r="E351" s="84">
        <f t="shared" si="9"/>
        <v>47</v>
      </c>
    </row>
    <row r="352" spans="1:5" x14ac:dyDescent="0.25">
      <c r="A352" s="5">
        <v>31</v>
      </c>
      <c r="B352" s="5">
        <v>17</v>
      </c>
      <c r="C352" s="5">
        <v>17</v>
      </c>
      <c r="D352" s="5">
        <v>7.59</v>
      </c>
      <c r="E352" s="84">
        <f t="shared" si="9"/>
        <v>48</v>
      </c>
    </row>
    <row r="353" spans="1:5" x14ac:dyDescent="0.25">
      <c r="A353" s="5">
        <v>31</v>
      </c>
      <c r="B353" s="5">
        <v>18</v>
      </c>
      <c r="C353" s="5">
        <v>18</v>
      </c>
      <c r="D353" s="5">
        <v>7.71</v>
      </c>
      <c r="E353" s="84">
        <f t="shared" si="9"/>
        <v>49</v>
      </c>
    </row>
    <row r="354" spans="1:5" x14ac:dyDescent="0.25">
      <c r="A354" s="5">
        <v>31</v>
      </c>
      <c r="B354" s="5">
        <v>19</v>
      </c>
      <c r="C354" s="5">
        <v>19</v>
      </c>
      <c r="D354" s="5">
        <v>7.84</v>
      </c>
      <c r="E354" s="84">
        <f t="shared" si="9"/>
        <v>50</v>
      </c>
    </row>
    <row r="355" spans="1:5" x14ac:dyDescent="0.25">
      <c r="A355" s="5">
        <v>31</v>
      </c>
      <c r="B355" s="5">
        <v>20</v>
      </c>
      <c r="C355" s="5">
        <v>20</v>
      </c>
      <c r="D355" s="5">
        <v>7.97</v>
      </c>
      <c r="E355" s="84">
        <f t="shared" si="9"/>
        <v>51</v>
      </c>
    </row>
    <row r="356" spans="1:5" x14ac:dyDescent="0.25">
      <c r="A356" s="5">
        <v>31</v>
      </c>
      <c r="B356" s="5">
        <v>21</v>
      </c>
      <c r="C356" s="5">
        <v>21</v>
      </c>
      <c r="D356" s="5">
        <v>8.11</v>
      </c>
      <c r="E356" s="84">
        <f t="shared" si="9"/>
        <v>52</v>
      </c>
    </row>
    <row r="357" spans="1:5" x14ac:dyDescent="0.25">
      <c r="A357" s="5">
        <v>31</v>
      </c>
      <c r="B357" s="5">
        <v>22</v>
      </c>
      <c r="C357" s="5">
        <v>22</v>
      </c>
      <c r="D357" s="5">
        <v>8.36</v>
      </c>
      <c r="E357" s="84">
        <f t="shared" si="9"/>
        <v>53</v>
      </c>
    </row>
    <row r="358" spans="1:5" x14ac:dyDescent="0.25">
      <c r="A358" s="5">
        <v>31</v>
      </c>
      <c r="B358" s="5">
        <v>23</v>
      </c>
      <c r="C358" s="5">
        <v>23</v>
      </c>
      <c r="D358" s="5">
        <v>8.61</v>
      </c>
      <c r="E358" s="84">
        <f t="shared" si="9"/>
        <v>54</v>
      </c>
    </row>
    <row r="359" spans="1:5" x14ac:dyDescent="0.25">
      <c r="A359" s="5">
        <v>31</v>
      </c>
      <c r="B359" s="5">
        <v>24</v>
      </c>
      <c r="C359" s="5">
        <v>24</v>
      </c>
      <c r="D359" s="5">
        <v>8.84</v>
      </c>
      <c r="E359" s="84">
        <f t="shared" si="9"/>
        <v>55</v>
      </c>
    </row>
    <row r="360" spans="1:5" x14ac:dyDescent="0.25">
      <c r="A360" s="5">
        <v>31</v>
      </c>
      <c r="B360" s="5">
        <v>25</v>
      </c>
      <c r="C360" s="5">
        <v>25</v>
      </c>
      <c r="D360" s="5">
        <v>9.09</v>
      </c>
      <c r="E360" s="84">
        <f t="shared" si="9"/>
        <v>56</v>
      </c>
    </row>
    <row r="361" spans="1:5" x14ac:dyDescent="0.25">
      <c r="A361" s="5">
        <v>31</v>
      </c>
      <c r="B361" s="5">
        <v>26</v>
      </c>
      <c r="C361" s="5">
        <v>26</v>
      </c>
      <c r="D361" s="5">
        <v>9.34</v>
      </c>
      <c r="E361" s="84">
        <f t="shared" si="9"/>
        <v>57</v>
      </c>
    </row>
    <row r="362" spans="1:5" x14ac:dyDescent="0.25">
      <c r="A362" s="5">
        <v>31</v>
      </c>
      <c r="B362" s="5">
        <v>27</v>
      </c>
      <c r="C362" s="5">
        <v>27</v>
      </c>
      <c r="D362" s="5">
        <v>9.58</v>
      </c>
      <c r="E362" s="84">
        <f t="shared" si="9"/>
        <v>58</v>
      </c>
    </row>
    <row r="363" spans="1:5" x14ac:dyDescent="0.25">
      <c r="A363" s="5">
        <v>31</v>
      </c>
      <c r="B363" s="5">
        <v>28</v>
      </c>
      <c r="C363" s="5">
        <v>28</v>
      </c>
      <c r="D363" s="5">
        <v>9.82</v>
      </c>
      <c r="E363" s="84">
        <f t="shared" si="9"/>
        <v>59</v>
      </c>
    </row>
    <row r="364" spans="1:5" x14ac:dyDescent="0.25">
      <c r="A364" s="5">
        <v>31</v>
      </c>
      <c r="B364" s="5">
        <v>29</v>
      </c>
      <c r="C364" s="5">
        <v>29</v>
      </c>
      <c r="D364" s="5">
        <v>10.06</v>
      </c>
      <c r="E364" s="84">
        <f t="shared" si="9"/>
        <v>60</v>
      </c>
    </row>
    <row r="365" spans="1:5" x14ac:dyDescent="0.25">
      <c r="A365" s="5">
        <v>31</v>
      </c>
      <c r="B365" s="5">
        <v>30</v>
      </c>
      <c r="C365" s="5">
        <v>30</v>
      </c>
      <c r="D365" s="5">
        <v>10.31</v>
      </c>
      <c r="E365" s="84">
        <f t="shared" si="9"/>
        <v>61</v>
      </c>
    </row>
    <row r="366" spans="1:5" x14ac:dyDescent="0.25">
      <c r="A366" s="5">
        <v>32</v>
      </c>
      <c r="B366" s="5">
        <v>5</v>
      </c>
      <c r="C366" s="5">
        <v>5</v>
      </c>
      <c r="D366" s="5">
        <v>6.83</v>
      </c>
      <c r="E366" s="84">
        <f t="shared" si="9"/>
        <v>37</v>
      </c>
    </row>
    <row r="367" spans="1:5" x14ac:dyDescent="0.25">
      <c r="A367" s="5">
        <v>32</v>
      </c>
      <c r="B367" s="5">
        <v>6</v>
      </c>
      <c r="C367" s="5">
        <v>6</v>
      </c>
      <c r="D367" s="5">
        <v>6.83</v>
      </c>
      <c r="E367" s="84">
        <f t="shared" si="9"/>
        <v>38</v>
      </c>
    </row>
    <row r="368" spans="1:5" x14ac:dyDescent="0.25">
      <c r="A368" s="5">
        <v>32</v>
      </c>
      <c r="B368" s="5">
        <v>7</v>
      </c>
      <c r="C368" s="5">
        <v>7</v>
      </c>
      <c r="D368" s="5">
        <v>6.88</v>
      </c>
      <c r="E368" s="84">
        <f t="shared" si="9"/>
        <v>39</v>
      </c>
    </row>
    <row r="369" spans="1:5" x14ac:dyDescent="0.25">
      <c r="A369" s="5">
        <v>32</v>
      </c>
      <c r="B369" s="5">
        <v>8</v>
      </c>
      <c r="C369" s="5">
        <v>8</v>
      </c>
      <c r="D369" s="5">
        <v>6.94</v>
      </c>
      <c r="E369" s="84">
        <f t="shared" si="9"/>
        <v>40</v>
      </c>
    </row>
    <row r="370" spans="1:5" x14ac:dyDescent="0.25">
      <c r="A370" s="5">
        <v>32</v>
      </c>
      <c r="B370" s="5">
        <v>9</v>
      </c>
      <c r="C370" s="5">
        <v>9</v>
      </c>
      <c r="D370" s="5">
        <v>7.01</v>
      </c>
      <c r="E370" s="84">
        <f t="shared" si="9"/>
        <v>41</v>
      </c>
    </row>
    <row r="371" spans="1:5" x14ac:dyDescent="0.25">
      <c r="A371" s="5">
        <v>32</v>
      </c>
      <c r="B371" s="5">
        <v>10</v>
      </c>
      <c r="C371" s="5">
        <v>10</v>
      </c>
      <c r="D371" s="5">
        <v>7.06</v>
      </c>
      <c r="E371" s="84">
        <f t="shared" si="9"/>
        <v>42</v>
      </c>
    </row>
    <row r="372" spans="1:5" x14ac:dyDescent="0.25">
      <c r="A372" s="5">
        <v>32</v>
      </c>
      <c r="B372" s="5">
        <v>11</v>
      </c>
      <c r="C372" s="5">
        <v>11</v>
      </c>
      <c r="D372" s="5">
        <v>7.16</v>
      </c>
      <c r="E372" s="84">
        <f t="shared" si="9"/>
        <v>43</v>
      </c>
    </row>
    <row r="373" spans="1:5" x14ac:dyDescent="0.25">
      <c r="A373" s="5">
        <v>32</v>
      </c>
      <c r="B373" s="5">
        <v>12</v>
      </c>
      <c r="C373" s="5">
        <v>12</v>
      </c>
      <c r="D373" s="5">
        <v>7.26</v>
      </c>
      <c r="E373" s="84">
        <f t="shared" si="9"/>
        <v>44</v>
      </c>
    </row>
    <row r="374" spans="1:5" x14ac:dyDescent="0.25">
      <c r="A374" s="5">
        <v>32</v>
      </c>
      <c r="B374" s="5">
        <v>13</v>
      </c>
      <c r="C374" s="5">
        <v>13</v>
      </c>
      <c r="D374" s="5">
        <v>7.37</v>
      </c>
      <c r="E374" s="84">
        <f t="shared" si="9"/>
        <v>45</v>
      </c>
    </row>
    <row r="375" spans="1:5" x14ac:dyDescent="0.25">
      <c r="A375" s="5">
        <v>32</v>
      </c>
      <c r="B375" s="5">
        <v>14</v>
      </c>
      <c r="C375" s="5">
        <v>14</v>
      </c>
      <c r="D375" s="5">
        <v>7.48</v>
      </c>
      <c r="E375" s="84">
        <f t="shared" si="9"/>
        <v>46</v>
      </c>
    </row>
    <row r="376" spans="1:5" x14ac:dyDescent="0.25">
      <c r="A376" s="5">
        <v>32</v>
      </c>
      <c r="B376" s="5">
        <v>15</v>
      </c>
      <c r="C376" s="5">
        <v>15</v>
      </c>
      <c r="D376" s="5">
        <v>7.6</v>
      </c>
      <c r="E376" s="84">
        <f t="shared" si="9"/>
        <v>47</v>
      </c>
    </row>
    <row r="377" spans="1:5" x14ac:dyDescent="0.25">
      <c r="A377" s="5">
        <v>32</v>
      </c>
      <c r="B377" s="5">
        <v>16</v>
      </c>
      <c r="C377" s="5">
        <v>16</v>
      </c>
      <c r="D377" s="5">
        <v>7.72</v>
      </c>
      <c r="E377" s="84">
        <f t="shared" ref="E377:E440" si="10">C377+A377</f>
        <v>48</v>
      </c>
    </row>
    <row r="378" spans="1:5" x14ac:dyDescent="0.25">
      <c r="A378" s="5">
        <v>32</v>
      </c>
      <c r="B378" s="5">
        <v>17</v>
      </c>
      <c r="C378" s="5">
        <v>17</v>
      </c>
      <c r="D378" s="5">
        <v>7.85</v>
      </c>
      <c r="E378" s="84">
        <f t="shared" si="10"/>
        <v>49</v>
      </c>
    </row>
    <row r="379" spans="1:5" x14ac:dyDescent="0.25">
      <c r="A379" s="5">
        <v>32</v>
      </c>
      <c r="B379" s="5">
        <v>18</v>
      </c>
      <c r="C379" s="5">
        <v>18</v>
      </c>
      <c r="D379" s="5">
        <v>7.98</v>
      </c>
      <c r="E379" s="84">
        <f t="shared" si="10"/>
        <v>50</v>
      </c>
    </row>
    <row r="380" spans="1:5" x14ac:dyDescent="0.25">
      <c r="A380" s="5">
        <v>32</v>
      </c>
      <c r="B380" s="5">
        <v>19</v>
      </c>
      <c r="C380" s="5">
        <v>19</v>
      </c>
      <c r="D380" s="5">
        <v>8.1199999999999992</v>
      </c>
      <c r="E380" s="84">
        <f t="shared" si="10"/>
        <v>51</v>
      </c>
    </row>
    <row r="381" spans="1:5" x14ac:dyDescent="0.25">
      <c r="A381" s="5">
        <v>32</v>
      </c>
      <c r="B381" s="5">
        <v>20</v>
      </c>
      <c r="C381" s="5">
        <v>20</v>
      </c>
      <c r="D381" s="5">
        <v>8.26</v>
      </c>
      <c r="E381" s="84">
        <f t="shared" si="10"/>
        <v>52</v>
      </c>
    </row>
    <row r="382" spans="1:5" x14ac:dyDescent="0.25">
      <c r="A382" s="5">
        <v>32</v>
      </c>
      <c r="B382" s="5">
        <v>21</v>
      </c>
      <c r="C382" s="5">
        <v>21</v>
      </c>
      <c r="D382" s="5">
        <v>8.41</v>
      </c>
      <c r="E382" s="84">
        <f t="shared" si="10"/>
        <v>53</v>
      </c>
    </row>
    <row r="383" spans="1:5" x14ac:dyDescent="0.25">
      <c r="A383" s="5">
        <v>32</v>
      </c>
      <c r="B383" s="5">
        <v>22</v>
      </c>
      <c r="C383" s="5">
        <v>22</v>
      </c>
      <c r="D383" s="5">
        <v>8.68</v>
      </c>
      <c r="E383" s="84">
        <f t="shared" si="10"/>
        <v>54</v>
      </c>
    </row>
    <row r="384" spans="1:5" x14ac:dyDescent="0.25">
      <c r="A384" s="5">
        <v>32</v>
      </c>
      <c r="B384" s="5">
        <v>23</v>
      </c>
      <c r="C384" s="5">
        <v>23</v>
      </c>
      <c r="D384" s="5">
        <v>8.94</v>
      </c>
      <c r="E384" s="84">
        <f t="shared" si="10"/>
        <v>55</v>
      </c>
    </row>
    <row r="385" spans="1:5" x14ac:dyDescent="0.25">
      <c r="A385" s="5">
        <v>32</v>
      </c>
      <c r="B385" s="5">
        <v>24</v>
      </c>
      <c r="C385" s="5">
        <v>24</v>
      </c>
      <c r="D385" s="5">
        <v>9.19</v>
      </c>
      <c r="E385" s="84">
        <f t="shared" si="10"/>
        <v>56</v>
      </c>
    </row>
    <row r="386" spans="1:5" x14ac:dyDescent="0.25">
      <c r="A386" s="5">
        <v>32</v>
      </c>
      <c r="B386" s="5">
        <v>25</v>
      </c>
      <c r="C386" s="5">
        <v>25</v>
      </c>
      <c r="D386" s="5">
        <v>9.4499999999999993</v>
      </c>
      <c r="E386" s="84">
        <f t="shared" si="10"/>
        <v>57</v>
      </c>
    </row>
    <row r="387" spans="1:5" x14ac:dyDescent="0.25">
      <c r="A387" s="5">
        <v>32</v>
      </c>
      <c r="B387" s="5">
        <v>26</v>
      </c>
      <c r="C387" s="5">
        <v>26</v>
      </c>
      <c r="D387" s="5">
        <v>9.7100000000000009</v>
      </c>
      <c r="E387" s="84">
        <f t="shared" si="10"/>
        <v>58</v>
      </c>
    </row>
    <row r="388" spans="1:5" x14ac:dyDescent="0.25">
      <c r="A388" s="5">
        <v>32</v>
      </c>
      <c r="B388" s="5">
        <v>27</v>
      </c>
      <c r="C388" s="5">
        <v>27</v>
      </c>
      <c r="D388" s="5">
        <v>9.9600000000000009</v>
      </c>
      <c r="E388" s="84">
        <f t="shared" si="10"/>
        <v>59</v>
      </c>
    </row>
    <row r="389" spans="1:5" x14ac:dyDescent="0.25">
      <c r="A389" s="5">
        <v>32</v>
      </c>
      <c r="B389" s="5">
        <v>28</v>
      </c>
      <c r="C389" s="5">
        <v>28</v>
      </c>
      <c r="D389" s="5">
        <v>10.220000000000001</v>
      </c>
      <c r="E389" s="84">
        <f t="shared" si="10"/>
        <v>60</v>
      </c>
    </row>
    <row r="390" spans="1:5" x14ac:dyDescent="0.25">
      <c r="A390" s="5">
        <v>32</v>
      </c>
      <c r="B390" s="5">
        <v>29</v>
      </c>
      <c r="C390" s="5">
        <v>29</v>
      </c>
      <c r="D390" s="5">
        <v>10.47</v>
      </c>
      <c r="E390" s="84">
        <f t="shared" si="10"/>
        <v>61</v>
      </c>
    </row>
    <row r="391" spans="1:5" x14ac:dyDescent="0.25">
      <c r="A391" s="5">
        <v>32</v>
      </c>
      <c r="B391" s="5">
        <v>30</v>
      </c>
      <c r="C391" s="5">
        <v>30</v>
      </c>
      <c r="D391" s="5">
        <v>10.73</v>
      </c>
      <c r="E391" s="84">
        <f t="shared" si="10"/>
        <v>62</v>
      </c>
    </row>
    <row r="392" spans="1:5" x14ac:dyDescent="0.25">
      <c r="A392" s="5">
        <v>33</v>
      </c>
      <c r="B392" s="5">
        <v>5</v>
      </c>
      <c r="C392" s="5">
        <v>5</v>
      </c>
      <c r="D392" s="5">
        <v>6.98</v>
      </c>
      <c r="E392" s="84">
        <f t="shared" si="10"/>
        <v>38</v>
      </c>
    </row>
    <row r="393" spans="1:5" x14ac:dyDescent="0.25">
      <c r="A393" s="5">
        <v>33</v>
      </c>
      <c r="B393" s="5">
        <v>6</v>
      </c>
      <c r="C393" s="5">
        <v>6</v>
      </c>
      <c r="D393" s="5">
        <v>6.99</v>
      </c>
      <c r="E393" s="84">
        <f t="shared" si="10"/>
        <v>39</v>
      </c>
    </row>
    <row r="394" spans="1:5" x14ac:dyDescent="0.25">
      <c r="A394" s="5">
        <v>33</v>
      </c>
      <c r="B394" s="5">
        <v>7</v>
      </c>
      <c r="C394" s="5">
        <v>7</v>
      </c>
      <c r="D394" s="5">
        <v>7.05</v>
      </c>
      <c r="E394" s="84">
        <f t="shared" si="10"/>
        <v>40</v>
      </c>
    </row>
    <row r="395" spans="1:5" x14ac:dyDescent="0.25">
      <c r="A395" s="5">
        <v>33</v>
      </c>
      <c r="B395" s="5">
        <v>8</v>
      </c>
      <c r="C395" s="5">
        <v>8</v>
      </c>
      <c r="D395" s="5">
        <v>7.13</v>
      </c>
      <c r="E395" s="84">
        <f t="shared" si="10"/>
        <v>41</v>
      </c>
    </row>
    <row r="396" spans="1:5" x14ac:dyDescent="0.25">
      <c r="A396" s="5">
        <v>33</v>
      </c>
      <c r="B396" s="5">
        <v>9</v>
      </c>
      <c r="C396" s="5">
        <v>9</v>
      </c>
      <c r="D396" s="5">
        <v>7.21</v>
      </c>
      <c r="E396" s="84">
        <f t="shared" si="10"/>
        <v>42</v>
      </c>
    </row>
    <row r="397" spans="1:5" x14ac:dyDescent="0.25">
      <c r="A397" s="5">
        <v>33</v>
      </c>
      <c r="B397" s="5">
        <v>10</v>
      </c>
      <c r="C397" s="5">
        <v>10</v>
      </c>
      <c r="D397" s="5">
        <v>7.27</v>
      </c>
      <c r="E397" s="84">
        <f t="shared" si="10"/>
        <v>43</v>
      </c>
    </row>
    <row r="398" spans="1:5" x14ac:dyDescent="0.25">
      <c r="A398" s="5">
        <v>33</v>
      </c>
      <c r="B398" s="5">
        <v>11</v>
      </c>
      <c r="C398" s="5">
        <v>11</v>
      </c>
      <c r="D398" s="5">
        <v>7.38</v>
      </c>
      <c r="E398" s="84">
        <f t="shared" si="10"/>
        <v>44</v>
      </c>
    </row>
    <row r="399" spans="1:5" x14ac:dyDescent="0.25">
      <c r="A399" s="5">
        <v>33</v>
      </c>
      <c r="B399" s="5">
        <v>12</v>
      </c>
      <c r="C399" s="5">
        <v>12</v>
      </c>
      <c r="D399" s="5">
        <v>7.49</v>
      </c>
      <c r="E399" s="84">
        <f t="shared" si="10"/>
        <v>45</v>
      </c>
    </row>
    <row r="400" spans="1:5" x14ac:dyDescent="0.25">
      <c r="A400" s="5">
        <v>33</v>
      </c>
      <c r="B400" s="5">
        <v>13</v>
      </c>
      <c r="C400" s="5">
        <v>13</v>
      </c>
      <c r="D400" s="5">
        <v>7.61</v>
      </c>
      <c r="E400" s="84">
        <f t="shared" si="10"/>
        <v>46</v>
      </c>
    </row>
    <row r="401" spans="1:5" x14ac:dyDescent="0.25">
      <c r="A401" s="5">
        <v>33</v>
      </c>
      <c r="B401" s="5">
        <v>14</v>
      </c>
      <c r="C401" s="5">
        <v>14</v>
      </c>
      <c r="D401" s="5">
        <v>7.74</v>
      </c>
      <c r="E401" s="84">
        <f t="shared" si="10"/>
        <v>47</v>
      </c>
    </row>
    <row r="402" spans="1:5" x14ac:dyDescent="0.25">
      <c r="A402" s="5">
        <v>33</v>
      </c>
      <c r="B402" s="5">
        <v>15</v>
      </c>
      <c r="C402" s="5">
        <v>15</v>
      </c>
      <c r="D402" s="5">
        <v>7.86</v>
      </c>
      <c r="E402" s="84">
        <f t="shared" si="10"/>
        <v>48</v>
      </c>
    </row>
    <row r="403" spans="1:5" x14ac:dyDescent="0.25">
      <c r="A403" s="5">
        <v>33</v>
      </c>
      <c r="B403" s="5">
        <v>16</v>
      </c>
      <c r="C403" s="5">
        <v>16</v>
      </c>
      <c r="D403" s="5">
        <v>8</v>
      </c>
      <c r="E403" s="84">
        <f t="shared" si="10"/>
        <v>49</v>
      </c>
    </row>
    <row r="404" spans="1:5" x14ac:dyDescent="0.25">
      <c r="A404" s="5">
        <v>33</v>
      </c>
      <c r="B404" s="5">
        <v>17</v>
      </c>
      <c r="C404" s="5">
        <v>17</v>
      </c>
      <c r="D404" s="5">
        <v>8.14</v>
      </c>
      <c r="E404" s="84">
        <f t="shared" si="10"/>
        <v>50</v>
      </c>
    </row>
    <row r="405" spans="1:5" x14ac:dyDescent="0.25">
      <c r="A405" s="5">
        <v>33</v>
      </c>
      <c r="B405" s="5">
        <v>18</v>
      </c>
      <c r="C405" s="5">
        <v>18</v>
      </c>
      <c r="D405" s="5">
        <v>8.2799999999999994</v>
      </c>
      <c r="E405" s="84">
        <f t="shared" si="10"/>
        <v>51</v>
      </c>
    </row>
    <row r="406" spans="1:5" x14ac:dyDescent="0.25">
      <c r="A406" s="5">
        <v>33</v>
      </c>
      <c r="B406" s="5">
        <v>19</v>
      </c>
      <c r="C406" s="5">
        <v>19</v>
      </c>
      <c r="D406" s="5">
        <v>8.43</v>
      </c>
      <c r="E406" s="84">
        <f t="shared" si="10"/>
        <v>52</v>
      </c>
    </row>
    <row r="407" spans="1:5" x14ac:dyDescent="0.25">
      <c r="A407" s="5">
        <v>33</v>
      </c>
      <c r="B407" s="5">
        <v>20</v>
      </c>
      <c r="C407" s="5">
        <v>20</v>
      </c>
      <c r="D407" s="5">
        <v>8.59</v>
      </c>
      <c r="E407" s="84">
        <f t="shared" si="10"/>
        <v>53</v>
      </c>
    </row>
    <row r="408" spans="1:5" x14ac:dyDescent="0.25">
      <c r="A408" s="5">
        <v>33</v>
      </c>
      <c r="B408" s="5">
        <v>21</v>
      </c>
      <c r="C408" s="5">
        <v>21</v>
      </c>
      <c r="D408" s="5">
        <v>8.75</v>
      </c>
      <c r="E408" s="84">
        <f t="shared" si="10"/>
        <v>54</v>
      </c>
    </row>
    <row r="409" spans="1:5" x14ac:dyDescent="0.25">
      <c r="A409" s="5">
        <v>33</v>
      </c>
      <c r="B409" s="5">
        <v>22</v>
      </c>
      <c r="C409" s="5">
        <v>22</v>
      </c>
      <c r="D409" s="5">
        <v>9.0299999999999994</v>
      </c>
      <c r="E409" s="84">
        <f t="shared" si="10"/>
        <v>55</v>
      </c>
    </row>
    <row r="410" spans="1:5" x14ac:dyDescent="0.25">
      <c r="A410" s="5">
        <v>33</v>
      </c>
      <c r="B410" s="5">
        <v>23</v>
      </c>
      <c r="C410" s="5">
        <v>23</v>
      </c>
      <c r="D410" s="5">
        <v>9.3000000000000007</v>
      </c>
      <c r="E410" s="84">
        <f t="shared" si="10"/>
        <v>56</v>
      </c>
    </row>
    <row r="411" spans="1:5" x14ac:dyDescent="0.25">
      <c r="A411" s="5">
        <v>33</v>
      </c>
      <c r="B411" s="5">
        <v>24</v>
      </c>
      <c r="C411" s="5">
        <v>24</v>
      </c>
      <c r="D411" s="5">
        <v>9.56</v>
      </c>
      <c r="E411" s="84">
        <f t="shared" si="10"/>
        <v>57</v>
      </c>
    </row>
    <row r="412" spans="1:5" x14ac:dyDescent="0.25">
      <c r="A412" s="5">
        <v>33</v>
      </c>
      <c r="B412" s="5">
        <v>25</v>
      </c>
      <c r="C412" s="5">
        <v>25</v>
      </c>
      <c r="D412" s="5">
        <v>9.84</v>
      </c>
      <c r="E412" s="84">
        <f t="shared" si="10"/>
        <v>58</v>
      </c>
    </row>
    <row r="413" spans="1:5" x14ac:dyDescent="0.25">
      <c r="A413" s="5">
        <v>33</v>
      </c>
      <c r="B413" s="5">
        <v>26</v>
      </c>
      <c r="C413" s="5">
        <v>26</v>
      </c>
      <c r="D413" s="5">
        <v>10.11</v>
      </c>
      <c r="E413" s="84">
        <f t="shared" si="10"/>
        <v>59</v>
      </c>
    </row>
    <row r="414" spans="1:5" x14ac:dyDescent="0.25">
      <c r="A414" s="5">
        <v>33</v>
      </c>
      <c r="B414" s="5">
        <v>27</v>
      </c>
      <c r="C414" s="5">
        <v>27</v>
      </c>
      <c r="D414" s="5">
        <v>10.38</v>
      </c>
      <c r="E414" s="84">
        <f t="shared" si="10"/>
        <v>60</v>
      </c>
    </row>
    <row r="415" spans="1:5" x14ac:dyDescent="0.25">
      <c r="A415" s="5">
        <v>33</v>
      </c>
      <c r="B415" s="5">
        <v>28</v>
      </c>
      <c r="C415" s="5">
        <v>28</v>
      </c>
      <c r="D415" s="5">
        <v>10.65</v>
      </c>
      <c r="E415" s="84">
        <f t="shared" si="10"/>
        <v>61</v>
      </c>
    </row>
    <row r="416" spans="1:5" x14ac:dyDescent="0.25">
      <c r="A416" s="5">
        <v>33</v>
      </c>
      <c r="B416" s="5">
        <v>29</v>
      </c>
      <c r="C416" s="5">
        <v>29</v>
      </c>
      <c r="D416" s="5">
        <v>10.92</v>
      </c>
      <c r="E416" s="84">
        <f t="shared" si="10"/>
        <v>62</v>
      </c>
    </row>
    <row r="417" spans="1:5" x14ac:dyDescent="0.25">
      <c r="A417" s="5">
        <v>33</v>
      </c>
      <c r="B417" s="5">
        <v>30</v>
      </c>
      <c r="C417" s="5">
        <v>30</v>
      </c>
      <c r="D417" s="5">
        <v>11.18</v>
      </c>
      <c r="E417" s="84">
        <f t="shared" si="10"/>
        <v>63</v>
      </c>
    </row>
    <row r="418" spans="1:5" x14ac:dyDescent="0.25">
      <c r="A418" s="5">
        <v>34</v>
      </c>
      <c r="B418" s="5">
        <v>5</v>
      </c>
      <c r="C418" s="5">
        <v>5</v>
      </c>
      <c r="D418" s="5">
        <v>7.18</v>
      </c>
      <c r="E418" s="84">
        <f t="shared" si="10"/>
        <v>39</v>
      </c>
    </row>
    <row r="419" spans="1:5" x14ac:dyDescent="0.25">
      <c r="A419" s="5">
        <v>34</v>
      </c>
      <c r="B419" s="5">
        <v>6</v>
      </c>
      <c r="C419" s="5">
        <v>6</v>
      </c>
      <c r="D419" s="5">
        <v>7.19</v>
      </c>
      <c r="E419" s="84">
        <f t="shared" si="10"/>
        <v>40</v>
      </c>
    </row>
    <row r="420" spans="1:5" x14ac:dyDescent="0.25">
      <c r="A420" s="5">
        <v>34</v>
      </c>
      <c r="B420" s="5">
        <v>7</v>
      </c>
      <c r="C420" s="5">
        <v>7</v>
      </c>
      <c r="D420" s="5">
        <v>7.26</v>
      </c>
      <c r="E420" s="84">
        <f t="shared" si="10"/>
        <v>41</v>
      </c>
    </row>
    <row r="421" spans="1:5" x14ac:dyDescent="0.25">
      <c r="A421" s="5">
        <v>34</v>
      </c>
      <c r="B421" s="5">
        <v>8</v>
      </c>
      <c r="C421" s="5">
        <v>8</v>
      </c>
      <c r="D421" s="5">
        <v>7.35</v>
      </c>
      <c r="E421" s="84">
        <f t="shared" si="10"/>
        <v>42</v>
      </c>
    </row>
    <row r="422" spans="1:5" x14ac:dyDescent="0.25">
      <c r="A422" s="5">
        <v>34</v>
      </c>
      <c r="B422" s="5">
        <v>9</v>
      </c>
      <c r="C422" s="5">
        <v>9</v>
      </c>
      <c r="D422" s="5">
        <v>7.44</v>
      </c>
      <c r="E422" s="84">
        <f t="shared" si="10"/>
        <v>43</v>
      </c>
    </row>
    <row r="423" spans="1:5" x14ac:dyDescent="0.25">
      <c r="A423" s="5">
        <v>34</v>
      </c>
      <c r="B423" s="5">
        <v>10</v>
      </c>
      <c r="C423" s="5">
        <v>10</v>
      </c>
      <c r="D423" s="5">
        <v>7.54</v>
      </c>
      <c r="E423" s="84">
        <f t="shared" si="10"/>
        <v>44</v>
      </c>
    </row>
    <row r="424" spans="1:5" x14ac:dyDescent="0.25">
      <c r="A424" s="5">
        <v>34</v>
      </c>
      <c r="B424" s="5">
        <v>11</v>
      </c>
      <c r="C424" s="5">
        <v>11</v>
      </c>
      <c r="D424" s="5">
        <v>7.63</v>
      </c>
      <c r="E424" s="84">
        <f t="shared" si="10"/>
        <v>45</v>
      </c>
    </row>
    <row r="425" spans="1:5" x14ac:dyDescent="0.25">
      <c r="A425" s="5">
        <v>34</v>
      </c>
      <c r="B425" s="5">
        <v>12</v>
      </c>
      <c r="C425" s="5">
        <v>12</v>
      </c>
      <c r="D425" s="5">
        <v>7.76</v>
      </c>
      <c r="E425" s="84">
        <f t="shared" si="10"/>
        <v>46</v>
      </c>
    </row>
    <row r="426" spans="1:5" x14ac:dyDescent="0.25">
      <c r="A426" s="5">
        <v>34</v>
      </c>
      <c r="B426" s="5">
        <v>13</v>
      </c>
      <c r="C426" s="5">
        <v>13</v>
      </c>
      <c r="D426" s="5">
        <v>7.89</v>
      </c>
      <c r="E426" s="84">
        <f t="shared" si="10"/>
        <v>47</v>
      </c>
    </row>
    <row r="427" spans="1:5" x14ac:dyDescent="0.25">
      <c r="A427" s="5">
        <v>34</v>
      </c>
      <c r="B427" s="5">
        <v>14</v>
      </c>
      <c r="C427" s="5">
        <v>14</v>
      </c>
      <c r="D427" s="5">
        <v>8.02</v>
      </c>
      <c r="E427" s="84">
        <f t="shared" si="10"/>
        <v>48</v>
      </c>
    </row>
    <row r="428" spans="1:5" x14ac:dyDescent="0.25">
      <c r="A428" s="5">
        <v>34</v>
      </c>
      <c r="B428" s="5">
        <v>15</v>
      </c>
      <c r="C428" s="5">
        <v>15</v>
      </c>
      <c r="D428" s="5">
        <v>8.16</v>
      </c>
      <c r="E428" s="84">
        <f t="shared" si="10"/>
        <v>49</v>
      </c>
    </row>
    <row r="429" spans="1:5" x14ac:dyDescent="0.25">
      <c r="A429" s="5">
        <v>34</v>
      </c>
      <c r="B429" s="5">
        <v>16</v>
      </c>
      <c r="C429" s="5">
        <v>16</v>
      </c>
      <c r="D429" s="5">
        <v>8.31</v>
      </c>
      <c r="E429" s="84">
        <f t="shared" si="10"/>
        <v>50</v>
      </c>
    </row>
    <row r="430" spans="1:5" x14ac:dyDescent="0.25">
      <c r="A430" s="5">
        <v>34</v>
      </c>
      <c r="B430" s="5">
        <v>17</v>
      </c>
      <c r="C430" s="5">
        <v>17</v>
      </c>
      <c r="D430" s="5">
        <v>8.4600000000000009</v>
      </c>
      <c r="E430" s="84">
        <f t="shared" si="10"/>
        <v>51</v>
      </c>
    </row>
    <row r="431" spans="1:5" x14ac:dyDescent="0.25">
      <c r="A431" s="5">
        <v>34</v>
      </c>
      <c r="B431" s="5">
        <v>18</v>
      </c>
      <c r="C431" s="5">
        <v>18</v>
      </c>
      <c r="D431" s="5">
        <v>8.6199999999999992</v>
      </c>
      <c r="E431" s="84">
        <f t="shared" si="10"/>
        <v>52</v>
      </c>
    </row>
    <row r="432" spans="1:5" x14ac:dyDescent="0.25">
      <c r="A432" s="5">
        <v>34</v>
      </c>
      <c r="B432" s="5">
        <v>19</v>
      </c>
      <c r="C432" s="5">
        <v>19</v>
      </c>
      <c r="D432" s="5">
        <v>8.7799999999999994</v>
      </c>
      <c r="E432" s="84">
        <f t="shared" si="10"/>
        <v>53</v>
      </c>
    </row>
    <row r="433" spans="1:5" x14ac:dyDescent="0.25">
      <c r="A433" s="5">
        <v>34</v>
      </c>
      <c r="B433" s="5">
        <v>20</v>
      </c>
      <c r="C433" s="5">
        <v>20</v>
      </c>
      <c r="D433" s="5">
        <v>8.94</v>
      </c>
      <c r="E433" s="84">
        <f t="shared" si="10"/>
        <v>54</v>
      </c>
    </row>
    <row r="434" spans="1:5" x14ac:dyDescent="0.25">
      <c r="A434" s="5">
        <v>34</v>
      </c>
      <c r="B434" s="5">
        <v>21</v>
      </c>
      <c r="C434" s="5">
        <v>21</v>
      </c>
      <c r="D434" s="5">
        <v>9.11</v>
      </c>
      <c r="E434" s="84">
        <f t="shared" si="10"/>
        <v>55</v>
      </c>
    </row>
    <row r="435" spans="1:5" x14ac:dyDescent="0.25">
      <c r="A435" s="5">
        <v>34</v>
      </c>
      <c r="B435" s="5">
        <v>22</v>
      </c>
      <c r="C435" s="5">
        <v>22</v>
      </c>
      <c r="D435" s="5">
        <v>9.41</v>
      </c>
      <c r="E435" s="84">
        <f t="shared" si="10"/>
        <v>56</v>
      </c>
    </row>
    <row r="436" spans="1:5" x14ac:dyDescent="0.25">
      <c r="A436" s="5">
        <v>34</v>
      </c>
      <c r="B436" s="5">
        <v>23</v>
      </c>
      <c r="C436" s="5">
        <v>23</v>
      </c>
      <c r="D436" s="5">
        <v>9.6999999999999993</v>
      </c>
      <c r="E436" s="84">
        <f t="shared" si="10"/>
        <v>57</v>
      </c>
    </row>
    <row r="437" spans="1:5" x14ac:dyDescent="0.25">
      <c r="A437" s="5">
        <v>34</v>
      </c>
      <c r="B437" s="5">
        <v>24</v>
      </c>
      <c r="C437" s="5">
        <v>24</v>
      </c>
      <c r="D437" s="5">
        <v>9.98</v>
      </c>
      <c r="E437" s="84">
        <f t="shared" si="10"/>
        <v>58</v>
      </c>
    </row>
    <row r="438" spans="1:5" x14ac:dyDescent="0.25">
      <c r="A438" s="5">
        <v>34</v>
      </c>
      <c r="B438" s="5">
        <v>25</v>
      </c>
      <c r="C438" s="5">
        <v>25</v>
      </c>
      <c r="D438" s="5">
        <v>10.27</v>
      </c>
      <c r="E438" s="84">
        <f t="shared" si="10"/>
        <v>59</v>
      </c>
    </row>
    <row r="439" spans="1:5" x14ac:dyDescent="0.25">
      <c r="A439" s="5">
        <v>34</v>
      </c>
      <c r="B439" s="5">
        <v>26</v>
      </c>
      <c r="C439" s="5">
        <v>26</v>
      </c>
      <c r="D439" s="5">
        <v>10.55</v>
      </c>
      <c r="E439" s="84">
        <f t="shared" si="10"/>
        <v>60</v>
      </c>
    </row>
    <row r="440" spans="1:5" x14ac:dyDescent="0.25">
      <c r="A440" s="5">
        <v>34</v>
      </c>
      <c r="B440" s="5">
        <v>27</v>
      </c>
      <c r="C440" s="5">
        <v>27</v>
      </c>
      <c r="D440" s="5">
        <v>10.84</v>
      </c>
      <c r="E440" s="84">
        <f t="shared" si="10"/>
        <v>61</v>
      </c>
    </row>
    <row r="441" spans="1:5" x14ac:dyDescent="0.25">
      <c r="A441" s="5">
        <v>34</v>
      </c>
      <c r="B441" s="5">
        <v>28</v>
      </c>
      <c r="C441" s="5">
        <v>28</v>
      </c>
      <c r="D441" s="5">
        <v>11.12</v>
      </c>
      <c r="E441" s="84">
        <f t="shared" ref="E441:E504" si="11">C441+A441</f>
        <v>62</v>
      </c>
    </row>
    <row r="442" spans="1:5" x14ac:dyDescent="0.25">
      <c r="A442" s="5">
        <v>34</v>
      </c>
      <c r="B442" s="5">
        <v>29</v>
      </c>
      <c r="C442" s="5">
        <v>29</v>
      </c>
      <c r="D442" s="5">
        <v>11.4</v>
      </c>
      <c r="E442" s="84">
        <f t="shared" si="11"/>
        <v>63</v>
      </c>
    </row>
    <row r="443" spans="1:5" x14ac:dyDescent="0.25">
      <c r="A443" s="5">
        <v>34</v>
      </c>
      <c r="B443" s="5">
        <v>30</v>
      </c>
      <c r="C443" s="5">
        <v>30</v>
      </c>
      <c r="D443" s="5">
        <v>11.68</v>
      </c>
      <c r="E443" s="84">
        <f t="shared" si="11"/>
        <v>64</v>
      </c>
    </row>
    <row r="444" spans="1:5" x14ac:dyDescent="0.25">
      <c r="A444" s="5">
        <v>35</v>
      </c>
      <c r="B444" s="5">
        <v>5</v>
      </c>
      <c r="C444" s="5">
        <v>5</v>
      </c>
      <c r="D444" s="5">
        <v>7.4</v>
      </c>
      <c r="E444" s="84">
        <f t="shared" si="11"/>
        <v>40</v>
      </c>
    </row>
    <row r="445" spans="1:5" x14ac:dyDescent="0.25">
      <c r="A445" s="5">
        <v>35</v>
      </c>
      <c r="B445" s="5">
        <v>6</v>
      </c>
      <c r="C445" s="5">
        <v>6</v>
      </c>
      <c r="D445" s="5">
        <v>7.43</v>
      </c>
      <c r="E445" s="84">
        <f t="shared" si="11"/>
        <v>41</v>
      </c>
    </row>
    <row r="446" spans="1:5" x14ac:dyDescent="0.25">
      <c r="A446" s="5">
        <v>35</v>
      </c>
      <c r="B446" s="5">
        <v>7</v>
      </c>
      <c r="C446" s="5">
        <v>7</v>
      </c>
      <c r="D446" s="5">
        <v>7.51</v>
      </c>
      <c r="E446" s="84">
        <f t="shared" si="11"/>
        <v>42</v>
      </c>
    </row>
    <row r="447" spans="1:5" x14ac:dyDescent="0.25">
      <c r="A447" s="5">
        <v>35</v>
      </c>
      <c r="B447" s="5">
        <v>8</v>
      </c>
      <c r="C447" s="5">
        <v>8</v>
      </c>
      <c r="D447" s="5">
        <v>7.6</v>
      </c>
      <c r="E447" s="84">
        <f t="shared" si="11"/>
        <v>43</v>
      </c>
    </row>
    <row r="448" spans="1:5" x14ac:dyDescent="0.25">
      <c r="A448" s="5">
        <v>35</v>
      </c>
      <c r="B448" s="5">
        <v>9</v>
      </c>
      <c r="C448" s="5">
        <v>9</v>
      </c>
      <c r="D448" s="5">
        <v>7.71</v>
      </c>
      <c r="E448" s="84">
        <f t="shared" si="11"/>
        <v>44</v>
      </c>
    </row>
    <row r="449" spans="1:5" x14ac:dyDescent="0.25">
      <c r="A449" s="5">
        <v>35</v>
      </c>
      <c r="B449" s="5">
        <v>10</v>
      </c>
      <c r="C449" s="5">
        <v>10</v>
      </c>
      <c r="D449" s="5">
        <v>7.82</v>
      </c>
      <c r="E449" s="84">
        <f t="shared" si="11"/>
        <v>45</v>
      </c>
    </row>
    <row r="450" spans="1:5" x14ac:dyDescent="0.25">
      <c r="A450" s="5">
        <v>35</v>
      </c>
      <c r="B450" s="5">
        <v>11</v>
      </c>
      <c r="C450" s="5">
        <v>11</v>
      </c>
      <c r="D450" s="5">
        <v>7.92</v>
      </c>
      <c r="E450" s="84">
        <f t="shared" si="11"/>
        <v>46</v>
      </c>
    </row>
    <row r="451" spans="1:5" x14ac:dyDescent="0.25">
      <c r="A451" s="5">
        <v>35</v>
      </c>
      <c r="B451" s="5">
        <v>12</v>
      </c>
      <c r="C451" s="5">
        <v>12</v>
      </c>
      <c r="D451" s="5">
        <v>8.06</v>
      </c>
      <c r="E451" s="84">
        <f t="shared" si="11"/>
        <v>47</v>
      </c>
    </row>
    <row r="452" spans="1:5" x14ac:dyDescent="0.25">
      <c r="A452" s="5">
        <v>35</v>
      </c>
      <c r="B452" s="5">
        <v>13</v>
      </c>
      <c r="C452" s="5">
        <v>13</v>
      </c>
      <c r="D452" s="5">
        <v>8.1999999999999993</v>
      </c>
      <c r="E452" s="84">
        <f t="shared" si="11"/>
        <v>48</v>
      </c>
    </row>
    <row r="453" spans="1:5" x14ac:dyDescent="0.25">
      <c r="A453" s="5">
        <v>35</v>
      </c>
      <c r="B453" s="5">
        <v>14</v>
      </c>
      <c r="C453" s="5">
        <v>14</v>
      </c>
      <c r="D453" s="5">
        <v>8.35</v>
      </c>
      <c r="E453" s="84">
        <f t="shared" si="11"/>
        <v>49</v>
      </c>
    </row>
    <row r="454" spans="1:5" x14ac:dyDescent="0.25">
      <c r="A454" s="5">
        <v>35</v>
      </c>
      <c r="B454" s="5">
        <v>15</v>
      </c>
      <c r="C454" s="5">
        <v>15</v>
      </c>
      <c r="D454" s="5">
        <v>8.5</v>
      </c>
      <c r="E454" s="84">
        <f t="shared" si="11"/>
        <v>50</v>
      </c>
    </row>
    <row r="455" spans="1:5" x14ac:dyDescent="0.25">
      <c r="A455" s="5">
        <v>35</v>
      </c>
      <c r="B455" s="5">
        <v>16</v>
      </c>
      <c r="C455" s="5">
        <v>16</v>
      </c>
      <c r="D455" s="5">
        <v>8.65</v>
      </c>
      <c r="E455" s="84">
        <f t="shared" si="11"/>
        <v>51</v>
      </c>
    </row>
    <row r="456" spans="1:5" x14ac:dyDescent="0.25">
      <c r="A456" s="5">
        <v>35</v>
      </c>
      <c r="B456" s="5">
        <v>17</v>
      </c>
      <c r="C456" s="5">
        <v>17</v>
      </c>
      <c r="D456" s="5">
        <v>8.82</v>
      </c>
      <c r="E456" s="84">
        <f t="shared" si="11"/>
        <v>52</v>
      </c>
    </row>
    <row r="457" spans="1:5" x14ac:dyDescent="0.25">
      <c r="A457" s="5">
        <v>35</v>
      </c>
      <c r="B457" s="5">
        <v>18</v>
      </c>
      <c r="C457" s="5">
        <v>18</v>
      </c>
      <c r="D457" s="5">
        <v>8.98</v>
      </c>
      <c r="E457" s="84">
        <f t="shared" si="11"/>
        <v>53</v>
      </c>
    </row>
    <row r="458" spans="1:5" x14ac:dyDescent="0.25">
      <c r="A458" s="5">
        <v>35</v>
      </c>
      <c r="B458" s="5">
        <v>19</v>
      </c>
      <c r="C458" s="5">
        <v>19</v>
      </c>
      <c r="D458" s="5">
        <v>9.16</v>
      </c>
      <c r="E458" s="84">
        <f t="shared" si="11"/>
        <v>54</v>
      </c>
    </row>
    <row r="459" spans="1:5" x14ac:dyDescent="0.25">
      <c r="A459" s="5">
        <v>35</v>
      </c>
      <c r="B459" s="5">
        <v>20</v>
      </c>
      <c r="C459" s="5">
        <v>20</v>
      </c>
      <c r="D459" s="5">
        <v>9.33</v>
      </c>
      <c r="E459" s="84">
        <f t="shared" si="11"/>
        <v>55</v>
      </c>
    </row>
    <row r="460" spans="1:5" x14ac:dyDescent="0.25">
      <c r="A460" s="5">
        <v>35</v>
      </c>
      <c r="B460" s="5">
        <v>21</v>
      </c>
      <c r="C460" s="5">
        <v>21</v>
      </c>
      <c r="D460" s="5">
        <v>9.52</v>
      </c>
      <c r="E460" s="84">
        <f t="shared" si="11"/>
        <v>56</v>
      </c>
    </row>
    <row r="461" spans="1:5" x14ac:dyDescent="0.25">
      <c r="A461" s="5">
        <v>35</v>
      </c>
      <c r="B461" s="5">
        <v>22</v>
      </c>
      <c r="C461" s="5">
        <v>22</v>
      </c>
      <c r="D461" s="5">
        <v>9.83</v>
      </c>
      <c r="E461" s="84">
        <f t="shared" si="11"/>
        <v>57</v>
      </c>
    </row>
    <row r="462" spans="1:5" x14ac:dyDescent="0.25">
      <c r="A462" s="5">
        <v>35</v>
      </c>
      <c r="B462" s="5">
        <v>23</v>
      </c>
      <c r="C462" s="5">
        <v>23</v>
      </c>
      <c r="D462" s="5">
        <v>10.14</v>
      </c>
      <c r="E462" s="84">
        <f t="shared" si="11"/>
        <v>58</v>
      </c>
    </row>
    <row r="463" spans="1:5" x14ac:dyDescent="0.25">
      <c r="A463" s="5">
        <v>35</v>
      </c>
      <c r="B463" s="5">
        <v>24</v>
      </c>
      <c r="C463" s="5">
        <v>24</v>
      </c>
      <c r="D463" s="5">
        <v>10.43</v>
      </c>
      <c r="E463" s="84">
        <f t="shared" si="11"/>
        <v>59</v>
      </c>
    </row>
    <row r="464" spans="1:5" x14ac:dyDescent="0.25">
      <c r="A464" s="5">
        <v>35</v>
      </c>
      <c r="B464" s="5">
        <v>25</v>
      </c>
      <c r="C464" s="5">
        <v>25</v>
      </c>
      <c r="D464" s="5">
        <v>10.73</v>
      </c>
      <c r="E464" s="84">
        <f t="shared" si="11"/>
        <v>60</v>
      </c>
    </row>
    <row r="465" spans="1:5" x14ac:dyDescent="0.25">
      <c r="A465" s="5">
        <v>35</v>
      </c>
      <c r="B465" s="5">
        <v>26</v>
      </c>
      <c r="C465" s="5">
        <v>26</v>
      </c>
      <c r="D465" s="5">
        <v>11.03</v>
      </c>
      <c r="E465" s="84">
        <f t="shared" si="11"/>
        <v>61</v>
      </c>
    </row>
    <row r="466" spans="1:5" x14ac:dyDescent="0.25">
      <c r="A466" s="5">
        <v>35</v>
      </c>
      <c r="B466" s="5">
        <v>27</v>
      </c>
      <c r="C466" s="5">
        <v>27</v>
      </c>
      <c r="D466" s="5">
        <v>11.33</v>
      </c>
      <c r="E466" s="84">
        <f t="shared" si="11"/>
        <v>62</v>
      </c>
    </row>
    <row r="467" spans="1:5" x14ac:dyDescent="0.25">
      <c r="A467" s="5">
        <v>35</v>
      </c>
      <c r="B467" s="5">
        <v>28</v>
      </c>
      <c r="C467" s="5">
        <v>28</v>
      </c>
      <c r="D467" s="5">
        <v>11.62</v>
      </c>
      <c r="E467" s="84">
        <f t="shared" si="11"/>
        <v>63</v>
      </c>
    </row>
    <row r="468" spans="1:5" x14ac:dyDescent="0.25">
      <c r="A468" s="5">
        <v>35</v>
      </c>
      <c r="B468" s="5">
        <v>29</v>
      </c>
      <c r="C468" s="5">
        <v>29</v>
      </c>
      <c r="D468" s="5">
        <v>11.91</v>
      </c>
      <c r="E468" s="84">
        <f t="shared" si="11"/>
        <v>64</v>
      </c>
    </row>
    <row r="469" spans="1:5" x14ac:dyDescent="0.25">
      <c r="A469" s="5">
        <v>35</v>
      </c>
      <c r="B469" s="5">
        <v>30</v>
      </c>
      <c r="C469" s="5">
        <v>30</v>
      </c>
      <c r="D469" s="5">
        <v>12.2</v>
      </c>
      <c r="E469" s="84">
        <f t="shared" si="11"/>
        <v>65</v>
      </c>
    </row>
    <row r="470" spans="1:5" x14ac:dyDescent="0.25">
      <c r="A470" s="5">
        <v>36</v>
      </c>
      <c r="B470" s="5">
        <v>5</v>
      </c>
      <c r="C470" s="5">
        <v>5</v>
      </c>
      <c r="D470" s="5">
        <v>7.66</v>
      </c>
      <c r="E470" s="84">
        <f t="shared" si="11"/>
        <v>41</v>
      </c>
    </row>
    <row r="471" spans="1:5" x14ac:dyDescent="0.25">
      <c r="A471" s="5">
        <v>36</v>
      </c>
      <c r="B471" s="5">
        <v>6</v>
      </c>
      <c r="C471" s="5">
        <v>6</v>
      </c>
      <c r="D471" s="5">
        <v>7.7</v>
      </c>
      <c r="E471" s="84">
        <f t="shared" si="11"/>
        <v>42</v>
      </c>
    </row>
    <row r="472" spans="1:5" x14ac:dyDescent="0.25">
      <c r="A472" s="5">
        <v>36</v>
      </c>
      <c r="B472" s="5">
        <v>7</v>
      </c>
      <c r="C472" s="5">
        <v>7</v>
      </c>
      <c r="D472" s="5">
        <v>7.79</v>
      </c>
      <c r="E472" s="84">
        <f t="shared" si="11"/>
        <v>43</v>
      </c>
    </row>
    <row r="473" spans="1:5" x14ac:dyDescent="0.25">
      <c r="A473" s="5">
        <v>36</v>
      </c>
      <c r="B473" s="5">
        <v>8</v>
      </c>
      <c r="C473" s="5">
        <v>8</v>
      </c>
      <c r="D473" s="5">
        <v>7.89</v>
      </c>
      <c r="E473" s="84">
        <f t="shared" si="11"/>
        <v>44</v>
      </c>
    </row>
    <row r="474" spans="1:5" x14ac:dyDescent="0.25">
      <c r="A474" s="5">
        <v>36</v>
      </c>
      <c r="B474" s="5">
        <v>9</v>
      </c>
      <c r="C474" s="5">
        <v>9</v>
      </c>
      <c r="D474" s="5">
        <v>8.01</v>
      </c>
      <c r="E474" s="84">
        <f t="shared" si="11"/>
        <v>45</v>
      </c>
    </row>
    <row r="475" spans="1:5" x14ac:dyDescent="0.25">
      <c r="A475" s="5">
        <v>36</v>
      </c>
      <c r="B475" s="5">
        <v>10</v>
      </c>
      <c r="C475" s="5">
        <v>10</v>
      </c>
      <c r="D475" s="5">
        <v>8.14</v>
      </c>
      <c r="E475" s="84">
        <f t="shared" si="11"/>
        <v>46</v>
      </c>
    </row>
    <row r="476" spans="1:5" x14ac:dyDescent="0.25">
      <c r="A476" s="5">
        <v>36</v>
      </c>
      <c r="B476" s="5">
        <v>11</v>
      </c>
      <c r="C476" s="5">
        <v>11</v>
      </c>
      <c r="D476" s="5">
        <v>8.24</v>
      </c>
      <c r="E476" s="84">
        <f t="shared" si="11"/>
        <v>47</v>
      </c>
    </row>
    <row r="477" spans="1:5" x14ac:dyDescent="0.25">
      <c r="A477" s="5">
        <v>36</v>
      </c>
      <c r="B477" s="5">
        <v>12</v>
      </c>
      <c r="C477" s="5">
        <v>12</v>
      </c>
      <c r="D477" s="5">
        <v>8.39</v>
      </c>
      <c r="E477" s="84">
        <f t="shared" si="11"/>
        <v>48</v>
      </c>
    </row>
    <row r="478" spans="1:5" x14ac:dyDescent="0.25">
      <c r="A478" s="5">
        <v>36</v>
      </c>
      <c r="B478" s="5">
        <v>13</v>
      </c>
      <c r="C478" s="5">
        <v>13</v>
      </c>
      <c r="D478" s="5">
        <v>8.5500000000000007</v>
      </c>
      <c r="E478" s="84">
        <f t="shared" si="11"/>
        <v>49</v>
      </c>
    </row>
    <row r="479" spans="1:5" x14ac:dyDescent="0.25">
      <c r="A479" s="5">
        <v>36</v>
      </c>
      <c r="B479" s="5">
        <v>14</v>
      </c>
      <c r="C479" s="5">
        <v>14</v>
      </c>
      <c r="D479" s="5">
        <v>8.7100000000000009</v>
      </c>
      <c r="E479" s="84">
        <f t="shared" si="11"/>
        <v>50</v>
      </c>
    </row>
    <row r="480" spans="1:5" x14ac:dyDescent="0.25">
      <c r="A480" s="5">
        <v>36</v>
      </c>
      <c r="B480" s="5">
        <v>15</v>
      </c>
      <c r="C480" s="5">
        <v>15</v>
      </c>
      <c r="D480" s="5">
        <v>8.8699999999999992</v>
      </c>
      <c r="E480" s="84">
        <f t="shared" si="11"/>
        <v>51</v>
      </c>
    </row>
    <row r="481" spans="1:5" x14ac:dyDescent="0.25">
      <c r="A481" s="5">
        <v>36</v>
      </c>
      <c r="B481" s="5">
        <v>16</v>
      </c>
      <c r="C481" s="5">
        <v>16</v>
      </c>
      <c r="D481" s="5">
        <v>9.0399999999999991</v>
      </c>
      <c r="E481" s="84">
        <f t="shared" si="11"/>
        <v>52</v>
      </c>
    </row>
    <row r="482" spans="1:5" x14ac:dyDescent="0.25">
      <c r="A482" s="5">
        <v>36</v>
      </c>
      <c r="B482" s="5">
        <v>17</v>
      </c>
      <c r="C482" s="5">
        <v>17</v>
      </c>
      <c r="D482" s="5">
        <v>9.2100000000000009</v>
      </c>
      <c r="E482" s="84">
        <f t="shared" si="11"/>
        <v>53</v>
      </c>
    </row>
    <row r="483" spans="1:5" x14ac:dyDescent="0.25">
      <c r="A483" s="5">
        <v>36</v>
      </c>
      <c r="B483" s="5">
        <v>18</v>
      </c>
      <c r="C483" s="5">
        <v>18</v>
      </c>
      <c r="D483" s="5">
        <v>9.39</v>
      </c>
      <c r="E483" s="84">
        <f t="shared" si="11"/>
        <v>54</v>
      </c>
    </row>
    <row r="484" spans="1:5" x14ac:dyDescent="0.25">
      <c r="A484" s="5">
        <v>36</v>
      </c>
      <c r="B484" s="5">
        <v>19</v>
      </c>
      <c r="C484" s="5">
        <v>19</v>
      </c>
      <c r="D484" s="5">
        <v>9.57</v>
      </c>
      <c r="E484" s="84">
        <f t="shared" si="11"/>
        <v>55</v>
      </c>
    </row>
    <row r="485" spans="1:5" x14ac:dyDescent="0.25">
      <c r="A485" s="5">
        <v>36</v>
      </c>
      <c r="B485" s="5">
        <v>20</v>
      </c>
      <c r="C485" s="5">
        <v>20</v>
      </c>
      <c r="D485" s="5">
        <v>9.76</v>
      </c>
      <c r="E485" s="84">
        <f t="shared" si="11"/>
        <v>56</v>
      </c>
    </row>
    <row r="486" spans="1:5" x14ac:dyDescent="0.25">
      <c r="A486" s="5">
        <v>36</v>
      </c>
      <c r="B486" s="5">
        <v>21</v>
      </c>
      <c r="C486" s="5">
        <v>21</v>
      </c>
      <c r="D486" s="5">
        <v>9.9499999999999993</v>
      </c>
      <c r="E486" s="84">
        <f t="shared" si="11"/>
        <v>57</v>
      </c>
    </row>
    <row r="487" spans="1:5" x14ac:dyDescent="0.25">
      <c r="A487" s="5">
        <v>36</v>
      </c>
      <c r="B487" s="5">
        <v>22</v>
      </c>
      <c r="C487" s="5">
        <v>22</v>
      </c>
      <c r="D487" s="5">
        <v>10.28</v>
      </c>
      <c r="E487" s="84">
        <f t="shared" si="11"/>
        <v>58</v>
      </c>
    </row>
    <row r="488" spans="1:5" x14ac:dyDescent="0.25">
      <c r="A488" s="5">
        <v>36</v>
      </c>
      <c r="B488" s="5">
        <v>23</v>
      </c>
      <c r="C488" s="5">
        <v>23</v>
      </c>
      <c r="D488" s="5">
        <v>10.61</v>
      </c>
      <c r="E488" s="84">
        <f t="shared" si="11"/>
        <v>59</v>
      </c>
    </row>
    <row r="489" spans="1:5" x14ac:dyDescent="0.25">
      <c r="A489" s="5">
        <v>36</v>
      </c>
      <c r="B489" s="5">
        <v>24</v>
      </c>
      <c r="C489" s="5">
        <v>24</v>
      </c>
      <c r="D489" s="5">
        <v>10.91</v>
      </c>
      <c r="E489" s="84">
        <f t="shared" si="11"/>
        <v>60</v>
      </c>
    </row>
    <row r="490" spans="1:5" x14ac:dyDescent="0.25">
      <c r="A490" s="5">
        <v>36</v>
      </c>
      <c r="B490" s="5">
        <v>25</v>
      </c>
      <c r="C490" s="5">
        <v>25</v>
      </c>
      <c r="D490" s="5">
        <v>11.23</v>
      </c>
      <c r="E490" s="84">
        <f t="shared" si="11"/>
        <v>61</v>
      </c>
    </row>
    <row r="491" spans="1:5" x14ac:dyDescent="0.25">
      <c r="A491" s="5">
        <v>36</v>
      </c>
      <c r="B491" s="5">
        <v>26</v>
      </c>
      <c r="C491" s="5">
        <v>26</v>
      </c>
      <c r="D491" s="5">
        <v>11.54</v>
      </c>
      <c r="E491" s="84">
        <f t="shared" si="11"/>
        <v>62</v>
      </c>
    </row>
    <row r="492" spans="1:5" x14ac:dyDescent="0.25">
      <c r="A492" s="5">
        <v>36</v>
      </c>
      <c r="B492" s="5">
        <v>27</v>
      </c>
      <c r="C492" s="5">
        <v>27</v>
      </c>
      <c r="D492" s="5">
        <v>11.85</v>
      </c>
      <c r="E492" s="84">
        <f t="shared" si="11"/>
        <v>63</v>
      </c>
    </row>
    <row r="493" spans="1:5" x14ac:dyDescent="0.25">
      <c r="A493" s="5">
        <v>36</v>
      </c>
      <c r="B493" s="5">
        <v>28</v>
      </c>
      <c r="C493" s="5">
        <v>28</v>
      </c>
      <c r="D493" s="5">
        <v>12.16</v>
      </c>
      <c r="E493" s="84">
        <f t="shared" si="11"/>
        <v>64</v>
      </c>
    </row>
    <row r="494" spans="1:5" x14ac:dyDescent="0.25">
      <c r="A494" s="5">
        <v>36</v>
      </c>
      <c r="B494" s="5">
        <v>29</v>
      </c>
      <c r="C494" s="5">
        <v>29</v>
      </c>
      <c r="D494" s="5">
        <v>12.46</v>
      </c>
      <c r="E494" s="84">
        <f t="shared" si="11"/>
        <v>65</v>
      </c>
    </row>
    <row r="495" spans="1:5" x14ac:dyDescent="0.25">
      <c r="A495" s="5">
        <v>37</v>
      </c>
      <c r="B495" s="5">
        <v>5</v>
      </c>
      <c r="C495" s="5">
        <v>5</v>
      </c>
      <c r="D495" s="5">
        <v>7.96</v>
      </c>
      <c r="E495" s="84">
        <f t="shared" si="11"/>
        <v>42</v>
      </c>
    </row>
    <row r="496" spans="1:5" x14ac:dyDescent="0.25">
      <c r="A496" s="5">
        <v>37</v>
      </c>
      <c r="B496" s="5">
        <v>6</v>
      </c>
      <c r="C496" s="5">
        <v>6</v>
      </c>
      <c r="D496" s="5">
        <v>8</v>
      </c>
      <c r="E496" s="84">
        <f t="shared" si="11"/>
        <v>43</v>
      </c>
    </row>
    <row r="497" spans="1:5" x14ac:dyDescent="0.25">
      <c r="A497" s="5">
        <v>37</v>
      </c>
      <c r="B497" s="5">
        <v>7</v>
      </c>
      <c r="C497" s="5">
        <v>7</v>
      </c>
      <c r="D497" s="5">
        <v>8.1</v>
      </c>
      <c r="E497" s="84">
        <f t="shared" si="11"/>
        <v>44</v>
      </c>
    </row>
    <row r="498" spans="1:5" x14ac:dyDescent="0.25">
      <c r="A498" s="5">
        <v>37</v>
      </c>
      <c r="B498" s="5">
        <v>8</v>
      </c>
      <c r="C498" s="5">
        <v>8</v>
      </c>
      <c r="D498" s="5">
        <v>8.2200000000000006</v>
      </c>
      <c r="E498" s="84">
        <f t="shared" si="11"/>
        <v>45</v>
      </c>
    </row>
    <row r="499" spans="1:5" x14ac:dyDescent="0.25">
      <c r="A499" s="5">
        <v>37</v>
      </c>
      <c r="B499" s="5">
        <v>9</v>
      </c>
      <c r="C499" s="5">
        <v>9</v>
      </c>
      <c r="D499" s="5">
        <v>8.35</v>
      </c>
      <c r="E499" s="84">
        <f t="shared" si="11"/>
        <v>46</v>
      </c>
    </row>
    <row r="500" spans="1:5" x14ac:dyDescent="0.25">
      <c r="A500" s="5">
        <v>37</v>
      </c>
      <c r="B500" s="5">
        <v>10</v>
      </c>
      <c r="C500" s="5">
        <v>10</v>
      </c>
      <c r="D500" s="5">
        <v>8.49</v>
      </c>
      <c r="E500" s="84">
        <f t="shared" si="11"/>
        <v>47</v>
      </c>
    </row>
    <row r="501" spans="1:5" x14ac:dyDescent="0.25">
      <c r="A501" s="5">
        <v>37</v>
      </c>
      <c r="B501" s="5">
        <v>11</v>
      </c>
      <c r="C501" s="5">
        <v>11</v>
      </c>
      <c r="D501" s="5">
        <v>8.6</v>
      </c>
      <c r="E501" s="84">
        <f t="shared" si="11"/>
        <v>48</v>
      </c>
    </row>
    <row r="502" spans="1:5" x14ac:dyDescent="0.25">
      <c r="A502" s="5">
        <v>37</v>
      </c>
      <c r="B502" s="5">
        <v>12</v>
      </c>
      <c r="C502" s="5">
        <v>12</v>
      </c>
      <c r="D502" s="5">
        <v>8.76</v>
      </c>
      <c r="E502" s="84">
        <f t="shared" si="11"/>
        <v>49</v>
      </c>
    </row>
    <row r="503" spans="1:5" x14ac:dyDescent="0.25">
      <c r="A503" s="5">
        <v>37</v>
      </c>
      <c r="B503" s="5">
        <v>13</v>
      </c>
      <c r="C503" s="5">
        <v>13</v>
      </c>
      <c r="D503" s="5">
        <v>8.93</v>
      </c>
      <c r="E503" s="84">
        <f t="shared" si="11"/>
        <v>50</v>
      </c>
    </row>
    <row r="504" spans="1:5" x14ac:dyDescent="0.25">
      <c r="A504" s="5">
        <v>37</v>
      </c>
      <c r="B504" s="5">
        <v>14</v>
      </c>
      <c r="C504" s="5">
        <v>14</v>
      </c>
      <c r="D504" s="5">
        <v>9.1</v>
      </c>
      <c r="E504" s="84">
        <f t="shared" si="11"/>
        <v>51</v>
      </c>
    </row>
    <row r="505" spans="1:5" x14ac:dyDescent="0.25">
      <c r="A505" s="5">
        <v>37</v>
      </c>
      <c r="B505" s="5">
        <v>15</v>
      </c>
      <c r="C505" s="5">
        <v>15</v>
      </c>
      <c r="D505" s="5">
        <v>9.2799999999999994</v>
      </c>
      <c r="E505" s="84">
        <f t="shared" ref="E505:E568" si="12">C505+A505</f>
        <v>52</v>
      </c>
    </row>
    <row r="506" spans="1:5" x14ac:dyDescent="0.25">
      <c r="A506" s="5">
        <v>37</v>
      </c>
      <c r="B506" s="5">
        <v>16</v>
      </c>
      <c r="C506" s="5">
        <v>16</v>
      </c>
      <c r="D506" s="5">
        <v>9.4499999999999993</v>
      </c>
      <c r="E506" s="84">
        <f t="shared" si="12"/>
        <v>53</v>
      </c>
    </row>
    <row r="507" spans="1:5" x14ac:dyDescent="0.25">
      <c r="A507" s="5">
        <v>37</v>
      </c>
      <c r="B507" s="5">
        <v>17</v>
      </c>
      <c r="C507" s="5">
        <v>17</v>
      </c>
      <c r="D507" s="5">
        <v>9.64</v>
      </c>
      <c r="E507" s="84">
        <f t="shared" si="12"/>
        <v>54</v>
      </c>
    </row>
    <row r="508" spans="1:5" x14ac:dyDescent="0.25">
      <c r="A508" s="5">
        <v>37</v>
      </c>
      <c r="B508" s="5">
        <v>18</v>
      </c>
      <c r="C508" s="5">
        <v>18</v>
      </c>
      <c r="D508" s="5">
        <v>9.83</v>
      </c>
      <c r="E508" s="84">
        <f t="shared" si="12"/>
        <v>55</v>
      </c>
    </row>
    <row r="509" spans="1:5" x14ac:dyDescent="0.25">
      <c r="A509" s="5">
        <v>37</v>
      </c>
      <c r="B509" s="5">
        <v>19</v>
      </c>
      <c r="C509" s="5">
        <v>19</v>
      </c>
      <c r="D509" s="5">
        <v>10.02</v>
      </c>
      <c r="E509" s="84">
        <f t="shared" si="12"/>
        <v>56</v>
      </c>
    </row>
    <row r="510" spans="1:5" x14ac:dyDescent="0.25">
      <c r="A510" s="5">
        <v>37</v>
      </c>
      <c r="B510" s="5">
        <v>20</v>
      </c>
      <c r="C510" s="5">
        <v>20</v>
      </c>
      <c r="D510" s="5">
        <v>10.220000000000001</v>
      </c>
      <c r="E510" s="84">
        <f t="shared" si="12"/>
        <v>57</v>
      </c>
    </row>
    <row r="511" spans="1:5" x14ac:dyDescent="0.25">
      <c r="A511" s="5">
        <v>37</v>
      </c>
      <c r="B511" s="5">
        <v>21</v>
      </c>
      <c r="C511" s="5">
        <v>21</v>
      </c>
      <c r="D511" s="5">
        <v>10.43</v>
      </c>
      <c r="E511" s="84">
        <f t="shared" si="12"/>
        <v>58</v>
      </c>
    </row>
    <row r="512" spans="1:5" x14ac:dyDescent="0.25">
      <c r="A512" s="5">
        <v>37</v>
      </c>
      <c r="B512" s="5">
        <v>22</v>
      </c>
      <c r="C512" s="5">
        <v>22</v>
      </c>
      <c r="D512" s="5">
        <v>10.78</v>
      </c>
      <c r="E512" s="84">
        <f t="shared" si="12"/>
        <v>59</v>
      </c>
    </row>
    <row r="513" spans="1:5" x14ac:dyDescent="0.25">
      <c r="A513" s="5">
        <v>37</v>
      </c>
      <c r="B513" s="5">
        <v>23</v>
      </c>
      <c r="C513" s="5">
        <v>23</v>
      </c>
      <c r="D513" s="5">
        <v>11.12</v>
      </c>
      <c r="E513" s="84">
        <f t="shared" si="12"/>
        <v>60</v>
      </c>
    </row>
    <row r="514" spans="1:5" x14ac:dyDescent="0.25">
      <c r="A514" s="5">
        <v>37</v>
      </c>
      <c r="B514" s="5">
        <v>24</v>
      </c>
      <c r="C514" s="5">
        <v>24</v>
      </c>
      <c r="D514" s="5">
        <v>11.44</v>
      </c>
      <c r="E514" s="84">
        <f t="shared" si="12"/>
        <v>61</v>
      </c>
    </row>
    <row r="515" spans="1:5" x14ac:dyDescent="0.25">
      <c r="A515" s="5">
        <v>37</v>
      </c>
      <c r="B515" s="5">
        <v>25</v>
      </c>
      <c r="C515" s="5">
        <v>25</v>
      </c>
      <c r="D515" s="5">
        <v>11.77</v>
      </c>
      <c r="E515" s="84">
        <f t="shared" si="12"/>
        <v>62</v>
      </c>
    </row>
    <row r="516" spans="1:5" x14ac:dyDescent="0.25">
      <c r="A516" s="5">
        <v>37</v>
      </c>
      <c r="B516" s="5">
        <v>26</v>
      </c>
      <c r="C516" s="5">
        <v>26</v>
      </c>
      <c r="D516" s="5">
        <v>12.09</v>
      </c>
      <c r="E516" s="84">
        <f t="shared" si="12"/>
        <v>63</v>
      </c>
    </row>
    <row r="517" spans="1:5" x14ac:dyDescent="0.25">
      <c r="A517" s="5">
        <v>37</v>
      </c>
      <c r="B517" s="5">
        <v>27</v>
      </c>
      <c r="C517" s="5">
        <v>27</v>
      </c>
      <c r="D517" s="5">
        <v>12.42</v>
      </c>
      <c r="E517" s="84">
        <f t="shared" si="12"/>
        <v>64</v>
      </c>
    </row>
    <row r="518" spans="1:5" x14ac:dyDescent="0.25">
      <c r="A518" s="5">
        <v>37</v>
      </c>
      <c r="B518" s="5">
        <v>28</v>
      </c>
      <c r="C518" s="5">
        <v>28</v>
      </c>
      <c r="D518" s="5">
        <v>12.74</v>
      </c>
      <c r="E518" s="84">
        <f t="shared" si="12"/>
        <v>65</v>
      </c>
    </row>
    <row r="519" spans="1:5" x14ac:dyDescent="0.25">
      <c r="A519" s="5">
        <v>38</v>
      </c>
      <c r="B519" s="5">
        <v>5</v>
      </c>
      <c r="C519" s="5">
        <v>5</v>
      </c>
      <c r="D519" s="5">
        <v>8.2899999999999991</v>
      </c>
      <c r="E519" s="84">
        <f t="shared" si="12"/>
        <v>43</v>
      </c>
    </row>
    <row r="520" spans="1:5" x14ac:dyDescent="0.25">
      <c r="A520" s="5">
        <v>38</v>
      </c>
      <c r="B520" s="5">
        <v>6</v>
      </c>
      <c r="C520" s="5">
        <v>6</v>
      </c>
      <c r="D520" s="5">
        <v>8.34</v>
      </c>
      <c r="E520" s="84">
        <f t="shared" si="12"/>
        <v>44</v>
      </c>
    </row>
    <row r="521" spans="1:5" x14ac:dyDescent="0.25">
      <c r="A521" s="5">
        <v>38</v>
      </c>
      <c r="B521" s="5">
        <v>7</v>
      </c>
      <c r="C521" s="5">
        <v>7</v>
      </c>
      <c r="D521" s="5">
        <v>8.4600000000000009</v>
      </c>
      <c r="E521" s="84">
        <f t="shared" si="12"/>
        <v>45</v>
      </c>
    </row>
    <row r="522" spans="1:5" x14ac:dyDescent="0.25">
      <c r="A522" s="5">
        <v>38</v>
      </c>
      <c r="B522" s="5">
        <v>8</v>
      </c>
      <c r="C522" s="5">
        <v>8</v>
      </c>
      <c r="D522" s="5">
        <v>8.59</v>
      </c>
      <c r="E522" s="84">
        <f t="shared" si="12"/>
        <v>46</v>
      </c>
    </row>
    <row r="523" spans="1:5" x14ac:dyDescent="0.25">
      <c r="A523" s="5">
        <v>38</v>
      </c>
      <c r="B523" s="5">
        <v>9</v>
      </c>
      <c r="C523" s="5">
        <v>9</v>
      </c>
      <c r="D523" s="5">
        <v>8.73</v>
      </c>
      <c r="E523" s="84">
        <f t="shared" si="12"/>
        <v>47</v>
      </c>
    </row>
    <row r="524" spans="1:5" x14ac:dyDescent="0.25">
      <c r="A524" s="5">
        <v>38</v>
      </c>
      <c r="B524" s="5">
        <v>10</v>
      </c>
      <c r="C524" s="5">
        <v>10</v>
      </c>
      <c r="D524" s="5">
        <v>8.8800000000000008</v>
      </c>
      <c r="E524" s="84">
        <f t="shared" si="12"/>
        <v>48</v>
      </c>
    </row>
    <row r="525" spans="1:5" x14ac:dyDescent="0.25">
      <c r="A525" s="5">
        <v>38</v>
      </c>
      <c r="B525" s="5">
        <v>11</v>
      </c>
      <c r="C525" s="5">
        <v>11</v>
      </c>
      <c r="D525" s="5">
        <v>9</v>
      </c>
      <c r="E525" s="84">
        <f t="shared" si="12"/>
        <v>49</v>
      </c>
    </row>
    <row r="526" spans="1:5" x14ac:dyDescent="0.25">
      <c r="A526" s="5">
        <v>38</v>
      </c>
      <c r="B526" s="5">
        <v>12</v>
      </c>
      <c r="C526" s="5">
        <v>12</v>
      </c>
      <c r="D526" s="5">
        <v>9.17</v>
      </c>
      <c r="E526" s="84">
        <f t="shared" si="12"/>
        <v>50</v>
      </c>
    </row>
    <row r="527" spans="1:5" x14ac:dyDescent="0.25">
      <c r="A527" s="5">
        <v>38</v>
      </c>
      <c r="B527" s="5">
        <v>13</v>
      </c>
      <c r="C527" s="5">
        <v>13</v>
      </c>
      <c r="D527" s="5">
        <v>9.35</v>
      </c>
      <c r="E527" s="84">
        <f t="shared" si="12"/>
        <v>51</v>
      </c>
    </row>
    <row r="528" spans="1:5" x14ac:dyDescent="0.25">
      <c r="A528" s="5">
        <v>38</v>
      </c>
      <c r="B528" s="5">
        <v>14</v>
      </c>
      <c r="C528" s="5">
        <v>14</v>
      </c>
      <c r="D528" s="5">
        <v>9.5399999999999991</v>
      </c>
      <c r="E528" s="84">
        <f t="shared" si="12"/>
        <v>52</v>
      </c>
    </row>
    <row r="529" spans="1:5" x14ac:dyDescent="0.25">
      <c r="A529" s="5">
        <v>38</v>
      </c>
      <c r="B529" s="5">
        <v>15</v>
      </c>
      <c r="C529" s="5">
        <v>15</v>
      </c>
      <c r="D529" s="5">
        <v>9.7200000000000006</v>
      </c>
      <c r="E529" s="84">
        <f t="shared" si="12"/>
        <v>53</v>
      </c>
    </row>
    <row r="530" spans="1:5" x14ac:dyDescent="0.25">
      <c r="A530" s="5">
        <v>38</v>
      </c>
      <c r="B530" s="5">
        <v>16</v>
      </c>
      <c r="C530" s="5">
        <v>16</v>
      </c>
      <c r="D530" s="5">
        <v>9.91</v>
      </c>
      <c r="E530" s="84">
        <f t="shared" si="12"/>
        <v>54</v>
      </c>
    </row>
    <row r="531" spans="1:5" x14ac:dyDescent="0.25">
      <c r="A531" s="5">
        <v>38</v>
      </c>
      <c r="B531" s="5">
        <v>17</v>
      </c>
      <c r="C531" s="5">
        <v>17</v>
      </c>
      <c r="D531" s="5">
        <v>10.11</v>
      </c>
      <c r="E531" s="84">
        <f t="shared" si="12"/>
        <v>55</v>
      </c>
    </row>
    <row r="532" spans="1:5" x14ac:dyDescent="0.25">
      <c r="A532" s="5">
        <v>38</v>
      </c>
      <c r="B532" s="5">
        <v>18</v>
      </c>
      <c r="C532" s="5">
        <v>18</v>
      </c>
      <c r="D532" s="5">
        <v>10.31</v>
      </c>
      <c r="E532" s="84">
        <f t="shared" si="12"/>
        <v>56</v>
      </c>
    </row>
    <row r="533" spans="1:5" x14ac:dyDescent="0.25">
      <c r="A533" s="5">
        <v>38</v>
      </c>
      <c r="B533" s="5">
        <v>19</v>
      </c>
      <c r="C533" s="5">
        <v>19</v>
      </c>
      <c r="D533" s="5">
        <v>10.52</v>
      </c>
      <c r="E533" s="84">
        <f t="shared" si="12"/>
        <v>57</v>
      </c>
    </row>
    <row r="534" spans="1:5" x14ac:dyDescent="0.25">
      <c r="A534" s="5">
        <v>38</v>
      </c>
      <c r="B534" s="5">
        <v>20</v>
      </c>
      <c r="C534" s="5">
        <v>20</v>
      </c>
      <c r="D534" s="5">
        <v>10.73</v>
      </c>
      <c r="E534" s="84">
        <f t="shared" si="12"/>
        <v>58</v>
      </c>
    </row>
    <row r="535" spans="1:5" x14ac:dyDescent="0.25">
      <c r="A535" s="5">
        <v>38</v>
      </c>
      <c r="B535" s="5">
        <v>21</v>
      </c>
      <c r="C535" s="5">
        <v>21</v>
      </c>
      <c r="D535" s="5">
        <v>10.94</v>
      </c>
      <c r="E535" s="84">
        <f t="shared" si="12"/>
        <v>59</v>
      </c>
    </row>
    <row r="536" spans="1:5" x14ac:dyDescent="0.25">
      <c r="A536" s="5">
        <v>38</v>
      </c>
      <c r="B536" s="5">
        <v>22</v>
      </c>
      <c r="C536" s="5">
        <v>22</v>
      </c>
      <c r="D536" s="5">
        <v>11.31</v>
      </c>
      <c r="E536" s="84">
        <f t="shared" si="12"/>
        <v>60</v>
      </c>
    </row>
    <row r="537" spans="1:5" x14ac:dyDescent="0.25">
      <c r="A537" s="5">
        <v>38</v>
      </c>
      <c r="B537" s="5">
        <v>23</v>
      </c>
      <c r="C537" s="5">
        <v>23</v>
      </c>
      <c r="D537" s="5">
        <v>11.67</v>
      </c>
      <c r="E537" s="84">
        <f t="shared" si="12"/>
        <v>61</v>
      </c>
    </row>
    <row r="538" spans="1:5" x14ac:dyDescent="0.25">
      <c r="A538" s="5">
        <v>38</v>
      </c>
      <c r="B538" s="5">
        <v>24</v>
      </c>
      <c r="C538" s="5">
        <v>24</v>
      </c>
      <c r="D538" s="5">
        <v>12</v>
      </c>
      <c r="E538" s="84">
        <f t="shared" si="12"/>
        <v>62</v>
      </c>
    </row>
    <row r="539" spans="1:5" x14ac:dyDescent="0.25">
      <c r="A539" s="5">
        <v>38</v>
      </c>
      <c r="B539" s="5">
        <v>25</v>
      </c>
      <c r="C539" s="5">
        <v>25</v>
      </c>
      <c r="D539" s="5">
        <v>12.34</v>
      </c>
      <c r="E539" s="84">
        <f t="shared" si="12"/>
        <v>63</v>
      </c>
    </row>
    <row r="540" spans="1:5" x14ac:dyDescent="0.25">
      <c r="A540" s="5">
        <v>38</v>
      </c>
      <c r="B540" s="5">
        <v>26</v>
      </c>
      <c r="C540" s="5">
        <v>26</v>
      </c>
      <c r="D540" s="5">
        <v>12.68</v>
      </c>
      <c r="E540" s="84">
        <f t="shared" si="12"/>
        <v>64</v>
      </c>
    </row>
    <row r="541" spans="1:5" x14ac:dyDescent="0.25">
      <c r="A541" s="5">
        <v>38</v>
      </c>
      <c r="B541" s="5">
        <v>27</v>
      </c>
      <c r="C541" s="5">
        <v>27</v>
      </c>
      <c r="D541" s="5">
        <v>13.02</v>
      </c>
      <c r="E541" s="84">
        <f t="shared" si="12"/>
        <v>65</v>
      </c>
    </row>
    <row r="542" spans="1:5" x14ac:dyDescent="0.25">
      <c r="A542" s="5">
        <v>39</v>
      </c>
      <c r="B542" s="5">
        <v>5</v>
      </c>
      <c r="C542" s="5">
        <v>5</v>
      </c>
      <c r="D542" s="5">
        <v>8.67</v>
      </c>
      <c r="E542" s="84">
        <f t="shared" si="12"/>
        <v>44</v>
      </c>
    </row>
    <row r="543" spans="1:5" x14ac:dyDescent="0.25">
      <c r="A543" s="5">
        <v>39</v>
      </c>
      <c r="B543" s="5">
        <v>6</v>
      </c>
      <c r="C543" s="5">
        <v>6</v>
      </c>
      <c r="D543" s="5">
        <v>8.73</v>
      </c>
      <c r="E543" s="84">
        <f t="shared" si="12"/>
        <v>45</v>
      </c>
    </row>
    <row r="544" spans="1:5" x14ac:dyDescent="0.25">
      <c r="A544" s="5">
        <v>39</v>
      </c>
      <c r="B544" s="5">
        <v>7</v>
      </c>
      <c r="C544" s="5">
        <v>7</v>
      </c>
      <c r="D544" s="5">
        <v>8.85</v>
      </c>
      <c r="E544" s="84">
        <f t="shared" si="12"/>
        <v>46</v>
      </c>
    </row>
    <row r="545" spans="1:5" x14ac:dyDescent="0.25">
      <c r="A545" s="5">
        <v>39</v>
      </c>
      <c r="B545" s="5">
        <v>8</v>
      </c>
      <c r="C545" s="5">
        <v>8</v>
      </c>
      <c r="D545" s="5">
        <v>8.99</v>
      </c>
      <c r="E545" s="84">
        <f t="shared" si="12"/>
        <v>47</v>
      </c>
    </row>
    <row r="546" spans="1:5" x14ac:dyDescent="0.25">
      <c r="A546" s="5">
        <v>39</v>
      </c>
      <c r="B546" s="5">
        <v>9</v>
      </c>
      <c r="C546" s="5">
        <v>9</v>
      </c>
      <c r="D546" s="5">
        <v>9.14</v>
      </c>
      <c r="E546" s="84">
        <f t="shared" si="12"/>
        <v>48</v>
      </c>
    </row>
    <row r="547" spans="1:5" x14ac:dyDescent="0.25">
      <c r="A547" s="5">
        <v>39</v>
      </c>
      <c r="B547" s="5">
        <v>10</v>
      </c>
      <c r="C547" s="5">
        <v>10</v>
      </c>
      <c r="D547" s="5">
        <v>9.3000000000000007</v>
      </c>
      <c r="E547" s="84">
        <f t="shared" si="12"/>
        <v>49</v>
      </c>
    </row>
    <row r="548" spans="1:5" x14ac:dyDescent="0.25">
      <c r="A548" s="5">
        <v>39</v>
      </c>
      <c r="B548" s="5">
        <v>11</v>
      </c>
      <c r="C548" s="5">
        <v>11</v>
      </c>
      <c r="D548" s="5">
        <v>9.44</v>
      </c>
      <c r="E548" s="84">
        <f t="shared" si="12"/>
        <v>50</v>
      </c>
    </row>
    <row r="549" spans="1:5" x14ac:dyDescent="0.25">
      <c r="A549" s="5">
        <v>39</v>
      </c>
      <c r="B549" s="5">
        <v>12</v>
      </c>
      <c r="C549" s="5">
        <v>12</v>
      </c>
      <c r="D549" s="5">
        <v>9.6199999999999992</v>
      </c>
      <c r="E549" s="84">
        <f t="shared" si="12"/>
        <v>51</v>
      </c>
    </row>
    <row r="550" spans="1:5" x14ac:dyDescent="0.25">
      <c r="A550" s="5">
        <v>39</v>
      </c>
      <c r="B550" s="5">
        <v>13</v>
      </c>
      <c r="C550" s="5">
        <v>13</v>
      </c>
      <c r="D550" s="5">
        <v>9.81</v>
      </c>
      <c r="E550" s="84">
        <f t="shared" si="12"/>
        <v>52</v>
      </c>
    </row>
    <row r="551" spans="1:5" x14ac:dyDescent="0.25">
      <c r="A551" s="5">
        <v>39</v>
      </c>
      <c r="B551" s="5">
        <v>14</v>
      </c>
      <c r="C551" s="5">
        <v>14</v>
      </c>
      <c r="D551" s="5">
        <v>10.01</v>
      </c>
      <c r="E551" s="84">
        <f t="shared" si="12"/>
        <v>53</v>
      </c>
    </row>
    <row r="552" spans="1:5" x14ac:dyDescent="0.25">
      <c r="A552" s="5">
        <v>39</v>
      </c>
      <c r="B552" s="5">
        <v>15</v>
      </c>
      <c r="C552" s="5">
        <v>15</v>
      </c>
      <c r="D552" s="5">
        <v>10.210000000000001</v>
      </c>
      <c r="E552" s="84">
        <f t="shared" si="12"/>
        <v>54</v>
      </c>
    </row>
    <row r="553" spans="1:5" x14ac:dyDescent="0.25">
      <c r="A553" s="5">
        <v>39</v>
      </c>
      <c r="B553" s="5">
        <v>16</v>
      </c>
      <c r="C553" s="5">
        <v>16</v>
      </c>
      <c r="D553" s="5">
        <v>10.41</v>
      </c>
      <c r="E553" s="84">
        <f t="shared" si="12"/>
        <v>55</v>
      </c>
    </row>
    <row r="554" spans="1:5" x14ac:dyDescent="0.25">
      <c r="A554" s="5">
        <v>39</v>
      </c>
      <c r="B554" s="5">
        <v>17</v>
      </c>
      <c r="C554" s="5">
        <v>17</v>
      </c>
      <c r="D554" s="5">
        <v>10.62</v>
      </c>
      <c r="E554" s="84">
        <f t="shared" si="12"/>
        <v>56</v>
      </c>
    </row>
    <row r="555" spans="1:5" x14ac:dyDescent="0.25">
      <c r="A555" s="5">
        <v>39</v>
      </c>
      <c r="B555" s="5">
        <v>18</v>
      </c>
      <c r="C555" s="5">
        <v>18</v>
      </c>
      <c r="D555" s="5">
        <v>10.83</v>
      </c>
      <c r="E555" s="84">
        <f t="shared" si="12"/>
        <v>57</v>
      </c>
    </row>
    <row r="556" spans="1:5" x14ac:dyDescent="0.25">
      <c r="A556" s="5">
        <v>39</v>
      </c>
      <c r="B556" s="5">
        <v>19</v>
      </c>
      <c r="C556" s="5">
        <v>19</v>
      </c>
      <c r="D556" s="5">
        <v>11.05</v>
      </c>
      <c r="E556" s="84">
        <f t="shared" si="12"/>
        <v>58</v>
      </c>
    </row>
    <row r="557" spans="1:5" x14ac:dyDescent="0.25">
      <c r="A557" s="5">
        <v>39</v>
      </c>
      <c r="B557" s="5">
        <v>20</v>
      </c>
      <c r="C557" s="5">
        <v>20</v>
      </c>
      <c r="D557" s="5">
        <v>11.27</v>
      </c>
      <c r="E557" s="84">
        <f t="shared" si="12"/>
        <v>59</v>
      </c>
    </row>
    <row r="558" spans="1:5" x14ac:dyDescent="0.25">
      <c r="A558" s="5">
        <v>39</v>
      </c>
      <c r="B558" s="5">
        <v>21</v>
      </c>
      <c r="C558" s="5">
        <v>21</v>
      </c>
      <c r="D558" s="5">
        <v>11.49</v>
      </c>
      <c r="E558" s="84">
        <f t="shared" si="12"/>
        <v>60</v>
      </c>
    </row>
    <row r="559" spans="1:5" x14ac:dyDescent="0.25">
      <c r="A559" s="5">
        <v>39</v>
      </c>
      <c r="B559" s="5">
        <v>22</v>
      </c>
      <c r="C559" s="5">
        <v>22</v>
      </c>
      <c r="D559" s="5">
        <v>11.88</v>
      </c>
      <c r="E559" s="84">
        <f t="shared" si="12"/>
        <v>61</v>
      </c>
    </row>
    <row r="560" spans="1:5" x14ac:dyDescent="0.25">
      <c r="A560" s="5">
        <v>39</v>
      </c>
      <c r="B560" s="5">
        <v>23</v>
      </c>
      <c r="C560" s="5">
        <v>23</v>
      </c>
      <c r="D560" s="5">
        <v>12.26</v>
      </c>
      <c r="E560" s="84">
        <f t="shared" si="12"/>
        <v>62</v>
      </c>
    </row>
    <row r="561" spans="1:5" x14ac:dyDescent="0.25">
      <c r="A561" s="5">
        <v>39</v>
      </c>
      <c r="B561" s="5">
        <v>24</v>
      </c>
      <c r="C561" s="5">
        <v>24</v>
      </c>
      <c r="D561" s="5">
        <v>12.6</v>
      </c>
      <c r="E561" s="84">
        <f t="shared" si="12"/>
        <v>63</v>
      </c>
    </row>
    <row r="562" spans="1:5" x14ac:dyDescent="0.25">
      <c r="A562" s="5">
        <v>39</v>
      </c>
      <c r="B562" s="5">
        <v>25</v>
      </c>
      <c r="C562" s="5">
        <v>25</v>
      </c>
      <c r="D562" s="5">
        <v>12.96</v>
      </c>
      <c r="E562" s="84">
        <f t="shared" si="12"/>
        <v>64</v>
      </c>
    </row>
    <row r="563" spans="1:5" x14ac:dyDescent="0.25">
      <c r="A563" s="5">
        <v>39</v>
      </c>
      <c r="B563" s="5">
        <v>26</v>
      </c>
      <c r="C563" s="5">
        <v>26</v>
      </c>
      <c r="D563" s="5">
        <v>13.31</v>
      </c>
      <c r="E563" s="84">
        <f t="shared" si="12"/>
        <v>65</v>
      </c>
    </row>
    <row r="564" spans="1:5" x14ac:dyDescent="0.25">
      <c r="A564" s="5">
        <v>40</v>
      </c>
      <c r="B564" s="5">
        <v>5</v>
      </c>
      <c r="C564" s="5">
        <v>5</v>
      </c>
      <c r="D564" s="5">
        <v>9.09</v>
      </c>
      <c r="E564" s="84">
        <f t="shared" si="12"/>
        <v>45</v>
      </c>
    </row>
    <row r="565" spans="1:5" x14ac:dyDescent="0.25">
      <c r="A565" s="5">
        <v>40</v>
      </c>
      <c r="B565" s="5">
        <v>6</v>
      </c>
      <c r="C565" s="5">
        <v>6</v>
      </c>
      <c r="D565" s="5">
        <v>9.15</v>
      </c>
      <c r="E565" s="84">
        <f t="shared" si="12"/>
        <v>46</v>
      </c>
    </row>
    <row r="566" spans="1:5" x14ac:dyDescent="0.25">
      <c r="A566" s="5">
        <v>40</v>
      </c>
      <c r="B566" s="5">
        <v>7</v>
      </c>
      <c r="C566" s="5">
        <v>7</v>
      </c>
      <c r="D566" s="5">
        <v>9.2899999999999991</v>
      </c>
      <c r="E566" s="84">
        <f t="shared" si="12"/>
        <v>47</v>
      </c>
    </row>
    <row r="567" spans="1:5" x14ac:dyDescent="0.25">
      <c r="A567" s="5">
        <v>40</v>
      </c>
      <c r="B567" s="5">
        <v>8</v>
      </c>
      <c r="C567" s="5">
        <v>8</v>
      </c>
      <c r="D567" s="5">
        <v>9.44</v>
      </c>
      <c r="E567" s="84">
        <f t="shared" si="12"/>
        <v>48</v>
      </c>
    </row>
    <row r="568" spans="1:5" x14ac:dyDescent="0.25">
      <c r="A568" s="5">
        <v>40</v>
      </c>
      <c r="B568" s="5">
        <v>9</v>
      </c>
      <c r="C568" s="5">
        <v>9</v>
      </c>
      <c r="D568" s="5">
        <v>9.6</v>
      </c>
      <c r="E568" s="84">
        <f t="shared" si="12"/>
        <v>49</v>
      </c>
    </row>
    <row r="569" spans="1:5" x14ac:dyDescent="0.25">
      <c r="A569" s="5">
        <v>40</v>
      </c>
      <c r="B569" s="5">
        <v>10</v>
      </c>
      <c r="C569" s="5">
        <v>10</v>
      </c>
      <c r="D569" s="5">
        <v>9.77</v>
      </c>
      <c r="E569" s="84">
        <f t="shared" ref="E569:E632" si="13">C569+A569</f>
        <v>50</v>
      </c>
    </row>
    <row r="570" spans="1:5" x14ac:dyDescent="0.25">
      <c r="A570" s="5">
        <v>40</v>
      </c>
      <c r="B570" s="5">
        <v>11</v>
      </c>
      <c r="C570" s="5">
        <v>11</v>
      </c>
      <c r="D570" s="5">
        <v>9.92</v>
      </c>
      <c r="E570" s="84">
        <f t="shared" si="13"/>
        <v>51</v>
      </c>
    </row>
    <row r="571" spans="1:5" x14ac:dyDescent="0.25">
      <c r="A571" s="5">
        <v>40</v>
      </c>
      <c r="B571" s="5">
        <v>12</v>
      </c>
      <c r="C571" s="5">
        <v>12</v>
      </c>
      <c r="D571" s="5">
        <v>10.11</v>
      </c>
      <c r="E571" s="84">
        <f t="shared" si="13"/>
        <v>52</v>
      </c>
    </row>
    <row r="572" spans="1:5" x14ac:dyDescent="0.25">
      <c r="A572" s="5">
        <v>40</v>
      </c>
      <c r="B572" s="5">
        <v>13</v>
      </c>
      <c r="C572" s="5">
        <v>13</v>
      </c>
      <c r="D572" s="5">
        <v>10.32</v>
      </c>
      <c r="E572" s="84">
        <f t="shared" si="13"/>
        <v>53</v>
      </c>
    </row>
    <row r="573" spans="1:5" x14ac:dyDescent="0.25">
      <c r="A573" s="5">
        <v>40</v>
      </c>
      <c r="B573" s="5">
        <v>14</v>
      </c>
      <c r="C573" s="5">
        <v>14</v>
      </c>
      <c r="D573" s="5">
        <v>10.53</v>
      </c>
      <c r="E573" s="84">
        <f t="shared" si="13"/>
        <v>54</v>
      </c>
    </row>
    <row r="574" spans="1:5" x14ac:dyDescent="0.25">
      <c r="A574" s="5">
        <v>40</v>
      </c>
      <c r="B574" s="5">
        <v>15</v>
      </c>
      <c r="C574" s="5">
        <v>15</v>
      </c>
      <c r="D574" s="5">
        <v>10.73</v>
      </c>
      <c r="E574" s="84">
        <f t="shared" si="13"/>
        <v>55</v>
      </c>
    </row>
    <row r="575" spans="1:5" x14ac:dyDescent="0.25">
      <c r="A575" s="5">
        <v>40</v>
      </c>
      <c r="B575" s="5">
        <v>16</v>
      </c>
      <c r="C575" s="5">
        <v>16</v>
      </c>
      <c r="D575" s="5">
        <v>10.95</v>
      </c>
      <c r="E575" s="84">
        <f t="shared" si="13"/>
        <v>56</v>
      </c>
    </row>
    <row r="576" spans="1:5" x14ac:dyDescent="0.25">
      <c r="A576" s="5">
        <v>40</v>
      </c>
      <c r="B576" s="5">
        <v>17</v>
      </c>
      <c r="C576" s="5">
        <v>17</v>
      </c>
      <c r="D576" s="5">
        <v>11.16</v>
      </c>
      <c r="E576" s="84">
        <f t="shared" si="13"/>
        <v>57</v>
      </c>
    </row>
    <row r="577" spans="1:5" x14ac:dyDescent="0.25">
      <c r="A577" s="5">
        <v>40</v>
      </c>
      <c r="B577" s="5">
        <v>18</v>
      </c>
      <c r="C577" s="5">
        <v>18</v>
      </c>
      <c r="D577" s="5">
        <v>11.39</v>
      </c>
      <c r="E577" s="84">
        <f t="shared" si="13"/>
        <v>58</v>
      </c>
    </row>
    <row r="578" spans="1:5" x14ac:dyDescent="0.25">
      <c r="A578" s="5">
        <v>40</v>
      </c>
      <c r="B578" s="5">
        <v>19</v>
      </c>
      <c r="C578" s="5">
        <v>19</v>
      </c>
      <c r="D578" s="5">
        <v>11.62</v>
      </c>
      <c r="E578" s="84">
        <f t="shared" si="13"/>
        <v>59</v>
      </c>
    </row>
    <row r="579" spans="1:5" x14ac:dyDescent="0.25">
      <c r="A579" s="5">
        <v>40</v>
      </c>
      <c r="B579" s="5">
        <v>20</v>
      </c>
      <c r="C579" s="5">
        <v>20</v>
      </c>
      <c r="D579" s="5">
        <v>11.85</v>
      </c>
      <c r="E579" s="84">
        <f t="shared" si="13"/>
        <v>60</v>
      </c>
    </row>
    <row r="580" spans="1:5" x14ac:dyDescent="0.25">
      <c r="A580" s="5">
        <v>40</v>
      </c>
      <c r="B580" s="5">
        <v>21</v>
      </c>
      <c r="C580" s="5">
        <v>21</v>
      </c>
      <c r="D580" s="5">
        <v>12.09</v>
      </c>
      <c r="E580" s="84">
        <f t="shared" si="13"/>
        <v>61</v>
      </c>
    </row>
    <row r="581" spans="1:5" x14ac:dyDescent="0.25">
      <c r="A581" s="5">
        <v>40</v>
      </c>
      <c r="B581" s="5">
        <v>22</v>
      </c>
      <c r="C581" s="5">
        <v>22</v>
      </c>
      <c r="D581" s="5">
        <v>12.49</v>
      </c>
      <c r="E581" s="84">
        <f t="shared" si="13"/>
        <v>62</v>
      </c>
    </row>
    <row r="582" spans="1:5" x14ac:dyDescent="0.25">
      <c r="A582" s="5">
        <v>40</v>
      </c>
      <c r="B582" s="5">
        <v>23</v>
      </c>
      <c r="C582" s="5">
        <v>23</v>
      </c>
      <c r="D582" s="5">
        <v>12.89</v>
      </c>
      <c r="E582" s="84">
        <f t="shared" si="13"/>
        <v>63</v>
      </c>
    </row>
    <row r="583" spans="1:5" x14ac:dyDescent="0.25">
      <c r="A583" s="5">
        <v>40</v>
      </c>
      <c r="B583" s="5">
        <v>24</v>
      </c>
      <c r="C583" s="5">
        <v>24</v>
      </c>
      <c r="D583" s="5">
        <v>13.24</v>
      </c>
      <c r="E583" s="84">
        <f t="shared" si="13"/>
        <v>64</v>
      </c>
    </row>
    <row r="584" spans="1:5" x14ac:dyDescent="0.25">
      <c r="A584" s="5">
        <v>40</v>
      </c>
      <c r="B584" s="5">
        <v>25</v>
      </c>
      <c r="C584" s="5">
        <v>25</v>
      </c>
      <c r="D584" s="5">
        <v>13.62</v>
      </c>
      <c r="E584" s="84">
        <f t="shared" si="13"/>
        <v>65</v>
      </c>
    </row>
    <row r="585" spans="1:5" x14ac:dyDescent="0.25">
      <c r="A585" s="5">
        <v>41</v>
      </c>
      <c r="B585" s="5">
        <v>5</v>
      </c>
      <c r="C585" s="5">
        <v>5</v>
      </c>
      <c r="D585" s="5">
        <v>9.5500000000000007</v>
      </c>
      <c r="E585" s="84">
        <f t="shared" si="13"/>
        <v>46</v>
      </c>
    </row>
    <row r="586" spans="1:5" x14ac:dyDescent="0.25">
      <c r="A586" s="5">
        <v>41</v>
      </c>
      <c r="B586" s="5">
        <v>6</v>
      </c>
      <c r="C586" s="5">
        <v>6</v>
      </c>
      <c r="D586" s="5">
        <v>9.6199999999999992</v>
      </c>
      <c r="E586" s="84">
        <f t="shared" si="13"/>
        <v>47</v>
      </c>
    </row>
    <row r="587" spans="1:5" x14ac:dyDescent="0.25">
      <c r="A587" s="5">
        <v>41</v>
      </c>
      <c r="B587" s="5">
        <v>7</v>
      </c>
      <c r="C587" s="5">
        <v>7</v>
      </c>
      <c r="D587" s="5">
        <v>9.77</v>
      </c>
      <c r="E587" s="84">
        <f t="shared" si="13"/>
        <v>48</v>
      </c>
    </row>
    <row r="588" spans="1:5" x14ac:dyDescent="0.25">
      <c r="A588" s="5">
        <v>41</v>
      </c>
      <c r="B588" s="5">
        <v>8</v>
      </c>
      <c r="C588" s="5">
        <v>8</v>
      </c>
      <c r="D588" s="5">
        <v>9.93</v>
      </c>
      <c r="E588" s="84">
        <f t="shared" si="13"/>
        <v>49</v>
      </c>
    </row>
    <row r="589" spans="1:5" x14ac:dyDescent="0.25">
      <c r="A589" s="5">
        <v>41</v>
      </c>
      <c r="B589" s="5">
        <v>9</v>
      </c>
      <c r="C589" s="5">
        <v>9</v>
      </c>
      <c r="D589" s="5">
        <v>10.11</v>
      </c>
      <c r="E589" s="84">
        <f t="shared" si="13"/>
        <v>50</v>
      </c>
    </row>
    <row r="590" spans="1:5" x14ac:dyDescent="0.25">
      <c r="A590" s="5">
        <v>41</v>
      </c>
      <c r="B590" s="5">
        <v>10</v>
      </c>
      <c r="C590" s="5">
        <v>10</v>
      </c>
      <c r="D590" s="5">
        <v>10.29</v>
      </c>
      <c r="E590" s="84">
        <f t="shared" si="13"/>
        <v>51</v>
      </c>
    </row>
    <row r="591" spans="1:5" x14ac:dyDescent="0.25">
      <c r="A591" s="5">
        <v>41</v>
      </c>
      <c r="B591" s="5">
        <v>11</v>
      </c>
      <c r="C591" s="5">
        <v>11</v>
      </c>
      <c r="D591" s="5">
        <v>10.44</v>
      </c>
      <c r="E591" s="84">
        <f t="shared" si="13"/>
        <v>52</v>
      </c>
    </row>
    <row r="592" spans="1:5" x14ac:dyDescent="0.25">
      <c r="A592" s="5">
        <v>41</v>
      </c>
      <c r="B592" s="5">
        <v>12</v>
      </c>
      <c r="C592" s="5">
        <v>12</v>
      </c>
      <c r="D592" s="5">
        <v>10.65</v>
      </c>
      <c r="E592" s="84">
        <f t="shared" si="13"/>
        <v>53</v>
      </c>
    </row>
    <row r="593" spans="1:5" x14ac:dyDescent="0.25">
      <c r="A593" s="5">
        <v>41</v>
      </c>
      <c r="B593" s="5">
        <v>13</v>
      </c>
      <c r="C593" s="5">
        <v>13</v>
      </c>
      <c r="D593" s="5">
        <v>10.86</v>
      </c>
      <c r="E593" s="84">
        <f t="shared" si="13"/>
        <v>54</v>
      </c>
    </row>
    <row r="594" spans="1:5" x14ac:dyDescent="0.25">
      <c r="A594" s="5">
        <v>41</v>
      </c>
      <c r="B594" s="5">
        <v>14</v>
      </c>
      <c r="C594" s="5">
        <v>14</v>
      </c>
      <c r="D594" s="5">
        <v>11.08</v>
      </c>
      <c r="E594" s="84">
        <f t="shared" si="13"/>
        <v>55</v>
      </c>
    </row>
    <row r="595" spans="1:5" x14ac:dyDescent="0.25">
      <c r="A595" s="5">
        <v>41</v>
      </c>
      <c r="B595" s="5">
        <v>15</v>
      </c>
      <c r="C595" s="5">
        <v>15</v>
      </c>
      <c r="D595" s="5">
        <v>11.3</v>
      </c>
      <c r="E595" s="84">
        <f t="shared" si="13"/>
        <v>56</v>
      </c>
    </row>
    <row r="596" spans="1:5" x14ac:dyDescent="0.25">
      <c r="A596" s="5">
        <v>41</v>
      </c>
      <c r="B596" s="5">
        <v>16</v>
      </c>
      <c r="C596" s="5">
        <v>16</v>
      </c>
      <c r="D596" s="5">
        <v>11.53</v>
      </c>
      <c r="E596" s="84">
        <f t="shared" si="13"/>
        <v>57</v>
      </c>
    </row>
    <row r="597" spans="1:5" x14ac:dyDescent="0.25">
      <c r="A597" s="5">
        <v>41</v>
      </c>
      <c r="B597" s="5">
        <v>17</v>
      </c>
      <c r="C597" s="5">
        <v>17</v>
      </c>
      <c r="D597" s="5">
        <v>11.76</v>
      </c>
      <c r="E597" s="84">
        <f t="shared" si="13"/>
        <v>58</v>
      </c>
    </row>
    <row r="598" spans="1:5" x14ac:dyDescent="0.25">
      <c r="A598" s="5">
        <v>41</v>
      </c>
      <c r="B598" s="5">
        <v>18</v>
      </c>
      <c r="C598" s="5">
        <v>18</v>
      </c>
      <c r="D598" s="5">
        <v>11.99</v>
      </c>
      <c r="E598" s="84">
        <f t="shared" si="13"/>
        <v>59</v>
      </c>
    </row>
    <row r="599" spans="1:5" x14ac:dyDescent="0.25">
      <c r="A599" s="5">
        <v>41</v>
      </c>
      <c r="B599" s="5">
        <v>19</v>
      </c>
      <c r="C599" s="5">
        <v>19</v>
      </c>
      <c r="D599" s="5">
        <v>12.23</v>
      </c>
      <c r="E599" s="84">
        <f t="shared" si="13"/>
        <v>60</v>
      </c>
    </row>
    <row r="600" spans="1:5" x14ac:dyDescent="0.25">
      <c r="A600" s="5">
        <v>41</v>
      </c>
      <c r="B600" s="5">
        <v>20</v>
      </c>
      <c r="C600" s="5">
        <v>20</v>
      </c>
      <c r="D600" s="5">
        <v>12.47</v>
      </c>
      <c r="E600" s="84">
        <f t="shared" si="13"/>
        <v>61</v>
      </c>
    </row>
    <row r="601" spans="1:5" x14ac:dyDescent="0.25">
      <c r="A601" s="5">
        <v>41</v>
      </c>
      <c r="B601" s="5">
        <v>21</v>
      </c>
      <c r="C601" s="5">
        <v>21</v>
      </c>
      <c r="D601" s="5">
        <v>12.72</v>
      </c>
      <c r="E601" s="84">
        <f t="shared" si="13"/>
        <v>62</v>
      </c>
    </row>
    <row r="602" spans="1:5" x14ac:dyDescent="0.25">
      <c r="A602" s="5">
        <v>41</v>
      </c>
      <c r="B602" s="5">
        <v>22</v>
      </c>
      <c r="C602" s="5">
        <v>22</v>
      </c>
      <c r="D602" s="5">
        <v>13.14</v>
      </c>
      <c r="E602" s="84">
        <f t="shared" si="13"/>
        <v>63</v>
      </c>
    </row>
    <row r="603" spans="1:5" x14ac:dyDescent="0.25">
      <c r="A603" s="5">
        <v>41</v>
      </c>
      <c r="B603" s="5">
        <v>23</v>
      </c>
      <c r="C603" s="5">
        <v>23</v>
      </c>
      <c r="D603" s="5">
        <v>13.56</v>
      </c>
      <c r="E603" s="84">
        <f t="shared" si="13"/>
        <v>64</v>
      </c>
    </row>
    <row r="604" spans="1:5" x14ac:dyDescent="0.25">
      <c r="A604" s="5">
        <v>41</v>
      </c>
      <c r="B604" s="5">
        <v>24</v>
      </c>
      <c r="C604" s="5">
        <v>24</v>
      </c>
      <c r="D604" s="5">
        <v>13.93</v>
      </c>
      <c r="E604" s="84">
        <f t="shared" si="13"/>
        <v>65</v>
      </c>
    </row>
    <row r="605" spans="1:5" x14ac:dyDescent="0.25">
      <c r="A605" s="5">
        <v>42</v>
      </c>
      <c r="B605" s="5">
        <v>5</v>
      </c>
      <c r="C605" s="5">
        <v>5</v>
      </c>
      <c r="D605" s="5">
        <v>10.06</v>
      </c>
      <c r="E605" s="84">
        <f t="shared" si="13"/>
        <v>47</v>
      </c>
    </row>
    <row r="606" spans="1:5" x14ac:dyDescent="0.25">
      <c r="A606" s="5">
        <v>42</v>
      </c>
      <c r="B606" s="5">
        <v>6</v>
      </c>
      <c r="C606" s="5">
        <v>6</v>
      </c>
      <c r="D606" s="5">
        <v>10.14</v>
      </c>
      <c r="E606" s="84">
        <f t="shared" si="13"/>
        <v>48</v>
      </c>
    </row>
    <row r="607" spans="1:5" x14ac:dyDescent="0.25">
      <c r="A607" s="5">
        <v>42</v>
      </c>
      <c r="B607" s="5">
        <v>7</v>
      </c>
      <c r="C607" s="5">
        <v>7</v>
      </c>
      <c r="D607" s="5">
        <v>10.3</v>
      </c>
      <c r="E607" s="84">
        <f t="shared" si="13"/>
        <v>49</v>
      </c>
    </row>
    <row r="608" spans="1:5" x14ac:dyDescent="0.25">
      <c r="A608" s="5">
        <v>42</v>
      </c>
      <c r="B608" s="5">
        <v>8</v>
      </c>
      <c r="C608" s="5">
        <v>8</v>
      </c>
      <c r="D608" s="5">
        <v>10.47</v>
      </c>
      <c r="E608" s="84">
        <f t="shared" si="13"/>
        <v>50</v>
      </c>
    </row>
    <row r="609" spans="1:5" x14ac:dyDescent="0.25">
      <c r="A609" s="5">
        <v>42</v>
      </c>
      <c r="B609" s="5">
        <v>9</v>
      </c>
      <c r="C609" s="5">
        <v>9</v>
      </c>
      <c r="D609" s="5">
        <v>10.65</v>
      </c>
      <c r="E609" s="84">
        <f t="shared" si="13"/>
        <v>51</v>
      </c>
    </row>
    <row r="610" spans="1:5" x14ac:dyDescent="0.25">
      <c r="A610" s="5">
        <v>42</v>
      </c>
      <c r="B610" s="5">
        <v>10</v>
      </c>
      <c r="C610" s="5">
        <v>10</v>
      </c>
      <c r="D610" s="5">
        <v>10.85</v>
      </c>
      <c r="E610" s="84">
        <f t="shared" si="13"/>
        <v>52</v>
      </c>
    </row>
    <row r="611" spans="1:5" x14ac:dyDescent="0.25">
      <c r="A611" s="5">
        <v>42</v>
      </c>
      <c r="B611" s="5">
        <v>11</v>
      </c>
      <c r="C611" s="5">
        <v>11</v>
      </c>
      <c r="D611" s="5">
        <v>11.01</v>
      </c>
      <c r="E611" s="84">
        <f t="shared" si="13"/>
        <v>53</v>
      </c>
    </row>
    <row r="612" spans="1:5" x14ac:dyDescent="0.25">
      <c r="A612" s="5">
        <v>42</v>
      </c>
      <c r="B612" s="5">
        <v>12</v>
      </c>
      <c r="C612" s="5">
        <v>12</v>
      </c>
      <c r="D612" s="5">
        <v>11.23</v>
      </c>
      <c r="E612" s="84">
        <f t="shared" si="13"/>
        <v>54</v>
      </c>
    </row>
    <row r="613" spans="1:5" x14ac:dyDescent="0.25">
      <c r="A613" s="5">
        <v>42</v>
      </c>
      <c r="B613" s="5">
        <v>13</v>
      </c>
      <c r="C613" s="5">
        <v>13</v>
      </c>
      <c r="D613" s="5">
        <v>11.45</v>
      </c>
      <c r="E613" s="84">
        <f t="shared" si="13"/>
        <v>55</v>
      </c>
    </row>
    <row r="614" spans="1:5" x14ac:dyDescent="0.25">
      <c r="A614" s="5">
        <v>42</v>
      </c>
      <c r="B614" s="5">
        <v>14</v>
      </c>
      <c r="C614" s="5">
        <v>14</v>
      </c>
      <c r="D614" s="5">
        <v>11.68</v>
      </c>
      <c r="E614" s="84">
        <f t="shared" si="13"/>
        <v>56</v>
      </c>
    </row>
    <row r="615" spans="1:5" x14ac:dyDescent="0.25">
      <c r="A615" s="5">
        <v>42</v>
      </c>
      <c r="B615" s="5">
        <v>15</v>
      </c>
      <c r="C615" s="5">
        <v>15</v>
      </c>
      <c r="D615" s="5">
        <v>11.91</v>
      </c>
      <c r="E615" s="84">
        <f t="shared" si="13"/>
        <v>57</v>
      </c>
    </row>
    <row r="616" spans="1:5" x14ac:dyDescent="0.25">
      <c r="A616" s="5">
        <v>42</v>
      </c>
      <c r="B616" s="5">
        <v>16</v>
      </c>
      <c r="C616" s="5">
        <v>16</v>
      </c>
      <c r="D616" s="5">
        <v>12.15</v>
      </c>
      <c r="E616" s="84">
        <f t="shared" si="13"/>
        <v>58</v>
      </c>
    </row>
    <row r="617" spans="1:5" x14ac:dyDescent="0.25">
      <c r="A617" s="5">
        <v>42</v>
      </c>
      <c r="B617" s="5">
        <v>17</v>
      </c>
      <c r="C617" s="5">
        <v>17</v>
      </c>
      <c r="D617" s="5">
        <v>12.39</v>
      </c>
      <c r="E617" s="84">
        <f t="shared" si="13"/>
        <v>59</v>
      </c>
    </row>
    <row r="618" spans="1:5" x14ac:dyDescent="0.25">
      <c r="A618" s="5">
        <v>42</v>
      </c>
      <c r="B618" s="5">
        <v>18</v>
      </c>
      <c r="C618" s="5">
        <v>18</v>
      </c>
      <c r="D618" s="5">
        <v>12.63</v>
      </c>
      <c r="E618" s="84">
        <f t="shared" si="13"/>
        <v>60</v>
      </c>
    </row>
    <row r="619" spans="1:5" x14ac:dyDescent="0.25">
      <c r="A619" s="5">
        <v>42</v>
      </c>
      <c r="B619" s="5">
        <v>19</v>
      </c>
      <c r="C619" s="5">
        <v>19</v>
      </c>
      <c r="D619" s="5">
        <v>12.88</v>
      </c>
      <c r="E619" s="84">
        <f t="shared" si="13"/>
        <v>61</v>
      </c>
    </row>
    <row r="620" spans="1:5" x14ac:dyDescent="0.25">
      <c r="A620" s="5">
        <v>42</v>
      </c>
      <c r="B620" s="5">
        <v>20</v>
      </c>
      <c r="C620" s="5">
        <v>20</v>
      </c>
      <c r="D620" s="5">
        <v>13.14</v>
      </c>
      <c r="E620" s="84">
        <f t="shared" si="13"/>
        <v>62</v>
      </c>
    </row>
    <row r="621" spans="1:5" x14ac:dyDescent="0.25">
      <c r="A621" s="5">
        <v>42</v>
      </c>
      <c r="B621" s="5">
        <v>21</v>
      </c>
      <c r="C621" s="5">
        <v>21</v>
      </c>
      <c r="D621" s="5">
        <v>13.39</v>
      </c>
      <c r="E621" s="84">
        <f t="shared" si="13"/>
        <v>63</v>
      </c>
    </row>
    <row r="622" spans="1:5" x14ac:dyDescent="0.25">
      <c r="A622" s="5">
        <v>42</v>
      </c>
      <c r="B622" s="5">
        <v>22</v>
      </c>
      <c r="C622" s="5">
        <v>22</v>
      </c>
      <c r="D622" s="5">
        <v>13.83</v>
      </c>
      <c r="E622" s="84">
        <f t="shared" si="13"/>
        <v>64</v>
      </c>
    </row>
    <row r="623" spans="1:5" x14ac:dyDescent="0.25">
      <c r="A623" s="5">
        <v>42</v>
      </c>
      <c r="B623" s="5">
        <v>23</v>
      </c>
      <c r="C623" s="5">
        <v>23</v>
      </c>
      <c r="D623" s="5">
        <v>14.27</v>
      </c>
      <c r="E623" s="84">
        <f t="shared" si="13"/>
        <v>65</v>
      </c>
    </row>
    <row r="624" spans="1:5" x14ac:dyDescent="0.25">
      <c r="A624" s="5">
        <v>43</v>
      </c>
      <c r="B624" s="5">
        <v>5</v>
      </c>
      <c r="C624" s="5">
        <v>5</v>
      </c>
      <c r="D624" s="5">
        <v>10.61</v>
      </c>
      <c r="E624" s="84">
        <f t="shared" si="13"/>
        <v>48</v>
      </c>
    </row>
    <row r="625" spans="1:5" x14ac:dyDescent="0.25">
      <c r="A625" s="5">
        <v>43</v>
      </c>
      <c r="B625" s="5">
        <v>6</v>
      </c>
      <c r="C625" s="5">
        <v>6</v>
      </c>
      <c r="D625" s="5">
        <v>10.7</v>
      </c>
      <c r="E625" s="84">
        <f t="shared" si="13"/>
        <v>49</v>
      </c>
    </row>
    <row r="626" spans="1:5" x14ac:dyDescent="0.25">
      <c r="A626" s="5">
        <v>43</v>
      </c>
      <c r="B626" s="5">
        <v>7</v>
      </c>
      <c r="C626" s="5">
        <v>7</v>
      </c>
      <c r="D626" s="5">
        <v>10.87</v>
      </c>
      <c r="E626" s="84">
        <f t="shared" si="13"/>
        <v>50</v>
      </c>
    </row>
    <row r="627" spans="1:5" x14ac:dyDescent="0.25">
      <c r="A627" s="5">
        <v>43</v>
      </c>
      <c r="B627" s="5">
        <v>8</v>
      </c>
      <c r="C627" s="5">
        <v>8</v>
      </c>
      <c r="D627" s="5">
        <v>11.05</v>
      </c>
      <c r="E627" s="84">
        <f t="shared" si="13"/>
        <v>51</v>
      </c>
    </row>
    <row r="628" spans="1:5" x14ac:dyDescent="0.25">
      <c r="A628" s="5">
        <v>43</v>
      </c>
      <c r="B628" s="5">
        <v>9</v>
      </c>
      <c r="C628" s="5">
        <v>9</v>
      </c>
      <c r="D628" s="5">
        <v>11.25</v>
      </c>
      <c r="E628" s="84">
        <f t="shared" si="13"/>
        <v>52</v>
      </c>
    </row>
    <row r="629" spans="1:5" x14ac:dyDescent="0.25">
      <c r="A629" s="5">
        <v>43</v>
      </c>
      <c r="B629" s="5">
        <v>10</v>
      </c>
      <c r="C629" s="5">
        <v>10</v>
      </c>
      <c r="D629" s="5">
        <v>11.45</v>
      </c>
      <c r="E629" s="84">
        <f t="shared" si="13"/>
        <v>53</v>
      </c>
    </row>
    <row r="630" spans="1:5" x14ac:dyDescent="0.25">
      <c r="A630" s="5">
        <v>43</v>
      </c>
      <c r="B630" s="5">
        <v>11</v>
      </c>
      <c r="C630" s="5">
        <v>11</v>
      </c>
      <c r="D630" s="5">
        <v>11.62</v>
      </c>
      <c r="E630" s="84">
        <f t="shared" si="13"/>
        <v>54</v>
      </c>
    </row>
    <row r="631" spans="1:5" x14ac:dyDescent="0.25">
      <c r="A631" s="5">
        <v>43</v>
      </c>
      <c r="B631" s="5">
        <v>12</v>
      </c>
      <c r="C631" s="5">
        <v>12</v>
      </c>
      <c r="D631" s="5">
        <v>11.85</v>
      </c>
      <c r="E631" s="84">
        <f t="shared" si="13"/>
        <v>55</v>
      </c>
    </row>
    <row r="632" spans="1:5" x14ac:dyDescent="0.25">
      <c r="A632" s="5">
        <v>43</v>
      </c>
      <c r="B632" s="5">
        <v>13</v>
      </c>
      <c r="C632" s="5">
        <v>13</v>
      </c>
      <c r="D632" s="5">
        <v>12.09</v>
      </c>
      <c r="E632" s="84">
        <f t="shared" si="13"/>
        <v>56</v>
      </c>
    </row>
    <row r="633" spans="1:5" x14ac:dyDescent="0.25">
      <c r="A633" s="5">
        <v>43</v>
      </c>
      <c r="B633" s="5">
        <v>14</v>
      </c>
      <c r="C633" s="5">
        <v>14</v>
      </c>
      <c r="D633" s="5">
        <v>12.33</v>
      </c>
      <c r="E633" s="84">
        <f t="shared" ref="E633:E696" si="14">C633+A633</f>
        <v>57</v>
      </c>
    </row>
    <row r="634" spans="1:5" x14ac:dyDescent="0.25">
      <c r="A634" s="5">
        <v>43</v>
      </c>
      <c r="B634" s="5">
        <v>15</v>
      </c>
      <c r="C634" s="5">
        <v>15</v>
      </c>
      <c r="D634" s="5">
        <v>12.57</v>
      </c>
      <c r="E634" s="84">
        <f t="shared" si="14"/>
        <v>58</v>
      </c>
    </row>
    <row r="635" spans="1:5" x14ac:dyDescent="0.25">
      <c r="A635" s="5">
        <v>43</v>
      </c>
      <c r="B635" s="5">
        <v>16</v>
      </c>
      <c r="C635" s="5">
        <v>16</v>
      </c>
      <c r="D635" s="5">
        <v>12.82</v>
      </c>
      <c r="E635" s="84">
        <f t="shared" si="14"/>
        <v>59</v>
      </c>
    </row>
    <row r="636" spans="1:5" x14ac:dyDescent="0.25">
      <c r="A636" s="5">
        <v>43</v>
      </c>
      <c r="B636" s="5">
        <v>17</v>
      </c>
      <c r="C636" s="5">
        <v>17</v>
      </c>
      <c r="D636" s="5">
        <v>13.07</v>
      </c>
      <c r="E636" s="84">
        <f t="shared" si="14"/>
        <v>60</v>
      </c>
    </row>
    <row r="637" spans="1:5" x14ac:dyDescent="0.25">
      <c r="A637" s="5">
        <v>43</v>
      </c>
      <c r="B637" s="5">
        <v>18</v>
      </c>
      <c r="C637" s="5">
        <v>18</v>
      </c>
      <c r="D637" s="5">
        <v>13.32</v>
      </c>
      <c r="E637" s="84">
        <f t="shared" si="14"/>
        <v>61</v>
      </c>
    </row>
    <row r="638" spans="1:5" x14ac:dyDescent="0.25">
      <c r="A638" s="5">
        <v>43</v>
      </c>
      <c r="B638" s="5">
        <v>19</v>
      </c>
      <c r="C638" s="5">
        <v>19</v>
      </c>
      <c r="D638" s="5">
        <v>13.58</v>
      </c>
      <c r="E638" s="84">
        <f t="shared" si="14"/>
        <v>62</v>
      </c>
    </row>
    <row r="639" spans="1:5" x14ac:dyDescent="0.25">
      <c r="A639" s="5">
        <v>43</v>
      </c>
      <c r="B639" s="5">
        <v>20</v>
      </c>
      <c r="C639" s="5">
        <v>20</v>
      </c>
      <c r="D639" s="5">
        <v>13.84</v>
      </c>
      <c r="E639" s="84">
        <f t="shared" si="14"/>
        <v>63</v>
      </c>
    </row>
    <row r="640" spans="1:5" x14ac:dyDescent="0.25">
      <c r="A640" s="5">
        <v>43</v>
      </c>
      <c r="B640" s="5">
        <v>21</v>
      </c>
      <c r="C640" s="5">
        <v>21</v>
      </c>
      <c r="D640" s="5">
        <v>14.11</v>
      </c>
      <c r="E640" s="84">
        <f t="shared" si="14"/>
        <v>64</v>
      </c>
    </row>
    <row r="641" spans="1:5" x14ac:dyDescent="0.25">
      <c r="A641" s="5">
        <v>43</v>
      </c>
      <c r="B641" s="5">
        <v>22</v>
      </c>
      <c r="C641" s="5">
        <v>22</v>
      </c>
      <c r="D641" s="5">
        <v>14.57</v>
      </c>
      <c r="E641" s="84">
        <f t="shared" si="14"/>
        <v>65</v>
      </c>
    </row>
    <row r="642" spans="1:5" x14ac:dyDescent="0.25">
      <c r="A642" s="5">
        <v>44</v>
      </c>
      <c r="B642" s="5">
        <v>5</v>
      </c>
      <c r="C642" s="5">
        <v>5</v>
      </c>
      <c r="D642" s="5">
        <v>11.22</v>
      </c>
      <c r="E642" s="84">
        <f t="shared" si="14"/>
        <v>49</v>
      </c>
    </row>
    <row r="643" spans="1:5" x14ac:dyDescent="0.25">
      <c r="A643" s="5">
        <v>44</v>
      </c>
      <c r="B643" s="5">
        <v>6</v>
      </c>
      <c r="C643" s="5">
        <v>6</v>
      </c>
      <c r="D643" s="5">
        <v>11.31</v>
      </c>
      <c r="E643" s="84">
        <f t="shared" si="14"/>
        <v>50</v>
      </c>
    </row>
    <row r="644" spans="1:5" x14ac:dyDescent="0.25">
      <c r="A644" s="5">
        <v>44</v>
      </c>
      <c r="B644" s="5">
        <v>7</v>
      </c>
      <c r="C644" s="5">
        <v>7</v>
      </c>
      <c r="D644" s="5">
        <v>11.49</v>
      </c>
      <c r="E644" s="84">
        <f t="shared" si="14"/>
        <v>51</v>
      </c>
    </row>
    <row r="645" spans="1:5" x14ac:dyDescent="0.25">
      <c r="A645" s="5">
        <v>44</v>
      </c>
      <c r="B645" s="5">
        <v>8</v>
      </c>
      <c r="C645" s="5">
        <v>8</v>
      </c>
      <c r="D645" s="5">
        <v>11.68</v>
      </c>
      <c r="E645" s="84">
        <f t="shared" si="14"/>
        <v>52</v>
      </c>
    </row>
    <row r="646" spans="1:5" x14ac:dyDescent="0.25">
      <c r="A646" s="5">
        <v>44</v>
      </c>
      <c r="B646" s="5">
        <v>9</v>
      </c>
      <c r="C646" s="5">
        <v>9</v>
      </c>
      <c r="D646" s="5">
        <v>11.89</v>
      </c>
      <c r="E646" s="84">
        <f t="shared" si="14"/>
        <v>53</v>
      </c>
    </row>
    <row r="647" spans="1:5" x14ac:dyDescent="0.25">
      <c r="A647" s="5">
        <v>44</v>
      </c>
      <c r="B647" s="5">
        <v>10</v>
      </c>
      <c r="C647" s="5">
        <v>10</v>
      </c>
      <c r="D647" s="5">
        <v>12.1</v>
      </c>
      <c r="E647" s="84">
        <f t="shared" si="14"/>
        <v>54</v>
      </c>
    </row>
    <row r="648" spans="1:5" x14ac:dyDescent="0.25">
      <c r="A648" s="5">
        <v>44</v>
      </c>
      <c r="B648" s="5">
        <v>11</v>
      </c>
      <c r="C648" s="5">
        <v>11</v>
      </c>
      <c r="D648" s="5">
        <v>12.28</v>
      </c>
      <c r="E648" s="84">
        <f t="shared" si="14"/>
        <v>55</v>
      </c>
    </row>
    <row r="649" spans="1:5" x14ac:dyDescent="0.25">
      <c r="A649" s="5">
        <v>44</v>
      </c>
      <c r="B649" s="5">
        <v>12</v>
      </c>
      <c r="C649" s="5">
        <v>12</v>
      </c>
      <c r="D649" s="5">
        <v>12.52</v>
      </c>
      <c r="E649" s="84">
        <f t="shared" si="14"/>
        <v>56</v>
      </c>
    </row>
    <row r="650" spans="1:5" x14ac:dyDescent="0.25">
      <c r="A650" s="5">
        <v>44</v>
      </c>
      <c r="B650" s="5">
        <v>13</v>
      </c>
      <c r="C650" s="5">
        <v>13</v>
      </c>
      <c r="D650" s="5">
        <v>12.77</v>
      </c>
      <c r="E650" s="84">
        <f t="shared" si="14"/>
        <v>57</v>
      </c>
    </row>
    <row r="651" spans="1:5" x14ac:dyDescent="0.25">
      <c r="A651" s="5">
        <v>44</v>
      </c>
      <c r="B651" s="5">
        <v>14</v>
      </c>
      <c r="C651" s="5">
        <v>14</v>
      </c>
      <c r="D651" s="5">
        <v>13.02</v>
      </c>
      <c r="E651" s="84">
        <f t="shared" si="14"/>
        <v>58</v>
      </c>
    </row>
    <row r="652" spans="1:5" x14ac:dyDescent="0.25">
      <c r="A652" s="5">
        <v>44</v>
      </c>
      <c r="B652" s="5">
        <v>15</v>
      </c>
      <c r="C652" s="5">
        <v>15</v>
      </c>
      <c r="D652" s="5">
        <v>13.27</v>
      </c>
      <c r="E652" s="84">
        <f t="shared" si="14"/>
        <v>59</v>
      </c>
    </row>
    <row r="653" spans="1:5" x14ac:dyDescent="0.25">
      <c r="A653" s="5">
        <v>44</v>
      </c>
      <c r="B653" s="5">
        <v>16</v>
      </c>
      <c r="C653" s="5">
        <v>16</v>
      </c>
      <c r="D653" s="5">
        <v>13.53</v>
      </c>
      <c r="E653" s="84">
        <f t="shared" si="14"/>
        <v>60</v>
      </c>
    </row>
    <row r="654" spans="1:5" x14ac:dyDescent="0.25">
      <c r="A654" s="5">
        <v>44</v>
      </c>
      <c r="B654" s="5">
        <v>17</v>
      </c>
      <c r="C654" s="5">
        <v>17</v>
      </c>
      <c r="D654" s="5">
        <v>13.79</v>
      </c>
      <c r="E654" s="84">
        <f t="shared" si="14"/>
        <v>61</v>
      </c>
    </row>
    <row r="655" spans="1:5" x14ac:dyDescent="0.25">
      <c r="A655" s="5">
        <v>44</v>
      </c>
      <c r="B655" s="5">
        <v>18</v>
      </c>
      <c r="C655" s="5">
        <v>18</v>
      </c>
      <c r="D655" s="5">
        <v>14.06</v>
      </c>
      <c r="E655" s="84">
        <f t="shared" si="14"/>
        <v>62</v>
      </c>
    </row>
    <row r="656" spans="1:5" x14ac:dyDescent="0.25">
      <c r="A656" s="5">
        <v>44</v>
      </c>
      <c r="B656" s="5">
        <v>19</v>
      </c>
      <c r="C656" s="5">
        <v>19</v>
      </c>
      <c r="D656" s="5">
        <v>14.32</v>
      </c>
      <c r="E656" s="84">
        <f t="shared" si="14"/>
        <v>63</v>
      </c>
    </row>
    <row r="657" spans="1:5" x14ac:dyDescent="0.25">
      <c r="A657" s="5">
        <v>44</v>
      </c>
      <c r="B657" s="5">
        <v>20</v>
      </c>
      <c r="C657" s="5">
        <v>20</v>
      </c>
      <c r="D657" s="5">
        <v>14.6</v>
      </c>
      <c r="E657" s="84">
        <f t="shared" si="14"/>
        <v>64</v>
      </c>
    </row>
    <row r="658" spans="1:5" x14ac:dyDescent="0.25">
      <c r="A658" s="5">
        <v>44</v>
      </c>
      <c r="B658" s="5">
        <v>21</v>
      </c>
      <c r="C658" s="5">
        <v>21</v>
      </c>
      <c r="D658" s="5">
        <v>14.87</v>
      </c>
      <c r="E658" s="84">
        <f t="shared" si="14"/>
        <v>65</v>
      </c>
    </row>
    <row r="659" spans="1:5" x14ac:dyDescent="0.25">
      <c r="A659" s="5">
        <v>45</v>
      </c>
      <c r="B659" s="5">
        <v>5</v>
      </c>
      <c r="C659" s="5">
        <v>5</v>
      </c>
      <c r="D659" s="5">
        <v>11.88</v>
      </c>
      <c r="E659" s="84">
        <f t="shared" si="14"/>
        <v>50</v>
      </c>
    </row>
    <row r="660" spans="1:5" x14ac:dyDescent="0.25">
      <c r="A660" s="5">
        <v>45</v>
      </c>
      <c r="B660" s="5">
        <v>6</v>
      </c>
      <c r="C660" s="5">
        <v>6</v>
      </c>
      <c r="D660" s="5">
        <v>11.98</v>
      </c>
      <c r="E660" s="84">
        <f t="shared" si="14"/>
        <v>51</v>
      </c>
    </row>
    <row r="661" spans="1:5" x14ac:dyDescent="0.25">
      <c r="A661" s="5">
        <v>45</v>
      </c>
      <c r="B661" s="5">
        <v>7</v>
      </c>
      <c r="C661" s="5">
        <v>7</v>
      </c>
      <c r="D661" s="5">
        <v>12.16</v>
      </c>
      <c r="E661" s="84">
        <f t="shared" si="14"/>
        <v>52</v>
      </c>
    </row>
    <row r="662" spans="1:5" x14ac:dyDescent="0.25">
      <c r="A662" s="5">
        <v>45</v>
      </c>
      <c r="B662" s="5">
        <v>8</v>
      </c>
      <c r="C662" s="5">
        <v>8</v>
      </c>
      <c r="D662" s="5">
        <v>12.36</v>
      </c>
      <c r="E662" s="84">
        <f t="shared" si="14"/>
        <v>53</v>
      </c>
    </row>
    <row r="663" spans="1:5" x14ac:dyDescent="0.25">
      <c r="A663" s="5">
        <v>45</v>
      </c>
      <c r="B663" s="5">
        <v>9</v>
      </c>
      <c r="C663" s="5">
        <v>9</v>
      </c>
      <c r="D663" s="5">
        <v>12.58</v>
      </c>
      <c r="E663" s="84">
        <f t="shared" si="14"/>
        <v>54</v>
      </c>
    </row>
    <row r="664" spans="1:5" x14ac:dyDescent="0.25">
      <c r="A664" s="5">
        <v>45</v>
      </c>
      <c r="B664" s="5">
        <v>10</v>
      </c>
      <c r="C664" s="5">
        <v>10</v>
      </c>
      <c r="D664" s="5">
        <v>12.8</v>
      </c>
      <c r="E664" s="84">
        <f t="shared" si="14"/>
        <v>55</v>
      </c>
    </row>
    <row r="665" spans="1:5" x14ac:dyDescent="0.25">
      <c r="A665" s="5">
        <v>45</v>
      </c>
      <c r="B665" s="5">
        <v>11</v>
      </c>
      <c r="C665" s="5">
        <v>11</v>
      </c>
      <c r="D665" s="5">
        <v>12.99</v>
      </c>
      <c r="E665" s="84">
        <f t="shared" si="14"/>
        <v>56</v>
      </c>
    </row>
    <row r="666" spans="1:5" x14ac:dyDescent="0.25">
      <c r="A666" s="5">
        <v>45</v>
      </c>
      <c r="B666" s="5">
        <v>12</v>
      </c>
      <c r="C666" s="5">
        <v>12</v>
      </c>
      <c r="D666" s="5">
        <v>13.24</v>
      </c>
      <c r="E666" s="84">
        <f t="shared" si="14"/>
        <v>57</v>
      </c>
    </row>
    <row r="667" spans="1:5" x14ac:dyDescent="0.25">
      <c r="A667" s="5">
        <v>45</v>
      </c>
      <c r="B667" s="5">
        <v>13</v>
      </c>
      <c r="C667" s="5">
        <v>13</v>
      </c>
      <c r="D667" s="5">
        <v>13.5</v>
      </c>
      <c r="E667" s="84">
        <f t="shared" si="14"/>
        <v>58</v>
      </c>
    </row>
    <row r="668" spans="1:5" x14ac:dyDescent="0.25">
      <c r="A668" s="5">
        <v>45</v>
      </c>
      <c r="B668" s="5">
        <v>14</v>
      </c>
      <c r="C668" s="5">
        <v>14</v>
      </c>
      <c r="D668" s="5">
        <v>13.76</v>
      </c>
      <c r="E668" s="84">
        <f t="shared" si="14"/>
        <v>59</v>
      </c>
    </row>
    <row r="669" spans="1:5" x14ac:dyDescent="0.25">
      <c r="A669" s="5">
        <v>45</v>
      </c>
      <c r="B669" s="5">
        <v>15</v>
      </c>
      <c r="C669" s="5">
        <v>15</v>
      </c>
      <c r="D669" s="5">
        <v>14.03</v>
      </c>
      <c r="E669" s="84">
        <f t="shared" si="14"/>
        <v>60</v>
      </c>
    </row>
    <row r="670" spans="1:5" x14ac:dyDescent="0.25">
      <c r="A670" s="5">
        <v>45</v>
      </c>
      <c r="B670" s="5">
        <v>16</v>
      </c>
      <c r="C670" s="5">
        <v>16</v>
      </c>
      <c r="D670" s="5">
        <v>14.29</v>
      </c>
      <c r="E670" s="84">
        <f t="shared" si="14"/>
        <v>61</v>
      </c>
    </row>
    <row r="671" spans="1:5" x14ac:dyDescent="0.25">
      <c r="A671" s="5">
        <v>45</v>
      </c>
      <c r="B671" s="5">
        <v>17</v>
      </c>
      <c r="C671" s="5">
        <v>17</v>
      </c>
      <c r="D671" s="5">
        <v>14.56</v>
      </c>
      <c r="E671" s="84">
        <f t="shared" si="14"/>
        <v>62</v>
      </c>
    </row>
    <row r="672" spans="1:5" x14ac:dyDescent="0.25">
      <c r="A672" s="5">
        <v>45</v>
      </c>
      <c r="B672" s="5">
        <v>18</v>
      </c>
      <c r="C672" s="5">
        <v>18</v>
      </c>
      <c r="D672" s="5">
        <v>14.83</v>
      </c>
      <c r="E672" s="84">
        <f t="shared" si="14"/>
        <v>63</v>
      </c>
    </row>
    <row r="673" spans="1:5" x14ac:dyDescent="0.25">
      <c r="A673" s="5">
        <v>45</v>
      </c>
      <c r="B673" s="5">
        <v>19</v>
      </c>
      <c r="C673" s="5">
        <v>19</v>
      </c>
      <c r="D673" s="5">
        <v>15.11</v>
      </c>
      <c r="E673" s="84">
        <f t="shared" si="14"/>
        <v>64</v>
      </c>
    </row>
    <row r="674" spans="1:5" x14ac:dyDescent="0.25">
      <c r="A674" s="5">
        <v>45</v>
      </c>
      <c r="B674" s="5">
        <v>20</v>
      </c>
      <c r="C674" s="5">
        <v>20</v>
      </c>
      <c r="D674" s="5">
        <v>15.39</v>
      </c>
      <c r="E674" s="84">
        <f t="shared" si="14"/>
        <v>65</v>
      </c>
    </row>
    <row r="675" spans="1:5" x14ac:dyDescent="0.25">
      <c r="A675" s="5">
        <v>46</v>
      </c>
      <c r="B675" s="5">
        <v>5</v>
      </c>
      <c r="C675" s="5">
        <v>5</v>
      </c>
      <c r="D675" s="5">
        <v>12.59</v>
      </c>
      <c r="E675" s="84">
        <f t="shared" si="14"/>
        <v>51</v>
      </c>
    </row>
    <row r="676" spans="1:5" x14ac:dyDescent="0.25">
      <c r="A676" s="5">
        <v>46</v>
      </c>
      <c r="B676" s="5">
        <v>6</v>
      </c>
      <c r="C676" s="5">
        <v>6</v>
      </c>
      <c r="D676" s="5">
        <v>12.69</v>
      </c>
      <c r="E676" s="84">
        <f t="shared" si="14"/>
        <v>52</v>
      </c>
    </row>
    <row r="677" spans="1:5" x14ac:dyDescent="0.25">
      <c r="A677" s="5">
        <v>46</v>
      </c>
      <c r="B677" s="5">
        <v>7</v>
      </c>
      <c r="C677" s="5">
        <v>7</v>
      </c>
      <c r="D677" s="5">
        <v>12.89</v>
      </c>
      <c r="E677" s="84">
        <f t="shared" si="14"/>
        <v>53</v>
      </c>
    </row>
    <row r="678" spans="1:5" x14ac:dyDescent="0.25">
      <c r="A678" s="5">
        <v>46</v>
      </c>
      <c r="B678" s="5">
        <v>8</v>
      </c>
      <c r="C678" s="5">
        <v>8</v>
      </c>
      <c r="D678" s="5">
        <v>13.1</v>
      </c>
      <c r="E678" s="84">
        <f t="shared" si="14"/>
        <v>54</v>
      </c>
    </row>
    <row r="679" spans="1:5" x14ac:dyDescent="0.25">
      <c r="A679" s="5">
        <v>46</v>
      </c>
      <c r="B679" s="5">
        <v>9</v>
      </c>
      <c r="C679" s="5">
        <v>9</v>
      </c>
      <c r="D679" s="5">
        <v>13.32</v>
      </c>
      <c r="E679" s="84">
        <f t="shared" si="14"/>
        <v>55</v>
      </c>
    </row>
    <row r="680" spans="1:5" x14ac:dyDescent="0.25">
      <c r="A680" s="5">
        <v>46</v>
      </c>
      <c r="B680" s="5">
        <v>10</v>
      </c>
      <c r="C680" s="5">
        <v>10</v>
      </c>
      <c r="D680" s="5">
        <v>13.56</v>
      </c>
      <c r="E680" s="84">
        <f t="shared" si="14"/>
        <v>56</v>
      </c>
    </row>
    <row r="681" spans="1:5" x14ac:dyDescent="0.25">
      <c r="A681" s="5">
        <v>46</v>
      </c>
      <c r="B681" s="5">
        <v>11</v>
      </c>
      <c r="C681" s="5">
        <v>11</v>
      </c>
      <c r="D681" s="5">
        <v>13.75</v>
      </c>
      <c r="E681" s="84">
        <f t="shared" si="14"/>
        <v>57</v>
      </c>
    </row>
    <row r="682" spans="1:5" x14ac:dyDescent="0.25">
      <c r="A682" s="5">
        <v>46</v>
      </c>
      <c r="B682" s="5">
        <v>12</v>
      </c>
      <c r="C682" s="5">
        <v>12</v>
      </c>
      <c r="D682" s="5">
        <v>14.01</v>
      </c>
      <c r="E682" s="84">
        <f t="shared" si="14"/>
        <v>58</v>
      </c>
    </row>
    <row r="683" spans="1:5" x14ac:dyDescent="0.25">
      <c r="A683" s="5">
        <v>46</v>
      </c>
      <c r="B683" s="5">
        <v>13</v>
      </c>
      <c r="C683" s="5">
        <v>13</v>
      </c>
      <c r="D683" s="5">
        <v>14.28</v>
      </c>
      <c r="E683" s="84">
        <f t="shared" si="14"/>
        <v>59</v>
      </c>
    </row>
    <row r="684" spans="1:5" x14ac:dyDescent="0.25">
      <c r="A684" s="5">
        <v>46</v>
      </c>
      <c r="B684" s="5">
        <v>14</v>
      </c>
      <c r="C684" s="5">
        <v>14</v>
      </c>
      <c r="D684" s="5">
        <v>14.56</v>
      </c>
      <c r="E684" s="84">
        <f t="shared" si="14"/>
        <v>60</v>
      </c>
    </row>
    <row r="685" spans="1:5" x14ac:dyDescent="0.25">
      <c r="A685" s="5">
        <v>46</v>
      </c>
      <c r="B685" s="5">
        <v>15</v>
      </c>
      <c r="C685" s="5">
        <v>15</v>
      </c>
      <c r="D685" s="5">
        <v>14.83</v>
      </c>
      <c r="E685" s="84">
        <f t="shared" si="14"/>
        <v>61</v>
      </c>
    </row>
    <row r="686" spans="1:5" x14ac:dyDescent="0.25">
      <c r="A686" s="5">
        <v>46</v>
      </c>
      <c r="B686" s="5">
        <v>16</v>
      </c>
      <c r="C686" s="5">
        <v>16</v>
      </c>
      <c r="D686" s="5">
        <v>15.1</v>
      </c>
      <c r="E686" s="84">
        <f t="shared" si="14"/>
        <v>62</v>
      </c>
    </row>
    <row r="687" spans="1:5" x14ac:dyDescent="0.25">
      <c r="A687" s="5">
        <v>46</v>
      </c>
      <c r="B687" s="5">
        <v>17</v>
      </c>
      <c r="C687" s="5">
        <v>17</v>
      </c>
      <c r="D687" s="5">
        <v>15.38</v>
      </c>
      <c r="E687" s="84">
        <f t="shared" si="14"/>
        <v>63</v>
      </c>
    </row>
    <row r="688" spans="1:5" x14ac:dyDescent="0.25">
      <c r="A688" s="5">
        <v>46</v>
      </c>
      <c r="B688" s="5">
        <v>18</v>
      </c>
      <c r="C688" s="5">
        <v>18</v>
      </c>
      <c r="D688" s="5">
        <v>15.66</v>
      </c>
      <c r="E688" s="84">
        <f t="shared" si="14"/>
        <v>64</v>
      </c>
    </row>
    <row r="689" spans="1:5" x14ac:dyDescent="0.25">
      <c r="A689" s="5">
        <v>46</v>
      </c>
      <c r="B689" s="5">
        <v>19</v>
      </c>
      <c r="C689" s="5">
        <v>19</v>
      </c>
      <c r="D689" s="5">
        <v>15.95</v>
      </c>
      <c r="E689" s="84">
        <f t="shared" si="14"/>
        <v>65</v>
      </c>
    </row>
    <row r="690" spans="1:5" x14ac:dyDescent="0.25">
      <c r="A690" s="5">
        <v>47</v>
      </c>
      <c r="B690" s="5">
        <v>5</v>
      </c>
      <c r="C690" s="5">
        <v>5</v>
      </c>
      <c r="D690" s="5">
        <v>13.35</v>
      </c>
      <c r="E690" s="84">
        <f t="shared" si="14"/>
        <v>52</v>
      </c>
    </row>
    <row r="691" spans="1:5" x14ac:dyDescent="0.25">
      <c r="A691" s="5">
        <v>47</v>
      </c>
      <c r="B691" s="5">
        <v>6</v>
      </c>
      <c r="C691" s="5">
        <v>6</v>
      </c>
      <c r="D691" s="5">
        <v>13.46</v>
      </c>
      <c r="E691" s="84">
        <f t="shared" si="14"/>
        <v>53</v>
      </c>
    </row>
    <row r="692" spans="1:5" x14ac:dyDescent="0.25">
      <c r="A692" s="5">
        <v>47</v>
      </c>
      <c r="B692" s="5">
        <v>7</v>
      </c>
      <c r="C692" s="5">
        <v>7</v>
      </c>
      <c r="D692" s="5">
        <v>13.67</v>
      </c>
      <c r="E692" s="84">
        <f t="shared" si="14"/>
        <v>54</v>
      </c>
    </row>
    <row r="693" spans="1:5" x14ac:dyDescent="0.25">
      <c r="A693" s="5">
        <v>47</v>
      </c>
      <c r="B693" s="5">
        <v>8</v>
      </c>
      <c r="C693" s="5">
        <v>8</v>
      </c>
      <c r="D693" s="5">
        <v>13.89</v>
      </c>
      <c r="E693" s="84">
        <f t="shared" si="14"/>
        <v>55</v>
      </c>
    </row>
    <row r="694" spans="1:5" x14ac:dyDescent="0.25">
      <c r="A694" s="5">
        <v>47</v>
      </c>
      <c r="B694" s="5">
        <v>9</v>
      </c>
      <c r="C694" s="5">
        <v>9</v>
      </c>
      <c r="D694" s="5">
        <v>14.12</v>
      </c>
      <c r="E694" s="84">
        <f t="shared" si="14"/>
        <v>56</v>
      </c>
    </row>
    <row r="695" spans="1:5" x14ac:dyDescent="0.25">
      <c r="A695" s="5">
        <v>47</v>
      </c>
      <c r="B695" s="5">
        <v>10</v>
      </c>
      <c r="C695" s="5">
        <v>10</v>
      </c>
      <c r="D695" s="5">
        <v>14.36</v>
      </c>
      <c r="E695" s="84">
        <f t="shared" si="14"/>
        <v>57</v>
      </c>
    </row>
    <row r="696" spans="1:5" x14ac:dyDescent="0.25">
      <c r="A696" s="5">
        <v>47</v>
      </c>
      <c r="B696" s="5">
        <v>11</v>
      </c>
      <c r="C696" s="5">
        <v>11</v>
      </c>
      <c r="D696" s="5">
        <v>14.56</v>
      </c>
      <c r="E696" s="84">
        <f t="shared" si="14"/>
        <v>58</v>
      </c>
    </row>
    <row r="697" spans="1:5" x14ac:dyDescent="0.25">
      <c r="A697" s="5">
        <v>47</v>
      </c>
      <c r="B697" s="5">
        <v>12</v>
      </c>
      <c r="C697" s="5">
        <v>12</v>
      </c>
      <c r="D697" s="5">
        <v>14.83</v>
      </c>
      <c r="E697" s="84">
        <f t="shared" ref="E697:E760" si="15">C697+A697</f>
        <v>59</v>
      </c>
    </row>
    <row r="698" spans="1:5" x14ac:dyDescent="0.25">
      <c r="A698" s="5">
        <v>47</v>
      </c>
      <c r="B698" s="5">
        <v>13</v>
      </c>
      <c r="C698" s="5">
        <v>13</v>
      </c>
      <c r="D698" s="5">
        <v>15.12</v>
      </c>
      <c r="E698" s="84">
        <f t="shared" si="15"/>
        <v>60</v>
      </c>
    </row>
    <row r="699" spans="1:5" x14ac:dyDescent="0.25">
      <c r="A699" s="5">
        <v>47</v>
      </c>
      <c r="B699" s="5">
        <v>14</v>
      </c>
      <c r="C699" s="5">
        <v>14</v>
      </c>
      <c r="D699" s="5">
        <v>15.4</v>
      </c>
      <c r="E699" s="84">
        <f t="shared" si="15"/>
        <v>61</v>
      </c>
    </row>
    <row r="700" spans="1:5" x14ac:dyDescent="0.25">
      <c r="A700" s="5">
        <v>47</v>
      </c>
      <c r="B700" s="5">
        <v>15</v>
      </c>
      <c r="C700" s="5">
        <v>15</v>
      </c>
      <c r="D700" s="5">
        <v>15.67</v>
      </c>
      <c r="E700" s="84">
        <f t="shared" si="15"/>
        <v>62</v>
      </c>
    </row>
    <row r="701" spans="1:5" x14ac:dyDescent="0.25">
      <c r="A701" s="5">
        <v>47</v>
      </c>
      <c r="B701" s="5">
        <v>16</v>
      </c>
      <c r="C701" s="5">
        <v>16</v>
      </c>
      <c r="D701" s="5">
        <v>15.96</v>
      </c>
      <c r="E701" s="84">
        <f t="shared" si="15"/>
        <v>63</v>
      </c>
    </row>
    <row r="702" spans="1:5" x14ac:dyDescent="0.25">
      <c r="A702" s="5">
        <v>47</v>
      </c>
      <c r="B702" s="5">
        <v>17</v>
      </c>
      <c r="C702" s="5">
        <v>17</v>
      </c>
      <c r="D702" s="5">
        <v>16.239999999999998</v>
      </c>
      <c r="E702" s="84">
        <f t="shared" si="15"/>
        <v>64</v>
      </c>
    </row>
    <row r="703" spans="1:5" x14ac:dyDescent="0.25">
      <c r="A703" s="5">
        <v>47</v>
      </c>
      <c r="B703" s="5">
        <v>18</v>
      </c>
      <c r="C703" s="5">
        <v>18</v>
      </c>
      <c r="D703" s="5">
        <v>16.54</v>
      </c>
      <c r="E703" s="84">
        <f t="shared" si="15"/>
        <v>65</v>
      </c>
    </row>
    <row r="704" spans="1:5" x14ac:dyDescent="0.25">
      <c r="A704" s="5">
        <v>48</v>
      </c>
      <c r="B704" s="5">
        <v>5</v>
      </c>
      <c r="C704" s="5">
        <v>5</v>
      </c>
      <c r="D704" s="5">
        <v>14.18</v>
      </c>
      <c r="E704" s="84">
        <f t="shared" si="15"/>
        <v>53</v>
      </c>
    </row>
    <row r="705" spans="1:5" x14ac:dyDescent="0.25">
      <c r="A705" s="5">
        <v>48</v>
      </c>
      <c r="B705" s="5">
        <v>6</v>
      </c>
      <c r="C705" s="5">
        <v>6</v>
      </c>
      <c r="D705" s="5">
        <v>14.29</v>
      </c>
      <c r="E705" s="84">
        <f t="shared" si="15"/>
        <v>54</v>
      </c>
    </row>
    <row r="706" spans="1:5" x14ac:dyDescent="0.25">
      <c r="A706" s="5">
        <v>48</v>
      </c>
      <c r="B706" s="5">
        <v>7</v>
      </c>
      <c r="C706" s="5">
        <v>7</v>
      </c>
      <c r="D706" s="5">
        <v>14.5</v>
      </c>
      <c r="E706" s="84">
        <f t="shared" si="15"/>
        <v>55</v>
      </c>
    </row>
    <row r="707" spans="1:5" x14ac:dyDescent="0.25">
      <c r="A707" s="5">
        <v>48</v>
      </c>
      <c r="B707" s="5">
        <v>8</v>
      </c>
      <c r="C707" s="5">
        <v>8</v>
      </c>
      <c r="D707" s="5">
        <v>14.73</v>
      </c>
      <c r="E707" s="84">
        <f t="shared" si="15"/>
        <v>56</v>
      </c>
    </row>
    <row r="708" spans="1:5" x14ac:dyDescent="0.25">
      <c r="A708" s="5">
        <v>48</v>
      </c>
      <c r="B708" s="5">
        <v>9</v>
      </c>
      <c r="C708" s="5">
        <v>9</v>
      </c>
      <c r="D708" s="5">
        <v>14.97</v>
      </c>
      <c r="E708" s="84">
        <f t="shared" si="15"/>
        <v>57</v>
      </c>
    </row>
    <row r="709" spans="1:5" x14ac:dyDescent="0.25">
      <c r="A709" s="5">
        <v>48</v>
      </c>
      <c r="B709" s="5">
        <v>10</v>
      </c>
      <c r="C709" s="5">
        <v>10</v>
      </c>
      <c r="D709" s="5">
        <v>15.22</v>
      </c>
      <c r="E709" s="84">
        <f t="shared" si="15"/>
        <v>58</v>
      </c>
    </row>
    <row r="710" spans="1:5" x14ac:dyDescent="0.25">
      <c r="A710" s="5">
        <v>48</v>
      </c>
      <c r="B710" s="5">
        <v>11</v>
      </c>
      <c r="C710" s="5">
        <v>11</v>
      </c>
      <c r="D710" s="5">
        <v>15.43</v>
      </c>
      <c r="E710" s="84">
        <f t="shared" si="15"/>
        <v>59</v>
      </c>
    </row>
    <row r="711" spans="1:5" x14ac:dyDescent="0.25">
      <c r="A711" s="5">
        <v>48</v>
      </c>
      <c r="B711" s="5">
        <v>12</v>
      </c>
      <c r="C711" s="5">
        <v>12</v>
      </c>
      <c r="D711" s="5">
        <v>15.71</v>
      </c>
      <c r="E711" s="84">
        <f t="shared" si="15"/>
        <v>60</v>
      </c>
    </row>
    <row r="712" spans="1:5" x14ac:dyDescent="0.25">
      <c r="A712" s="5">
        <v>48</v>
      </c>
      <c r="B712" s="5">
        <v>13</v>
      </c>
      <c r="C712" s="5">
        <v>13</v>
      </c>
      <c r="D712" s="5">
        <v>16</v>
      </c>
      <c r="E712" s="84">
        <f t="shared" si="15"/>
        <v>61</v>
      </c>
    </row>
    <row r="713" spans="1:5" x14ac:dyDescent="0.25">
      <c r="A713" s="5">
        <v>48</v>
      </c>
      <c r="B713" s="5">
        <v>14</v>
      </c>
      <c r="C713" s="5">
        <v>14</v>
      </c>
      <c r="D713" s="5">
        <v>16.29</v>
      </c>
      <c r="E713" s="84">
        <f t="shared" si="15"/>
        <v>62</v>
      </c>
    </row>
    <row r="714" spans="1:5" x14ac:dyDescent="0.25">
      <c r="A714" s="5">
        <v>48</v>
      </c>
      <c r="B714" s="5">
        <v>15</v>
      </c>
      <c r="C714" s="5">
        <v>15</v>
      </c>
      <c r="D714" s="5">
        <v>16.579999999999998</v>
      </c>
      <c r="E714" s="84">
        <f t="shared" si="15"/>
        <v>63</v>
      </c>
    </row>
    <row r="715" spans="1:5" x14ac:dyDescent="0.25">
      <c r="A715" s="5">
        <v>48</v>
      </c>
      <c r="B715" s="5">
        <v>16</v>
      </c>
      <c r="C715" s="5">
        <v>16</v>
      </c>
      <c r="D715" s="5">
        <v>16.87</v>
      </c>
      <c r="E715" s="84">
        <f t="shared" si="15"/>
        <v>64</v>
      </c>
    </row>
    <row r="716" spans="1:5" x14ac:dyDescent="0.25">
      <c r="A716" s="5">
        <v>48</v>
      </c>
      <c r="B716" s="5">
        <v>17</v>
      </c>
      <c r="C716" s="5">
        <v>17</v>
      </c>
      <c r="D716" s="5">
        <v>17.16</v>
      </c>
      <c r="E716" s="84">
        <f t="shared" si="15"/>
        <v>65</v>
      </c>
    </row>
    <row r="717" spans="1:5" x14ac:dyDescent="0.25">
      <c r="A717" s="5">
        <v>49</v>
      </c>
      <c r="B717" s="5">
        <v>5</v>
      </c>
      <c r="C717" s="5">
        <v>5</v>
      </c>
      <c r="D717" s="5">
        <v>15.07</v>
      </c>
      <c r="E717" s="84">
        <f t="shared" si="15"/>
        <v>54</v>
      </c>
    </row>
    <row r="718" spans="1:5" x14ac:dyDescent="0.25">
      <c r="A718" s="5">
        <v>49</v>
      </c>
      <c r="B718" s="5">
        <v>6</v>
      </c>
      <c r="C718" s="5">
        <v>6</v>
      </c>
      <c r="D718" s="5">
        <v>15.18</v>
      </c>
      <c r="E718" s="84">
        <f t="shared" si="15"/>
        <v>55</v>
      </c>
    </row>
    <row r="719" spans="1:5" x14ac:dyDescent="0.25">
      <c r="A719" s="5">
        <v>49</v>
      </c>
      <c r="B719" s="5">
        <v>7</v>
      </c>
      <c r="C719" s="5">
        <v>7</v>
      </c>
      <c r="D719" s="5">
        <v>15.4</v>
      </c>
      <c r="E719" s="84">
        <f t="shared" si="15"/>
        <v>56</v>
      </c>
    </row>
    <row r="720" spans="1:5" x14ac:dyDescent="0.25">
      <c r="A720" s="5">
        <v>49</v>
      </c>
      <c r="B720" s="5">
        <v>8</v>
      </c>
      <c r="C720" s="5">
        <v>8</v>
      </c>
      <c r="D720" s="5">
        <v>15.63</v>
      </c>
      <c r="E720" s="84">
        <f t="shared" si="15"/>
        <v>57</v>
      </c>
    </row>
    <row r="721" spans="1:5" x14ac:dyDescent="0.25">
      <c r="A721" s="5">
        <v>49</v>
      </c>
      <c r="B721" s="5">
        <v>9</v>
      </c>
      <c r="C721" s="5">
        <v>9</v>
      </c>
      <c r="D721" s="5">
        <v>15.88</v>
      </c>
      <c r="E721" s="84">
        <f t="shared" si="15"/>
        <v>58</v>
      </c>
    </row>
    <row r="722" spans="1:5" x14ac:dyDescent="0.25">
      <c r="A722" s="5">
        <v>49</v>
      </c>
      <c r="B722" s="5">
        <v>10</v>
      </c>
      <c r="C722" s="5">
        <v>10</v>
      </c>
      <c r="D722" s="5">
        <v>16.14</v>
      </c>
      <c r="E722" s="84">
        <f t="shared" si="15"/>
        <v>59</v>
      </c>
    </row>
    <row r="723" spans="1:5" x14ac:dyDescent="0.25">
      <c r="A723" s="5">
        <v>49</v>
      </c>
      <c r="B723" s="5">
        <v>11</v>
      </c>
      <c r="C723" s="5">
        <v>11</v>
      </c>
      <c r="D723" s="5">
        <v>16.350000000000001</v>
      </c>
      <c r="E723" s="84">
        <f t="shared" si="15"/>
        <v>60</v>
      </c>
    </row>
    <row r="724" spans="1:5" x14ac:dyDescent="0.25">
      <c r="A724" s="5">
        <v>49</v>
      </c>
      <c r="B724" s="5">
        <v>12</v>
      </c>
      <c r="C724" s="5">
        <v>12</v>
      </c>
      <c r="D724" s="5">
        <v>16.64</v>
      </c>
      <c r="E724" s="84">
        <f t="shared" si="15"/>
        <v>61</v>
      </c>
    </row>
    <row r="725" spans="1:5" x14ac:dyDescent="0.25">
      <c r="A725" s="5">
        <v>49</v>
      </c>
      <c r="B725" s="5">
        <v>13</v>
      </c>
      <c r="C725" s="5">
        <v>13</v>
      </c>
      <c r="D725" s="5">
        <v>16.940000000000001</v>
      </c>
      <c r="E725" s="84">
        <f t="shared" si="15"/>
        <v>62</v>
      </c>
    </row>
    <row r="726" spans="1:5" x14ac:dyDescent="0.25">
      <c r="A726" s="5">
        <v>49</v>
      </c>
      <c r="B726" s="5">
        <v>14</v>
      </c>
      <c r="C726" s="5">
        <v>14</v>
      </c>
      <c r="D726" s="5">
        <v>17.23</v>
      </c>
      <c r="E726" s="84">
        <f t="shared" si="15"/>
        <v>63</v>
      </c>
    </row>
    <row r="727" spans="1:5" x14ac:dyDescent="0.25">
      <c r="A727" s="5">
        <v>49</v>
      </c>
      <c r="B727" s="5">
        <v>15</v>
      </c>
      <c r="C727" s="5">
        <v>15</v>
      </c>
      <c r="D727" s="5">
        <v>17.53</v>
      </c>
      <c r="E727" s="84">
        <f t="shared" si="15"/>
        <v>64</v>
      </c>
    </row>
    <row r="728" spans="1:5" x14ac:dyDescent="0.25">
      <c r="A728" s="5">
        <v>49</v>
      </c>
      <c r="B728" s="5">
        <v>16</v>
      </c>
      <c r="C728" s="5">
        <v>16</v>
      </c>
      <c r="D728" s="5">
        <v>17.829999999999998</v>
      </c>
      <c r="E728" s="84">
        <f t="shared" si="15"/>
        <v>65</v>
      </c>
    </row>
    <row r="729" spans="1:5" x14ac:dyDescent="0.25">
      <c r="A729" s="5">
        <v>50</v>
      </c>
      <c r="B729" s="5">
        <v>5</v>
      </c>
      <c r="C729" s="5">
        <v>5</v>
      </c>
      <c r="D729" s="5">
        <v>16.02</v>
      </c>
      <c r="E729" s="84">
        <f t="shared" si="15"/>
        <v>55</v>
      </c>
    </row>
    <row r="730" spans="1:5" x14ac:dyDescent="0.25">
      <c r="A730" s="5">
        <v>50</v>
      </c>
      <c r="B730" s="5">
        <v>6</v>
      </c>
      <c r="C730" s="5">
        <v>6</v>
      </c>
      <c r="D730" s="5">
        <v>16.13</v>
      </c>
      <c r="E730" s="84">
        <f t="shared" si="15"/>
        <v>56</v>
      </c>
    </row>
    <row r="731" spans="1:5" x14ac:dyDescent="0.25">
      <c r="A731" s="5">
        <v>50</v>
      </c>
      <c r="B731" s="5">
        <v>7</v>
      </c>
      <c r="C731" s="5">
        <v>7</v>
      </c>
      <c r="D731" s="5">
        <v>16.350000000000001</v>
      </c>
      <c r="E731" s="84">
        <f t="shared" si="15"/>
        <v>57</v>
      </c>
    </row>
    <row r="732" spans="1:5" x14ac:dyDescent="0.25">
      <c r="A732" s="5">
        <v>50</v>
      </c>
      <c r="B732" s="5">
        <v>8</v>
      </c>
      <c r="C732" s="5">
        <v>8</v>
      </c>
      <c r="D732" s="5">
        <v>16.59</v>
      </c>
      <c r="E732" s="84">
        <f t="shared" si="15"/>
        <v>58</v>
      </c>
    </row>
    <row r="733" spans="1:5" x14ac:dyDescent="0.25">
      <c r="A733" s="5">
        <v>50</v>
      </c>
      <c r="B733" s="5">
        <v>9</v>
      </c>
      <c r="C733" s="5">
        <v>9</v>
      </c>
      <c r="D733" s="5">
        <v>16.850000000000001</v>
      </c>
      <c r="E733" s="84">
        <f t="shared" si="15"/>
        <v>59</v>
      </c>
    </row>
    <row r="734" spans="1:5" x14ac:dyDescent="0.25">
      <c r="A734" s="5">
        <v>50</v>
      </c>
      <c r="B734" s="5">
        <v>10</v>
      </c>
      <c r="C734" s="5">
        <v>10</v>
      </c>
      <c r="D734" s="5">
        <v>17.11</v>
      </c>
      <c r="E734" s="84">
        <f t="shared" si="15"/>
        <v>60</v>
      </c>
    </row>
    <row r="735" spans="1:5" x14ac:dyDescent="0.25">
      <c r="A735" s="5">
        <v>50</v>
      </c>
      <c r="B735" s="5">
        <v>11</v>
      </c>
      <c r="C735" s="5">
        <v>11</v>
      </c>
      <c r="D735" s="5">
        <v>17.329999999999998</v>
      </c>
      <c r="E735" s="84">
        <f t="shared" si="15"/>
        <v>61</v>
      </c>
    </row>
    <row r="736" spans="1:5" x14ac:dyDescent="0.25">
      <c r="A736" s="5">
        <v>50</v>
      </c>
      <c r="B736" s="5">
        <v>12</v>
      </c>
      <c r="C736" s="5">
        <v>12</v>
      </c>
      <c r="D736" s="5">
        <v>17.63</v>
      </c>
      <c r="E736" s="84">
        <f t="shared" si="15"/>
        <v>62</v>
      </c>
    </row>
    <row r="737" spans="1:5" x14ac:dyDescent="0.25">
      <c r="A737" s="5">
        <v>50</v>
      </c>
      <c r="B737" s="5">
        <v>13</v>
      </c>
      <c r="C737" s="5">
        <v>13</v>
      </c>
      <c r="D737" s="5">
        <v>17.93</v>
      </c>
      <c r="E737" s="84">
        <f t="shared" si="15"/>
        <v>63</v>
      </c>
    </row>
    <row r="738" spans="1:5" x14ac:dyDescent="0.25">
      <c r="A738" s="5">
        <v>50</v>
      </c>
      <c r="B738" s="5">
        <v>14</v>
      </c>
      <c r="C738" s="5">
        <v>14</v>
      </c>
      <c r="D738" s="5">
        <v>18.23</v>
      </c>
      <c r="E738" s="84">
        <f t="shared" si="15"/>
        <v>64</v>
      </c>
    </row>
    <row r="739" spans="1:5" x14ac:dyDescent="0.25">
      <c r="A739" s="5">
        <v>50</v>
      </c>
      <c r="B739" s="5">
        <v>15</v>
      </c>
      <c r="C739" s="5">
        <v>15</v>
      </c>
      <c r="D739" s="5">
        <v>18.53</v>
      </c>
      <c r="E739" s="84">
        <f t="shared" si="15"/>
        <v>65</v>
      </c>
    </row>
    <row r="740" spans="1:5" x14ac:dyDescent="0.25">
      <c r="A740" s="5">
        <v>51</v>
      </c>
      <c r="B740" s="5">
        <v>5</v>
      </c>
      <c r="C740" s="5">
        <v>5</v>
      </c>
      <c r="D740" s="5">
        <v>17.03</v>
      </c>
      <c r="E740" s="84">
        <f t="shared" si="15"/>
        <v>56</v>
      </c>
    </row>
    <row r="741" spans="1:5" x14ac:dyDescent="0.25">
      <c r="A741" s="5">
        <v>51</v>
      </c>
      <c r="B741" s="5">
        <v>6</v>
      </c>
      <c r="C741" s="5">
        <v>6</v>
      </c>
      <c r="D741" s="5">
        <v>17.14</v>
      </c>
      <c r="E741" s="84">
        <f t="shared" si="15"/>
        <v>57</v>
      </c>
    </row>
    <row r="742" spans="1:5" x14ac:dyDescent="0.25">
      <c r="A742" s="5">
        <v>51</v>
      </c>
      <c r="B742" s="5">
        <v>7</v>
      </c>
      <c r="C742" s="5">
        <v>7</v>
      </c>
      <c r="D742" s="5">
        <v>17.37</v>
      </c>
      <c r="E742" s="84">
        <f t="shared" si="15"/>
        <v>58</v>
      </c>
    </row>
    <row r="743" spans="1:5" x14ac:dyDescent="0.25">
      <c r="A743" s="5">
        <v>51</v>
      </c>
      <c r="B743" s="5">
        <v>8</v>
      </c>
      <c r="C743" s="5">
        <v>8</v>
      </c>
      <c r="D743" s="5">
        <v>17.62</v>
      </c>
      <c r="E743" s="84">
        <f t="shared" si="15"/>
        <v>59</v>
      </c>
    </row>
    <row r="744" spans="1:5" x14ac:dyDescent="0.25">
      <c r="A744" s="5">
        <v>51</v>
      </c>
      <c r="B744" s="5">
        <v>9</v>
      </c>
      <c r="C744" s="5">
        <v>9</v>
      </c>
      <c r="D744" s="5">
        <v>17.88</v>
      </c>
      <c r="E744" s="84">
        <f t="shared" si="15"/>
        <v>60</v>
      </c>
    </row>
    <row r="745" spans="1:5" x14ac:dyDescent="0.25">
      <c r="A745" s="5">
        <v>51</v>
      </c>
      <c r="B745" s="5">
        <v>10</v>
      </c>
      <c r="C745" s="5">
        <v>10</v>
      </c>
      <c r="D745" s="5">
        <v>18.149999999999999</v>
      </c>
      <c r="E745" s="84">
        <f t="shared" si="15"/>
        <v>61</v>
      </c>
    </row>
    <row r="746" spans="1:5" x14ac:dyDescent="0.25">
      <c r="A746" s="5">
        <v>51</v>
      </c>
      <c r="B746" s="5">
        <v>11</v>
      </c>
      <c r="C746" s="5">
        <v>11</v>
      </c>
      <c r="D746" s="5">
        <v>18.37</v>
      </c>
      <c r="E746" s="84">
        <f t="shared" si="15"/>
        <v>62</v>
      </c>
    </row>
    <row r="747" spans="1:5" x14ac:dyDescent="0.25">
      <c r="A747" s="5">
        <v>51</v>
      </c>
      <c r="B747" s="5">
        <v>12</v>
      </c>
      <c r="C747" s="5">
        <v>12</v>
      </c>
      <c r="D747" s="5">
        <v>18.670000000000002</v>
      </c>
      <c r="E747" s="84">
        <f t="shared" si="15"/>
        <v>63</v>
      </c>
    </row>
    <row r="748" spans="1:5" x14ac:dyDescent="0.25">
      <c r="A748" s="5">
        <v>51</v>
      </c>
      <c r="B748" s="5">
        <v>13</v>
      </c>
      <c r="C748" s="5">
        <v>13</v>
      </c>
      <c r="D748" s="5">
        <v>18.98</v>
      </c>
      <c r="E748" s="84">
        <f t="shared" si="15"/>
        <v>64</v>
      </c>
    </row>
    <row r="749" spans="1:5" x14ac:dyDescent="0.25">
      <c r="A749" s="5">
        <v>51</v>
      </c>
      <c r="B749" s="5">
        <v>14</v>
      </c>
      <c r="C749" s="5">
        <v>14</v>
      </c>
      <c r="D749" s="5">
        <v>19.29</v>
      </c>
      <c r="E749" s="84">
        <f t="shared" si="15"/>
        <v>65</v>
      </c>
    </row>
    <row r="750" spans="1:5" x14ac:dyDescent="0.25">
      <c r="A750" s="5">
        <v>52</v>
      </c>
      <c r="B750" s="5">
        <v>5</v>
      </c>
      <c r="C750" s="5">
        <v>5</v>
      </c>
      <c r="D750" s="5">
        <v>18.12</v>
      </c>
      <c r="E750" s="84">
        <f t="shared" si="15"/>
        <v>57</v>
      </c>
    </row>
    <row r="751" spans="1:5" x14ac:dyDescent="0.25">
      <c r="A751" s="5">
        <v>52</v>
      </c>
      <c r="B751" s="5">
        <v>6</v>
      </c>
      <c r="C751" s="5">
        <v>6</v>
      </c>
      <c r="D751" s="5">
        <v>18.22</v>
      </c>
      <c r="E751" s="84">
        <f t="shared" si="15"/>
        <v>58</v>
      </c>
    </row>
    <row r="752" spans="1:5" x14ac:dyDescent="0.25">
      <c r="A752" s="5">
        <v>52</v>
      </c>
      <c r="B752" s="5">
        <v>7</v>
      </c>
      <c r="C752" s="5">
        <v>7</v>
      </c>
      <c r="D752" s="5">
        <v>18.45</v>
      </c>
      <c r="E752" s="84">
        <f t="shared" si="15"/>
        <v>59</v>
      </c>
    </row>
    <row r="753" spans="1:5" x14ac:dyDescent="0.25">
      <c r="A753" s="5">
        <v>52</v>
      </c>
      <c r="B753" s="5">
        <v>8</v>
      </c>
      <c r="C753" s="5">
        <v>8</v>
      </c>
      <c r="D753" s="5">
        <v>18.7</v>
      </c>
      <c r="E753" s="84">
        <f t="shared" si="15"/>
        <v>60</v>
      </c>
    </row>
    <row r="754" spans="1:5" x14ac:dyDescent="0.25">
      <c r="A754" s="5">
        <v>52</v>
      </c>
      <c r="B754" s="5">
        <v>9</v>
      </c>
      <c r="C754" s="5">
        <v>9</v>
      </c>
      <c r="D754" s="5">
        <v>18.97</v>
      </c>
      <c r="E754" s="84">
        <f t="shared" si="15"/>
        <v>61</v>
      </c>
    </row>
    <row r="755" spans="1:5" x14ac:dyDescent="0.25">
      <c r="A755" s="5">
        <v>52</v>
      </c>
      <c r="B755" s="5">
        <v>10</v>
      </c>
      <c r="C755" s="5">
        <v>10</v>
      </c>
      <c r="D755" s="5">
        <v>19.239999999999998</v>
      </c>
      <c r="E755" s="84">
        <f t="shared" si="15"/>
        <v>62</v>
      </c>
    </row>
    <row r="756" spans="1:5" x14ac:dyDescent="0.25">
      <c r="A756" s="5">
        <v>52</v>
      </c>
      <c r="B756" s="5">
        <v>11</v>
      </c>
      <c r="C756" s="5">
        <v>11</v>
      </c>
      <c r="D756" s="5">
        <v>19.47</v>
      </c>
      <c r="E756" s="84">
        <f t="shared" si="15"/>
        <v>63</v>
      </c>
    </row>
    <row r="757" spans="1:5" x14ac:dyDescent="0.25">
      <c r="A757" s="5">
        <v>52</v>
      </c>
      <c r="B757" s="5">
        <v>12</v>
      </c>
      <c r="C757" s="5">
        <v>12</v>
      </c>
      <c r="D757" s="5">
        <v>19.78</v>
      </c>
      <c r="E757" s="84">
        <f t="shared" si="15"/>
        <v>64</v>
      </c>
    </row>
    <row r="758" spans="1:5" x14ac:dyDescent="0.25">
      <c r="A758" s="5">
        <v>52</v>
      </c>
      <c r="B758" s="5">
        <v>13</v>
      </c>
      <c r="C758" s="5">
        <v>13</v>
      </c>
      <c r="D758" s="5">
        <v>20.09</v>
      </c>
      <c r="E758" s="84">
        <f t="shared" si="15"/>
        <v>65</v>
      </c>
    </row>
    <row r="759" spans="1:5" x14ac:dyDescent="0.25">
      <c r="A759" s="5">
        <v>53</v>
      </c>
      <c r="B759" s="5">
        <v>5</v>
      </c>
      <c r="C759" s="5">
        <v>5</v>
      </c>
      <c r="D759" s="5">
        <v>19.27</v>
      </c>
      <c r="E759" s="84">
        <f t="shared" si="15"/>
        <v>58</v>
      </c>
    </row>
    <row r="760" spans="1:5" x14ac:dyDescent="0.25">
      <c r="A760" s="5">
        <v>53</v>
      </c>
      <c r="B760" s="5">
        <v>6</v>
      </c>
      <c r="C760" s="5">
        <v>6</v>
      </c>
      <c r="D760" s="5">
        <v>19.37</v>
      </c>
      <c r="E760" s="84">
        <f t="shared" si="15"/>
        <v>59</v>
      </c>
    </row>
    <row r="761" spans="1:5" x14ac:dyDescent="0.25">
      <c r="A761" s="5">
        <v>53</v>
      </c>
      <c r="B761" s="5">
        <v>7</v>
      </c>
      <c r="C761" s="5">
        <v>7</v>
      </c>
      <c r="D761" s="5">
        <v>19.61</v>
      </c>
      <c r="E761" s="84">
        <f t="shared" ref="E761:E794" si="16">C761+A761</f>
        <v>60</v>
      </c>
    </row>
    <row r="762" spans="1:5" x14ac:dyDescent="0.25">
      <c r="A762" s="5">
        <v>53</v>
      </c>
      <c r="B762" s="5">
        <v>8</v>
      </c>
      <c r="C762" s="5">
        <v>8</v>
      </c>
      <c r="D762" s="5">
        <v>19.86</v>
      </c>
      <c r="E762" s="84">
        <f t="shared" si="16"/>
        <v>61</v>
      </c>
    </row>
    <row r="763" spans="1:5" x14ac:dyDescent="0.25">
      <c r="A763" s="5">
        <v>53</v>
      </c>
      <c r="B763" s="5">
        <v>9</v>
      </c>
      <c r="C763" s="5">
        <v>9</v>
      </c>
      <c r="D763" s="5">
        <v>20.12</v>
      </c>
      <c r="E763" s="84">
        <f t="shared" si="16"/>
        <v>62</v>
      </c>
    </row>
    <row r="764" spans="1:5" x14ac:dyDescent="0.25">
      <c r="A764" s="5">
        <v>53</v>
      </c>
      <c r="B764" s="5">
        <v>10</v>
      </c>
      <c r="C764" s="5">
        <v>10</v>
      </c>
      <c r="D764" s="5">
        <v>20.399999999999999</v>
      </c>
      <c r="E764" s="84">
        <f t="shared" si="16"/>
        <v>63</v>
      </c>
    </row>
    <row r="765" spans="1:5" x14ac:dyDescent="0.25">
      <c r="A765" s="5">
        <v>53</v>
      </c>
      <c r="B765" s="5">
        <v>11</v>
      </c>
      <c r="C765" s="5">
        <v>11</v>
      </c>
      <c r="D765" s="5">
        <v>20.63</v>
      </c>
      <c r="E765" s="84">
        <f t="shared" si="16"/>
        <v>64</v>
      </c>
    </row>
    <row r="766" spans="1:5" x14ac:dyDescent="0.25">
      <c r="A766" s="5">
        <v>53</v>
      </c>
      <c r="B766" s="5">
        <v>12</v>
      </c>
      <c r="C766" s="5">
        <v>12</v>
      </c>
      <c r="D766" s="5">
        <v>20.94</v>
      </c>
      <c r="E766" s="84">
        <f t="shared" si="16"/>
        <v>65</v>
      </c>
    </row>
    <row r="767" spans="1:5" x14ac:dyDescent="0.25">
      <c r="A767" s="5">
        <v>54</v>
      </c>
      <c r="B767" s="5">
        <v>5</v>
      </c>
      <c r="C767" s="5">
        <v>5</v>
      </c>
      <c r="D767" s="5">
        <v>20.5</v>
      </c>
      <c r="E767" s="84">
        <f t="shared" si="16"/>
        <v>59</v>
      </c>
    </row>
    <row r="768" spans="1:5" x14ac:dyDescent="0.25">
      <c r="A768" s="5">
        <v>54</v>
      </c>
      <c r="B768" s="5">
        <v>6</v>
      </c>
      <c r="C768" s="5">
        <v>6</v>
      </c>
      <c r="D768" s="5">
        <v>20.59</v>
      </c>
      <c r="E768" s="84">
        <f t="shared" si="16"/>
        <v>60</v>
      </c>
    </row>
    <row r="769" spans="1:5" x14ac:dyDescent="0.25">
      <c r="A769" s="5">
        <v>54</v>
      </c>
      <c r="B769" s="5">
        <v>7</v>
      </c>
      <c r="C769" s="5">
        <v>7</v>
      </c>
      <c r="D769" s="5">
        <v>20.83</v>
      </c>
      <c r="E769" s="84">
        <f t="shared" si="16"/>
        <v>61</v>
      </c>
    </row>
    <row r="770" spans="1:5" x14ac:dyDescent="0.25">
      <c r="A770" s="5">
        <v>54</v>
      </c>
      <c r="B770" s="5">
        <v>8</v>
      </c>
      <c r="C770" s="5">
        <v>8</v>
      </c>
      <c r="D770" s="5">
        <v>21.08</v>
      </c>
      <c r="E770" s="84">
        <f t="shared" si="16"/>
        <v>62</v>
      </c>
    </row>
    <row r="771" spans="1:5" x14ac:dyDescent="0.25">
      <c r="A771" s="5">
        <v>54</v>
      </c>
      <c r="B771" s="5">
        <v>9</v>
      </c>
      <c r="C771" s="5">
        <v>9</v>
      </c>
      <c r="D771" s="5">
        <v>21.35</v>
      </c>
      <c r="E771" s="84">
        <f t="shared" si="16"/>
        <v>63</v>
      </c>
    </row>
    <row r="772" spans="1:5" x14ac:dyDescent="0.25">
      <c r="A772" s="5">
        <v>54</v>
      </c>
      <c r="B772" s="5">
        <v>10</v>
      </c>
      <c r="C772" s="5">
        <v>10</v>
      </c>
      <c r="D772" s="5">
        <v>21.63</v>
      </c>
      <c r="E772" s="84">
        <f t="shared" si="16"/>
        <v>64</v>
      </c>
    </row>
    <row r="773" spans="1:5" x14ac:dyDescent="0.25">
      <c r="A773" s="5">
        <v>54</v>
      </c>
      <c r="B773" s="5">
        <v>11</v>
      </c>
      <c r="C773" s="5">
        <v>11</v>
      </c>
      <c r="D773" s="5">
        <v>21.85</v>
      </c>
      <c r="E773" s="84">
        <f t="shared" si="16"/>
        <v>65</v>
      </c>
    </row>
    <row r="774" spans="1:5" x14ac:dyDescent="0.25">
      <c r="A774" s="5">
        <v>55</v>
      </c>
      <c r="B774" s="5">
        <v>5</v>
      </c>
      <c r="C774" s="5">
        <v>5</v>
      </c>
      <c r="D774" s="5">
        <v>21.8</v>
      </c>
      <c r="E774" s="84">
        <f t="shared" si="16"/>
        <v>60</v>
      </c>
    </row>
    <row r="775" spans="1:5" x14ac:dyDescent="0.25">
      <c r="A775" s="5">
        <v>55</v>
      </c>
      <c r="B775" s="5">
        <v>6</v>
      </c>
      <c r="C775" s="5">
        <v>6</v>
      </c>
      <c r="D775" s="5">
        <v>21.89</v>
      </c>
      <c r="E775" s="84">
        <f t="shared" si="16"/>
        <v>61</v>
      </c>
    </row>
    <row r="776" spans="1:5" x14ac:dyDescent="0.25">
      <c r="A776" s="5">
        <v>55</v>
      </c>
      <c r="B776" s="5">
        <v>7</v>
      </c>
      <c r="C776" s="5">
        <v>7</v>
      </c>
      <c r="D776" s="5">
        <v>22.12</v>
      </c>
      <c r="E776" s="84">
        <f t="shared" si="16"/>
        <v>62</v>
      </c>
    </row>
    <row r="777" spans="1:5" x14ac:dyDescent="0.25">
      <c r="A777" s="5">
        <v>55</v>
      </c>
      <c r="B777" s="5">
        <v>8</v>
      </c>
      <c r="C777" s="5">
        <v>8</v>
      </c>
      <c r="D777" s="5">
        <v>22.37</v>
      </c>
      <c r="E777" s="84">
        <f t="shared" si="16"/>
        <v>63</v>
      </c>
    </row>
    <row r="778" spans="1:5" x14ac:dyDescent="0.25">
      <c r="A778" s="5">
        <v>55</v>
      </c>
      <c r="B778" s="5">
        <v>9</v>
      </c>
      <c r="C778" s="5">
        <v>9</v>
      </c>
      <c r="D778" s="5">
        <v>22.64</v>
      </c>
      <c r="E778" s="84">
        <f t="shared" si="16"/>
        <v>64</v>
      </c>
    </row>
    <row r="779" spans="1:5" x14ac:dyDescent="0.25">
      <c r="A779" s="5">
        <v>55</v>
      </c>
      <c r="B779" s="5">
        <v>10</v>
      </c>
      <c r="C779" s="5">
        <v>10</v>
      </c>
      <c r="D779" s="5">
        <v>22.92</v>
      </c>
      <c r="E779" s="84">
        <f t="shared" si="16"/>
        <v>65</v>
      </c>
    </row>
    <row r="780" spans="1:5" x14ac:dyDescent="0.25">
      <c r="A780" s="5">
        <v>56</v>
      </c>
      <c r="B780" s="5">
        <v>5</v>
      </c>
      <c r="C780" s="5">
        <v>5</v>
      </c>
      <c r="D780" s="5">
        <v>23.18</v>
      </c>
      <c r="E780" s="84">
        <f t="shared" si="16"/>
        <v>61</v>
      </c>
    </row>
    <row r="781" spans="1:5" x14ac:dyDescent="0.25">
      <c r="A781" s="5">
        <v>56</v>
      </c>
      <c r="B781" s="5">
        <v>6</v>
      </c>
      <c r="C781" s="5">
        <v>6</v>
      </c>
      <c r="D781" s="5">
        <v>23.26</v>
      </c>
      <c r="E781" s="84">
        <f t="shared" si="16"/>
        <v>62</v>
      </c>
    </row>
    <row r="782" spans="1:5" x14ac:dyDescent="0.25">
      <c r="A782" s="5">
        <v>56</v>
      </c>
      <c r="B782" s="5">
        <v>7</v>
      </c>
      <c r="C782" s="5">
        <v>7</v>
      </c>
      <c r="D782" s="5">
        <v>23.48</v>
      </c>
      <c r="E782" s="84">
        <f t="shared" si="16"/>
        <v>63</v>
      </c>
    </row>
    <row r="783" spans="1:5" x14ac:dyDescent="0.25">
      <c r="A783" s="5">
        <v>56</v>
      </c>
      <c r="B783" s="5">
        <v>8</v>
      </c>
      <c r="C783" s="5">
        <v>8</v>
      </c>
      <c r="D783" s="5">
        <v>23.73</v>
      </c>
      <c r="E783" s="84">
        <f t="shared" si="16"/>
        <v>64</v>
      </c>
    </row>
    <row r="784" spans="1:5" x14ac:dyDescent="0.25">
      <c r="A784" s="5">
        <v>56</v>
      </c>
      <c r="B784" s="5">
        <v>9</v>
      </c>
      <c r="C784" s="5">
        <v>9</v>
      </c>
      <c r="D784" s="5">
        <v>24</v>
      </c>
      <c r="E784" s="84">
        <f t="shared" si="16"/>
        <v>65</v>
      </c>
    </row>
    <row r="785" spans="1:5" x14ac:dyDescent="0.25">
      <c r="A785" s="5">
        <v>57</v>
      </c>
      <c r="B785" s="5">
        <v>5</v>
      </c>
      <c r="C785" s="5">
        <v>5</v>
      </c>
      <c r="D785" s="5">
        <v>24.65</v>
      </c>
      <c r="E785" s="84">
        <f t="shared" si="16"/>
        <v>62</v>
      </c>
    </row>
    <row r="786" spans="1:5" x14ac:dyDescent="0.25">
      <c r="A786" s="5">
        <v>57</v>
      </c>
      <c r="B786" s="5">
        <v>6</v>
      </c>
      <c r="C786" s="5">
        <v>6</v>
      </c>
      <c r="D786" s="5">
        <v>24.71</v>
      </c>
      <c r="E786" s="84">
        <f t="shared" si="16"/>
        <v>63</v>
      </c>
    </row>
    <row r="787" spans="1:5" x14ac:dyDescent="0.25">
      <c r="A787" s="5">
        <v>57</v>
      </c>
      <c r="B787" s="5">
        <v>7</v>
      </c>
      <c r="C787" s="5">
        <v>7</v>
      </c>
      <c r="D787" s="5">
        <v>24.93</v>
      </c>
      <c r="E787" s="84">
        <f t="shared" si="16"/>
        <v>64</v>
      </c>
    </row>
    <row r="788" spans="1:5" x14ac:dyDescent="0.25">
      <c r="A788" s="5">
        <v>57</v>
      </c>
      <c r="B788" s="5">
        <v>8</v>
      </c>
      <c r="C788" s="5">
        <v>8</v>
      </c>
      <c r="D788" s="5">
        <v>25.17</v>
      </c>
      <c r="E788" s="84">
        <f t="shared" si="16"/>
        <v>65</v>
      </c>
    </row>
    <row r="789" spans="1:5" x14ac:dyDescent="0.25">
      <c r="A789" s="5">
        <v>58</v>
      </c>
      <c r="B789" s="5">
        <v>5</v>
      </c>
      <c r="C789" s="5">
        <v>5</v>
      </c>
      <c r="D789" s="5">
        <v>26.19</v>
      </c>
      <c r="E789" s="84">
        <f t="shared" si="16"/>
        <v>63</v>
      </c>
    </row>
    <row r="790" spans="1:5" x14ac:dyDescent="0.25">
      <c r="A790" s="5">
        <v>58</v>
      </c>
      <c r="B790" s="5">
        <v>6</v>
      </c>
      <c r="C790" s="5">
        <v>6</v>
      </c>
      <c r="D790" s="5">
        <v>26.24</v>
      </c>
      <c r="E790" s="84">
        <f t="shared" si="16"/>
        <v>64</v>
      </c>
    </row>
    <row r="791" spans="1:5" x14ac:dyDescent="0.25">
      <c r="A791" s="5">
        <v>58</v>
      </c>
      <c r="B791" s="5">
        <v>7</v>
      </c>
      <c r="C791" s="5">
        <v>7</v>
      </c>
      <c r="D791" s="5">
        <v>26.45</v>
      </c>
      <c r="E791" s="84">
        <f t="shared" si="16"/>
        <v>65</v>
      </c>
    </row>
    <row r="792" spans="1:5" x14ac:dyDescent="0.25">
      <c r="A792" s="5">
        <v>59</v>
      </c>
      <c r="B792" s="5">
        <v>5</v>
      </c>
      <c r="C792" s="5">
        <v>5</v>
      </c>
      <c r="D792" s="5">
        <v>27.83</v>
      </c>
      <c r="E792" s="84">
        <f t="shared" si="16"/>
        <v>64</v>
      </c>
    </row>
    <row r="793" spans="1:5" x14ac:dyDescent="0.25">
      <c r="A793" s="5">
        <v>59</v>
      </c>
      <c r="B793" s="5">
        <v>6</v>
      </c>
      <c r="C793" s="5">
        <v>6</v>
      </c>
      <c r="D793" s="5">
        <v>27.85</v>
      </c>
      <c r="E793" s="84">
        <f t="shared" si="16"/>
        <v>65</v>
      </c>
    </row>
    <row r="794" spans="1:5" x14ac:dyDescent="0.25">
      <c r="A794" s="5">
        <v>60</v>
      </c>
      <c r="B794" s="5">
        <v>5</v>
      </c>
      <c r="C794" s="5">
        <v>5</v>
      </c>
      <c r="D794" s="5">
        <v>29.55</v>
      </c>
      <c r="E794" s="84">
        <f t="shared" si="16"/>
        <v>65</v>
      </c>
    </row>
  </sheetData>
  <autoFilter ref="A1:E79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366"/>
  <sheetViews>
    <sheetView tabSelected="1" workbookViewId="0">
      <pane ySplit="6" topLeftCell="A7" activePane="bottomLeft" state="frozen"/>
      <selection activeCell="L7" sqref="L7:L366"/>
      <selection pane="bottomLeft" activeCell="F7" sqref="F7"/>
    </sheetView>
  </sheetViews>
  <sheetFormatPr defaultColWidth="8.85546875" defaultRowHeight="15" x14ac:dyDescent="0.25"/>
  <cols>
    <col min="1" max="1" width="15.42578125" style="59" bestFit="1" customWidth="1"/>
    <col min="2" max="2" width="14.42578125" style="59" bestFit="1" customWidth="1"/>
    <col min="3" max="3" width="14.42578125" style="59" customWidth="1"/>
    <col min="4" max="4" width="19.42578125" style="73" bestFit="1" customWidth="1"/>
    <col min="5" max="5" width="21" style="73" bestFit="1" customWidth="1"/>
    <col min="6" max="6" width="14.42578125" style="59" customWidth="1"/>
    <col min="7" max="7" width="21.85546875" style="59" bestFit="1" customWidth="1"/>
    <col min="8" max="8" width="11.85546875" style="59" bestFit="1" customWidth="1"/>
    <col min="9" max="9" width="11" style="59" bestFit="1" customWidth="1"/>
    <col min="10" max="10" width="22" style="59" bestFit="1" customWidth="1"/>
    <col min="11" max="11" width="22" style="59" customWidth="1"/>
    <col min="12" max="12" width="22" style="74" customWidth="1"/>
    <col min="13" max="13" width="19.140625" style="75" bestFit="1" customWidth="1"/>
    <col min="14" max="14" width="10.42578125" style="59" bestFit="1" customWidth="1"/>
    <col min="15" max="15" width="17.5703125" style="59" bestFit="1" customWidth="1"/>
    <col min="16" max="16" width="16.42578125" style="74" bestFit="1" customWidth="1"/>
    <col min="17" max="17" width="16.42578125" style="91" customWidth="1"/>
    <col min="18" max="18" width="16.42578125" style="59" customWidth="1"/>
    <col min="19" max="19" width="18.42578125" style="59" bestFit="1" customWidth="1"/>
    <col min="20" max="20" width="14" style="59" bestFit="1" customWidth="1"/>
    <col min="21" max="21" width="16.5703125" style="73" bestFit="1" customWidth="1"/>
    <col min="22" max="16384" width="8.85546875" style="59"/>
  </cols>
  <sheetData>
    <row r="1" spans="1:21" x14ac:dyDescent="0.25">
      <c r="A1" s="58" t="s">
        <v>85</v>
      </c>
      <c r="B1" s="72">
        <f ca="1">ROUND(SUMIF(F:F,1,S:S),-3)</f>
        <v>10105000</v>
      </c>
    </row>
    <row r="4" spans="1:21" x14ac:dyDescent="0.25">
      <c r="L4" s="74" t="s">
        <v>68</v>
      </c>
      <c r="P4" s="74" t="s">
        <v>68</v>
      </c>
    </row>
    <row r="6" spans="1:21" x14ac:dyDescent="0.25">
      <c r="A6" s="59" t="s">
        <v>54</v>
      </c>
      <c r="B6" s="59" t="s">
        <v>58</v>
      </c>
      <c r="C6" s="59" t="s">
        <v>59</v>
      </c>
      <c r="D6" s="73" t="s">
        <v>99</v>
      </c>
      <c r="E6" s="73" t="s">
        <v>89</v>
      </c>
      <c r="F6" s="59" t="s">
        <v>57</v>
      </c>
      <c r="G6" s="59" t="s">
        <v>61</v>
      </c>
      <c r="H6" s="59" t="s">
        <v>55</v>
      </c>
      <c r="I6" s="59" t="s">
        <v>56</v>
      </c>
      <c r="J6" s="59" t="s">
        <v>60</v>
      </c>
      <c r="K6" s="59" t="s">
        <v>66</v>
      </c>
      <c r="L6" s="74" t="s">
        <v>67</v>
      </c>
      <c r="M6" s="75" t="s">
        <v>62</v>
      </c>
      <c r="N6" s="59" t="s">
        <v>64</v>
      </c>
      <c r="O6" s="59" t="s">
        <v>65</v>
      </c>
      <c r="P6" s="74" t="s">
        <v>51</v>
      </c>
      <c r="Q6" s="91" t="s">
        <v>104</v>
      </c>
      <c r="R6" s="59" t="s">
        <v>69</v>
      </c>
      <c r="S6" s="59" t="s">
        <v>63</v>
      </c>
      <c r="T6" s="59" t="s">
        <v>70</v>
      </c>
      <c r="U6" s="73" t="s">
        <v>90</v>
      </c>
    </row>
    <row r="7" spans="1:21" x14ac:dyDescent="0.25">
      <c r="A7" s="88">
        <v>1</v>
      </c>
      <c r="B7" s="76">
        <f t="shared" ref="B7:B70" ca="1" si="0">DATE(YEAR(Illn_Date),MONTH(Illn_Date)+A7-1,1)</f>
        <v>43405</v>
      </c>
      <c r="C7" s="76">
        <f t="shared" ref="C7:C70" ca="1" si="1">DATE(YEAR(Illn_Date),MONTH(Illn_Date)+A7,1)</f>
        <v>43435</v>
      </c>
      <c r="D7" s="77">
        <f>INT(A7/12)+1</f>
        <v>1</v>
      </c>
      <c r="E7" s="77">
        <f>MAX(0,IF(D7=D6,0,D7)-1)</f>
        <v>0</v>
      </c>
      <c r="F7" s="75">
        <f>IF(A7=Pol_Term*12+1,1,0)</f>
        <v>0</v>
      </c>
      <c r="G7" s="75">
        <f t="shared" ref="G7:G70" si="2">IF(MOD(A7,12)=1,1,0)*H7</f>
        <v>1</v>
      </c>
      <c r="H7" s="59">
        <f>IF(SUM(F7:$F$366)=1,1,0)</f>
        <v>1</v>
      </c>
      <c r="I7" s="78">
        <f t="shared" ref="I7:I70" si="3">H7*(1-F7)</f>
        <v>1</v>
      </c>
      <c r="J7" s="59">
        <f>IF(MOD(A7-1,12/VLOOKUP(Prem_Frequency,P_Parameters!$B$21:$C$24,2,FALSE))=0,1)*H7</f>
        <v>1</v>
      </c>
      <c r="K7" s="75">
        <f t="shared" ref="K7:K70" si="4">Sum_Assured*H7</f>
        <v>2000000</v>
      </c>
      <c r="L7" s="79">
        <f>SUMPRODUCT($J$7:$J$366,$N$7:$N$366)-SUMPRODUCT($J$7:J7,$N$7:N7)</f>
        <v>5700000</v>
      </c>
      <c r="M7" s="62">
        <v>0</v>
      </c>
      <c r="N7" s="75">
        <f>C_Lower!J7*Ann_Prem/No_Ann_Prems</f>
        <v>300000</v>
      </c>
      <c r="O7" s="78">
        <f>VLOOKUP(INT((A7-1)/12)+1,P_Parameters!$B$63:$C$66,2)*N7</f>
        <v>60000</v>
      </c>
      <c r="P7" s="80">
        <f t="shared" ref="P7:P70" si="5">Admin_Fee*J7/No_Ann_Prems</f>
        <v>3000</v>
      </c>
      <c r="Q7" s="92">
        <f t="shared" ref="Q7:Q70" si="6">(Health_Benefit_Charge*J7)/No_Ann_Prems</f>
        <v>5000</v>
      </c>
      <c r="R7" s="78">
        <f t="shared" ref="R7:R70" ca="1" si="7">(K7+L7)*(Risk_Rate/1000)*(Modal_Loading/No_Ann_Prems)*J7</f>
        <v>91245</v>
      </c>
      <c r="S7" s="75">
        <f t="shared" ref="S7:S70" ca="1" si="8">(M7+N7-SUM(O7:R7))*((1+Lower_Rate-FMC)^(1/12))</f>
        <v>141605.85257726419</v>
      </c>
      <c r="T7" s="75">
        <f ca="1">S7*(1-U7)</f>
        <v>0</v>
      </c>
      <c r="U7" s="81">
        <f>VLOOKUP(D7,P_Parameters!$B$71:$C$76,2)</f>
        <v>1</v>
      </c>
    </row>
    <row r="8" spans="1:21" x14ac:dyDescent="0.25">
      <c r="A8" s="59">
        <f>A7+1</f>
        <v>2</v>
      </c>
      <c r="B8" s="76">
        <f t="shared" ca="1" si="0"/>
        <v>43435</v>
      </c>
      <c r="C8" s="76">
        <f t="shared" ca="1" si="1"/>
        <v>43466</v>
      </c>
      <c r="D8" s="77">
        <f t="shared" ref="D8:D71" si="9">INT(A8/12)+1</f>
        <v>1</v>
      </c>
      <c r="E8" s="77">
        <f t="shared" ref="E8:E71" si="10">MAX(0,IF(D8=D7,0,D8)-1)</f>
        <v>0</v>
      </c>
      <c r="F8" s="75">
        <f t="shared" ref="F8:F71" si="11">IF(A8=Pol_Term*12,1,0)</f>
        <v>0</v>
      </c>
      <c r="G8" s="75">
        <f t="shared" si="2"/>
        <v>0</v>
      </c>
      <c r="H8" s="59">
        <f>IF(SUM(F8:$F$366)=1,1,0)</f>
        <v>1</v>
      </c>
      <c r="I8" s="78">
        <f t="shared" si="3"/>
        <v>1</v>
      </c>
      <c r="J8" s="59">
        <f>IF(MOD(A8-1,12/VLOOKUP(Prem_Frequency,P_Parameters!$B$21:$C$24,2,FALSE))=0,1)*H8</f>
        <v>0</v>
      </c>
      <c r="K8" s="75">
        <f t="shared" si="4"/>
        <v>2000000</v>
      </c>
      <c r="L8" s="79">
        <f>SUMPRODUCT($J$7:$J$366,$N$7:$N$366)-SUMPRODUCT($J$7:J8,$N$7:N8)</f>
        <v>5700000</v>
      </c>
      <c r="M8" s="75">
        <f t="shared" ref="M8:M71" ca="1" si="12">S7*H8</f>
        <v>141605.85257726419</v>
      </c>
      <c r="N8" s="75">
        <f>C_Lower!J8*Ann_Prem/No_Ann_Prems</f>
        <v>0</v>
      </c>
      <c r="O8" s="78">
        <f>VLOOKUP(INT((A8-1)/12)+1,P_Parameters!$B$63:$C$66,2)*N8</f>
        <v>0</v>
      </c>
      <c r="P8" s="80">
        <f t="shared" si="5"/>
        <v>0</v>
      </c>
      <c r="Q8" s="92">
        <f t="shared" si="6"/>
        <v>0</v>
      </c>
      <c r="R8" s="78">
        <f t="shared" ca="1" si="7"/>
        <v>0</v>
      </c>
      <c r="S8" s="75">
        <f t="shared" ca="1" si="8"/>
        <v>142461.84848945955</v>
      </c>
      <c r="T8" s="75">
        <f t="shared" ref="T8:T71" ca="1" si="13">S8*(1-U8)</f>
        <v>0</v>
      </c>
      <c r="U8" s="81">
        <f>VLOOKUP(D8,P_Parameters!$B$71:$C$76,2)</f>
        <v>1</v>
      </c>
    </row>
    <row r="9" spans="1:21" x14ac:dyDescent="0.25">
      <c r="A9" s="59">
        <f t="shared" ref="A9:A72" si="14">A8+1</f>
        <v>3</v>
      </c>
      <c r="B9" s="76">
        <f t="shared" ca="1" si="0"/>
        <v>43466</v>
      </c>
      <c r="C9" s="76">
        <f t="shared" ca="1" si="1"/>
        <v>43497</v>
      </c>
      <c r="D9" s="77">
        <f t="shared" si="9"/>
        <v>1</v>
      </c>
      <c r="E9" s="77">
        <f t="shared" si="10"/>
        <v>0</v>
      </c>
      <c r="F9" s="75">
        <f t="shared" si="11"/>
        <v>0</v>
      </c>
      <c r="G9" s="75">
        <f t="shared" si="2"/>
        <v>0</v>
      </c>
      <c r="H9" s="59">
        <f>IF(SUM(F9:$F$366)=1,1,0)</f>
        <v>1</v>
      </c>
      <c r="I9" s="78">
        <f t="shared" si="3"/>
        <v>1</v>
      </c>
      <c r="J9" s="59">
        <f>IF(MOD(A9-1,12/VLOOKUP(Prem_Frequency,P_Parameters!$B$21:$C$24,2,FALSE))=0,1)*H9</f>
        <v>0</v>
      </c>
      <c r="K9" s="75">
        <f t="shared" si="4"/>
        <v>2000000</v>
      </c>
      <c r="L9" s="79">
        <f>SUMPRODUCT($J$7:$J$366,$N$7:$N$366)-SUMPRODUCT($J$7:J9,$N$7:N9)</f>
        <v>5700000</v>
      </c>
      <c r="M9" s="75">
        <f t="shared" ca="1" si="12"/>
        <v>142461.84848945955</v>
      </c>
      <c r="N9" s="75">
        <f>C_Lower!J9*Ann_Prem/No_Ann_Prems</f>
        <v>0</v>
      </c>
      <c r="O9" s="78">
        <f>VLOOKUP(INT((A9-1)/12)+1,P_Parameters!$B$63:$C$66,2)*N9</f>
        <v>0</v>
      </c>
      <c r="P9" s="80">
        <f t="shared" si="5"/>
        <v>0</v>
      </c>
      <c r="Q9" s="92">
        <f t="shared" si="6"/>
        <v>0</v>
      </c>
      <c r="R9" s="78">
        <f t="shared" ca="1" si="7"/>
        <v>0</v>
      </c>
      <c r="S9" s="75">
        <f t="shared" ca="1" si="8"/>
        <v>143323.01882762925</v>
      </c>
      <c r="T9" s="75">
        <f t="shared" ca="1" si="13"/>
        <v>0</v>
      </c>
      <c r="U9" s="81">
        <f>VLOOKUP(D9,P_Parameters!$B$71:$C$76,2)</f>
        <v>1</v>
      </c>
    </row>
    <row r="10" spans="1:21" x14ac:dyDescent="0.25">
      <c r="A10" s="59">
        <f t="shared" si="14"/>
        <v>4</v>
      </c>
      <c r="B10" s="76">
        <f t="shared" ca="1" si="0"/>
        <v>43497</v>
      </c>
      <c r="C10" s="76">
        <f t="shared" ca="1" si="1"/>
        <v>43525</v>
      </c>
      <c r="D10" s="77">
        <f t="shared" si="9"/>
        <v>1</v>
      </c>
      <c r="E10" s="77">
        <f t="shared" si="10"/>
        <v>0</v>
      </c>
      <c r="F10" s="75">
        <f t="shared" si="11"/>
        <v>0</v>
      </c>
      <c r="G10" s="75">
        <f t="shared" si="2"/>
        <v>0</v>
      </c>
      <c r="H10" s="59">
        <f>IF(SUM(F10:$F$366)=1,1,0)</f>
        <v>1</v>
      </c>
      <c r="I10" s="78">
        <f t="shared" si="3"/>
        <v>1</v>
      </c>
      <c r="J10" s="59">
        <f>IF(MOD(A10-1,12/VLOOKUP(Prem_Frequency,P_Parameters!$B$21:$C$24,2,FALSE))=0,1)*H10</f>
        <v>0</v>
      </c>
      <c r="K10" s="75">
        <f t="shared" si="4"/>
        <v>2000000</v>
      </c>
      <c r="L10" s="79">
        <f>SUMPRODUCT($J$7:$J$366,$N$7:$N$366)-SUMPRODUCT($J$7:J10,$N$7:N10)</f>
        <v>5700000</v>
      </c>
      <c r="M10" s="75">
        <f t="shared" ca="1" si="12"/>
        <v>143323.01882762925</v>
      </c>
      <c r="N10" s="75">
        <f>C_Lower!J10*Ann_Prem/No_Ann_Prems</f>
        <v>0</v>
      </c>
      <c r="O10" s="78">
        <f>VLOOKUP(INT((A10-1)/12)+1,P_Parameters!$B$63:$C$66,2)*N10</f>
        <v>0</v>
      </c>
      <c r="P10" s="80">
        <f t="shared" si="5"/>
        <v>0</v>
      </c>
      <c r="Q10" s="92">
        <f t="shared" si="6"/>
        <v>0</v>
      </c>
      <c r="R10" s="78">
        <f t="shared" ca="1" si="7"/>
        <v>0</v>
      </c>
      <c r="S10" s="75">
        <f t="shared" ca="1" si="8"/>
        <v>144189.39487075931</v>
      </c>
      <c r="T10" s="75">
        <f t="shared" ca="1" si="13"/>
        <v>0</v>
      </c>
      <c r="U10" s="81">
        <f>VLOOKUP(D10,P_Parameters!$B$71:$C$76,2)</f>
        <v>1</v>
      </c>
    </row>
    <row r="11" spans="1:21" x14ac:dyDescent="0.25">
      <c r="A11" s="59">
        <f t="shared" si="14"/>
        <v>5</v>
      </c>
      <c r="B11" s="76">
        <f t="shared" ca="1" si="0"/>
        <v>43525</v>
      </c>
      <c r="C11" s="76">
        <f t="shared" ca="1" si="1"/>
        <v>43556</v>
      </c>
      <c r="D11" s="77">
        <f t="shared" si="9"/>
        <v>1</v>
      </c>
      <c r="E11" s="77">
        <f t="shared" si="10"/>
        <v>0</v>
      </c>
      <c r="F11" s="75">
        <f t="shared" si="11"/>
        <v>0</v>
      </c>
      <c r="G11" s="75">
        <f t="shared" si="2"/>
        <v>0</v>
      </c>
      <c r="H11" s="59">
        <f>IF(SUM(F11:$F$366)=1,1,0)</f>
        <v>1</v>
      </c>
      <c r="I11" s="78">
        <f t="shared" si="3"/>
        <v>1</v>
      </c>
      <c r="J11" s="59">
        <f>IF(MOD(A11-1,12/VLOOKUP(Prem_Frequency,P_Parameters!$B$21:$C$24,2,FALSE))=0,1)*H11</f>
        <v>0</v>
      </c>
      <c r="K11" s="75">
        <f t="shared" si="4"/>
        <v>2000000</v>
      </c>
      <c r="L11" s="79">
        <f>SUMPRODUCT($J$7:$J$366,$N$7:$N$366)-SUMPRODUCT($J$7:J11,$N$7:N11)</f>
        <v>5700000</v>
      </c>
      <c r="M11" s="75">
        <f t="shared" ca="1" si="12"/>
        <v>144189.39487075931</v>
      </c>
      <c r="N11" s="75">
        <f>C_Lower!J11*Ann_Prem/No_Ann_Prems</f>
        <v>0</v>
      </c>
      <c r="O11" s="78">
        <f>VLOOKUP(INT((A11-1)/12)+1,P_Parameters!$B$63:$C$66,2)*N11</f>
        <v>0</v>
      </c>
      <c r="P11" s="80">
        <f t="shared" si="5"/>
        <v>0</v>
      </c>
      <c r="Q11" s="92">
        <f t="shared" si="6"/>
        <v>0</v>
      </c>
      <c r="R11" s="78">
        <f t="shared" ca="1" si="7"/>
        <v>0</v>
      </c>
      <c r="S11" s="75">
        <f t="shared" ca="1" si="8"/>
        <v>145061.00808691466</v>
      </c>
      <c r="T11" s="75">
        <f t="shared" ca="1" si="13"/>
        <v>0</v>
      </c>
      <c r="U11" s="81">
        <f>VLOOKUP(D11,P_Parameters!$B$71:$C$76,2)</f>
        <v>1</v>
      </c>
    </row>
    <row r="12" spans="1:21" x14ac:dyDescent="0.25">
      <c r="A12" s="59">
        <f t="shared" si="14"/>
        <v>6</v>
      </c>
      <c r="B12" s="76">
        <f t="shared" ca="1" si="0"/>
        <v>43556</v>
      </c>
      <c r="C12" s="76">
        <f t="shared" ca="1" si="1"/>
        <v>43586</v>
      </c>
      <c r="D12" s="77">
        <f t="shared" si="9"/>
        <v>1</v>
      </c>
      <c r="E12" s="77">
        <f t="shared" si="10"/>
        <v>0</v>
      </c>
      <c r="F12" s="75">
        <f t="shared" si="11"/>
        <v>0</v>
      </c>
      <c r="G12" s="75">
        <f t="shared" si="2"/>
        <v>0</v>
      </c>
      <c r="H12" s="59">
        <f>IF(SUM(F12:$F$366)=1,1,0)</f>
        <v>1</v>
      </c>
      <c r="I12" s="78">
        <f t="shared" si="3"/>
        <v>1</v>
      </c>
      <c r="J12" s="59">
        <f>IF(MOD(A12-1,12/VLOOKUP(Prem_Frequency,P_Parameters!$B$21:$C$24,2,FALSE))=0,1)*H12</f>
        <v>0</v>
      </c>
      <c r="K12" s="75">
        <f t="shared" si="4"/>
        <v>2000000</v>
      </c>
      <c r="L12" s="79">
        <f>SUMPRODUCT($J$7:$J$366,$N$7:$N$366)-SUMPRODUCT($J$7:J12,$N$7:N12)</f>
        <v>5700000</v>
      </c>
      <c r="M12" s="75">
        <f t="shared" ca="1" si="12"/>
        <v>145061.00808691466</v>
      </c>
      <c r="N12" s="75">
        <f>C_Lower!J12*Ann_Prem/No_Ann_Prems</f>
        <v>0</v>
      </c>
      <c r="O12" s="78">
        <f>VLOOKUP(INT((A12-1)/12)+1,P_Parameters!$B$63:$C$66,2)*N12</f>
        <v>0</v>
      </c>
      <c r="P12" s="80">
        <f t="shared" si="5"/>
        <v>0</v>
      </c>
      <c r="Q12" s="92">
        <f t="shared" si="6"/>
        <v>0</v>
      </c>
      <c r="R12" s="78">
        <f t="shared" ca="1" si="7"/>
        <v>0</v>
      </c>
      <c r="S12" s="75">
        <f t="shared" ca="1" si="8"/>
        <v>145937.89013438218</v>
      </c>
      <c r="T12" s="75">
        <f t="shared" ca="1" si="13"/>
        <v>0</v>
      </c>
      <c r="U12" s="81">
        <f>VLOOKUP(D12,P_Parameters!$B$71:$C$76,2)</f>
        <v>1</v>
      </c>
    </row>
    <row r="13" spans="1:21" x14ac:dyDescent="0.25">
      <c r="A13" s="59">
        <f t="shared" si="14"/>
        <v>7</v>
      </c>
      <c r="B13" s="76">
        <f t="shared" ca="1" si="0"/>
        <v>43586</v>
      </c>
      <c r="C13" s="76">
        <f t="shared" ca="1" si="1"/>
        <v>43617</v>
      </c>
      <c r="D13" s="77">
        <f t="shared" si="9"/>
        <v>1</v>
      </c>
      <c r="E13" s="77">
        <f t="shared" si="10"/>
        <v>0</v>
      </c>
      <c r="F13" s="75">
        <f t="shared" si="11"/>
        <v>0</v>
      </c>
      <c r="G13" s="75">
        <f t="shared" si="2"/>
        <v>0</v>
      </c>
      <c r="H13" s="59">
        <f>IF(SUM(F13:$F$366)=1,1,0)</f>
        <v>1</v>
      </c>
      <c r="I13" s="78">
        <f t="shared" si="3"/>
        <v>1</v>
      </c>
      <c r="J13" s="59">
        <f>IF(MOD(A13-1,12/VLOOKUP(Prem_Frequency,P_Parameters!$B$21:$C$24,2,FALSE))=0,1)*H13</f>
        <v>0</v>
      </c>
      <c r="K13" s="75">
        <f t="shared" si="4"/>
        <v>2000000</v>
      </c>
      <c r="L13" s="79">
        <f>SUMPRODUCT($J$7:$J$366,$N$7:$N$366)-SUMPRODUCT($J$7:J13,$N$7:N13)</f>
        <v>5700000</v>
      </c>
      <c r="M13" s="75">
        <f t="shared" ca="1" si="12"/>
        <v>145937.89013438218</v>
      </c>
      <c r="N13" s="75">
        <f>C_Lower!J13*Ann_Prem/No_Ann_Prems</f>
        <v>0</v>
      </c>
      <c r="O13" s="78">
        <f>VLOOKUP(INT((A13-1)/12)+1,P_Parameters!$B$63:$C$66,2)*N13</f>
        <v>0</v>
      </c>
      <c r="P13" s="80">
        <f t="shared" si="5"/>
        <v>0</v>
      </c>
      <c r="Q13" s="92">
        <f t="shared" si="6"/>
        <v>0</v>
      </c>
      <c r="R13" s="78">
        <f t="shared" ca="1" si="7"/>
        <v>0</v>
      </c>
      <c r="S13" s="75">
        <f t="shared" ca="1" si="8"/>
        <v>146820.0728628205</v>
      </c>
      <c r="T13" s="75">
        <f t="shared" ca="1" si="13"/>
        <v>0</v>
      </c>
      <c r="U13" s="81">
        <f>VLOOKUP(D13,P_Parameters!$B$71:$C$76,2)</f>
        <v>1</v>
      </c>
    </row>
    <row r="14" spans="1:21" x14ac:dyDescent="0.25">
      <c r="A14" s="59">
        <f t="shared" si="14"/>
        <v>8</v>
      </c>
      <c r="B14" s="76">
        <f t="shared" ca="1" si="0"/>
        <v>43617</v>
      </c>
      <c r="C14" s="76">
        <f t="shared" ca="1" si="1"/>
        <v>43647</v>
      </c>
      <c r="D14" s="77">
        <f t="shared" si="9"/>
        <v>1</v>
      </c>
      <c r="E14" s="77">
        <f t="shared" si="10"/>
        <v>0</v>
      </c>
      <c r="F14" s="75">
        <f t="shared" si="11"/>
        <v>0</v>
      </c>
      <c r="G14" s="75">
        <f t="shared" si="2"/>
        <v>0</v>
      </c>
      <c r="H14" s="59">
        <f>IF(SUM(F14:$F$366)=1,1,0)</f>
        <v>1</v>
      </c>
      <c r="I14" s="78">
        <f t="shared" si="3"/>
        <v>1</v>
      </c>
      <c r="J14" s="59">
        <f>IF(MOD(A14-1,12/VLOOKUP(Prem_Frequency,P_Parameters!$B$21:$C$24,2,FALSE))=0,1)*H14</f>
        <v>0</v>
      </c>
      <c r="K14" s="75">
        <f t="shared" si="4"/>
        <v>2000000</v>
      </c>
      <c r="L14" s="79">
        <f>SUMPRODUCT($J$7:$J$366,$N$7:$N$366)-SUMPRODUCT($J$7:J14,$N$7:N14)</f>
        <v>5700000</v>
      </c>
      <c r="M14" s="75">
        <f t="shared" ca="1" si="12"/>
        <v>146820.0728628205</v>
      </c>
      <c r="N14" s="75">
        <f>C_Lower!J14*Ann_Prem/No_Ann_Prems</f>
        <v>0</v>
      </c>
      <c r="O14" s="78">
        <f>VLOOKUP(INT((A14-1)/12)+1,P_Parameters!$B$63:$C$66,2)*N14</f>
        <v>0</v>
      </c>
      <c r="P14" s="80">
        <f t="shared" si="5"/>
        <v>0</v>
      </c>
      <c r="Q14" s="92">
        <f t="shared" si="6"/>
        <v>0</v>
      </c>
      <c r="R14" s="78">
        <f t="shared" ca="1" si="7"/>
        <v>0</v>
      </c>
      <c r="S14" s="75">
        <f t="shared" ca="1" si="8"/>
        <v>147707.58831441685</v>
      </c>
      <c r="T14" s="75">
        <f t="shared" ca="1" si="13"/>
        <v>0</v>
      </c>
      <c r="U14" s="81">
        <f>VLOOKUP(D14,P_Parameters!$B$71:$C$76,2)</f>
        <v>1</v>
      </c>
    </row>
    <row r="15" spans="1:21" x14ac:dyDescent="0.25">
      <c r="A15" s="59">
        <f t="shared" si="14"/>
        <v>9</v>
      </c>
      <c r="B15" s="76">
        <f t="shared" ca="1" si="0"/>
        <v>43647</v>
      </c>
      <c r="C15" s="76">
        <f t="shared" ca="1" si="1"/>
        <v>43678</v>
      </c>
      <c r="D15" s="77">
        <f t="shared" si="9"/>
        <v>1</v>
      </c>
      <c r="E15" s="77">
        <f t="shared" si="10"/>
        <v>0</v>
      </c>
      <c r="F15" s="75">
        <f t="shared" si="11"/>
        <v>0</v>
      </c>
      <c r="G15" s="75">
        <f t="shared" si="2"/>
        <v>0</v>
      </c>
      <c r="H15" s="59">
        <f>IF(SUM(F15:$F$366)=1,1,0)</f>
        <v>1</v>
      </c>
      <c r="I15" s="78">
        <f t="shared" si="3"/>
        <v>1</v>
      </c>
      <c r="J15" s="59">
        <f>IF(MOD(A15-1,12/VLOOKUP(Prem_Frequency,P_Parameters!$B$21:$C$24,2,FALSE))=0,1)*H15</f>
        <v>0</v>
      </c>
      <c r="K15" s="75">
        <f t="shared" si="4"/>
        <v>2000000</v>
      </c>
      <c r="L15" s="79">
        <f>SUMPRODUCT($J$7:$J$366,$N$7:$N$366)-SUMPRODUCT($J$7:J15,$N$7:N15)</f>
        <v>5700000</v>
      </c>
      <c r="M15" s="75">
        <f t="shared" ca="1" si="12"/>
        <v>147707.58831441685</v>
      </c>
      <c r="N15" s="75">
        <f>C_Lower!J15*Ann_Prem/No_Ann_Prems</f>
        <v>0</v>
      </c>
      <c r="O15" s="78">
        <f>VLOOKUP(INT((A15-1)/12)+1,P_Parameters!$B$63:$C$66,2)*N15</f>
        <v>0</v>
      </c>
      <c r="P15" s="80">
        <f t="shared" si="5"/>
        <v>0</v>
      </c>
      <c r="Q15" s="92">
        <f t="shared" si="6"/>
        <v>0</v>
      </c>
      <c r="R15" s="78">
        <f t="shared" ca="1" si="7"/>
        <v>0</v>
      </c>
      <c r="S15" s="75">
        <f t="shared" ca="1" si="8"/>
        <v>148600.46872505092</v>
      </c>
      <c r="T15" s="75">
        <f t="shared" ca="1" si="13"/>
        <v>0</v>
      </c>
      <c r="U15" s="81">
        <f>VLOOKUP(D15,P_Parameters!$B$71:$C$76,2)</f>
        <v>1</v>
      </c>
    </row>
    <row r="16" spans="1:21" x14ac:dyDescent="0.25">
      <c r="A16" s="59">
        <f t="shared" si="14"/>
        <v>10</v>
      </c>
      <c r="B16" s="76">
        <f t="shared" ca="1" si="0"/>
        <v>43678</v>
      </c>
      <c r="C16" s="76">
        <f t="shared" ca="1" si="1"/>
        <v>43709</v>
      </c>
      <c r="D16" s="77">
        <f t="shared" si="9"/>
        <v>1</v>
      </c>
      <c r="E16" s="77">
        <f t="shared" si="10"/>
        <v>0</v>
      </c>
      <c r="F16" s="75">
        <f t="shared" si="11"/>
        <v>0</v>
      </c>
      <c r="G16" s="75">
        <f t="shared" si="2"/>
        <v>0</v>
      </c>
      <c r="H16" s="59">
        <f>IF(SUM(F16:$F$366)=1,1,0)</f>
        <v>1</v>
      </c>
      <c r="I16" s="78">
        <f t="shared" si="3"/>
        <v>1</v>
      </c>
      <c r="J16" s="59">
        <f>IF(MOD(A16-1,12/VLOOKUP(Prem_Frequency,P_Parameters!$B$21:$C$24,2,FALSE))=0,1)*H16</f>
        <v>0</v>
      </c>
      <c r="K16" s="75">
        <f t="shared" si="4"/>
        <v>2000000</v>
      </c>
      <c r="L16" s="79">
        <f>SUMPRODUCT($J$7:$J$366,$N$7:$N$366)-SUMPRODUCT($J$7:J16,$N$7:N16)</f>
        <v>5700000</v>
      </c>
      <c r="M16" s="75">
        <f t="shared" ca="1" si="12"/>
        <v>148600.46872505092</v>
      </c>
      <c r="N16" s="75">
        <f>C_Lower!J16*Ann_Prem/No_Ann_Prems</f>
        <v>0</v>
      </c>
      <c r="O16" s="78">
        <f>VLOOKUP(INT((A16-1)/12)+1,P_Parameters!$B$63:$C$66,2)*N16</f>
        <v>0</v>
      </c>
      <c r="P16" s="80">
        <f t="shared" si="5"/>
        <v>0</v>
      </c>
      <c r="Q16" s="92">
        <f t="shared" si="6"/>
        <v>0</v>
      </c>
      <c r="R16" s="78">
        <f t="shared" ca="1" si="7"/>
        <v>0</v>
      </c>
      <c r="S16" s="75">
        <f t="shared" ca="1" si="8"/>
        <v>149498.74652546566</v>
      </c>
      <c r="T16" s="75">
        <f t="shared" ca="1" si="13"/>
        <v>0</v>
      </c>
      <c r="U16" s="81">
        <f>VLOOKUP(D16,P_Parameters!$B$71:$C$76,2)</f>
        <v>1</v>
      </c>
    </row>
    <row r="17" spans="1:21" x14ac:dyDescent="0.25">
      <c r="A17" s="59">
        <f t="shared" si="14"/>
        <v>11</v>
      </c>
      <c r="B17" s="76">
        <f t="shared" ca="1" si="0"/>
        <v>43709</v>
      </c>
      <c r="C17" s="76">
        <f t="shared" ca="1" si="1"/>
        <v>43739</v>
      </c>
      <c r="D17" s="77">
        <f t="shared" si="9"/>
        <v>1</v>
      </c>
      <c r="E17" s="77">
        <f t="shared" si="10"/>
        <v>0</v>
      </c>
      <c r="F17" s="75">
        <f t="shared" si="11"/>
        <v>0</v>
      </c>
      <c r="G17" s="75">
        <f t="shared" si="2"/>
        <v>0</v>
      </c>
      <c r="H17" s="59">
        <f>IF(SUM(F17:$F$366)=1,1,0)</f>
        <v>1</v>
      </c>
      <c r="I17" s="78">
        <f t="shared" si="3"/>
        <v>1</v>
      </c>
      <c r="J17" s="59">
        <f>IF(MOD(A17-1,12/VLOOKUP(Prem_Frequency,P_Parameters!$B$21:$C$24,2,FALSE))=0,1)*H17</f>
        <v>0</v>
      </c>
      <c r="K17" s="75">
        <f t="shared" si="4"/>
        <v>2000000</v>
      </c>
      <c r="L17" s="79">
        <f>SUMPRODUCT($J$7:$J$366,$N$7:$N$366)-SUMPRODUCT($J$7:J17,$N$7:N17)</f>
        <v>5700000</v>
      </c>
      <c r="M17" s="75">
        <f t="shared" ca="1" si="12"/>
        <v>149498.74652546566</v>
      </c>
      <c r="N17" s="75">
        <f>C_Lower!J17*Ann_Prem/No_Ann_Prems</f>
        <v>0</v>
      </c>
      <c r="O17" s="78">
        <f>VLOOKUP(INT((A17-1)/12)+1,P_Parameters!$B$63:$C$66,2)*N17</f>
        <v>0</v>
      </c>
      <c r="P17" s="80">
        <f t="shared" si="5"/>
        <v>0</v>
      </c>
      <c r="Q17" s="92">
        <f t="shared" si="6"/>
        <v>0</v>
      </c>
      <c r="R17" s="78">
        <f t="shared" ca="1" si="7"/>
        <v>0</v>
      </c>
      <c r="S17" s="75">
        <f t="shared" ca="1" si="8"/>
        <v>150402.45434244521</v>
      </c>
      <c r="T17" s="75">
        <f t="shared" ca="1" si="13"/>
        <v>0</v>
      </c>
      <c r="U17" s="81">
        <f>VLOOKUP(D17,P_Parameters!$B$71:$C$76,2)</f>
        <v>1</v>
      </c>
    </row>
    <row r="18" spans="1:21" x14ac:dyDescent="0.25">
      <c r="A18" s="59">
        <f t="shared" si="14"/>
        <v>12</v>
      </c>
      <c r="B18" s="76">
        <f t="shared" ca="1" si="0"/>
        <v>43739</v>
      </c>
      <c r="C18" s="76">
        <f t="shared" ca="1" si="1"/>
        <v>43770</v>
      </c>
      <c r="D18" s="77">
        <f t="shared" si="9"/>
        <v>2</v>
      </c>
      <c r="E18" s="77">
        <f t="shared" si="10"/>
        <v>1</v>
      </c>
      <c r="F18" s="75">
        <f t="shared" si="11"/>
        <v>0</v>
      </c>
      <c r="G18" s="75">
        <f t="shared" si="2"/>
        <v>0</v>
      </c>
      <c r="H18" s="59">
        <f>IF(SUM(F18:$F$366)=1,1,0)</f>
        <v>1</v>
      </c>
      <c r="I18" s="78">
        <f t="shared" si="3"/>
        <v>1</v>
      </c>
      <c r="J18" s="59">
        <f>IF(MOD(A18-1,12/VLOOKUP(Prem_Frequency,P_Parameters!$B$21:$C$24,2,FALSE))=0,1)*H18</f>
        <v>0</v>
      </c>
      <c r="K18" s="75">
        <f t="shared" si="4"/>
        <v>2000000</v>
      </c>
      <c r="L18" s="79">
        <f>SUMPRODUCT($J$7:$J$366,$N$7:$N$366)-SUMPRODUCT($J$7:J18,$N$7:N18)</f>
        <v>5700000</v>
      </c>
      <c r="M18" s="75">
        <f t="shared" ca="1" si="12"/>
        <v>150402.45434244521</v>
      </c>
      <c r="N18" s="75">
        <f>C_Lower!J18*Ann_Prem/No_Ann_Prems</f>
        <v>0</v>
      </c>
      <c r="O18" s="78">
        <f>VLOOKUP(INT((A18-1)/12)+1,P_Parameters!$B$63:$C$66,2)*N18</f>
        <v>0</v>
      </c>
      <c r="P18" s="80">
        <f t="shared" si="5"/>
        <v>0</v>
      </c>
      <c r="Q18" s="92">
        <f t="shared" si="6"/>
        <v>0</v>
      </c>
      <c r="R18" s="78">
        <f t="shared" ca="1" si="7"/>
        <v>0</v>
      </c>
      <c r="S18" s="75">
        <f t="shared" ca="1" si="8"/>
        <v>151311.62500000003</v>
      </c>
      <c r="T18" s="75">
        <f t="shared" ca="1" si="13"/>
        <v>0</v>
      </c>
      <c r="U18" s="81">
        <f>VLOOKUP(D18,P_Parameters!$B$71:$C$76,2)</f>
        <v>1</v>
      </c>
    </row>
    <row r="19" spans="1:21" x14ac:dyDescent="0.25">
      <c r="A19" s="59">
        <f t="shared" si="14"/>
        <v>13</v>
      </c>
      <c r="B19" s="76">
        <f t="shared" ca="1" si="0"/>
        <v>43770</v>
      </c>
      <c r="C19" s="76">
        <f t="shared" ca="1" si="1"/>
        <v>43800</v>
      </c>
      <c r="D19" s="77">
        <f t="shared" si="9"/>
        <v>2</v>
      </c>
      <c r="E19" s="77">
        <f t="shared" si="10"/>
        <v>0</v>
      </c>
      <c r="F19" s="75">
        <f t="shared" si="11"/>
        <v>0</v>
      </c>
      <c r="G19" s="75">
        <f t="shared" si="2"/>
        <v>1</v>
      </c>
      <c r="H19" s="59">
        <f>IF(SUM(F19:$F$366)=1,1,0)</f>
        <v>1</v>
      </c>
      <c r="I19" s="78">
        <f t="shared" si="3"/>
        <v>1</v>
      </c>
      <c r="J19" s="59">
        <f>IF(MOD(A19-1,12/VLOOKUP(Prem_Frequency,P_Parameters!$B$21:$C$24,2,FALSE))=0,1)*H19</f>
        <v>1</v>
      </c>
      <c r="K19" s="75">
        <f t="shared" si="4"/>
        <v>2000000</v>
      </c>
      <c r="L19" s="79">
        <f>SUMPRODUCT($J$7:$J$366,$N$7:$N$366)-SUMPRODUCT($J$7:J19,$N$7:N19)</f>
        <v>5400000</v>
      </c>
      <c r="M19" s="75">
        <f t="shared" ca="1" si="12"/>
        <v>151311.62500000003</v>
      </c>
      <c r="N19" s="75">
        <f>C_Lower!J19*Ann_Prem/No_Ann_Prems</f>
        <v>300000</v>
      </c>
      <c r="O19" s="78">
        <f>VLOOKUP(INT((A19-1)/12)+1,P_Parameters!$B$63:$C$66,2)*N19</f>
        <v>30000</v>
      </c>
      <c r="P19" s="80">
        <f t="shared" si="5"/>
        <v>3000</v>
      </c>
      <c r="Q19" s="92">
        <f t="shared" si="6"/>
        <v>5000</v>
      </c>
      <c r="R19" s="78">
        <f t="shared" ca="1" si="7"/>
        <v>87690</v>
      </c>
      <c r="S19" s="75">
        <f t="shared" ca="1" si="8"/>
        <v>327589.9813556833</v>
      </c>
      <c r="T19" s="75">
        <f t="shared" ca="1" si="13"/>
        <v>0</v>
      </c>
      <c r="U19" s="81">
        <f>VLOOKUP(D19,P_Parameters!$B$71:$C$76,2)</f>
        <v>1</v>
      </c>
    </row>
    <row r="20" spans="1:21" x14ac:dyDescent="0.25">
      <c r="A20" s="59">
        <f t="shared" si="14"/>
        <v>14</v>
      </c>
      <c r="B20" s="76">
        <f t="shared" ca="1" si="0"/>
        <v>43800</v>
      </c>
      <c r="C20" s="76">
        <f t="shared" ca="1" si="1"/>
        <v>43831</v>
      </c>
      <c r="D20" s="77">
        <f t="shared" si="9"/>
        <v>2</v>
      </c>
      <c r="E20" s="77">
        <f t="shared" si="10"/>
        <v>0</v>
      </c>
      <c r="F20" s="75">
        <f t="shared" si="11"/>
        <v>0</v>
      </c>
      <c r="G20" s="75">
        <f t="shared" si="2"/>
        <v>0</v>
      </c>
      <c r="H20" s="59">
        <f>IF(SUM(F20:$F$366)=1,1,0)</f>
        <v>1</v>
      </c>
      <c r="I20" s="78">
        <f t="shared" si="3"/>
        <v>1</v>
      </c>
      <c r="J20" s="59">
        <f>IF(MOD(A20-1,12/VLOOKUP(Prem_Frequency,P_Parameters!$B$21:$C$24,2,FALSE))=0,1)*H20</f>
        <v>0</v>
      </c>
      <c r="K20" s="75">
        <f t="shared" si="4"/>
        <v>2000000</v>
      </c>
      <c r="L20" s="79">
        <f>SUMPRODUCT($J$7:$J$366,$N$7:$N$366)-SUMPRODUCT($J$7:J20,$N$7:N20)</f>
        <v>5400000</v>
      </c>
      <c r="M20" s="75">
        <f t="shared" ca="1" si="12"/>
        <v>327589.9813556833</v>
      </c>
      <c r="N20" s="75">
        <f>C_Lower!J20*Ann_Prem/No_Ann_Prems</f>
        <v>0</v>
      </c>
      <c r="O20" s="78">
        <f>VLOOKUP(INT((A20-1)/12)+1,P_Parameters!$B$63:$C$66,2)*N20</f>
        <v>0</v>
      </c>
      <c r="P20" s="80">
        <f t="shared" si="5"/>
        <v>0</v>
      </c>
      <c r="Q20" s="92">
        <f t="shared" si="6"/>
        <v>0</v>
      </c>
      <c r="R20" s="78">
        <f t="shared" ca="1" si="7"/>
        <v>0</v>
      </c>
      <c r="S20" s="75">
        <f t="shared" ca="1" si="8"/>
        <v>329570.23626614764</v>
      </c>
      <c r="T20" s="75">
        <f t="shared" ca="1" si="13"/>
        <v>0</v>
      </c>
      <c r="U20" s="81">
        <f>VLOOKUP(D20,P_Parameters!$B$71:$C$76,2)</f>
        <v>1</v>
      </c>
    </row>
    <row r="21" spans="1:21" x14ac:dyDescent="0.25">
      <c r="A21" s="59">
        <f t="shared" si="14"/>
        <v>15</v>
      </c>
      <c r="B21" s="76">
        <f t="shared" ca="1" si="0"/>
        <v>43831</v>
      </c>
      <c r="C21" s="76">
        <f t="shared" ca="1" si="1"/>
        <v>43862</v>
      </c>
      <c r="D21" s="77">
        <f t="shared" si="9"/>
        <v>2</v>
      </c>
      <c r="E21" s="77">
        <f t="shared" si="10"/>
        <v>0</v>
      </c>
      <c r="F21" s="75">
        <f t="shared" si="11"/>
        <v>0</v>
      </c>
      <c r="G21" s="75">
        <f t="shared" si="2"/>
        <v>0</v>
      </c>
      <c r="H21" s="59">
        <f>IF(SUM(F21:$F$366)=1,1,0)</f>
        <v>1</v>
      </c>
      <c r="I21" s="78">
        <f t="shared" si="3"/>
        <v>1</v>
      </c>
      <c r="J21" s="59">
        <f>IF(MOD(A21-1,12/VLOOKUP(Prem_Frequency,P_Parameters!$B$21:$C$24,2,FALSE))=0,1)*H21</f>
        <v>0</v>
      </c>
      <c r="K21" s="75">
        <f t="shared" si="4"/>
        <v>2000000</v>
      </c>
      <c r="L21" s="79">
        <f>SUMPRODUCT($J$7:$J$366,$N$7:$N$366)-SUMPRODUCT($J$7:J21,$N$7:N21)</f>
        <v>5400000</v>
      </c>
      <c r="M21" s="75">
        <f t="shared" ca="1" si="12"/>
        <v>329570.23626614764</v>
      </c>
      <c r="N21" s="75">
        <f>C_Lower!J21*Ann_Prem/No_Ann_Prems</f>
        <v>0</v>
      </c>
      <c r="O21" s="78">
        <f>VLOOKUP(INT((A21-1)/12)+1,P_Parameters!$B$63:$C$66,2)*N21</f>
        <v>0</v>
      </c>
      <c r="P21" s="80">
        <f t="shared" si="5"/>
        <v>0</v>
      </c>
      <c r="Q21" s="92">
        <f t="shared" si="6"/>
        <v>0</v>
      </c>
      <c r="R21" s="78">
        <f t="shared" ca="1" si="7"/>
        <v>0</v>
      </c>
      <c r="S21" s="75">
        <f t="shared" ca="1" si="8"/>
        <v>331562.4616571932</v>
      </c>
      <c r="T21" s="75">
        <f t="shared" ca="1" si="13"/>
        <v>0</v>
      </c>
      <c r="U21" s="81">
        <f>VLOOKUP(D21,P_Parameters!$B$71:$C$76,2)</f>
        <v>1</v>
      </c>
    </row>
    <row r="22" spans="1:21" x14ac:dyDescent="0.25">
      <c r="A22" s="59">
        <f t="shared" si="14"/>
        <v>16</v>
      </c>
      <c r="B22" s="76">
        <f t="shared" ca="1" si="0"/>
        <v>43862</v>
      </c>
      <c r="C22" s="76">
        <f t="shared" ca="1" si="1"/>
        <v>43891</v>
      </c>
      <c r="D22" s="77">
        <f t="shared" si="9"/>
        <v>2</v>
      </c>
      <c r="E22" s="77">
        <f t="shared" si="10"/>
        <v>0</v>
      </c>
      <c r="F22" s="75">
        <f t="shared" si="11"/>
        <v>0</v>
      </c>
      <c r="G22" s="75">
        <f t="shared" si="2"/>
        <v>0</v>
      </c>
      <c r="H22" s="59">
        <f>IF(SUM(F22:$F$366)=1,1,0)</f>
        <v>1</v>
      </c>
      <c r="I22" s="78">
        <f t="shared" si="3"/>
        <v>1</v>
      </c>
      <c r="J22" s="59">
        <f>IF(MOD(A22-1,12/VLOOKUP(Prem_Frequency,P_Parameters!$B$21:$C$24,2,FALSE))=0,1)*H22</f>
        <v>0</v>
      </c>
      <c r="K22" s="75">
        <f t="shared" si="4"/>
        <v>2000000</v>
      </c>
      <c r="L22" s="79">
        <f>SUMPRODUCT($J$7:$J$366,$N$7:$N$366)-SUMPRODUCT($J$7:J22,$N$7:N22)</f>
        <v>5400000</v>
      </c>
      <c r="M22" s="75">
        <f t="shared" ca="1" si="12"/>
        <v>331562.4616571932</v>
      </c>
      <c r="N22" s="75">
        <f>C_Lower!J22*Ann_Prem/No_Ann_Prems</f>
        <v>0</v>
      </c>
      <c r="O22" s="78">
        <f>VLOOKUP(INT((A22-1)/12)+1,P_Parameters!$B$63:$C$66,2)*N22</f>
        <v>0</v>
      </c>
      <c r="P22" s="80">
        <f t="shared" si="5"/>
        <v>0</v>
      </c>
      <c r="Q22" s="92">
        <f t="shared" si="6"/>
        <v>0</v>
      </c>
      <c r="R22" s="78">
        <f t="shared" ca="1" si="7"/>
        <v>0</v>
      </c>
      <c r="S22" s="75">
        <f t="shared" ca="1" si="8"/>
        <v>333566.72988940577</v>
      </c>
      <c r="T22" s="75">
        <f t="shared" ca="1" si="13"/>
        <v>0</v>
      </c>
      <c r="U22" s="81">
        <f>VLOOKUP(D22,P_Parameters!$B$71:$C$76,2)</f>
        <v>1</v>
      </c>
    </row>
    <row r="23" spans="1:21" x14ac:dyDescent="0.25">
      <c r="A23" s="59">
        <f t="shared" si="14"/>
        <v>17</v>
      </c>
      <c r="B23" s="76">
        <f t="shared" ca="1" si="0"/>
        <v>43891</v>
      </c>
      <c r="C23" s="76">
        <f t="shared" ca="1" si="1"/>
        <v>43922</v>
      </c>
      <c r="D23" s="77">
        <f t="shared" si="9"/>
        <v>2</v>
      </c>
      <c r="E23" s="77">
        <f t="shared" si="10"/>
        <v>0</v>
      </c>
      <c r="F23" s="75">
        <f t="shared" si="11"/>
        <v>0</v>
      </c>
      <c r="G23" s="75">
        <f t="shared" si="2"/>
        <v>0</v>
      </c>
      <c r="H23" s="59">
        <f>IF(SUM(F23:$F$366)=1,1,0)</f>
        <v>1</v>
      </c>
      <c r="I23" s="78">
        <f t="shared" si="3"/>
        <v>1</v>
      </c>
      <c r="J23" s="59">
        <f>IF(MOD(A23-1,12/VLOOKUP(Prem_Frequency,P_Parameters!$B$21:$C$24,2,FALSE))=0,1)*H23</f>
        <v>0</v>
      </c>
      <c r="K23" s="75">
        <f t="shared" si="4"/>
        <v>2000000</v>
      </c>
      <c r="L23" s="79">
        <f>SUMPRODUCT($J$7:$J$366,$N$7:$N$366)-SUMPRODUCT($J$7:J23,$N$7:N23)</f>
        <v>5400000</v>
      </c>
      <c r="M23" s="75">
        <f t="shared" ca="1" si="12"/>
        <v>333566.72988940577</v>
      </c>
      <c r="N23" s="75">
        <f>C_Lower!J23*Ann_Prem/No_Ann_Prems</f>
        <v>0</v>
      </c>
      <c r="O23" s="78">
        <f>VLOOKUP(INT((A23-1)/12)+1,P_Parameters!$B$63:$C$66,2)*N23</f>
        <v>0</v>
      </c>
      <c r="P23" s="80">
        <f t="shared" si="5"/>
        <v>0</v>
      </c>
      <c r="Q23" s="92">
        <f t="shared" si="6"/>
        <v>0</v>
      </c>
      <c r="R23" s="78">
        <f t="shared" ca="1" si="7"/>
        <v>0</v>
      </c>
      <c r="S23" s="75">
        <f t="shared" ca="1" si="8"/>
        <v>335583.11376078503</v>
      </c>
      <c r="T23" s="75">
        <f t="shared" ca="1" si="13"/>
        <v>0</v>
      </c>
      <c r="U23" s="81">
        <f>VLOOKUP(D23,P_Parameters!$B$71:$C$76,2)</f>
        <v>1</v>
      </c>
    </row>
    <row r="24" spans="1:21" x14ac:dyDescent="0.25">
      <c r="A24" s="59">
        <f t="shared" si="14"/>
        <v>18</v>
      </c>
      <c r="B24" s="76">
        <f t="shared" ca="1" si="0"/>
        <v>43922</v>
      </c>
      <c r="C24" s="76">
        <f t="shared" ca="1" si="1"/>
        <v>43952</v>
      </c>
      <c r="D24" s="77">
        <f t="shared" si="9"/>
        <v>2</v>
      </c>
      <c r="E24" s="77">
        <f t="shared" si="10"/>
        <v>0</v>
      </c>
      <c r="F24" s="75">
        <f t="shared" si="11"/>
        <v>0</v>
      </c>
      <c r="G24" s="75">
        <f t="shared" si="2"/>
        <v>0</v>
      </c>
      <c r="H24" s="59">
        <f>IF(SUM(F24:$F$366)=1,1,0)</f>
        <v>1</v>
      </c>
      <c r="I24" s="78">
        <f t="shared" si="3"/>
        <v>1</v>
      </c>
      <c r="J24" s="59">
        <f>IF(MOD(A24-1,12/VLOOKUP(Prem_Frequency,P_Parameters!$B$21:$C$24,2,FALSE))=0,1)*H24</f>
        <v>0</v>
      </c>
      <c r="K24" s="75">
        <f t="shared" si="4"/>
        <v>2000000</v>
      </c>
      <c r="L24" s="79">
        <f>SUMPRODUCT($J$7:$J$366,$N$7:$N$366)-SUMPRODUCT($J$7:J24,$N$7:N24)</f>
        <v>5400000</v>
      </c>
      <c r="M24" s="75">
        <f t="shared" ca="1" si="12"/>
        <v>335583.11376078503</v>
      </c>
      <c r="N24" s="75">
        <f>C_Lower!J24*Ann_Prem/No_Ann_Prems</f>
        <v>0</v>
      </c>
      <c r="O24" s="78">
        <f>VLOOKUP(INT((A24-1)/12)+1,P_Parameters!$B$63:$C$66,2)*N24</f>
        <v>0</v>
      </c>
      <c r="P24" s="80">
        <f t="shared" si="5"/>
        <v>0</v>
      </c>
      <c r="Q24" s="92">
        <f t="shared" si="6"/>
        <v>0</v>
      </c>
      <c r="R24" s="78">
        <f t="shared" ca="1" si="7"/>
        <v>0</v>
      </c>
      <c r="S24" s="75">
        <f t="shared" ca="1" si="8"/>
        <v>337611.68650938867</v>
      </c>
      <c r="T24" s="75">
        <f t="shared" ca="1" si="13"/>
        <v>0</v>
      </c>
      <c r="U24" s="81">
        <f>VLOOKUP(D24,P_Parameters!$B$71:$C$76,2)</f>
        <v>1</v>
      </c>
    </row>
    <row r="25" spans="1:21" x14ac:dyDescent="0.25">
      <c r="A25" s="59">
        <f t="shared" si="14"/>
        <v>19</v>
      </c>
      <c r="B25" s="76">
        <f t="shared" ca="1" si="0"/>
        <v>43952</v>
      </c>
      <c r="C25" s="76">
        <f t="shared" ca="1" si="1"/>
        <v>43983</v>
      </c>
      <c r="D25" s="77">
        <f t="shared" si="9"/>
        <v>2</v>
      </c>
      <c r="E25" s="77">
        <f t="shared" si="10"/>
        <v>0</v>
      </c>
      <c r="F25" s="75">
        <f t="shared" si="11"/>
        <v>0</v>
      </c>
      <c r="G25" s="75">
        <f t="shared" si="2"/>
        <v>0</v>
      </c>
      <c r="H25" s="59">
        <f>IF(SUM(F25:$F$366)=1,1,0)</f>
        <v>1</v>
      </c>
      <c r="I25" s="78">
        <f t="shared" si="3"/>
        <v>1</v>
      </c>
      <c r="J25" s="59">
        <f>IF(MOD(A25-1,12/VLOOKUP(Prem_Frequency,P_Parameters!$B$21:$C$24,2,FALSE))=0,1)*H25</f>
        <v>0</v>
      </c>
      <c r="K25" s="75">
        <f t="shared" si="4"/>
        <v>2000000</v>
      </c>
      <c r="L25" s="79">
        <f>SUMPRODUCT($J$7:$J$366,$N$7:$N$366)-SUMPRODUCT($J$7:J25,$N$7:N25)</f>
        <v>5400000</v>
      </c>
      <c r="M25" s="75">
        <f t="shared" ca="1" si="12"/>
        <v>337611.68650938867</v>
      </c>
      <c r="N25" s="75">
        <f>C_Lower!J25*Ann_Prem/No_Ann_Prems</f>
        <v>0</v>
      </c>
      <c r="O25" s="78">
        <f>VLOOKUP(INT((A25-1)/12)+1,P_Parameters!$B$63:$C$66,2)*N25</f>
        <v>0</v>
      </c>
      <c r="P25" s="80">
        <f t="shared" si="5"/>
        <v>0</v>
      </c>
      <c r="Q25" s="92">
        <f t="shared" si="6"/>
        <v>0</v>
      </c>
      <c r="R25" s="78">
        <f t="shared" ca="1" si="7"/>
        <v>0</v>
      </c>
      <c r="S25" s="75">
        <f t="shared" ca="1" si="8"/>
        <v>339652.52181599248</v>
      </c>
      <c r="T25" s="75">
        <f t="shared" ca="1" si="13"/>
        <v>0</v>
      </c>
      <c r="U25" s="81">
        <f>VLOOKUP(D25,P_Parameters!$B$71:$C$76,2)</f>
        <v>1</v>
      </c>
    </row>
    <row r="26" spans="1:21" x14ac:dyDescent="0.25">
      <c r="A26" s="59">
        <f t="shared" si="14"/>
        <v>20</v>
      </c>
      <c r="B26" s="76">
        <f t="shared" ca="1" si="0"/>
        <v>43983</v>
      </c>
      <c r="C26" s="76">
        <f t="shared" ca="1" si="1"/>
        <v>44013</v>
      </c>
      <c r="D26" s="77">
        <f t="shared" si="9"/>
        <v>2</v>
      </c>
      <c r="E26" s="77">
        <f t="shared" si="10"/>
        <v>0</v>
      </c>
      <c r="F26" s="75">
        <f t="shared" si="11"/>
        <v>0</v>
      </c>
      <c r="G26" s="75">
        <f t="shared" si="2"/>
        <v>0</v>
      </c>
      <c r="H26" s="59">
        <f>IF(SUM(F26:$F$366)=1,1,0)</f>
        <v>1</v>
      </c>
      <c r="I26" s="78">
        <f t="shared" si="3"/>
        <v>1</v>
      </c>
      <c r="J26" s="59">
        <f>IF(MOD(A26-1,12/VLOOKUP(Prem_Frequency,P_Parameters!$B$21:$C$24,2,FALSE))=0,1)*H26</f>
        <v>0</v>
      </c>
      <c r="K26" s="75">
        <f t="shared" si="4"/>
        <v>2000000</v>
      </c>
      <c r="L26" s="79">
        <f>SUMPRODUCT($J$7:$J$366,$N$7:$N$366)-SUMPRODUCT($J$7:J26,$N$7:N26)</f>
        <v>5400000</v>
      </c>
      <c r="M26" s="75">
        <f t="shared" ca="1" si="12"/>
        <v>339652.52181599248</v>
      </c>
      <c r="N26" s="75">
        <f>C_Lower!J26*Ann_Prem/No_Ann_Prems</f>
        <v>0</v>
      </c>
      <c r="O26" s="78">
        <f>VLOOKUP(INT((A26-1)/12)+1,P_Parameters!$B$63:$C$66,2)*N26</f>
        <v>0</v>
      </c>
      <c r="P26" s="80">
        <f t="shared" si="5"/>
        <v>0</v>
      </c>
      <c r="Q26" s="92">
        <f t="shared" si="6"/>
        <v>0</v>
      </c>
      <c r="R26" s="78">
        <f t="shared" ca="1" si="7"/>
        <v>0</v>
      </c>
      <c r="S26" s="75">
        <f t="shared" ca="1" si="8"/>
        <v>341705.69380676665</v>
      </c>
      <c r="T26" s="75">
        <f t="shared" ca="1" si="13"/>
        <v>0</v>
      </c>
      <c r="U26" s="81">
        <f>VLOOKUP(D26,P_Parameters!$B$71:$C$76,2)</f>
        <v>1</v>
      </c>
    </row>
    <row r="27" spans="1:21" x14ac:dyDescent="0.25">
      <c r="A27" s="59">
        <f t="shared" si="14"/>
        <v>21</v>
      </c>
      <c r="B27" s="76">
        <f t="shared" ca="1" si="0"/>
        <v>44013</v>
      </c>
      <c r="C27" s="76">
        <f t="shared" ca="1" si="1"/>
        <v>44044</v>
      </c>
      <c r="D27" s="77">
        <f t="shared" si="9"/>
        <v>2</v>
      </c>
      <c r="E27" s="77">
        <f t="shared" si="10"/>
        <v>0</v>
      </c>
      <c r="F27" s="75">
        <f t="shared" si="11"/>
        <v>0</v>
      </c>
      <c r="G27" s="75">
        <f t="shared" si="2"/>
        <v>0</v>
      </c>
      <c r="H27" s="59">
        <f>IF(SUM(F27:$F$366)=1,1,0)</f>
        <v>1</v>
      </c>
      <c r="I27" s="78">
        <f t="shared" si="3"/>
        <v>1</v>
      </c>
      <c r="J27" s="59">
        <f>IF(MOD(A27-1,12/VLOOKUP(Prem_Frequency,P_Parameters!$B$21:$C$24,2,FALSE))=0,1)*H27</f>
        <v>0</v>
      </c>
      <c r="K27" s="75">
        <f t="shared" si="4"/>
        <v>2000000</v>
      </c>
      <c r="L27" s="79">
        <f>SUMPRODUCT($J$7:$J$366,$N$7:$N$366)-SUMPRODUCT($J$7:J27,$N$7:N27)</f>
        <v>5400000</v>
      </c>
      <c r="M27" s="75">
        <f t="shared" ca="1" si="12"/>
        <v>341705.69380676665</v>
      </c>
      <c r="N27" s="75">
        <f>C_Lower!J27*Ann_Prem/No_Ann_Prems</f>
        <v>0</v>
      </c>
      <c r="O27" s="78">
        <f>VLOOKUP(INT((A27-1)/12)+1,P_Parameters!$B$63:$C$66,2)*N27</f>
        <v>0</v>
      </c>
      <c r="P27" s="80">
        <f t="shared" si="5"/>
        <v>0</v>
      </c>
      <c r="Q27" s="92">
        <f t="shared" si="6"/>
        <v>0</v>
      </c>
      <c r="R27" s="78">
        <f t="shared" ca="1" si="7"/>
        <v>0</v>
      </c>
      <c r="S27" s="75">
        <f t="shared" ca="1" si="8"/>
        <v>343771.27705596795</v>
      </c>
      <c r="T27" s="75">
        <f t="shared" ca="1" si="13"/>
        <v>0</v>
      </c>
      <c r="U27" s="81">
        <f>VLOOKUP(D27,P_Parameters!$B$71:$C$76,2)</f>
        <v>1</v>
      </c>
    </row>
    <row r="28" spans="1:21" x14ac:dyDescent="0.25">
      <c r="A28" s="59">
        <f t="shared" si="14"/>
        <v>22</v>
      </c>
      <c r="B28" s="76">
        <f t="shared" ca="1" si="0"/>
        <v>44044</v>
      </c>
      <c r="C28" s="76">
        <f t="shared" ca="1" si="1"/>
        <v>44075</v>
      </c>
      <c r="D28" s="77">
        <f t="shared" si="9"/>
        <v>2</v>
      </c>
      <c r="E28" s="77">
        <f t="shared" si="10"/>
        <v>0</v>
      </c>
      <c r="F28" s="75">
        <f t="shared" si="11"/>
        <v>0</v>
      </c>
      <c r="G28" s="75">
        <f t="shared" si="2"/>
        <v>0</v>
      </c>
      <c r="H28" s="59">
        <f>IF(SUM(F28:$F$366)=1,1,0)</f>
        <v>1</v>
      </c>
      <c r="I28" s="78">
        <f t="shared" si="3"/>
        <v>1</v>
      </c>
      <c r="J28" s="59">
        <f>IF(MOD(A28-1,12/VLOOKUP(Prem_Frequency,P_Parameters!$B$21:$C$24,2,FALSE))=0,1)*H28</f>
        <v>0</v>
      </c>
      <c r="K28" s="75">
        <f t="shared" si="4"/>
        <v>2000000</v>
      </c>
      <c r="L28" s="79">
        <f>SUMPRODUCT($J$7:$J$366,$N$7:$N$366)-SUMPRODUCT($J$7:J28,$N$7:N28)</f>
        <v>5400000</v>
      </c>
      <c r="M28" s="75">
        <f t="shared" ca="1" si="12"/>
        <v>343771.27705596795</v>
      </c>
      <c r="N28" s="75">
        <f>C_Lower!J28*Ann_Prem/No_Ann_Prems</f>
        <v>0</v>
      </c>
      <c r="O28" s="78">
        <f>VLOOKUP(INT((A28-1)/12)+1,P_Parameters!$B$63:$C$66,2)*N28</f>
        <v>0</v>
      </c>
      <c r="P28" s="80">
        <f t="shared" si="5"/>
        <v>0</v>
      </c>
      <c r="Q28" s="92">
        <f t="shared" si="6"/>
        <v>0</v>
      </c>
      <c r="R28" s="78">
        <f t="shared" ca="1" si="7"/>
        <v>0</v>
      </c>
      <c r="S28" s="75">
        <f t="shared" ca="1" si="8"/>
        <v>345849.34658864862</v>
      </c>
      <c r="T28" s="75">
        <f t="shared" ca="1" si="13"/>
        <v>0</v>
      </c>
      <c r="U28" s="81">
        <f>VLOOKUP(D28,P_Parameters!$B$71:$C$76,2)</f>
        <v>1</v>
      </c>
    </row>
    <row r="29" spans="1:21" x14ac:dyDescent="0.25">
      <c r="A29" s="59">
        <f t="shared" si="14"/>
        <v>23</v>
      </c>
      <c r="B29" s="76">
        <f t="shared" ca="1" si="0"/>
        <v>44075</v>
      </c>
      <c r="C29" s="76">
        <f t="shared" ca="1" si="1"/>
        <v>44105</v>
      </c>
      <c r="D29" s="77">
        <f t="shared" si="9"/>
        <v>2</v>
      </c>
      <c r="E29" s="77">
        <f t="shared" si="10"/>
        <v>0</v>
      </c>
      <c r="F29" s="75">
        <f t="shared" si="11"/>
        <v>0</v>
      </c>
      <c r="G29" s="75">
        <f t="shared" si="2"/>
        <v>0</v>
      </c>
      <c r="H29" s="59">
        <f>IF(SUM(F29:$F$366)=1,1,0)</f>
        <v>1</v>
      </c>
      <c r="I29" s="78">
        <f t="shared" si="3"/>
        <v>1</v>
      </c>
      <c r="J29" s="59">
        <f>IF(MOD(A29-1,12/VLOOKUP(Prem_Frequency,P_Parameters!$B$21:$C$24,2,FALSE))=0,1)*H29</f>
        <v>0</v>
      </c>
      <c r="K29" s="75">
        <f t="shared" si="4"/>
        <v>2000000</v>
      </c>
      <c r="L29" s="79">
        <f>SUMPRODUCT($J$7:$J$366,$N$7:$N$366)-SUMPRODUCT($J$7:J29,$N$7:N29)</f>
        <v>5400000</v>
      </c>
      <c r="M29" s="75">
        <f t="shared" ca="1" si="12"/>
        <v>345849.34658864862</v>
      </c>
      <c r="N29" s="75">
        <f>C_Lower!J29*Ann_Prem/No_Ann_Prems</f>
        <v>0</v>
      </c>
      <c r="O29" s="78">
        <f>VLOOKUP(INT((A29-1)/12)+1,P_Parameters!$B$63:$C$66,2)*N29</f>
        <v>0</v>
      </c>
      <c r="P29" s="80">
        <f t="shared" si="5"/>
        <v>0</v>
      </c>
      <c r="Q29" s="92">
        <f t="shared" si="6"/>
        <v>0</v>
      </c>
      <c r="R29" s="78">
        <f t="shared" ca="1" si="7"/>
        <v>0</v>
      </c>
      <c r="S29" s="75">
        <f t="shared" ca="1" si="8"/>
        <v>347939.97788338119</v>
      </c>
      <c r="T29" s="75">
        <f t="shared" ca="1" si="13"/>
        <v>0</v>
      </c>
      <c r="U29" s="81">
        <f>VLOOKUP(D29,P_Parameters!$B$71:$C$76,2)</f>
        <v>1</v>
      </c>
    </row>
    <row r="30" spans="1:21" x14ac:dyDescent="0.25">
      <c r="A30" s="59">
        <f t="shared" si="14"/>
        <v>24</v>
      </c>
      <c r="B30" s="76">
        <f t="shared" ca="1" si="0"/>
        <v>44105</v>
      </c>
      <c r="C30" s="76">
        <f t="shared" ca="1" si="1"/>
        <v>44136</v>
      </c>
      <c r="D30" s="77">
        <f t="shared" si="9"/>
        <v>3</v>
      </c>
      <c r="E30" s="77">
        <f t="shared" si="10"/>
        <v>2</v>
      </c>
      <c r="F30" s="75">
        <f t="shared" si="11"/>
        <v>0</v>
      </c>
      <c r="G30" s="75">
        <f t="shared" si="2"/>
        <v>0</v>
      </c>
      <c r="H30" s="59">
        <f>IF(SUM(F30:$F$366)=1,1,0)</f>
        <v>1</v>
      </c>
      <c r="I30" s="78">
        <f t="shared" si="3"/>
        <v>1</v>
      </c>
      <c r="J30" s="59">
        <f>IF(MOD(A30-1,12/VLOOKUP(Prem_Frequency,P_Parameters!$B$21:$C$24,2,FALSE))=0,1)*H30</f>
        <v>0</v>
      </c>
      <c r="K30" s="75">
        <f t="shared" si="4"/>
        <v>2000000</v>
      </c>
      <c r="L30" s="79">
        <f>SUMPRODUCT($J$7:$J$366,$N$7:$N$366)-SUMPRODUCT($J$7:J30,$N$7:N30)</f>
        <v>5400000</v>
      </c>
      <c r="M30" s="75">
        <f t="shared" ca="1" si="12"/>
        <v>347939.97788338119</v>
      </c>
      <c r="N30" s="75">
        <f>C_Lower!J30*Ann_Prem/No_Ann_Prems</f>
        <v>0</v>
      </c>
      <c r="O30" s="78">
        <f>VLOOKUP(INT((A30-1)/12)+1,P_Parameters!$B$63:$C$66,2)*N30</f>
        <v>0</v>
      </c>
      <c r="P30" s="80">
        <f t="shared" si="5"/>
        <v>0</v>
      </c>
      <c r="Q30" s="92">
        <f t="shared" si="6"/>
        <v>0</v>
      </c>
      <c r="R30" s="78">
        <f t="shared" ca="1" si="7"/>
        <v>0</v>
      </c>
      <c r="S30" s="75">
        <f t="shared" ca="1" si="8"/>
        <v>350043.24687500007</v>
      </c>
      <c r="T30" s="75">
        <f t="shared" ca="1" si="13"/>
        <v>262532.43515625002</v>
      </c>
      <c r="U30" s="81">
        <f>VLOOKUP(D30,P_Parameters!$B$71:$C$76,2)</f>
        <v>0.25</v>
      </c>
    </row>
    <row r="31" spans="1:21" x14ac:dyDescent="0.25">
      <c r="A31" s="59">
        <f t="shared" si="14"/>
        <v>25</v>
      </c>
      <c r="B31" s="76">
        <f t="shared" ca="1" si="0"/>
        <v>44136</v>
      </c>
      <c r="C31" s="76">
        <f t="shared" ca="1" si="1"/>
        <v>44166</v>
      </c>
      <c r="D31" s="77">
        <f t="shared" si="9"/>
        <v>3</v>
      </c>
      <c r="E31" s="77">
        <f t="shared" si="10"/>
        <v>0</v>
      </c>
      <c r="F31" s="75">
        <f t="shared" si="11"/>
        <v>0</v>
      </c>
      <c r="G31" s="75">
        <f t="shared" si="2"/>
        <v>1</v>
      </c>
      <c r="H31" s="59">
        <f>IF(SUM(F31:$F$366)=1,1,0)</f>
        <v>1</v>
      </c>
      <c r="I31" s="78">
        <f t="shared" si="3"/>
        <v>1</v>
      </c>
      <c r="J31" s="59">
        <f>IF(MOD(A31-1,12/VLOOKUP(Prem_Frequency,P_Parameters!$B$21:$C$24,2,FALSE))=0,1)*H31</f>
        <v>1</v>
      </c>
      <c r="K31" s="75">
        <f t="shared" si="4"/>
        <v>2000000</v>
      </c>
      <c r="L31" s="79">
        <f>SUMPRODUCT($J$7:$J$366,$N$7:$N$366)-SUMPRODUCT($J$7:J31,$N$7:N31)</f>
        <v>5100000</v>
      </c>
      <c r="M31" s="75">
        <f t="shared" ca="1" si="12"/>
        <v>350043.24687500007</v>
      </c>
      <c r="N31" s="75">
        <f>C_Lower!J31*Ann_Prem/No_Ann_Prems</f>
        <v>300000</v>
      </c>
      <c r="O31" s="78">
        <f>VLOOKUP(INT((A31-1)/12)+1,P_Parameters!$B$63:$C$66,2)*N31</f>
        <v>15000</v>
      </c>
      <c r="P31" s="80">
        <f t="shared" si="5"/>
        <v>3000</v>
      </c>
      <c r="Q31" s="92">
        <f t="shared" si="6"/>
        <v>5000</v>
      </c>
      <c r="R31" s="78">
        <f t="shared" ca="1" si="7"/>
        <v>84135</v>
      </c>
      <c r="S31" s="75">
        <f t="shared" ca="1" si="8"/>
        <v>546190.08326497965</v>
      </c>
      <c r="T31" s="75">
        <f t="shared" ca="1" si="13"/>
        <v>409642.56244873477</v>
      </c>
      <c r="U31" s="81">
        <f>VLOOKUP(D31,P_Parameters!$B$71:$C$76,2)</f>
        <v>0.25</v>
      </c>
    </row>
    <row r="32" spans="1:21" x14ac:dyDescent="0.25">
      <c r="A32" s="59">
        <f t="shared" si="14"/>
        <v>26</v>
      </c>
      <c r="B32" s="76">
        <f t="shared" ca="1" si="0"/>
        <v>44166</v>
      </c>
      <c r="C32" s="76">
        <f t="shared" ca="1" si="1"/>
        <v>44197</v>
      </c>
      <c r="D32" s="77">
        <f t="shared" si="9"/>
        <v>3</v>
      </c>
      <c r="E32" s="77">
        <f t="shared" si="10"/>
        <v>0</v>
      </c>
      <c r="F32" s="75">
        <f t="shared" si="11"/>
        <v>0</v>
      </c>
      <c r="G32" s="75">
        <f t="shared" si="2"/>
        <v>0</v>
      </c>
      <c r="H32" s="59">
        <f>IF(SUM(F32:$F$366)=1,1,0)</f>
        <v>1</v>
      </c>
      <c r="I32" s="78">
        <f t="shared" si="3"/>
        <v>1</v>
      </c>
      <c r="J32" s="59">
        <f>IF(MOD(A32-1,12/VLOOKUP(Prem_Frequency,P_Parameters!$B$21:$C$24,2,FALSE))=0,1)*H32</f>
        <v>0</v>
      </c>
      <c r="K32" s="75">
        <f t="shared" si="4"/>
        <v>2000000</v>
      </c>
      <c r="L32" s="79">
        <f>SUMPRODUCT($J$7:$J$366,$N$7:$N$366)-SUMPRODUCT($J$7:J32,$N$7:N32)</f>
        <v>5100000</v>
      </c>
      <c r="M32" s="75">
        <f t="shared" ca="1" si="12"/>
        <v>546190.08326497965</v>
      </c>
      <c r="N32" s="75">
        <f>C_Lower!J32*Ann_Prem/No_Ann_Prems</f>
        <v>0</v>
      </c>
      <c r="O32" s="78">
        <f>VLOOKUP(INT((A32-1)/12)+1,P_Parameters!$B$63:$C$66,2)*N32</f>
        <v>0</v>
      </c>
      <c r="P32" s="80">
        <f t="shared" si="5"/>
        <v>0</v>
      </c>
      <c r="Q32" s="92">
        <f t="shared" si="6"/>
        <v>0</v>
      </c>
      <c r="R32" s="78">
        <f t="shared" ca="1" si="7"/>
        <v>0</v>
      </c>
      <c r="S32" s="75">
        <f t="shared" ca="1" si="8"/>
        <v>549491.75809018756</v>
      </c>
      <c r="T32" s="75">
        <f t="shared" ca="1" si="13"/>
        <v>412118.81856764067</v>
      </c>
      <c r="U32" s="81">
        <f>VLOOKUP(D32,P_Parameters!$B$71:$C$76,2)</f>
        <v>0.25</v>
      </c>
    </row>
    <row r="33" spans="1:21" x14ac:dyDescent="0.25">
      <c r="A33" s="59">
        <f t="shared" si="14"/>
        <v>27</v>
      </c>
      <c r="B33" s="76">
        <f t="shared" ca="1" si="0"/>
        <v>44197</v>
      </c>
      <c r="C33" s="76">
        <f t="shared" ca="1" si="1"/>
        <v>44228</v>
      </c>
      <c r="D33" s="77">
        <f t="shared" si="9"/>
        <v>3</v>
      </c>
      <c r="E33" s="77">
        <f t="shared" si="10"/>
        <v>0</v>
      </c>
      <c r="F33" s="75">
        <f t="shared" si="11"/>
        <v>0</v>
      </c>
      <c r="G33" s="75">
        <f t="shared" si="2"/>
        <v>0</v>
      </c>
      <c r="H33" s="59">
        <f>IF(SUM(F33:$F$366)=1,1,0)</f>
        <v>1</v>
      </c>
      <c r="I33" s="78">
        <f t="shared" si="3"/>
        <v>1</v>
      </c>
      <c r="J33" s="59">
        <f>IF(MOD(A33-1,12/VLOOKUP(Prem_Frequency,P_Parameters!$B$21:$C$24,2,FALSE))=0,1)*H33</f>
        <v>0</v>
      </c>
      <c r="K33" s="75">
        <f t="shared" si="4"/>
        <v>2000000</v>
      </c>
      <c r="L33" s="79">
        <f>SUMPRODUCT($J$7:$J$366,$N$7:$N$366)-SUMPRODUCT($J$7:J33,$N$7:N33)</f>
        <v>5100000</v>
      </c>
      <c r="M33" s="75">
        <f t="shared" ca="1" si="12"/>
        <v>549491.75809018756</v>
      </c>
      <c r="N33" s="75">
        <f>C_Lower!J33*Ann_Prem/No_Ann_Prems</f>
        <v>0</v>
      </c>
      <c r="O33" s="78">
        <f>VLOOKUP(INT((A33-1)/12)+1,P_Parameters!$B$63:$C$66,2)*N33</f>
        <v>0</v>
      </c>
      <c r="P33" s="80">
        <f t="shared" si="5"/>
        <v>0</v>
      </c>
      <c r="Q33" s="92">
        <f t="shared" si="6"/>
        <v>0</v>
      </c>
      <c r="R33" s="78">
        <f t="shared" ca="1" si="7"/>
        <v>0</v>
      </c>
      <c r="S33" s="75">
        <f t="shared" ca="1" si="8"/>
        <v>552813.39127235848</v>
      </c>
      <c r="T33" s="75">
        <f t="shared" ca="1" si="13"/>
        <v>414610.04345426883</v>
      </c>
      <c r="U33" s="81">
        <f>VLOOKUP(D33,P_Parameters!$B$71:$C$76,2)</f>
        <v>0.25</v>
      </c>
    </row>
    <row r="34" spans="1:21" x14ac:dyDescent="0.25">
      <c r="A34" s="59">
        <f t="shared" si="14"/>
        <v>28</v>
      </c>
      <c r="B34" s="76">
        <f t="shared" ca="1" si="0"/>
        <v>44228</v>
      </c>
      <c r="C34" s="76">
        <f t="shared" ca="1" si="1"/>
        <v>44256</v>
      </c>
      <c r="D34" s="77">
        <f t="shared" si="9"/>
        <v>3</v>
      </c>
      <c r="E34" s="77">
        <f t="shared" si="10"/>
        <v>0</v>
      </c>
      <c r="F34" s="75">
        <f t="shared" si="11"/>
        <v>0</v>
      </c>
      <c r="G34" s="75">
        <f t="shared" si="2"/>
        <v>0</v>
      </c>
      <c r="H34" s="59">
        <f>IF(SUM(F34:$F$366)=1,1,0)</f>
        <v>1</v>
      </c>
      <c r="I34" s="78">
        <f t="shared" si="3"/>
        <v>1</v>
      </c>
      <c r="J34" s="59">
        <f>IF(MOD(A34-1,12/VLOOKUP(Prem_Frequency,P_Parameters!$B$21:$C$24,2,FALSE))=0,1)*H34</f>
        <v>0</v>
      </c>
      <c r="K34" s="75">
        <f t="shared" si="4"/>
        <v>2000000</v>
      </c>
      <c r="L34" s="79">
        <f>SUMPRODUCT($J$7:$J$366,$N$7:$N$366)-SUMPRODUCT($J$7:J34,$N$7:N34)</f>
        <v>5100000</v>
      </c>
      <c r="M34" s="75">
        <f t="shared" ca="1" si="12"/>
        <v>552813.39127235848</v>
      </c>
      <c r="N34" s="75">
        <f>C_Lower!J34*Ann_Prem/No_Ann_Prems</f>
        <v>0</v>
      </c>
      <c r="O34" s="78">
        <f>VLOOKUP(INT((A34-1)/12)+1,P_Parameters!$B$63:$C$66,2)*N34</f>
        <v>0</v>
      </c>
      <c r="P34" s="80">
        <f t="shared" si="5"/>
        <v>0</v>
      </c>
      <c r="Q34" s="92">
        <f t="shared" si="6"/>
        <v>0</v>
      </c>
      <c r="R34" s="78">
        <f t="shared" ca="1" si="7"/>
        <v>0</v>
      </c>
      <c r="S34" s="75">
        <f t="shared" ca="1" si="8"/>
        <v>556155.103458144</v>
      </c>
      <c r="T34" s="75">
        <f t="shared" ca="1" si="13"/>
        <v>417116.327593608</v>
      </c>
      <c r="U34" s="81">
        <f>VLOOKUP(D34,P_Parameters!$B$71:$C$76,2)</f>
        <v>0.25</v>
      </c>
    </row>
    <row r="35" spans="1:21" x14ac:dyDescent="0.25">
      <c r="A35" s="59">
        <f t="shared" si="14"/>
        <v>29</v>
      </c>
      <c r="B35" s="76">
        <f t="shared" ca="1" si="0"/>
        <v>44256</v>
      </c>
      <c r="C35" s="76">
        <f t="shared" ca="1" si="1"/>
        <v>44287</v>
      </c>
      <c r="D35" s="77">
        <f t="shared" si="9"/>
        <v>3</v>
      </c>
      <c r="E35" s="77">
        <f t="shared" si="10"/>
        <v>0</v>
      </c>
      <c r="F35" s="75">
        <f t="shared" si="11"/>
        <v>0</v>
      </c>
      <c r="G35" s="75">
        <f t="shared" si="2"/>
        <v>0</v>
      </c>
      <c r="H35" s="59">
        <f>IF(SUM(F35:$F$366)=1,1,0)</f>
        <v>1</v>
      </c>
      <c r="I35" s="78">
        <f t="shared" si="3"/>
        <v>1</v>
      </c>
      <c r="J35" s="59">
        <f>IF(MOD(A35-1,12/VLOOKUP(Prem_Frequency,P_Parameters!$B$21:$C$24,2,FALSE))=0,1)*H35</f>
        <v>0</v>
      </c>
      <c r="K35" s="75">
        <f t="shared" si="4"/>
        <v>2000000</v>
      </c>
      <c r="L35" s="79">
        <f>SUMPRODUCT($J$7:$J$366,$N$7:$N$366)-SUMPRODUCT($J$7:J35,$N$7:N35)</f>
        <v>5100000</v>
      </c>
      <c r="M35" s="75">
        <f t="shared" ca="1" si="12"/>
        <v>556155.103458144</v>
      </c>
      <c r="N35" s="75">
        <f>C_Lower!J35*Ann_Prem/No_Ann_Prems</f>
        <v>0</v>
      </c>
      <c r="O35" s="78">
        <f>VLOOKUP(INT((A35-1)/12)+1,P_Parameters!$B$63:$C$66,2)*N35</f>
        <v>0</v>
      </c>
      <c r="P35" s="80">
        <f t="shared" si="5"/>
        <v>0</v>
      </c>
      <c r="Q35" s="92">
        <f t="shared" si="6"/>
        <v>0</v>
      </c>
      <c r="R35" s="78">
        <f t="shared" ca="1" si="7"/>
        <v>0</v>
      </c>
      <c r="S35" s="75">
        <f t="shared" ca="1" si="8"/>
        <v>559517.01602349512</v>
      </c>
      <c r="T35" s="75">
        <f t="shared" ca="1" si="13"/>
        <v>419637.76201762131</v>
      </c>
      <c r="U35" s="81">
        <f>VLOOKUP(D35,P_Parameters!$B$71:$C$76,2)</f>
        <v>0.25</v>
      </c>
    </row>
    <row r="36" spans="1:21" x14ac:dyDescent="0.25">
      <c r="A36" s="59">
        <f t="shared" si="14"/>
        <v>30</v>
      </c>
      <c r="B36" s="76">
        <f t="shared" ca="1" si="0"/>
        <v>44287</v>
      </c>
      <c r="C36" s="76">
        <f t="shared" ca="1" si="1"/>
        <v>44317</v>
      </c>
      <c r="D36" s="77">
        <f t="shared" si="9"/>
        <v>3</v>
      </c>
      <c r="E36" s="77">
        <f t="shared" si="10"/>
        <v>0</v>
      </c>
      <c r="F36" s="75">
        <f t="shared" si="11"/>
        <v>0</v>
      </c>
      <c r="G36" s="75">
        <f t="shared" si="2"/>
        <v>0</v>
      </c>
      <c r="H36" s="59">
        <f>IF(SUM(F36:$F$366)=1,1,0)</f>
        <v>1</v>
      </c>
      <c r="I36" s="78">
        <f t="shared" si="3"/>
        <v>1</v>
      </c>
      <c r="J36" s="59">
        <f>IF(MOD(A36-1,12/VLOOKUP(Prem_Frequency,P_Parameters!$B$21:$C$24,2,FALSE))=0,1)*H36</f>
        <v>0</v>
      </c>
      <c r="K36" s="75">
        <f t="shared" si="4"/>
        <v>2000000</v>
      </c>
      <c r="L36" s="79">
        <f>SUMPRODUCT($J$7:$J$366,$N$7:$N$366)-SUMPRODUCT($J$7:J36,$N$7:N36)</f>
        <v>5100000</v>
      </c>
      <c r="M36" s="75">
        <f t="shared" ca="1" si="12"/>
        <v>559517.01602349512</v>
      </c>
      <c r="N36" s="75">
        <f>C_Lower!J36*Ann_Prem/No_Ann_Prems</f>
        <v>0</v>
      </c>
      <c r="O36" s="78">
        <f>VLOOKUP(INT((A36-1)/12)+1,P_Parameters!$B$63:$C$66,2)*N36</f>
        <v>0</v>
      </c>
      <c r="P36" s="80">
        <f t="shared" si="5"/>
        <v>0</v>
      </c>
      <c r="Q36" s="92">
        <f t="shared" si="6"/>
        <v>0</v>
      </c>
      <c r="R36" s="78">
        <f t="shared" ca="1" si="7"/>
        <v>0</v>
      </c>
      <c r="S36" s="75">
        <f t="shared" ca="1" si="8"/>
        <v>562899.25107807049</v>
      </c>
      <c r="T36" s="75">
        <f t="shared" ca="1" si="13"/>
        <v>422174.43830855284</v>
      </c>
      <c r="U36" s="81">
        <f>VLOOKUP(D36,P_Parameters!$B$71:$C$76,2)</f>
        <v>0.25</v>
      </c>
    </row>
    <row r="37" spans="1:21" x14ac:dyDescent="0.25">
      <c r="A37" s="59">
        <f t="shared" si="14"/>
        <v>31</v>
      </c>
      <c r="B37" s="76">
        <f t="shared" ca="1" si="0"/>
        <v>44317</v>
      </c>
      <c r="C37" s="76">
        <f t="shared" ca="1" si="1"/>
        <v>44348</v>
      </c>
      <c r="D37" s="77">
        <f t="shared" si="9"/>
        <v>3</v>
      </c>
      <c r="E37" s="77">
        <f t="shared" si="10"/>
        <v>0</v>
      </c>
      <c r="F37" s="75">
        <f t="shared" si="11"/>
        <v>0</v>
      </c>
      <c r="G37" s="75">
        <f t="shared" si="2"/>
        <v>0</v>
      </c>
      <c r="H37" s="59">
        <f>IF(SUM(F37:$F$366)=1,1,0)</f>
        <v>1</v>
      </c>
      <c r="I37" s="78">
        <f t="shared" si="3"/>
        <v>1</v>
      </c>
      <c r="J37" s="59">
        <f>IF(MOD(A37-1,12/VLOOKUP(Prem_Frequency,P_Parameters!$B$21:$C$24,2,FALSE))=0,1)*H37</f>
        <v>0</v>
      </c>
      <c r="K37" s="75">
        <f t="shared" si="4"/>
        <v>2000000</v>
      </c>
      <c r="L37" s="79">
        <f>SUMPRODUCT($J$7:$J$366,$N$7:$N$366)-SUMPRODUCT($J$7:J37,$N$7:N37)</f>
        <v>5100000</v>
      </c>
      <c r="M37" s="75">
        <f t="shared" ca="1" si="12"/>
        <v>562899.25107807049</v>
      </c>
      <c r="N37" s="75">
        <f>C_Lower!J37*Ann_Prem/No_Ann_Prems</f>
        <v>0</v>
      </c>
      <c r="O37" s="78">
        <f>VLOOKUP(INT((A37-1)/12)+1,P_Parameters!$B$63:$C$66,2)*N37</f>
        <v>0</v>
      </c>
      <c r="P37" s="80">
        <f t="shared" si="5"/>
        <v>0</v>
      </c>
      <c r="Q37" s="92">
        <f t="shared" si="6"/>
        <v>0</v>
      </c>
      <c r="R37" s="78">
        <f t="shared" ca="1" si="7"/>
        <v>0</v>
      </c>
      <c r="S37" s="75">
        <f t="shared" ca="1" si="8"/>
        <v>566301.93146967189</v>
      </c>
      <c r="T37" s="75">
        <f t="shared" ca="1" si="13"/>
        <v>424726.44860225392</v>
      </c>
      <c r="U37" s="81">
        <f>VLOOKUP(D37,P_Parameters!$B$71:$C$76,2)</f>
        <v>0.25</v>
      </c>
    </row>
    <row r="38" spans="1:21" x14ac:dyDescent="0.25">
      <c r="A38" s="59">
        <f t="shared" si="14"/>
        <v>32</v>
      </c>
      <c r="B38" s="76">
        <f t="shared" ca="1" si="0"/>
        <v>44348</v>
      </c>
      <c r="C38" s="76">
        <f t="shared" ca="1" si="1"/>
        <v>44378</v>
      </c>
      <c r="D38" s="77">
        <f t="shared" si="9"/>
        <v>3</v>
      </c>
      <c r="E38" s="77">
        <f t="shared" si="10"/>
        <v>0</v>
      </c>
      <c r="F38" s="75">
        <f t="shared" si="11"/>
        <v>0</v>
      </c>
      <c r="G38" s="75">
        <f t="shared" si="2"/>
        <v>0</v>
      </c>
      <c r="H38" s="59">
        <f>IF(SUM(F38:$F$366)=1,1,0)</f>
        <v>1</v>
      </c>
      <c r="I38" s="78">
        <f t="shared" si="3"/>
        <v>1</v>
      </c>
      <c r="J38" s="59">
        <f>IF(MOD(A38-1,12/VLOOKUP(Prem_Frequency,P_Parameters!$B$21:$C$24,2,FALSE))=0,1)*H38</f>
        <v>0</v>
      </c>
      <c r="K38" s="75">
        <f t="shared" si="4"/>
        <v>2000000</v>
      </c>
      <c r="L38" s="79">
        <f>SUMPRODUCT($J$7:$J$366,$N$7:$N$366)-SUMPRODUCT($J$7:J38,$N$7:N38)</f>
        <v>5100000</v>
      </c>
      <c r="M38" s="75">
        <f t="shared" ca="1" si="12"/>
        <v>566301.93146967189</v>
      </c>
      <c r="N38" s="75">
        <f>C_Lower!J38*Ann_Prem/No_Ann_Prems</f>
        <v>0</v>
      </c>
      <c r="O38" s="78">
        <f>VLOOKUP(INT((A38-1)/12)+1,P_Parameters!$B$63:$C$66,2)*N38</f>
        <v>0</v>
      </c>
      <c r="P38" s="80">
        <f t="shared" si="5"/>
        <v>0</v>
      </c>
      <c r="Q38" s="92">
        <f t="shared" si="6"/>
        <v>0</v>
      </c>
      <c r="R38" s="78">
        <f t="shared" ca="1" si="7"/>
        <v>0</v>
      </c>
      <c r="S38" s="75">
        <f t="shared" ca="1" si="8"/>
        <v>569725.18078870606</v>
      </c>
      <c r="T38" s="75">
        <f t="shared" ca="1" si="13"/>
        <v>427293.88559152954</v>
      </c>
      <c r="U38" s="81">
        <f>VLOOKUP(D38,P_Parameters!$B$71:$C$76,2)</f>
        <v>0.25</v>
      </c>
    </row>
    <row r="39" spans="1:21" x14ac:dyDescent="0.25">
      <c r="A39" s="59">
        <f t="shared" si="14"/>
        <v>33</v>
      </c>
      <c r="B39" s="76">
        <f t="shared" ca="1" si="0"/>
        <v>44378</v>
      </c>
      <c r="C39" s="76">
        <f t="shared" ca="1" si="1"/>
        <v>44409</v>
      </c>
      <c r="D39" s="77">
        <f t="shared" si="9"/>
        <v>3</v>
      </c>
      <c r="E39" s="77">
        <f t="shared" si="10"/>
        <v>0</v>
      </c>
      <c r="F39" s="75">
        <f t="shared" si="11"/>
        <v>0</v>
      </c>
      <c r="G39" s="75">
        <f t="shared" si="2"/>
        <v>0</v>
      </c>
      <c r="H39" s="59">
        <f>IF(SUM(F39:$F$366)=1,1,0)</f>
        <v>1</v>
      </c>
      <c r="I39" s="78">
        <f t="shared" si="3"/>
        <v>1</v>
      </c>
      <c r="J39" s="59">
        <f>IF(MOD(A39-1,12/VLOOKUP(Prem_Frequency,P_Parameters!$B$21:$C$24,2,FALSE))=0,1)*H39</f>
        <v>0</v>
      </c>
      <c r="K39" s="75">
        <f t="shared" si="4"/>
        <v>2000000</v>
      </c>
      <c r="L39" s="79">
        <f>SUMPRODUCT($J$7:$J$366,$N$7:$N$366)-SUMPRODUCT($J$7:J39,$N$7:N39)</f>
        <v>5100000</v>
      </c>
      <c r="M39" s="75">
        <f t="shared" ca="1" si="12"/>
        <v>569725.18078870606</v>
      </c>
      <c r="N39" s="75">
        <f>C_Lower!J39*Ann_Prem/No_Ann_Prems</f>
        <v>0</v>
      </c>
      <c r="O39" s="78">
        <f>VLOOKUP(INT((A39-1)/12)+1,P_Parameters!$B$63:$C$66,2)*N39</f>
        <v>0</v>
      </c>
      <c r="P39" s="80">
        <f t="shared" si="5"/>
        <v>0</v>
      </c>
      <c r="Q39" s="92">
        <f t="shared" si="6"/>
        <v>0</v>
      </c>
      <c r="R39" s="78">
        <f t="shared" ca="1" si="7"/>
        <v>0</v>
      </c>
      <c r="S39" s="75">
        <f t="shared" ca="1" si="8"/>
        <v>573169.12337267376</v>
      </c>
      <c r="T39" s="75">
        <f t="shared" ca="1" si="13"/>
        <v>429876.84252950532</v>
      </c>
      <c r="U39" s="81">
        <f>VLOOKUP(D39,P_Parameters!$B$71:$C$76,2)</f>
        <v>0.25</v>
      </c>
    </row>
    <row r="40" spans="1:21" x14ac:dyDescent="0.25">
      <c r="A40" s="59">
        <f t="shared" si="14"/>
        <v>34</v>
      </c>
      <c r="B40" s="76">
        <f t="shared" ca="1" si="0"/>
        <v>44409</v>
      </c>
      <c r="C40" s="76">
        <f t="shared" ca="1" si="1"/>
        <v>44440</v>
      </c>
      <c r="D40" s="77">
        <f t="shared" si="9"/>
        <v>3</v>
      </c>
      <c r="E40" s="77">
        <f t="shared" si="10"/>
        <v>0</v>
      </c>
      <c r="F40" s="75">
        <f t="shared" si="11"/>
        <v>0</v>
      </c>
      <c r="G40" s="75">
        <f t="shared" si="2"/>
        <v>0</v>
      </c>
      <c r="H40" s="59">
        <f>IF(SUM(F40:$F$366)=1,1,0)</f>
        <v>1</v>
      </c>
      <c r="I40" s="78">
        <f t="shared" si="3"/>
        <v>1</v>
      </c>
      <c r="J40" s="59">
        <f>IF(MOD(A40-1,12/VLOOKUP(Prem_Frequency,P_Parameters!$B$21:$C$24,2,FALSE))=0,1)*H40</f>
        <v>0</v>
      </c>
      <c r="K40" s="75">
        <f t="shared" si="4"/>
        <v>2000000</v>
      </c>
      <c r="L40" s="79">
        <f>SUMPRODUCT($J$7:$J$366,$N$7:$N$366)-SUMPRODUCT($J$7:J40,$N$7:N40)</f>
        <v>5100000</v>
      </c>
      <c r="M40" s="75">
        <f t="shared" ca="1" si="12"/>
        <v>573169.12337267376</v>
      </c>
      <c r="N40" s="75">
        <f>C_Lower!J40*Ann_Prem/No_Ann_Prems</f>
        <v>0</v>
      </c>
      <c r="O40" s="78">
        <f>VLOOKUP(INT((A40-1)/12)+1,P_Parameters!$B$63:$C$66,2)*N40</f>
        <v>0</v>
      </c>
      <c r="P40" s="80">
        <f t="shared" si="5"/>
        <v>0</v>
      </c>
      <c r="Q40" s="92">
        <f t="shared" si="6"/>
        <v>0</v>
      </c>
      <c r="R40" s="78">
        <f t="shared" ca="1" si="7"/>
        <v>0</v>
      </c>
      <c r="S40" s="75">
        <f t="shared" ca="1" si="8"/>
        <v>576633.8843106858</v>
      </c>
      <c r="T40" s="75">
        <f t="shared" ca="1" si="13"/>
        <v>432475.41323301435</v>
      </c>
      <c r="U40" s="81">
        <f>VLOOKUP(D40,P_Parameters!$B$71:$C$76,2)</f>
        <v>0.25</v>
      </c>
    </row>
    <row r="41" spans="1:21" x14ac:dyDescent="0.25">
      <c r="A41" s="59">
        <f t="shared" si="14"/>
        <v>35</v>
      </c>
      <c r="B41" s="76">
        <f t="shared" ca="1" si="0"/>
        <v>44440</v>
      </c>
      <c r="C41" s="76">
        <f t="shared" ca="1" si="1"/>
        <v>44470</v>
      </c>
      <c r="D41" s="77">
        <f t="shared" si="9"/>
        <v>3</v>
      </c>
      <c r="E41" s="77">
        <f t="shared" si="10"/>
        <v>0</v>
      </c>
      <c r="F41" s="75">
        <f t="shared" si="11"/>
        <v>0</v>
      </c>
      <c r="G41" s="75">
        <f t="shared" si="2"/>
        <v>0</v>
      </c>
      <c r="H41" s="59">
        <f>IF(SUM(F41:$F$366)=1,1,0)</f>
        <v>1</v>
      </c>
      <c r="I41" s="78">
        <f t="shared" si="3"/>
        <v>1</v>
      </c>
      <c r="J41" s="59">
        <f>IF(MOD(A41-1,12/VLOOKUP(Prem_Frequency,P_Parameters!$B$21:$C$24,2,FALSE))=0,1)*H41</f>
        <v>0</v>
      </c>
      <c r="K41" s="75">
        <f t="shared" si="4"/>
        <v>2000000</v>
      </c>
      <c r="L41" s="79">
        <f>SUMPRODUCT($J$7:$J$366,$N$7:$N$366)-SUMPRODUCT($J$7:J41,$N$7:N41)</f>
        <v>5100000</v>
      </c>
      <c r="M41" s="75">
        <f t="shared" ca="1" si="12"/>
        <v>576633.8843106858</v>
      </c>
      <c r="N41" s="75">
        <f>C_Lower!J41*Ann_Prem/No_Ann_Prems</f>
        <v>0</v>
      </c>
      <c r="O41" s="78">
        <f>VLOOKUP(INT((A41-1)/12)+1,P_Parameters!$B$63:$C$66,2)*N41</f>
        <v>0</v>
      </c>
      <c r="P41" s="80">
        <f t="shared" si="5"/>
        <v>0</v>
      </c>
      <c r="Q41" s="92">
        <f t="shared" si="6"/>
        <v>0</v>
      </c>
      <c r="R41" s="78">
        <f t="shared" ca="1" si="7"/>
        <v>0</v>
      </c>
      <c r="S41" s="75">
        <f t="shared" ca="1" si="8"/>
        <v>580119.58944800671</v>
      </c>
      <c r="T41" s="75">
        <f t="shared" ca="1" si="13"/>
        <v>435089.692086005</v>
      </c>
      <c r="U41" s="81">
        <f>VLOOKUP(D41,P_Parameters!$B$71:$C$76,2)</f>
        <v>0.25</v>
      </c>
    </row>
    <row r="42" spans="1:21" x14ac:dyDescent="0.25">
      <c r="A42" s="59">
        <f t="shared" si="14"/>
        <v>36</v>
      </c>
      <c r="B42" s="76">
        <f t="shared" ca="1" si="0"/>
        <v>44470</v>
      </c>
      <c r="C42" s="76">
        <f t="shared" ca="1" si="1"/>
        <v>44501</v>
      </c>
      <c r="D42" s="77">
        <f t="shared" si="9"/>
        <v>4</v>
      </c>
      <c r="E42" s="77">
        <f t="shared" si="10"/>
        <v>3</v>
      </c>
      <c r="F42" s="75">
        <f t="shared" si="11"/>
        <v>0</v>
      </c>
      <c r="G42" s="75">
        <f t="shared" si="2"/>
        <v>0</v>
      </c>
      <c r="H42" s="59">
        <f>IF(SUM(F42:$F$366)=1,1,0)</f>
        <v>1</v>
      </c>
      <c r="I42" s="78">
        <f t="shared" si="3"/>
        <v>1</v>
      </c>
      <c r="J42" s="59">
        <f>IF(MOD(A42-1,12/VLOOKUP(Prem_Frequency,P_Parameters!$B$21:$C$24,2,FALSE))=0,1)*H42</f>
        <v>0</v>
      </c>
      <c r="K42" s="75">
        <f t="shared" si="4"/>
        <v>2000000</v>
      </c>
      <c r="L42" s="79">
        <f>SUMPRODUCT($J$7:$J$366,$N$7:$N$366)-SUMPRODUCT($J$7:J42,$N$7:N42)</f>
        <v>5100000</v>
      </c>
      <c r="M42" s="75">
        <f t="shared" ca="1" si="12"/>
        <v>580119.58944800671</v>
      </c>
      <c r="N42" s="75">
        <f>C_Lower!J42*Ann_Prem/No_Ann_Prems</f>
        <v>0</v>
      </c>
      <c r="O42" s="78">
        <f>VLOOKUP(INT((A42-1)/12)+1,P_Parameters!$B$63:$C$66,2)*N42</f>
        <v>0</v>
      </c>
      <c r="P42" s="80">
        <f t="shared" si="5"/>
        <v>0</v>
      </c>
      <c r="Q42" s="92">
        <f t="shared" si="6"/>
        <v>0</v>
      </c>
      <c r="R42" s="78">
        <f t="shared" ca="1" si="7"/>
        <v>0</v>
      </c>
      <c r="S42" s="75">
        <f t="shared" ca="1" si="8"/>
        <v>583626.36539062532</v>
      </c>
      <c r="T42" s="75">
        <f t="shared" ca="1" si="13"/>
        <v>525263.72885156283</v>
      </c>
      <c r="U42" s="81">
        <f>VLOOKUP(D42,P_Parameters!$B$71:$C$76,2)</f>
        <v>0.1</v>
      </c>
    </row>
    <row r="43" spans="1:21" x14ac:dyDescent="0.25">
      <c r="A43" s="59">
        <f t="shared" si="14"/>
        <v>37</v>
      </c>
      <c r="B43" s="76">
        <f t="shared" ca="1" si="0"/>
        <v>44501</v>
      </c>
      <c r="C43" s="76">
        <f t="shared" ca="1" si="1"/>
        <v>44531</v>
      </c>
      <c r="D43" s="77">
        <f t="shared" si="9"/>
        <v>4</v>
      </c>
      <c r="E43" s="77">
        <f t="shared" si="10"/>
        <v>0</v>
      </c>
      <c r="F43" s="75">
        <f t="shared" si="11"/>
        <v>0</v>
      </c>
      <c r="G43" s="75">
        <f t="shared" si="2"/>
        <v>1</v>
      </c>
      <c r="H43" s="59">
        <f>IF(SUM(F43:$F$366)=1,1,0)</f>
        <v>1</v>
      </c>
      <c r="I43" s="78">
        <f t="shared" si="3"/>
        <v>1</v>
      </c>
      <c r="J43" s="59">
        <f>IF(MOD(A43-1,12/VLOOKUP(Prem_Frequency,P_Parameters!$B$21:$C$24,2,FALSE))=0,1)*H43</f>
        <v>1</v>
      </c>
      <c r="K43" s="75">
        <f t="shared" si="4"/>
        <v>2000000</v>
      </c>
      <c r="L43" s="79">
        <f>SUMPRODUCT($J$7:$J$366,$N$7:$N$366)-SUMPRODUCT($J$7:J43,$N$7:N43)</f>
        <v>4800000</v>
      </c>
      <c r="M43" s="75">
        <f t="shared" ca="1" si="12"/>
        <v>583626.36539062532</v>
      </c>
      <c r="N43" s="75">
        <f>C_Lower!J43*Ann_Prem/No_Ann_Prems</f>
        <v>300000</v>
      </c>
      <c r="O43" s="78">
        <f>VLOOKUP(INT((A43-1)/12)+1,P_Parameters!$B$63:$C$66,2)*N43</f>
        <v>0</v>
      </c>
      <c r="P43" s="80">
        <f t="shared" si="5"/>
        <v>3000</v>
      </c>
      <c r="Q43" s="92">
        <f t="shared" si="6"/>
        <v>5000</v>
      </c>
      <c r="R43" s="78">
        <f t="shared" ca="1" si="7"/>
        <v>80580</v>
      </c>
      <c r="S43" s="75">
        <f t="shared" ca="1" si="8"/>
        <v>799852.35628996906</v>
      </c>
      <c r="T43" s="75">
        <f t="shared" ca="1" si="13"/>
        <v>719867.1206609722</v>
      </c>
      <c r="U43" s="81">
        <f>VLOOKUP(D43,P_Parameters!$B$71:$C$76,2)</f>
        <v>0.1</v>
      </c>
    </row>
    <row r="44" spans="1:21" x14ac:dyDescent="0.25">
      <c r="A44" s="59">
        <f t="shared" si="14"/>
        <v>38</v>
      </c>
      <c r="B44" s="76">
        <f t="shared" ca="1" si="0"/>
        <v>44531</v>
      </c>
      <c r="C44" s="76">
        <f t="shared" ca="1" si="1"/>
        <v>44562</v>
      </c>
      <c r="D44" s="77">
        <f t="shared" si="9"/>
        <v>4</v>
      </c>
      <c r="E44" s="77">
        <f t="shared" si="10"/>
        <v>0</v>
      </c>
      <c r="F44" s="75">
        <f t="shared" si="11"/>
        <v>0</v>
      </c>
      <c r="G44" s="75">
        <f t="shared" si="2"/>
        <v>0</v>
      </c>
      <c r="H44" s="59">
        <f>IF(SUM(F44:$F$366)=1,1,0)</f>
        <v>1</v>
      </c>
      <c r="I44" s="78">
        <f t="shared" si="3"/>
        <v>1</v>
      </c>
      <c r="J44" s="59">
        <f>IF(MOD(A44-1,12/VLOOKUP(Prem_Frequency,P_Parameters!$B$21:$C$24,2,FALSE))=0,1)*H44</f>
        <v>0</v>
      </c>
      <c r="K44" s="75">
        <f t="shared" si="4"/>
        <v>2000000</v>
      </c>
      <c r="L44" s="79">
        <f>SUMPRODUCT($J$7:$J$366,$N$7:$N$366)-SUMPRODUCT($J$7:J44,$N$7:N44)</f>
        <v>4800000</v>
      </c>
      <c r="M44" s="75">
        <f t="shared" ca="1" si="12"/>
        <v>799852.35628996906</v>
      </c>
      <c r="N44" s="75">
        <f>C_Lower!J44*Ann_Prem/No_Ann_Prems</f>
        <v>0</v>
      </c>
      <c r="O44" s="78">
        <f>VLOOKUP(INT((A44-1)/12)+1,P_Parameters!$B$63:$C$66,2)*N44</f>
        <v>0</v>
      </c>
      <c r="P44" s="80">
        <f t="shared" si="5"/>
        <v>0</v>
      </c>
      <c r="Q44" s="92">
        <f t="shared" si="6"/>
        <v>0</v>
      </c>
      <c r="R44" s="78">
        <f t="shared" ca="1" si="7"/>
        <v>0</v>
      </c>
      <c r="S44" s="75">
        <f t="shared" ca="1" si="8"/>
        <v>804687.39901513082</v>
      </c>
      <c r="T44" s="75">
        <f t="shared" ca="1" si="13"/>
        <v>724218.65911361773</v>
      </c>
      <c r="U44" s="81">
        <f>VLOOKUP(D44,P_Parameters!$B$71:$C$76,2)</f>
        <v>0.1</v>
      </c>
    </row>
    <row r="45" spans="1:21" x14ac:dyDescent="0.25">
      <c r="A45" s="59">
        <f t="shared" si="14"/>
        <v>39</v>
      </c>
      <c r="B45" s="76">
        <f t="shared" ca="1" si="0"/>
        <v>44562</v>
      </c>
      <c r="C45" s="76">
        <f t="shared" ca="1" si="1"/>
        <v>44593</v>
      </c>
      <c r="D45" s="77">
        <f t="shared" si="9"/>
        <v>4</v>
      </c>
      <c r="E45" s="77">
        <f t="shared" si="10"/>
        <v>0</v>
      </c>
      <c r="F45" s="75">
        <f t="shared" si="11"/>
        <v>0</v>
      </c>
      <c r="G45" s="75">
        <f t="shared" si="2"/>
        <v>0</v>
      </c>
      <c r="H45" s="59">
        <f>IF(SUM(F45:$F$366)=1,1,0)</f>
        <v>1</v>
      </c>
      <c r="I45" s="78">
        <f t="shared" si="3"/>
        <v>1</v>
      </c>
      <c r="J45" s="59">
        <f>IF(MOD(A45-1,12/VLOOKUP(Prem_Frequency,P_Parameters!$B$21:$C$24,2,FALSE))=0,1)*H45</f>
        <v>0</v>
      </c>
      <c r="K45" s="75">
        <f t="shared" si="4"/>
        <v>2000000</v>
      </c>
      <c r="L45" s="79">
        <f>SUMPRODUCT($J$7:$J$366,$N$7:$N$366)-SUMPRODUCT($J$7:J45,$N$7:N45)</f>
        <v>4800000</v>
      </c>
      <c r="M45" s="75">
        <f t="shared" ca="1" si="12"/>
        <v>804687.39901513082</v>
      </c>
      <c r="N45" s="75">
        <f>C_Lower!J45*Ann_Prem/No_Ann_Prems</f>
        <v>0</v>
      </c>
      <c r="O45" s="78">
        <f>VLOOKUP(INT((A45-1)/12)+1,P_Parameters!$B$63:$C$66,2)*N45</f>
        <v>0</v>
      </c>
      <c r="P45" s="80">
        <f t="shared" si="5"/>
        <v>0</v>
      </c>
      <c r="Q45" s="92">
        <f t="shared" si="6"/>
        <v>0</v>
      </c>
      <c r="R45" s="78">
        <f t="shared" ca="1" si="7"/>
        <v>0</v>
      </c>
      <c r="S45" s="75">
        <f t="shared" ca="1" si="8"/>
        <v>809551.66918204515</v>
      </c>
      <c r="T45" s="75">
        <f t="shared" ca="1" si="13"/>
        <v>728596.50226384064</v>
      </c>
      <c r="U45" s="81">
        <f>VLOOKUP(D45,P_Parameters!$B$71:$C$76,2)</f>
        <v>0.1</v>
      </c>
    </row>
    <row r="46" spans="1:21" x14ac:dyDescent="0.25">
      <c r="A46" s="59">
        <f t="shared" si="14"/>
        <v>40</v>
      </c>
      <c r="B46" s="76">
        <f t="shared" ca="1" si="0"/>
        <v>44593</v>
      </c>
      <c r="C46" s="76">
        <f t="shared" ca="1" si="1"/>
        <v>44621</v>
      </c>
      <c r="D46" s="77">
        <f t="shared" si="9"/>
        <v>4</v>
      </c>
      <c r="E46" s="77">
        <f t="shared" si="10"/>
        <v>0</v>
      </c>
      <c r="F46" s="75">
        <f t="shared" si="11"/>
        <v>0</v>
      </c>
      <c r="G46" s="75">
        <f t="shared" si="2"/>
        <v>0</v>
      </c>
      <c r="H46" s="59">
        <f>IF(SUM(F46:$F$366)=1,1,0)</f>
        <v>1</v>
      </c>
      <c r="I46" s="78">
        <f t="shared" si="3"/>
        <v>1</v>
      </c>
      <c r="J46" s="59">
        <f>IF(MOD(A46-1,12/VLOOKUP(Prem_Frequency,P_Parameters!$B$21:$C$24,2,FALSE))=0,1)*H46</f>
        <v>0</v>
      </c>
      <c r="K46" s="75">
        <f t="shared" si="4"/>
        <v>2000000</v>
      </c>
      <c r="L46" s="79">
        <f>SUMPRODUCT($J$7:$J$366,$N$7:$N$366)-SUMPRODUCT($J$7:J46,$N$7:N46)</f>
        <v>4800000</v>
      </c>
      <c r="M46" s="75">
        <f t="shared" ca="1" si="12"/>
        <v>809551.66918204515</v>
      </c>
      <c r="N46" s="75">
        <f>C_Lower!J46*Ann_Prem/No_Ann_Prems</f>
        <v>0</v>
      </c>
      <c r="O46" s="78">
        <f>VLOOKUP(INT((A46-1)/12)+1,P_Parameters!$B$63:$C$66,2)*N46</f>
        <v>0</v>
      </c>
      <c r="P46" s="80">
        <f t="shared" si="5"/>
        <v>0</v>
      </c>
      <c r="Q46" s="92">
        <f t="shared" si="6"/>
        <v>0</v>
      </c>
      <c r="R46" s="78">
        <f t="shared" ca="1" si="7"/>
        <v>0</v>
      </c>
      <c r="S46" s="75">
        <f t="shared" ca="1" si="8"/>
        <v>814445.3434682308</v>
      </c>
      <c r="T46" s="75">
        <f t="shared" ca="1" si="13"/>
        <v>733000.80912140768</v>
      </c>
      <c r="U46" s="81">
        <f>VLOOKUP(D46,P_Parameters!$B$71:$C$76,2)</f>
        <v>0.1</v>
      </c>
    </row>
    <row r="47" spans="1:21" x14ac:dyDescent="0.25">
      <c r="A47" s="59">
        <f t="shared" si="14"/>
        <v>41</v>
      </c>
      <c r="B47" s="76">
        <f t="shared" ca="1" si="0"/>
        <v>44621</v>
      </c>
      <c r="C47" s="76">
        <f t="shared" ca="1" si="1"/>
        <v>44652</v>
      </c>
      <c r="D47" s="77">
        <f t="shared" si="9"/>
        <v>4</v>
      </c>
      <c r="E47" s="77">
        <f t="shared" si="10"/>
        <v>0</v>
      </c>
      <c r="F47" s="75">
        <f t="shared" si="11"/>
        <v>0</v>
      </c>
      <c r="G47" s="75">
        <f t="shared" si="2"/>
        <v>0</v>
      </c>
      <c r="H47" s="59">
        <f>IF(SUM(F47:$F$366)=1,1,0)</f>
        <v>1</v>
      </c>
      <c r="I47" s="78">
        <f t="shared" si="3"/>
        <v>1</v>
      </c>
      <c r="J47" s="59">
        <f>IF(MOD(A47-1,12/VLOOKUP(Prem_Frequency,P_Parameters!$B$21:$C$24,2,FALSE))=0,1)*H47</f>
        <v>0</v>
      </c>
      <c r="K47" s="75">
        <f t="shared" si="4"/>
        <v>2000000</v>
      </c>
      <c r="L47" s="79">
        <f>SUMPRODUCT($J$7:$J$366,$N$7:$N$366)-SUMPRODUCT($J$7:J47,$N$7:N47)</f>
        <v>4800000</v>
      </c>
      <c r="M47" s="75">
        <f t="shared" ca="1" si="12"/>
        <v>814445.3434682308</v>
      </c>
      <c r="N47" s="75">
        <f>C_Lower!J47*Ann_Prem/No_Ann_Prems</f>
        <v>0</v>
      </c>
      <c r="O47" s="78">
        <f>VLOOKUP(INT((A47-1)/12)+1,P_Parameters!$B$63:$C$66,2)*N47</f>
        <v>0</v>
      </c>
      <c r="P47" s="80">
        <f t="shared" si="5"/>
        <v>0</v>
      </c>
      <c r="Q47" s="92">
        <f t="shared" si="6"/>
        <v>0</v>
      </c>
      <c r="R47" s="78">
        <f t="shared" ca="1" si="7"/>
        <v>0</v>
      </c>
      <c r="S47" s="75">
        <f t="shared" ca="1" si="8"/>
        <v>819368.59961920767</v>
      </c>
      <c r="T47" s="75">
        <f t="shared" ca="1" si="13"/>
        <v>737431.7396572869</v>
      </c>
      <c r="U47" s="81">
        <f>VLOOKUP(D47,P_Parameters!$B$71:$C$76,2)</f>
        <v>0.1</v>
      </c>
    </row>
    <row r="48" spans="1:21" x14ac:dyDescent="0.25">
      <c r="A48" s="59">
        <f t="shared" si="14"/>
        <v>42</v>
      </c>
      <c r="B48" s="76">
        <f t="shared" ca="1" si="0"/>
        <v>44652</v>
      </c>
      <c r="C48" s="76">
        <f t="shared" ca="1" si="1"/>
        <v>44682</v>
      </c>
      <c r="D48" s="77">
        <f t="shared" si="9"/>
        <v>4</v>
      </c>
      <c r="E48" s="77">
        <f t="shared" si="10"/>
        <v>0</v>
      </c>
      <c r="F48" s="75">
        <f t="shared" si="11"/>
        <v>0</v>
      </c>
      <c r="G48" s="75">
        <f t="shared" si="2"/>
        <v>0</v>
      </c>
      <c r="H48" s="59">
        <f>IF(SUM(F48:$F$366)=1,1,0)</f>
        <v>1</v>
      </c>
      <c r="I48" s="78">
        <f t="shared" si="3"/>
        <v>1</v>
      </c>
      <c r="J48" s="59">
        <f>IF(MOD(A48-1,12/VLOOKUP(Prem_Frequency,P_Parameters!$B$21:$C$24,2,FALSE))=0,1)*H48</f>
        <v>0</v>
      </c>
      <c r="K48" s="75">
        <f t="shared" si="4"/>
        <v>2000000</v>
      </c>
      <c r="L48" s="79">
        <f>SUMPRODUCT($J$7:$J$366,$N$7:$N$366)-SUMPRODUCT($J$7:J48,$N$7:N48)</f>
        <v>4800000</v>
      </c>
      <c r="M48" s="75">
        <f t="shared" ca="1" si="12"/>
        <v>819368.59961920767</v>
      </c>
      <c r="N48" s="75">
        <f>C_Lower!J48*Ann_Prem/No_Ann_Prems</f>
        <v>0</v>
      </c>
      <c r="O48" s="78">
        <f>VLOOKUP(INT((A48-1)/12)+1,P_Parameters!$B$63:$C$66,2)*N48</f>
        <v>0</v>
      </c>
      <c r="P48" s="80">
        <f t="shared" si="5"/>
        <v>0</v>
      </c>
      <c r="Q48" s="92">
        <f t="shared" si="6"/>
        <v>0</v>
      </c>
      <c r="R48" s="78">
        <f t="shared" ca="1" si="7"/>
        <v>0</v>
      </c>
      <c r="S48" s="75">
        <f t="shared" ca="1" si="8"/>
        <v>824321.61645495309</v>
      </c>
      <c r="T48" s="75">
        <f t="shared" ca="1" si="13"/>
        <v>741889.45480945776</v>
      </c>
      <c r="U48" s="81">
        <f>VLOOKUP(D48,P_Parameters!$B$71:$C$76,2)</f>
        <v>0.1</v>
      </c>
    </row>
    <row r="49" spans="1:21" x14ac:dyDescent="0.25">
      <c r="A49" s="59">
        <f t="shared" si="14"/>
        <v>43</v>
      </c>
      <c r="B49" s="76">
        <f t="shared" ca="1" si="0"/>
        <v>44682</v>
      </c>
      <c r="C49" s="76">
        <f t="shared" ca="1" si="1"/>
        <v>44713</v>
      </c>
      <c r="D49" s="77">
        <f t="shared" si="9"/>
        <v>4</v>
      </c>
      <c r="E49" s="77">
        <f t="shared" si="10"/>
        <v>0</v>
      </c>
      <c r="F49" s="75">
        <f t="shared" si="11"/>
        <v>0</v>
      </c>
      <c r="G49" s="75">
        <f t="shared" si="2"/>
        <v>0</v>
      </c>
      <c r="H49" s="59">
        <f>IF(SUM(F49:$F$366)=1,1,0)</f>
        <v>1</v>
      </c>
      <c r="I49" s="78">
        <f t="shared" si="3"/>
        <v>1</v>
      </c>
      <c r="J49" s="59">
        <f>IF(MOD(A49-1,12/VLOOKUP(Prem_Frequency,P_Parameters!$B$21:$C$24,2,FALSE))=0,1)*H49</f>
        <v>0</v>
      </c>
      <c r="K49" s="75">
        <f t="shared" si="4"/>
        <v>2000000</v>
      </c>
      <c r="L49" s="79">
        <f>SUMPRODUCT($J$7:$J$366,$N$7:$N$366)-SUMPRODUCT($J$7:J49,$N$7:N49)</f>
        <v>4800000</v>
      </c>
      <c r="M49" s="75">
        <f t="shared" ca="1" si="12"/>
        <v>824321.61645495309</v>
      </c>
      <c r="N49" s="75">
        <f>C_Lower!J49*Ann_Prem/No_Ann_Prems</f>
        <v>0</v>
      </c>
      <c r="O49" s="78">
        <f>VLOOKUP(INT((A49-1)/12)+1,P_Parameters!$B$63:$C$66,2)*N49</f>
        <v>0</v>
      </c>
      <c r="P49" s="80">
        <f t="shared" si="5"/>
        <v>0</v>
      </c>
      <c r="Q49" s="92">
        <f t="shared" si="6"/>
        <v>0</v>
      </c>
      <c r="R49" s="78">
        <f t="shared" ca="1" si="7"/>
        <v>0</v>
      </c>
      <c r="S49" s="75">
        <f t="shared" ca="1" si="8"/>
        <v>829304.57387639652</v>
      </c>
      <c r="T49" s="75">
        <f t="shared" ca="1" si="13"/>
        <v>746374.11648875684</v>
      </c>
      <c r="U49" s="81">
        <f>VLOOKUP(D49,P_Parameters!$B$71:$C$76,2)</f>
        <v>0.1</v>
      </c>
    </row>
    <row r="50" spans="1:21" x14ac:dyDescent="0.25">
      <c r="A50" s="59">
        <f t="shared" si="14"/>
        <v>44</v>
      </c>
      <c r="B50" s="76">
        <f t="shared" ca="1" si="0"/>
        <v>44713</v>
      </c>
      <c r="C50" s="76">
        <f t="shared" ca="1" si="1"/>
        <v>44743</v>
      </c>
      <c r="D50" s="77">
        <f t="shared" si="9"/>
        <v>4</v>
      </c>
      <c r="E50" s="77">
        <f t="shared" si="10"/>
        <v>0</v>
      </c>
      <c r="F50" s="75">
        <f t="shared" si="11"/>
        <v>0</v>
      </c>
      <c r="G50" s="75">
        <f t="shared" si="2"/>
        <v>0</v>
      </c>
      <c r="H50" s="59">
        <f>IF(SUM(F50:$F$366)=1,1,0)</f>
        <v>1</v>
      </c>
      <c r="I50" s="78">
        <f t="shared" si="3"/>
        <v>1</v>
      </c>
      <c r="J50" s="59">
        <f>IF(MOD(A50-1,12/VLOOKUP(Prem_Frequency,P_Parameters!$B$21:$C$24,2,FALSE))=0,1)*H50</f>
        <v>0</v>
      </c>
      <c r="K50" s="75">
        <f t="shared" si="4"/>
        <v>2000000</v>
      </c>
      <c r="L50" s="79">
        <f>SUMPRODUCT($J$7:$J$366,$N$7:$N$366)-SUMPRODUCT($J$7:J50,$N$7:N50)</f>
        <v>4800000</v>
      </c>
      <c r="M50" s="75">
        <f t="shared" ca="1" si="12"/>
        <v>829304.57387639652</v>
      </c>
      <c r="N50" s="75">
        <f>C_Lower!J50*Ann_Prem/No_Ann_Prems</f>
        <v>0</v>
      </c>
      <c r="O50" s="78">
        <f>VLOOKUP(INT((A50-1)/12)+1,P_Parameters!$B$63:$C$66,2)*N50</f>
        <v>0</v>
      </c>
      <c r="P50" s="80">
        <f t="shared" si="5"/>
        <v>0</v>
      </c>
      <c r="Q50" s="92">
        <f t="shared" si="6"/>
        <v>0</v>
      </c>
      <c r="R50" s="78">
        <f t="shared" ca="1" si="7"/>
        <v>0</v>
      </c>
      <c r="S50" s="75">
        <f t="shared" ca="1" si="8"/>
        <v>834317.65287195414</v>
      </c>
      <c r="T50" s="75">
        <f t="shared" ca="1" si="13"/>
        <v>750885.88758475869</v>
      </c>
      <c r="U50" s="81">
        <f>VLOOKUP(D50,P_Parameters!$B$71:$C$76,2)</f>
        <v>0.1</v>
      </c>
    </row>
    <row r="51" spans="1:21" x14ac:dyDescent="0.25">
      <c r="A51" s="59">
        <f t="shared" si="14"/>
        <v>45</v>
      </c>
      <c r="B51" s="76">
        <f t="shared" ca="1" si="0"/>
        <v>44743</v>
      </c>
      <c r="C51" s="76">
        <f t="shared" ca="1" si="1"/>
        <v>44774</v>
      </c>
      <c r="D51" s="77">
        <f t="shared" si="9"/>
        <v>4</v>
      </c>
      <c r="E51" s="77">
        <f t="shared" si="10"/>
        <v>0</v>
      </c>
      <c r="F51" s="75">
        <f t="shared" si="11"/>
        <v>0</v>
      </c>
      <c r="G51" s="75">
        <f t="shared" si="2"/>
        <v>0</v>
      </c>
      <c r="H51" s="59">
        <f>IF(SUM(F51:$F$366)=1,1,0)</f>
        <v>1</v>
      </c>
      <c r="I51" s="78">
        <f t="shared" si="3"/>
        <v>1</v>
      </c>
      <c r="J51" s="59">
        <f>IF(MOD(A51-1,12/VLOOKUP(Prem_Frequency,P_Parameters!$B$21:$C$24,2,FALSE))=0,1)*H51</f>
        <v>0</v>
      </c>
      <c r="K51" s="75">
        <f t="shared" si="4"/>
        <v>2000000</v>
      </c>
      <c r="L51" s="79">
        <f>SUMPRODUCT($J$7:$J$366,$N$7:$N$366)-SUMPRODUCT($J$7:J51,$N$7:N51)</f>
        <v>4800000</v>
      </c>
      <c r="M51" s="75">
        <f t="shared" ca="1" si="12"/>
        <v>834317.65287195414</v>
      </c>
      <c r="N51" s="75">
        <f>C_Lower!J51*Ann_Prem/No_Ann_Prems</f>
        <v>0</v>
      </c>
      <c r="O51" s="78">
        <f>VLOOKUP(INT((A51-1)/12)+1,P_Parameters!$B$63:$C$66,2)*N51</f>
        <v>0</v>
      </c>
      <c r="P51" s="80">
        <f t="shared" si="5"/>
        <v>0</v>
      </c>
      <c r="Q51" s="92">
        <f t="shared" si="6"/>
        <v>0</v>
      </c>
      <c r="R51" s="78">
        <f t="shared" ca="1" si="7"/>
        <v>0</v>
      </c>
      <c r="S51" s="75">
        <f t="shared" ca="1" si="8"/>
        <v>839361.03552410228</v>
      </c>
      <c r="T51" s="75">
        <f t="shared" ca="1" si="13"/>
        <v>755424.93197169201</v>
      </c>
      <c r="U51" s="81">
        <f>VLOOKUP(D51,P_Parameters!$B$71:$C$76,2)</f>
        <v>0.1</v>
      </c>
    </row>
    <row r="52" spans="1:21" x14ac:dyDescent="0.25">
      <c r="A52" s="59">
        <f t="shared" si="14"/>
        <v>46</v>
      </c>
      <c r="B52" s="76">
        <f t="shared" ca="1" si="0"/>
        <v>44774</v>
      </c>
      <c r="C52" s="76">
        <f t="shared" ca="1" si="1"/>
        <v>44805</v>
      </c>
      <c r="D52" s="77">
        <f t="shared" si="9"/>
        <v>4</v>
      </c>
      <c r="E52" s="77">
        <f t="shared" si="10"/>
        <v>0</v>
      </c>
      <c r="F52" s="75">
        <f t="shared" si="11"/>
        <v>0</v>
      </c>
      <c r="G52" s="75">
        <f t="shared" si="2"/>
        <v>0</v>
      </c>
      <c r="H52" s="59">
        <f>IF(SUM(F52:$F$366)=1,1,0)</f>
        <v>1</v>
      </c>
      <c r="I52" s="78">
        <f t="shared" si="3"/>
        <v>1</v>
      </c>
      <c r="J52" s="59">
        <f>IF(MOD(A52-1,12/VLOOKUP(Prem_Frequency,P_Parameters!$B$21:$C$24,2,FALSE))=0,1)*H52</f>
        <v>0</v>
      </c>
      <c r="K52" s="75">
        <f t="shared" si="4"/>
        <v>2000000</v>
      </c>
      <c r="L52" s="79">
        <f>SUMPRODUCT($J$7:$J$366,$N$7:$N$366)-SUMPRODUCT($J$7:J52,$N$7:N52)</f>
        <v>4800000</v>
      </c>
      <c r="M52" s="75">
        <f t="shared" ca="1" si="12"/>
        <v>839361.03552410228</v>
      </c>
      <c r="N52" s="75">
        <f>C_Lower!J52*Ann_Prem/No_Ann_Prems</f>
        <v>0</v>
      </c>
      <c r="O52" s="78">
        <f>VLOOKUP(INT((A52-1)/12)+1,P_Parameters!$B$63:$C$66,2)*N52</f>
        <v>0</v>
      </c>
      <c r="P52" s="80">
        <f t="shared" si="5"/>
        <v>0</v>
      </c>
      <c r="Q52" s="92">
        <f t="shared" si="6"/>
        <v>0</v>
      </c>
      <c r="R52" s="78">
        <f t="shared" ca="1" si="7"/>
        <v>0</v>
      </c>
      <c r="S52" s="75">
        <f t="shared" ca="1" si="8"/>
        <v>844434.90501599107</v>
      </c>
      <c r="T52" s="75">
        <f t="shared" ca="1" si="13"/>
        <v>759991.41451439203</v>
      </c>
      <c r="U52" s="81">
        <f>VLOOKUP(D52,P_Parameters!$B$71:$C$76,2)</f>
        <v>0.1</v>
      </c>
    </row>
    <row r="53" spans="1:21" x14ac:dyDescent="0.25">
      <c r="A53" s="59">
        <f t="shared" si="14"/>
        <v>47</v>
      </c>
      <c r="B53" s="76">
        <f t="shared" ca="1" si="0"/>
        <v>44805</v>
      </c>
      <c r="C53" s="76">
        <f t="shared" ca="1" si="1"/>
        <v>44835</v>
      </c>
      <c r="D53" s="77">
        <f t="shared" si="9"/>
        <v>4</v>
      </c>
      <c r="E53" s="77">
        <f t="shared" si="10"/>
        <v>0</v>
      </c>
      <c r="F53" s="75">
        <f t="shared" si="11"/>
        <v>0</v>
      </c>
      <c r="G53" s="75">
        <f t="shared" si="2"/>
        <v>0</v>
      </c>
      <c r="H53" s="59">
        <f>IF(SUM(F53:$F$366)=1,1,0)</f>
        <v>1</v>
      </c>
      <c r="I53" s="78">
        <f t="shared" si="3"/>
        <v>1</v>
      </c>
      <c r="J53" s="59">
        <f>IF(MOD(A53-1,12/VLOOKUP(Prem_Frequency,P_Parameters!$B$21:$C$24,2,FALSE))=0,1)*H53</f>
        <v>0</v>
      </c>
      <c r="K53" s="75">
        <f t="shared" si="4"/>
        <v>2000000</v>
      </c>
      <c r="L53" s="79">
        <f>SUMPRODUCT($J$7:$J$366,$N$7:$N$366)-SUMPRODUCT($J$7:J53,$N$7:N53)</f>
        <v>4800000</v>
      </c>
      <c r="M53" s="75">
        <f t="shared" ca="1" si="12"/>
        <v>844434.90501599107</v>
      </c>
      <c r="N53" s="75">
        <f>C_Lower!J53*Ann_Prem/No_Ann_Prems</f>
        <v>0</v>
      </c>
      <c r="O53" s="78">
        <f>VLOOKUP(INT((A53-1)/12)+1,P_Parameters!$B$63:$C$66,2)*N53</f>
        <v>0</v>
      </c>
      <c r="P53" s="80">
        <f t="shared" si="5"/>
        <v>0</v>
      </c>
      <c r="Q53" s="92">
        <f t="shared" si="6"/>
        <v>0</v>
      </c>
      <c r="R53" s="78">
        <f t="shared" ca="1" si="7"/>
        <v>0</v>
      </c>
      <c r="S53" s="75">
        <f t="shared" ca="1" si="8"/>
        <v>849539.44563809817</v>
      </c>
      <c r="T53" s="75">
        <f t="shared" ca="1" si="13"/>
        <v>764585.50107428839</v>
      </c>
      <c r="U53" s="81">
        <f>VLOOKUP(D53,P_Parameters!$B$71:$C$76,2)</f>
        <v>0.1</v>
      </c>
    </row>
    <row r="54" spans="1:21" x14ac:dyDescent="0.25">
      <c r="A54" s="59">
        <f t="shared" si="14"/>
        <v>48</v>
      </c>
      <c r="B54" s="76">
        <f t="shared" ca="1" si="0"/>
        <v>44835</v>
      </c>
      <c r="C54" s="76">
        <f t="shared" ca="1" si="1"/>
        <v>44866</v>
      </c>
      <c r="D54" s="77">
        <f t="shared" si="9"/>
        <v>5</v>
      </c>
      <c r="E54" s="77">
        <f t="shared" si="10"/>
        <v>4</v>
      </c>
      <c r="F54" s="75">
        <f t="shared" si="11"/>
        <v>0</v>
      </c>
      <c r="G54" s="75">
        <f t="shared" si="2"/>
        <v>0</v>
      </c>
      <c r="H54" s="59">
        <f>IF(SUM(F54:$F$366)=1,1,0)</f>
        <v>1</v>
      </c>
      <c r="I54" s="78">
        <f t="shared" si="3"/>
        <v>1</v>
      </c>
      <c r="J54" s="59">
        <f>IF(MOD(A54-1,12/VLOOKUP(Prem_Frequency,P_Parameters!$B$21:$C$24,2,FALSE))=0,1)*H54</f>
        <v>0</v>
      </c>
      <c r="K54" s="75">
        <f t="shared" si="4"/>
        <v>2000000</v>
      </c>
      <c r="L54" s="79">
        <f>SUMPRODUCT($J$7:$J$366,$N$7:$N$366)-SUMPRODUCT($J$7:J54,$N$7:N54)</f>
        <v>4800000</v>
      </c>
      <c r="M54" s="75">
        <f t="shared" ca="1" si="12"/>
        <v>849539.44563809817</v>
      </c>
      <c r="N54" s="75">
        <f>C_Lower!J54*Ann_Prem/No_Ann_Prems</f>
        <v>0</v>
      </c>
      <c r="O54" s="78">
        <f>VLOOKUP(INT((A54-1)/12)+1,P_Parameters!$B$63:$C$66,2)*N54</f>
        <v>0</v>
      </c>
      <c r="P54" s="80">
        <f t="shared" si="5"/>
        <v>0</v>
      </c>
      <c r="Q54" s="92">
        <f t="shared" si="6"/>
        <v>0</v>
      </c>
      <c r="R54" s="78">
        <f t="shared" ca="1" si="7"/>
        <v>0</v>
      </c>
      <c r="S54" s="75">
        <f t="shared" ca="1" si="8"/>
        <v>854674.84279492218</v>
      </c>
      <c r="T54" s="75">
        <f t="shared" ca="1" si="13"/>
        <v>811941.10065517598</v>
      </c>
      <c r="U54" s="81">
        <f>VLOOKUP(D54,P_Parameters!$B$71:$C$76,2)</f>
        <v>0.05</v>
      </c>
    </row>
    <row r="55" spans="1:21" x14ac:dyDescent="0.25">
      <c r="A55" s="59">
        <f t="shared" si="14"/>
        <v>49</v>
      </c>
      <c r="B55" s="76">
        <f t="shared" ca="1" si="0"/>
        <v>44866</v>
      </c>
      <c r="C55" s="76">
        <f t="shared" ca="1" si="1"/>
        <v>44896</v>
      </c>
      <c r="D55" s="77">
        <f t="shared" si="9"/>
        <v>5</v>
      </c>
      <c r="E55" s="77">
        <f t="shared" si="10"/>
        <v>0</v>
      </c>
      <c r="F55" s="75">
        <f t="shared" si="11"/>
        <v>0</v>
      </c>
      <c r="G55" s="75">
        <f t="shared" si="2"/>
        <v>1</v>
      </c>
      <c r="H55" s="59">
        <f>IF(SUM(F55:$F$366)=1,1,0)</f>
        <v>1</v>
      </c>
      <c r="I55" s="78">
        <f t="shared" si="3"/>
        <v>1</v>
      </c>
      <c r="J55" s="59">
        <f>IF(MOD(A55-1,12/VLOOKUP(Prem_Frequency,P_Parameters!$B$21:$C$24,2,FALSE))=0,1)*H55</f>
        <v>1</v>
      </c>
      <c r="K55" s="75">
        <f t="shared" si="4"/>
        <v>2000000</v>
      </c>
      <c r="L55" s="79">
        <f>SUMPRODUCT($J$7:$J$366,$N$7:$N$366)-SUMPRODUCT($J$7:J55,$N$7:N55)</f>
        <v>4500000</v>
      </c>
      <c r="M55" s="75">
        <f t="shared" ca="1" si="12"/>
        <v>854674.84279492218</v>
      </c>
      <c r="N55" s="75">
        <f>C_Lower!J55*Ann_Prem/No_Ann_Prems</f>
        <v>300000</v>
      </c>
      <c r="O55" s="78">
        <f>VLOOKUP(INT((A55-1)/12)+1,P_Parameters!$B$63:$C$66,2)*N55</f>
        <v>0</v>
      </c>
      <c r="P55" s="80">
        <f t="shared" si="5"/>
        <v>3000</v>
      </c>
      <c r="Q55" s="92">
        <f t="shared" si="6"/>
        <v>5000</v>
      </c>
      <c r="R55" s="78">
        <f t="shared" ca="1" si="7"/>
        <v>77025</v>
      </c>
      <c r="S55" s="75">
        <f t="shared" ca="1" si="8"/>
        <v>1076115.7894789639</v>
      </c>
      <c r="T55" s="75">
        <f t="shared" ca="1" si="13"/>
        <v>1022310.0000050156</v>
      </c>
      <c r="U55" s="81">
        <f>VLOOKUP(D55,P_Parameters!$B$71:$C$76,2)</f>
        <v>0.05</v>
      </c>
    </row>
    <row r="56" spans="1:21" x14ac:dyDescent="0.25">
      <c r="A56" s="59">
        <f t="shared" si="14"/>
        <v>50</v>
      </c>
      <c r="B56" s="76">
        <f t="shared" ca="1" si="0"/>
        <v>44896</v>
      </c>
      <c r="C56" s="76">
        <f t="shared" ca="1" si="1"/>
        <v>44927</v>
      </c>
      <c r="D56" s="77">
        <f t="shared" si="9"/>
        <v>5</v>
      </c>
      <c r="E56" s="77">
        <f t="shared" si="10"/>
        <v>0</v>
      </c>
      <c r="F56" s="75">
        <f t="shared" si="11"/>
        <v>0</v>
      </c>
      <c r="G56" s="75">
        <f t="shared" si="2"/>
        <v>0</v>
      </c>
      <c r="H56" s="59">
        <f>IF(SUM(F56:$F$366)=1,1,0)</f>
        <v>1</v>
      </c>
      <c r="I56" s="78">
        <f t="shared" si="3"/>
        <v>1</v>
      </c>
      <c r="J56" s="59">
        <f>IF(MOD(A56-1,12/VLOOKUP(Prem_Frequency,P_Parameters!$B$21:$C$24,2,FALSE))=0,1)*H56</f>
        <v>0</v>
      </c>
      <c r="K56" s="75">
        <f t="shared" si="4"/>
        <v>2000000</v>
      </c>
      <c r="L56" s="79">
        <f>SUMPRODUCT($J$7:$J$366,$N$7:$N$366)-SUMPRODUCT($J$7:J56,$N$7:N56)</f>
        <v>4500000</v>
      </c>
      <c r="M56" s="75">
        <f t="shared" ca="1" si="12"/>
        <v>1076115.7894789639</v>
      </c>
      <c r="N56" s="75">
        <f>C_Lower!J56*Ann_Prem/No_Ann_Prems</f>
        <v>0</v>
      </c>
      <c r="O56" s="78">
        <f>VLOOKUP(INT((A56-1)/12)+1,P_Parameters!$B$63:$C$66,2)*N56</f>
        <v>0</v>
      </c>
      <c r="P56" s="80">
        <f t="shared" si="5"/>
        <v>0</v>
      </c>
      <c r="Q56" s="92">
        <f t="shared" si="6"/>
        <v>0</v>
      </c>
      <c r="R56" s="78">
        <f t="shared" ca="1" si="7"/>
        <v>0</v>
      </c>
      <c r="S56" s="75">
        <f t="shared" ca="1" si="8"/>
        <v>1082620.822287126</v>
      </c>
      <c r="T56" s="75">
        <f t="shared" ca="1" si="13"/>
        <v>1028489.7811727696</v>
      </c>
      <c r="U56" s="81">
        <f>VLOOKUP(D56,P_Parameters!$B$71:$C$76,2)</f>
        <v>0.05</v>
      </c>
    </row>
    <row r="57" spans="1:21" x14ac:dyDescent="0.25">
      <c r="A57" s="59">
        <f t="shared" si="14"/>
        <v>51</v>
      </c>
      <c r="B57" s="76">
        <f t="shared" ca="1" si="0"/>
        <v>44927</v>
      </c>
      <c r="C57" s="76">
        <f t="shared" ca="1" si="1"/>
        <v>44958</v>
      </c>
      <c r="D57" s="77">
        <f t="shared" si="9"/>
        <v>5</v>
      </c>
      <c r="E57" s="77">
        <f t="shared" si="10"/>
        <v>0</v>
      </c>
      <c r="F57" s="75">
        <f t="shared" si="11"/>
        <v>0</v>
      </c>
      <c r="G57" s="75">
        <f t="shared" si="2"/>
        <v>0</v>
      </c>
      <c r="H57" s="59">
        <f>IF(SUM(F57:$F$366)=1,1,0)</f>
        <v>1</v>
      </c>
      <c r="I57" s="78">
        <f t="shared" si="3"/>
        <v>1</v>
      </c>
      <c r="J57" s="59">
        <f>IF(MOD(A57-1,12/VLOOKUP(Prem_Frequency,P_Parameters!$B$21:$C$24,2,FALSE))=0,1)*H57</f>
        <v>0</v>
      </c>
      <c r="K57" s="75">
        <f t="shared" si="4"/>
        <v>2000000</v>
      </c>
      <c r="L57" s="79">
        <f>SUMPRODUCT($J$7:$J$366,$N$7:$N$366)-SUMPRODUCT($J$7:J57,$N$7:N57)</f>
        <v>4500000</v>
      </c>
      <c r="M57" s="75">
        <f t="shared" ca="1" si="12"/>
        <v>1082620.822287126</v>
      </c>
      <c r="N57" s="75">
        <f>C_Lower!J57*Ann_Prem/No_Ann_Prems</f>
        <v>0</v>
      </c>
      <c r="O57" s="78">
        <f>VLOOKUP(INT((A57-1)/12)+1,P_Parameters!$B$63:$C$66,2)*N57</f>
        <v>0</v>
      </c>
      <c r="P57" s="80">
        <f t="shared" si="5"/>
        <v>0</v>
      </c>
      <c r="Q57" s="92">
        <f t="shared" si="6"/>
        <v>0</v>
      </c>
      <c r="R57" s="78">
        <f t="shared" ca="1" si="7"/>
        <v>0</v>
      </c>
      <c r="S57" s="75">
        <f t="shared" ca="1" si="8"/>
        <v>1089165.1774918637</v>
      </c>
      <c r="T57" s="75">
        <f t="shared" ca="1" si="13"/>
        <v>1034706.9186172705</v>
      </c>
      <c r="U57" s="81">
        <f>VLOOKUP(D57,P_Parameters!$B$71:$C$76,2)</f>
        <v>0.05</v>
      </c>
    </row>
    <row r="58" spans="1:21" x14ac:dyDescent="0.25">
      <c r="A58" s="59">
        <f t="shared" si="14"/>
        <v>52</v>
      </c>
      <c r="B58" s="76">
        <f t="shared" ca="1" si="0"/>
        <v>44958</v>
      </c>
      <c r="C58" s="76">
        <f t="shared" ca="1" si="1"/>
        <v>44986</v>
      </c>
      <c r="D58" s="77">
        <f t="shared" si="9"/>
        <v>5</v>
      </c>
      <c r="E58" s="77">
        <f t="shared" si="10"/>
        <v>0</v>
      </c>
      <c r="F58" s="75">
        <f t="shared" si="11"/>
        <v>0</v>
      </c>
      <c r="G58" s="75">
        <f t="shared" si="2"/>
        <v>0</v>
      </c>
      <c r="H58" s="59">
        <f>IF(SUM(F58:$F$366)=1,1,0)</f>
        <v>1</v>
      </c>
      <c r="I58" s="78">
        <f t="shared" si="3"/>
        <v>1</v>
      </c>
      <c r="J58" s="59">
        <f>IF(MOD(A58-1,12/VLOOKUP(Prem_Frequency,P_Parameters!$B$21:$C$24,2,FALSE))=0,1)*H58</f>
        <v>0</v>
      </c>
      <c r="K58" s="75">
        <f t="shared" si="4"/>
        <v>2000000</v>
      </c>
      <c r="L58" s="79">
        <f>SUMPRODUCT($J$7:$J$366,$N$7:$N$366)-SUMPRODUCT($J$7:J58,$N$7:N58)</f>
        <v>4500000</v>
      </c>
      <c r="M58" s="75">
        <f t="shared" ca="1" si="12"/>
        <v>1089165.1774918637</v>
      </c>
      <c r="N58" s="75">
        <f>C_Lower!J58*Ann_Prem/No_Ann_Prems</f>
        <v>0</v>
      </c>
      <c r="O58" s="78">
        <f>VLOOKUP(INT((A58-1)/12)+1,P_Parameters!$B$63:$C$66,2)*N58</f>
        <v>0</v>
      </c>
      <c r="P58" s="80">
        <f t="shared" si="5"/>
        <v>0</v>
      </c>
      <c r="Q58" s="92">
        <f t="shared" si="6"/>
        <v>0</v>
      </c>
      <c r="R58" s="78">
        <f t="shared" ca="1" si="7"/>
        <v>0</v>
      </c>
      <c r="S58" s="75">
        <f t="shared" ca="1" si="8"/>
        <v>1095749.0927938803</v>
      </c>
      <c r="T58" s="75">
        <f t="shared" ca="1" si="13"/>
        <v>1040961.6381541862</v>
      </c>
      <c r="U58" s="81">
        <f>VLOOKUP(D58,P_Parameters!$B$71:$C$76,2)</f>
        <v>0.05</v>
      </c>
    </row>
    <row r="59" spans="1:21" x14ac:dyDescent="0.25">
      <c r="A59" s="59">
        <f t="shared" si="14"/>
        <v>53</v>
      </c>
      <c r="B59" s="76">
        <f t="shared" ca="1" si="0"/>
        <v>44986</v>
      </c>
      <c r="C59" s="76">
        <f t="shared" ca="1" si="1"/>
        <v>45017</v>
      </c>
      <c r="D59" s="77">
        <f t="shared" si="9"/>
        <v>5</v>
      </c>
      <c r="E59" s="77">
        <f t="shared" si="10"/>
        <v>0</v>
      </c>
      <c r="F59" s="75">
        <f t="shared" si="11"/>
        <v>0</v>
      </c>
      <c r="G59" s="75">
        <f t="shared" si="2"/>
        <v>0</v>
      </c>
      <c r="H59" s="59">
        <f>IF(SUM(F59:$F$366)=1,1,0)</f>
        <v>1</v>
      </c>
      <c r="I59" s="78">
        <f t="shared" si="3"/>
        <v>1</v>
      </c>
      <c r="J59" s="59">
        <f>IF(MOD(A59-1,12/VLOOKUP(Prem_Frequency,P_Parameters!$B$21:$C$24,2,FALSE))=0,1)*H59</f>
        <v>0</v>
      </c>
      <c r="K59" s="75">
        <f t="shared" si="4"/>
        <v>2000000</v>
      </c>
      <c r="L59" s="79">
        <f>SUMPRODUCT($J$7:$J$366,$N$7:$N$366)-SUMPRODUCT($J$7:J59,$N$7:N59)</f>
        <v>4500000</v>
      </c>
      <c r="M59" s="75">
        <f t="shared" ca="1" si="12"/>
        <v>1095749.0927938803</v>
      </c>
      <c r="N59" s="75">
        <f>C_Lower!J59*Ann_Prem/No_Ann_Prems</f>
        <v>0</v>
      </c>
      <c r="O59" s="78">
        <f>VLOOKUP(INT((A59-1)/12)+1,P_Parameters!$B$63:$C$66,2)*N59</f>
        <v>0</v>
      </c>
      <c r="P59" s="80">
        <f t="shared" si="5"/>
        <v>0</v>
      </c>
      <c r="Q59" s="92">
        <f t="shared" si="6"/>
        <v>0</v>
      </c>
      <c r="R59" s="78">
        <f t="shared" ca="1" si="7"/>
        <v>0</v>
      </c>
      <c r="S59" s="75">
        <f t="shared" ca="1" si="8"/>
        <v>1102372.8073307604</v>
      </c>
      <c r="T59" s="75">
        <f t="shared" ca="1" si="13"/>
        <v>1047254.1669642223</v>
      </c>
      <c r="U59" s="81">
        <f>VLOOKUP(D59,P_Parameters!$B$71:$C$76,2)</f>
        <v>0.05</v>
      </c>
    </row>
    <row r="60" spans="1:21" x14ac:dyDescent="0.25">
      <c r="A60" s="59">
        <f t="shared" si="14"/>
        <v>54</v>
      </c>
      <c r="B60" s="76">
        <f t="shared" ca="1" si="0"/>
        <v>45017</v>
      </c>
      <c r="C60" s="76">
        <f t="shared" ca="1" si="1"/>
        <v>45047</v>
      </c>
      <c r="D60" s="77">
        <f t="shared" si="9"/>
        <v>5</v>
      </c>
      <c r="E60" s="77">
        <f t="shared" si="10"/>
        <v>0</v>
      </c>
      <c r="F60" s="75">
        <f t="shared" si="11"/>
        <v>0</v>
      </c>
      <c r="G60" s="75">
        <f t="shared" si="2"/>
        <v>0</v>
      </c>
      <c r="H60" s="59">
        <f>IF(SUM(F60:$F$366)=1,1,0)</f>
        <v>1</v>
      </c>
      <c r="I60" s="78">
        <f t="shared" si="3"/>
        <v>1</v>
      </c>
      <c r="J60" s="59">
        <f>IF(MOD(A60-1,12/VLOOKUP(Prem_Frequency,P_Parameters!$B$21:$C$24,2,FALSE))=0,1)*H60</f>
        <v>0</v>
      </c>
      <c r="K60" s="75">
        <f t="shared" si="4"/>
        <v>2000000</v>
      </c>
      <c r="L60" s="79">
        <f>SUMPRODUCT($J$7:$J$366,$N$7:$N$366)-SUMPRODUCT($J$7:J60,$N$7:N60)</f>
        <v>4500000</v>
      </c>
      <c r="M60" s="75">
        <f t="shared" ca="1" si="12"/>
        <v>1102372.8073307604</v>
      </c>
      <c r="N60" s="75">
        <f>C_Lower!J60*Ann_Prem/No_Ann_Prems</f>
        <v>0</v>
      </c>
      <c r="O60" s="78">
        <f>VLOOKUP(INT((A60-1)/12)+1,P_Parameters!$B$63:$C$66,2)*N60</f>
        <v>0</v>
      </c>
      <c r="P60" s="80">
        <f t="shared" si="5"/>
        <v>0</v>
      </c>
      <c r="Q60" s="92">
        <f t="shared" si="6"/>
        <v>0</v>
      </c>
      <c r="R60" s="78">
        <f t="shared" ca="1" si="7"/>
        <v>0</v>
      </c>
      <c r="S60" s="75">
        <f t="shared" ca="1" si="8"/>
        <v>1109036.561685656</v>
      </c>
      <c r="T60" s="75">
        <f t="shared" ca="1" si="13"/>
        <v>1053584.7336013732</v>
      </c>
      <c r="U60" s="81">
        <f>VLOOKUP(D60,P_Parameters!$B$71:$C$76,2)</f>
        <v>0.05</v>
      </c>
    </row>
    <row r="61" spans="1:21" x14ac:dyDescent="0.25">
      <c r="A61" s="59">
        <f t="shared" si="14"/>
        <v>55</v>
      </c>
      <c r="B61" s="76">
        <f t="shared" ca="1" si="0"/>
        <v>45047</v>
      </c>
      <c r="C61" s="76">
        <f t="shared" ca="1" si="1"/>
        <v>45078</v>
      </c>
      <c r="D61" s="77">
        <f t="shared" si="9"/>
        <v>5</v>
      </c>
      <c r="E61" s="77">
        <f t="shared" si="10"/>
        <v>0</v>
      </c>
      <c r="F61" s="75">
        <f t="shared" si="11"/>
        <v>0</v>
      </c>
      <c r="G61" s="75">
        <f t="shared" si="2"/>
        <v>0</v>
      </c>
      <c r="H61" s="59">
        <f>IF(SUM(F61:$F$366)=1,1,0)</f>
        <v>1</v>
      </c>
      <c r="I61" s="78">
        <f t="shared" si="3"/>
        <v>1</v>
      </c>
      <c r="J61" s="59">
        <f>IF(MOD(A61-1,12/VLOOKUP(Prem_Frequency,P_Parameters!$B$21:$C$24,2,FALSE))=0,1)*H61</f>
        <v>0</v>
      </c>
      <c r="K61" s="75">
        <f t="shared" si="4"/>
        <v>2000000</v>
      </c>
      <c r="L61" s="79">
        <f>SUMPRODUCT($J$7:$J$366,$N$7:$N$366)-SUMPRODUCT($J$7:J61,$N$7:N61)</f>
        <v>4500000</v>
      </c>
      <c r="M61" s="75">
        <f t="shared" ca="1" si="12"/>
        <v>1109036.561685656</v>
      </c>
      <c r="N61" s="75">
        <f>C_Lower!J61*Ann_Prem/No_Ann_Prems</f>
        <v>0</v>
      </c>
      <c r="O61" s="78">
        <f>VLOOKUP(INT((A61-1)/12)+1,P_Parameters!$B$63:$C$66,2)*N61</f>
        <v>0</v>
      </c>
      <c r="P61" s="80">
        <f t="shared" si="5"/>
        <v>0</v>
      </c>
      <c r="Q61" s="92">
        <f t="shared" si="6"/>
        <v>0</v>
      </c>
      <c r="R61" s="78">
        <f t="shared" ca="1" si="7"/>
        <v>0</v>
      </c>
      <c r="S61" s="75">
        <f t="shared" ca="1" si="8"/>
        <v>1115740.5978960246</v>
      </c>
      <c r="T61" s="75">
        <f t="shared" ca="1" si="13"/>
        <v>1059953.5680012233</v>
      </c>
      <c r="U61" s="81">
        <f>VLOOKUP(D61,P_Parameters!$B$71:$C$76,2)</f>
        <v>0.05</v>
      </c>
    </row>
    <row r="62" spans="1:21" x14ac:dyDescent="0.25">
      <c r="A62" s="59">
        <f t="shared" si="14"/>
        <v>56</v>
      </c>
      <c r="B62" s="76">
        <f t="shared" ca="1" si="0"/>
        <v>45078</v>
      </c>
      <c r="C62" s="76">
        <f t="shared" ca="1" si="1"/>
        <v>45108</v>
      </c>
      <c r="D62" s="77">
        <f t="shared" si="9"/>
        <v>5</v>
      </c>
      <c r="E62" s="77">
        <f t="shared" si="10"/>
        <v>0</v>
      </c>
      <c r="F62" s="75">
        <f t="shared" si="11"/>
        <v>0</v>
      </c>
      <c r="G62" s="75">
        <f t="shared" si="2"/>
        <v>0</v>
      </c>
      <c r="H62" s="59">
        <f>IF(SUM(F62:$F$366)=1,1,0)</f>
        <v>1</v>
      </c>
      <c r="I62" s="78">
        <f t="shared" si="3"/>
        <v>1</v>
      </c>
      <c r="J62" s="59">
        <f>IF(MOD(A62-1,12/VLOOKUP(Prem_Frequency,P_Parameters!$B$21:$C$24,2,FALSE))=0,1)*H62</f>
        <v>0</v>
      </c>
      <c r="K62" s="75">
        <f t="shared" si="4"/>
        <v>2000000</v>
      </c>
      <c r="L62" s="79">
        <f>SUMPRODUCT($J$7:$J$366,$N$7:$N$366)-SUMPRODUCT($J$7:J62,$N$7:N62)</f>
        <v>4500000</v>
      </c>
      <c r="M62" s="75">
        <f t="shared" ca="1" si="12"/>
        <v>1115740.5978960246</v>
      </c>
      <c r="N62" s="75">
        <f>C_Lower!J62*Ann_Prem/No_Ann_Prems</f>
        <v>0</v>
      </c>
      <c r="O62" s="78">
        <f>VLOOKUP(INT((A62-1)/12)+1,P_Parameters!$B$63:$C$66,2)*N62</f>
        <v>0</v>
      </c>
      <c r="P62" s="80">
        <f t="shared" si="5"/>
        <v>0</v>
      </c>
      <c r="Q62" s="92">
        <f t="shared" si="6"/>
        <v>0</v>
      </c>
      <c r="R62" s="78">
        <f t="shared" ca="1" si="7"/>
        <v>0</v>
      </c>
      <c r="S62" s="75">
        <f t="shared" ca="1" si="8"/>
        <v>1122485.159462421</v>
      </c>
      <c r="T62" s="75">
        <f t="shared" ca="1" si="13"/>
        <v>1066360.9014893</v>
      </c>
      <c r="U62" s="81">
        <f>VLOOKUP(D62,P_Parameters!$B$71:$C$76,2)</f>
        <v>0.05</v>
      </c>
    </row>
    <row r="63" spans="1:21" x14ac:dyDescent="0.25">
      <c r="A63" s="59">
        <f t="shared" si="14"/>
        <v>57</v>
      </c>
      <c r="B63" s="76">
        <f t="shared" ca="1" si="0"/>
        <v>45108</v>
      </c>
      <c r="C63" s="76">
        <f t="shared" ca="1" si="1"/>
        <v>45139</v>
      </c>
      <c r="D63" s="77">
        <f t="shared" si="9"/>
        <v>5</v>
      </c>
      <c r="E63" s="77">
        <f t="shared" si="10"/>
        <v>0</v>
      </c>
      <c r="F63" s="75">
        <f t="shared" si="11"/>
        <v>0</v>
      </c>
      <c r="G63" s="75">
        <f t="shared" si="2"/>
        <v>0</v>
      </c>
      <c r="H63" s="59">
        <f>IF(SUM(F63:$F$366)=1,1,0)</f>
        <v>1</v>
      </c>
      <c r="I63" s="78">
        <f t="shared" si="3"/>
        <v>1</v>
      </c>
      <c r="J63" s="59">
        <f>IF(MOD(A63-1,12/VLOOKUP(Prem_Frequency,P_Parameters!$B$21:$C$24,2,FALSE))=0,1)*H63</f>
        <v>0</v>
      </c>
      <c r="K63" s="75">
        <f t="shared" si="4"/>
        <v>2000000</v>
      </c>
      <c r="L63" s="79">
        <f>SUMPRODUCT($J$7:$J$366,$N$7:$N$366)-SUMPRODUCT($J$7:J63,$N$7:N63)</f>
        <v>4500000</v>
      </c>
      <c r="M63" s="75">
        <f t="shared" ca="1" si="12"/>
        <v>1122485.159462421</v>
      </c>
      <c r="N63" s="75">
        <f>C_Lower!J63*Ann_Prem/No_Ann_Prems</f>
        <v>0</v>
      </c>
      <c r="O63" s="78">
        <f>VLOOKUP(INT((A63-1)/12)+1,P_Parameters!$B$63:$C$66,2)*N63</f>
        <v>0</v>
      </c>
      <c r="P63" s="80">
        <f t="shared" si="5"/>
        <v>0</v>
      </c>
      <c r="Q63" s="92">
        <f t="shared" si="6"/>
        <v>0</v>
      </c>
      <c r="R63" s="78">
        <f t="shared" ca="1" si="7"/>
        <v>0</v>
      </c>
      <c r="S63" s="75">
        <f t="shared" ca="1" si="8"/>
        <v>1129270.4913573405</v>
      </c>
      <c r="T63" s="75">
        <f t="shared" ca="1" si="13"/>
        <v>1072806.9667894733</v>
      </c>
      <c r="U63" s="81">
        <f>VLOOKUP(D63,P_Parameters!$B$71:$C$76,2)</f>
        <v>0.05</v>
      </c>
    </row>
    <row r="64" spans="1:21" x14ac:dyDescent="0.25">
      <c r="A64" s="59">
        <f t="shared" si="14"/>
        <v>58</v>
      </c>
      <c r="B64" s="76">
        <f t="shared" ca="1" si="0"/>
        <v>45139</v>
      </c>
      <c r="C64" s="76">
        <f t="shared" ca="1" si="1"/>
        <v>45170</v>
      </c>
      <c r="D64" s="77">
        <f t="shared" si="9"/>
        <v>5</v>
      </c>
      <c r="E64" s="77">
        <f t="shared" si="10"/>
        <v>0</v>
      </c>
      <c r="F64" s="75">
        <f t="shared" si="11"/>
        <v>0</v>
      </c>
      <c r="G64" s="75">
        <f t="shared" si="2"/>
        <v>0</v>
      </c>
      <c r="H64" s="59">
        <f>IF(SUM(F64:$F$366)=1,1,0)</f>
        <v>1</v>
      </c>
      <c r="I64" s="78">
        <f t="shared" si="3"/>
        <v>1</v>
      </c>
      <c r="J64" s="59">
        <f>IF(MOD(A64-1,12/VLOOKUP(Prem_Frequency,P_Parameters!$B$21:$C$24,2,FALSE))=0,1)*H64</f>
        <v>0</v>
      </c>
      <c r="K64" s="75">
        <f t="shared" si="4"/>
        <v>2000000</v>
      </c>
      <c r="L64" s="79">
        <f>SUMPRODUCT($J$7:$J$366,$N$7:$N$366)-SUMPRODUCT($J$7:J64,$N$7:N64)</f>
        <v>4500000</v>
      </c>
      <c r="M64" s="75">
        <f t="shared" ca="1" si="12"/>
        <v>1129270.4913573405</v>
      </c>
      <c r="N64" s="75">
        <f>C_Lower!J64*Ann_Prem/No_Ann_Prems</f>
        <v>0</v>
      </c>
      <c r="O64" s="78">
        <f>VLOOKUP(INT((A64-1)/12)+1,P_Parameters!$B$63:$C$66,2)*N64</f>
        <v>0</v>
      </c>
      <c r="P64" s="80">
        <f t="shared" si="5"/>
        <v>0</v>
      </c>
      <c r="Q64" s="92">
        <f t="shared" si="6"/>
        <v>0</v>
      </c>
      <c r="R64" s="78">
        <f t="shared" ca="1" si="7"/>
        <v>0</v>
      </c>
      <c r="S64" s="75">
        <f t="shared" ca="1" si="8"/>
        <v>1136096.8400341177</v>
      </c>
      <c r="T64" s="75">
        <f t="shared" ca="1" si="13"/>
        <v>1079291.9980324118</v>
      </c>
      <c r="U64" s="81">
        <f>VLOOKUP(D64,P_Parameters!$B$71:$C$76,2)</f>
        <v>0.05</v>
      </c>
    </row>
    <row r="65" spans="1:21" x14ac:dyDescent="0.25">
      <c r="A65" s="59">
        <f t="shared" si="14"/>
        <v>59</v>
      </c>
      <c r="B65" s="76">
        <f t="shared" ca="1" si="0"/>
        <v>45170</v>
      </c>
      <c r="C65" s="76">
        <f t="shared" ca="1" si="1"/>
        <v>45200</v>
      </c>
      <c r="D65" s="77">
        <f t="shared" si="9"/>
        <v>5</v>
      </c>
      <c r="E65" s="77">
        <f t="shared" si="10"/>
        <v>0</v>
      </c>
      <c r="F65" s="75">
        <f t="shared" si="11"/>
        <v>0</v>
      </c>
      <c r="G65" s="75">
        <f t="shared" si="2"/>
        <v>0</v>
      </c>
      <c r="H65" s="59">
        <f>IF(SUM(F65:$F$366)=1,1,0)</f>
        <v>1</v>
      </c>
      <c r="I65" s="78">
        <f t="shared" si="3"/>
        <v>1</v>
      </c>
      <c r="J65" s="59">
        <f>IF(MOD(A65-1,12/VLOOKUP(Prem_Frequency,P_Parameters!$B$21:$C$24,2,FALSE))=0,1)*H65</f>
        <v>0</v>
      </c>
      <c r="K65" s="75">
        <f t="shared" si="4"/>
        <v>2000000</v>
      </c>
      <c r="L65" s="79">
        <f>SUMPRODUCT($J$7:$J$366,$N$7:$N$366)-SUMPRODUCT($J$7:J65,$N$7:N65)</f>
        <v>4500000</v>
      </c>
      <c r="M65" s="75">
        <f t="shared" ca="1" si="12"/>
        <v>1136096.8400341177</v>
      </c>
      <c r="N65" s="75">
        <f>C_Lower!J65*Ann_Prem/No_Ann_Prems</f>
        <v>0</v>
      </c>
      <c r="O65" s="78">
        <f>VLOOKUP(INT((A65-1)/12)+1,P_Parameters!$B$63:$C$66,2)*N65</f>
        <v>0</v>
      </c>
      <c r="P65" s="80">
        <f t="shared" si="5"/>
        <v>0</v>
      </c>
      <c r="Q65" s="92">
        <f t="shared" si="6"/>
        <v>0</v>
      </c>
      <c r="R65" s="78">
        <f t="shared" ca="1" si="7"/>
        <v>0</v>
      </c>
      <c r="S65" s="75">
        <f t="shared" ca="1" si="8"/>
        <v>1142964.4534358776</v>
      </c>
      <c r="T65" s="75">
        <f t="shared" ca="1" si="13"/>
        <v>1085816.2307640836</v>
      </c>
      <c r="U65" s="81">
        <f>VLOOKUP(D65,P_Parameters!$B$71:$C$76,2)</f>
        <v>0.05</v>
      </c>
    </row>
    <row r="66" spans="1:21" x14ac:dyDescent="0.25">
      <c r="A66" s="59">
        <f t="shared" si="14"/>
        <v>60</v>
      </c>
      <c r="B66" s="76">
        <f t="shared" ca="1" si="0"/>
        <v>45200</v>
      </c>
      <c r="C66" s="76">
        <f t="shared" ca="1" si="1"/>
        <v>45231</v>
      </c>
      <c r="D66" s="77">
        <f t="shared" si="9"/>
        <v>6</v>
      </c>
      <c r="E66" s="77">
        <f t="shared" si="10"/>
        <v>5</v>
      </c>
      <c r="F66" s="75">
        <f t="shared" si="11"/>
        <v>0</v>
      </c>
      <c r="G66" s="75">
        <f t="shared" si="2"/>
        <v>0</v>
      </c>
      <c r="H66" s="59">
        <f>IF(SUM(F66:$F$366)=1,1,0)</f>
        <v>1</v>
      </c>
      <c r="I66" s="78">
        <f t="shared" si="3"/>
        <v>1</v>
      </c>
      <c r="J66" s="59">
        <f>IF(MOD(A66-1,12/VLOOKUP(Prem_Frequency,P_Parameters!$B$21:$C$24,2,FALSE))=0,1)*H66</f>
        <v>0</v>
      </c>
      <c r="K66" s="75">
        <f t="shared" si="4"/>
        <v>2000000</v>
      </c>
      <c r="L66" s="79">
        <f>SUMPRODUCT($J$7:$J$366,$N$7:$N$366)-SUMPRODUCT($J$7:J66,$N$7:N66)</f>
        <v>4500000</v>
      </c>
      <c r="M66" s="75">
        <f t="shared" ca="1" si="12"/>
        <v>1142964.4534358776</v>
      </c>
      <c r="N66" s="75">
        <f>C_Lower!J66*Ann_Prem/No_Ann_Prems</f>
        <v>0</v>
      </c>
      <c r="O66" s="78">
        <f>VLOOKUP(INT((A66-1)/12)+1,P_Parameters!$B$63:$C$66,2)*N66</f>
        <v>0</v>
      </c>
      <c r="P66" s="80">
        <f t="shared" si="5"/>
        <v>0</v>
      </c>
      <c r="Q66" s="92">
        <f t="shared" si="6"/>
        <v>0</v>
      </c>
      <c r="R66" s="78">
        <f t="shared" ca="1" si="7"/>
        <v>0</v>
      </c>
      <c r="S66" s="75">
        <f t="shared" ca="1" si="8"/>
        <v>1149873.5810045414</v>
      </c>
      <c r="T66" s="75">
        <f t="shared" ca="1" si="13"/>
        <v>1149873.5810045414</v>
      </c>
      <c r="U66" s="81">
        <f>VLOOKUP(D66,P_Parameters!$B$71:$C$76,2)</f>
        <v>0</v>
      </c>
    </row>
    <row r="67" spans="1:21" x14ac:dyDescent="0.25">
      <c r="A67" s="59">
        <f t="shared" si="14"/>
        <v>61</v>
      </c>
      <c r="B67" s="76">
        <f t="shared" ca="1" si="0"/>
        <v>45231</v>
      </c>
      <c r="C67" s="76">
        <f t="shared" ca="1" si="1"/>
        <v>45261</v>
      </c>
      <c r="D67" s="77">
        <f t="shared" si="9"/>
        <v>6</v>
      </c>
      <c r="E67" s="77">
        <f t="shared" si="10"/>
        <v>0</v>
      </c>
      <c r="F67" s="75">
        <f t="shared" si="11"/>
        <v>0</v>
      </c>
      <c r="G67" s="75">
        <f t="shared" si="2"/>
        <v>1</v>
      </c>
      <c r="H67" s="59">
        <f>IF(SUM(F67:$F$366)=1,1,0)</f>
        <v>1</v>
      </c>
      <c r="I67" s="78">
        <f t="shared" si="3"/>
        <v>1</v>
      </c>
      <c r="J67" s="59">
        <f>IF(MOD(A67-1,12/VLOOKUP(Prem_Frequency,P_Parameters!$B$21:$C$24,2,FALSE))=0,1)*H67</f>
        <v>1</v>
      </c>
      <c r="K67" s="75">
        <f t="shared" si="4"/>
        <v>2000000</v>
      </c>
      <c r="L67" s="79">
        <f>SUMPRODUCT($J$7:$J$366,$N$7:$N$366)-SUMPRODUCT($J$7:J67,$N$7:N67)</f>
        <v>4200000</v>
      </c>
      <c r="M67" s="75">
        <f t="shared" ca="1" si="12"/>
        <v>1149873.5810045414</v>
      </c>
      <c r="N67" s="75">
        <f>C_Lower!J67*Ann_Prem/No_Ann_Prems</f>
        <v>300000</v>
      </c>
      <c r="O67" s="78">
        <f>VLOOKUP(INT((A67-1)/12)+1,P_Parameters!$B$63:$C$66,2)*N67</f>
        <v>0</v>
      </c>
      <c r="P67" s="80">
        <f t="shared" si="5"/>
        <v>3000</v>
      </c>
      <c r="Q67" s="92">
        <f t="shared" si="6"/>
        <v>5000</v>
      </c>
      <c r="R67" s="78">
        <f t="shared" ca="1" si="7"/>
        <v>73470</v>
      </c>
      <c r="S67" s="75">
        <f t="shared" ca="1" si="8"/>
        <v>1376675.4698442647</v>
      </c>
      <c r="T67" s="75">
        <f t="shared" ca="1" si="13"/>
        <v>1376675.4698442647</v>
      </c>
      <c r="U67" s="81">
        <f>VLOOKUP(D67,P_Parameters!$B$71:$C$76,2)</f>
        <v>0</v>
      </c>
    </row>
    <row r="68" spans="1:21" x14ac:dyDescent="0.25">
      <c r="A68" s="59">
        <f t="shared" si="14"/>
        <v>62</v>
      </c>
      <c r="B68" s="76">
        <f t="shared" ca="1" si="0"/>
        <v>45261</v>
      </c>
      <c r="C68" s="76">
        <f t="shared" ca="1" si="1"/>
        <v>45292</v>
      </c>
      <c r="D68" s="77">
        <f t="shared" si="9"/>
        <v>6</v>
      </c>
      <c r="E68" s="77">
        <f t="shared" si="10"/>
        <v>0</v>
      </c>
      <c r="F68" s="75">
        <f t="shared" si="11"/>
        <v>0</v>
      </c>
      <c r="G68" s="75">
        <f t="shared" si="2"/>
        <v>0</v>
      </c>
      <c r="H68" s="59">
        <f>IF(SUM(F68:$F$366)=1,1,0)</f>
        <v>1</v>
      </c>
      <c r="I68" s="78">
        <f t="shared" si="3"/>
        <v>1</v>
      </c>
      <c r="J68" s="59">
        <f>IF(MOD(A68-1,12/VLOOKUP(Prem_Frequency,P_Parameters!$B$21:$C$24,2,FALSE))=0,1)*H68</f>
        <v>0</v>
      </c>
      <c r="K68" s="75">
        <f t="shared" si="4"/>
        <v>2000000</v>
      </c>
      <c r="L68" s="79">
        <f>SUMPRODUCT($J$7:$J$366,$N$7:$N$366)-SUMPRODUCT($J$7:J68,$N$7:N68)</f>
        <v>4200000</v>
      </c>
      <c r="M68" s="75">
        <f t="shared" ca="1" si="12"/>
        <v>1376675.4698442647</v>
      </c>
      <c r="N68" s="75">
        <f>C_Lower!J68*Ann_Prem/No_Ann_Prems</f>
        <v>0</v>
      </c>
      <c r="O68" s="78">
        <f>VLOOKUP(INT((A68-1)/12)+1,P_Parameters!$B$63:$C$66,2)*N68</f>
        <v>0</v>
      </c>
      <c r="P68" s="80">
        <f t="shared" si="5"/>
        <v>0</v>
      </c>
      <c r="Q68" s="92">
        <f t="shared" si="6"/>
        <v>0</v>
      </c>
      <c r="R68" s="78">
        <f t="shared" ca="1" si="7"/>
        <v>0</v>
      </c>
      <c r="S68" s="75">
        <f t="shared" ca="1" si="8"/>
        <v>1384997.3615822019</v>
      </c>
      <c r="T68" s="75">
        <f t="shared" ca="1" si="13"/>
        <v>1384997.3615822019</v>
      </c>
      <c r="U68" s="81">
        <f>VLOOKUP(D68,P_Parameters!$B$71:$C$76,2)</f>
        <v>0</v>
      </c>
    </row>
    <row r="69" spans="1:21" x14ac:dyDescent="0.25">
      <c r="A69" s="59">
        <f t="shared" si="14"/>
        <v>63</v>
      </c>
      <c r="B69" s="76">
        <f t="shared" ca="1" si="0"/>
        <v>45292</v>
      </c>
      <c r="C69" s="76">
        <f t="shared" ca="1" si="1"/>
        <v>45323</v>
      </c>
      <c r="D69" s="77">
        <f t="shared" si="9"/>
        <v>6</v>
      </c>
      <c r="E69" s="77">
        <f t="shared" si="10"/>
        <v>0</v>
      </c>
      <c r="F69" s="75">
        <f t="shared" si="11"/>
        <v>0</v>
      </c>
      <c r="G69" s="75">
        <f t="shared" si="2"/>
        <v>0</v>
      </c>
      <c r="H69" s="59">
        <f>IF(SUM(F69:$F$366)=1,1,0)</f>
        <v>1</v>
      </c>
      <c r="I69" s="78">
        <f t="shared" si="3"/>
        <v>1</v>
      </c>
      <c r="J69" s="59">
        <f>IF(MOD(A69-1,12/VLOOKUP(Prem_Frequency,P_Parameters!$B$21:$C$24,2,FALSE))=0,1)*H69</f>
        <v>0</v>
      </c>
      <c r="K69" s="75">
        <f t="shared" si="4"/>
        <v>2000000</v>
      </c>
      <c r="L69" s="79">
        <f>SUMPRODUCT($J$7:$J$366,$N$7:$N$366)-SUMPRODUCT($J$7:J69,$N$7:N69)</f>
        <v>4200000</v>
      </c>
      <c r="M69" s="75">
        <f t="shared" ca="1" si="12"/>
        <v>1384997.3615822019</v>
      </c>
      <c r="N69" s="75">
        <f>C_Lower!J69*Ann_Prem/No_Ann_Prems</f>
        <v>0</v>
      </c>
      <c r="O69" s="78">
        <f>VLOOKUP(INT((A69-1)/12)+1,P_Parameters!$B$63:$C$66,2)*N69</f>
        <v>0</v>
      </c>
      <c r="P69" s="80">
        <f t="shared" si="5"/>
        <v>0</v>
      </c>
      <c r="Q69" s="92">
        <f t="shared" si="6"/>
        <v>0</v>
      </c>
      <c r="R69" s="78">
        <f t="shared" ca="1" si="7"/>
        <v>0</v>
      </c>
      <c r="S69" s="75">
        <f t="shared" ca="1" si="8"/>
        <v>1393369.5584818239</v>
      </c>
      <c r="T69" s="75">
        <f t="shared" ca="1" si="13"/>
        <v>1393369.5584818239</v>
      </c>
      <c r="U69" s="81">
        <f>VLOOKUP(D69,P_Parameters!$B$71:$C$76,2)</f>
        <v>0</v>
      </c>
    </row>
    <row r="70" spans="1:21" x14ac:dyDescent="0.25">
      <c r="A70" s="59">
        <f t="shared" si="14"/>
        <v>64</v>
      </c>
      <c r="B70" s="76">
        <f t="shared" ca="1" si="0"/>
        <v>45323</v>
      </c>
      <c r="C70" s="76">
        <f t="shared" ca="1" si="1"/>
        <v>45352</v>
      </c>
      <c r="D70" s="77">
        <f t="shared" si="9"/>
        <v>6</v>
      </c>
      <c r="E70" s="77">
        <f t="shared" si="10"/>
        <v>0</v>
      </c>
      <c r="F70" s="75">
        <f t="shared" si="11"/>
        <v>0</v>
      </c>
      <c r="G70" s="75">
        <f t="shared" si="2"/>
        <v>0</v>
      </c>
      <c r="H70" s="59">
        <f>IF(SUM(F70:$F$366)=1,1,0)</f>
        <v>1</v>
      </c>
      <c r="I70" s="78">
        <f t="shared" si="3"/>
        <v>1</v>
      </c>
      <c r="J70" s="59">
        <f>IF(MOD(A70-1,12/VLOOKUP(Prem_Frequency,P_Parameters!$B$21:$C$24,2,FALSE))=0,1)*H70</f>
        <v>0</v>
      </c>
      <c r="K70" s="75">
        <f t="shared" si="4"/>
        <v>2000000</v>
      </c>
      <c r="L70" s="79">
        <f>SUMPRODUCT($J$7:$J$366,$N$7:$N$366)-SUMPRODUCT($J$7:J70,$N$7:N70)</f>
        <v>4200000</v>
      </c>
      <c r="M70" s="75">
        <f t="shared" ca="1" si="12"/>
        <v>1393369.5584818239</v>
      </c>
      <c r="N70" s="75">
        <f>C_Lower!J70*Ann_Prem/No_Ann_Prems</f>
        <v>0</v>
      </c>
      <c r="O70" s="78">
        <f>VLOOKUP(INT((A70-1)/12)+1,P_Parameters!$B$63:$C$66,2)*N70</f>
        <v>0</v>
      </c>
      <c r="P70" s="80">
        <f t="shared" si="5"/>
        <v>0</v>
      </c>
      <c r="Q70" s="92">
        <f t="shared" si="6"/>
        <v>0</v>
      </c>
      <c r="R70" s="78">
        <f t="shared" ca="1" si="7"/>
        <v>0</v>
      </c>
      <c r="S70" s="75">
        <f t="shared" ca="1" si="8"/>
        <v>1401792.3646337597</v>
      </c>
      <c r="T70" s="75">
        <f t="shared" ca="1" si="13"/>
        <v>1401792.3646337597</v>
      </c>
      <c r="U70" s="81">
        <f>VLOOKUP(D70,P_Parameters!$B$71:$C$76,2)</f>
        <v>0</v>
      </c>
    </row>
    <row r="71" spans="1:21" x14ac:dyDescent="0.25">
      <c r="A71" s="59">
        <f t="shared" si="14"/>
        <v>65</v>
      </c>
      <c r="B71" s="76">
        <f t="shared" ref="B71:B134" ca="1" si="15">DATE(YEAR(Illn_Date),MONTH(Illn_Date)+A71-1,1)</f>
        <v>45352</v>
      </c>
      <c r="C71" s="76">
        <f t="shared" ref="C71:C134" ca="1" si="16">DATE(YEAR(Illn_Date),MONTH(Illn_Date)+A71,1)</f>
        <v>45383</v>
      </c>
      <c r="D71" s="77">
        <f t="shared" si="9"/>
        <v>6</v>
      </c>
      <c r="E71" s="77">
        <f t="shared" si="10"/>
        <v>0</v>
      </c>
      <c r="F71" s="75">
        <f t="shared" si="11"/>
        <v>0</v>
      </c>
      <c r="G71" s="75">
        <f t="shared" ref="G71:G134" si="17">IF(MOD(A71,12)=1,1,0)*H71</f>
        <v>0</v>
      </c>
      <c r="H71" s="59">
        <f>IF(SUM(F71:$F$366)=1,1,0)</f>
        <v>1</v>
      </c>
      <c r="I71" s="78">
        <f t="shared" ref="I71:I134" si="18">H71*(1-F71)</f>
        <v>1</v>
      </c>
      <c r="J71" s="59">
        <f>IF(MOD(A71-1,12/VLOOKUP(Prem_Frequency,P_Parameters!$B$21:$C$24,2,FALSE))=0,1)*H71</f>
        <v>0</v>
      </c>
      <c r="K71" s="75">
        <f t="shared" ref="K71:K134" si="19">Sum_Assured*H71</f>
        <v>2000000</v>
      </c>
      <c r="L71" s="79">
        <f>SUMPRODUCT($J$7:$J$366,$N$7:$N$366)-SUMPRODUCT($J$7:J71,$N$7:N71)</f>
        <v>4200000</v>
      </c>
      <c r="M71" s="75">
        <f t="shared" ca="1" si="12"/>
        <v>1401792.3646337597</v>
      </c>
      <c r="N71" s="75">
        <f>C_Lower!J71*Ann_Prem/No_Ann_Prems</f>
        <v>0</v>
      </c>
      <c r="O71" s="78">
        <f>VLOOKUP(INT((A71-1)/12)+1,P_Parameters!$B$63:$C$66,2)*N71</f>
        <v>0</v>
      </c>
      <c r="P71" s="80">
        <f t="shared" ref="P71:P134" si="20">Admin_Fee*J71/No_Ann_Prems</f>
        <v>0</v>
      </c>
      <c r="Q71" s="92">
        <f t="shared" ref="Q71:Q134" si="21">(Health_Benefit_Charge*J71)/No_Ann_Prems</f>
        <v>0</v>
      </c>
      <c r="R71" s="78">
        <f t="shared" ref="R71:R134" ca="1" si="22">(K71+L71)*(Risk_Rate/1000)*(Modal_Loading/No_Ann_Prems)*J71</f>
        <v>0</v>
      </c>
      <c r="S71" s="75">
        <f t="shared" ref="S71:S134" ca="1" si="23">(M71+N71-SUM(O71:R71))*((1+Lower_Rate-FMC)^(1/12))</f>
        <v>1410266.0859668413</v>
      </c>
      <c r="T71" s="75">
        <f t="shared" ca="1" si="13"/>
        <v>1410266.0859668413</v>
      </c>
      <c r="U71" s="81">
        <f>VLOOKUP(D71,P_Parameters!$B$71:$C$76,2)</f>
        <v>0</v>
      </c>
    </row>
    <row r="72" spans="1:21" x14ac:dyDescent="0.25">
      <c r="A72" s="59">
        <f t="shared" si="14"/>
        <v>66</v>
      </c>
      <c r="B72" s="76">
        <f t="shared" ca="1" si="15"/>
        <v>45383</v>
      </c>
      <c r="C72" s="76">
        <f t="shared" ca="1" si="16"/>
        <v>45413</v>
      </c>
      <c r="D72" s="77">
        <f t="shared" ref="D72:D135" si="24">INT(A72/12)+1</f>
        <v>6</v>
      </c>
      <c r="E72" s="77">
        <f t="shared" ref="E72:E135" si="25">MAX(0,IF(D72=D71,0,D72)-1)</f>
        <v>0</v>
      </c>
      <c r="F72" s="75">
        <f t="shared" ref="F72:F135" si="26">IF(A72=Pol_Term*12,1,0)</f>
        <v>0</v>
      </c>
      <c r="G72" s="75">
        <f t="shared" si="17"/>
        <v>0</v>
      </c>
      <c r="H72" s="59">
        <f>IF(SUM(F72:$F$366)=1,1,0)</f>
        <v>1</v>
      </c>
      <c r="I72" s="78">
        <f t="shared" si="18"/>
        <v>1</v>
      </c>
      <c r="J72" s="59">
        <f>IF(MOD(A72-1,12/VLOOKUP(Prem_Frequency,P_Parameters!$B$21:$C$24,2,FALSE))=0,1)*H72</f>
        <v>0</v>
      </c>
      <c r="K72" s="75">
        <f t="shared" si="19"/>
        <v>2000000</v>
      </c>
      <c r="L72" s="79">
        <f>SUMPRODUCT($J$7:$J$366,$N$7:$N$366)-SUMPRODUCT($J$7:J72,$N$7:N72)</f>
        <v>4200000</v>
      </c>
      <c r="M72" s="75">
        <f t="shared" ref="M72:M135" ca="1" si="27">S71*H72</f>
        <v>1410266.0859668413</v>
      </c>
      <c r="N72" s="75">
        <f>C_Lower!J72*Ann_Prem/No_Ann_Prems</f>
        <v>0</v>
      </c>
      <c r="O72" s="78">
        <f>VLOOKUP(INT((A72-1)/12)+1,P_Parameters!$B$63:$C$66,2)*N72</f>
        <v>0</v>
      </c>
      <c r="P72" s="80">
        <f t="shared" si="20"/>
        <v>0</v>
      </c>
      <c r="Q72" s="92">
        <f t="shared" si="21"/>
        <v>0</v>
      </c>
      <c r="R72" s="78">
        <f t="shared" ca="1" si="22"/>
        <v>0</v>
      </c>
      <c r="S72" s="75">
        <f t="shared" ca="1" si="23"/>
        <v>1418791.0302592157</v>
      </c>
      <c r="T72" s="75">
        <f t="shared" ref="T72:T135" ca="1" si="28">S72*(1-U72)</f>
        <v>1418791.0302592157</v>
      </c>
      <c r="U72" s="81">
        <f>VLOOKUP(D72,P_Parameters!$B$71:$C$76,2)</f>
        <v>0</v>
      </c>
    </row>
    <row r="73" spans="1:21" x14ac:dyDescent="0.25">
      <c r="A73" s="59">
        <f t="shared" ref="A73:A136" si="29">A72+1</f>
        <v>67</v>
      </c>
      <c r="B73" s="76">
        <f t="shared" ca="1" si="15"/>
        <v>45413</v>
      </c>
      <c r="C73" s="76">
        <f t="shared" ca="1" si="16"/>
        <v>45444</v>
      </c>
      <c r="D73" s="77">
        <f t="shared" si="24"/>
        <v>6</v>
      </c>
      <c r="E73" s="77">
        <f t="shared" si="25"/>
        <v>0</v>
      </c>
      <c r="F73" s="75">
        <f t="shared" si="26"/>
        <v>0</v>
      </c>
      <c r="G73" s="75">
        <f t="shared" si="17"/>
        <v>0</v>
      </c>
      <c r="H73" s="59">
        <f>IF(SUM(F73:$F$366)=1,1,0)</f>
        <v>1</v>
      </c>
      <c r="I73" s="78">
        <f t="shared" si="18"/>
        <v>1</v>
      </c>
      <c r="J73" s="59">
        <f>IF(MOD(A73-1,12/VLOOKUP(Prem_Frequency,P_Parameters!$B$21:$C$24,2,FALSE))=0,1)*H73</f>
        <v>0</v>
      </c>
      <c r="K73" s="75">
        <f t="shared" si="19"/>
        <v>2000000</v>
      </c>
      <c r="L73" s="79">
        <f>SUMPRODUCT($J$7:$J$366,$N$7:$N$366)-SUMPRODUCT($J$7:J73,$N$7:N73)</f>
        <v>4200000</v>
      </c>
      <c r="M73" s="75">
        <f t="shared" ca="1" si="27"/>
        <v>1418791.0302592157</v>
      </c>
      <c r="N73" s="75">
        <f>C_Lower!J73*Ann_Prem/No_Ann_Prems</f>
        <v>0</v>
      </c>
      <c r="O73" s="78">
        <f>VLOOKUP(INT((A73-1)/12)+1,P_Parameters!$B$63:$C$66,2)*N73</f>
        <v>0</v>
      </c>
      <c r="P73" s="80">
        <f t="shared" si="20"/>
        <v>0</v>
      </c>
      <c r="Q73" s="92">
        <f t="shared" si="21"/>
        <v>0</v>
      </c>
      <c r="R73" s="78">
        <f t="shared" ca="1" si="22"/>
        <v>0</v>
      </c>
      <c r="S73" s="75">
        <f t="shared" ca="1" si="23"/>
        <v>1427367.5071495241</v>
      </c>
      <c r="T73" s="75">
        <f t="shared" ca="1" si="28"/>
        <v>1427367.5071495241</v>
      </c>
      <c r="U73" s="81">
        <f>VLOOKUP(D73,P_Parameters!$B$71:$C$76,2)</f>
        <v>0</v>
      </c>
    </row>
    <row r="74" spans="1:21" x14ac:dyDescent="0.25">
      <c r="A74" s="59">
        <f t="shared" si="29"/>
        <v>68</v>
      </c>
      <c r="B74" s="76">
        <f t="shared" ca="1" si="15"/>
        <v>45444</v>
      </c>
      <c r="C74" s="76">
        <f t="shared" ca="1" si="16"/>
        <v>45474</v>
      </c>
      <c r="D74" s="77">
        <f t="shared" si="24"/>
        <v>6</v>
      </c>
      <c r="E74" s="77">
        <f t="shared" si="25"/>
        <v>0</v>
      </c>
      <c r="F74" s="75">
        <f t="shared" si="26"/>
        <v>0</v>
      </c>
      <c r="G74" s="75">
        <f t="shared" si="17"/>
        <v>0</v>
      </c>
      <c r="H74" s="59">
        <f>IF(SUM(F74:$F$366)=1,1,0)</f>
        <v>1</v>
      </c>
      <c r="I74" s="78">
        <f t="shared" si="18"/>
        <v>1</v>
      </c>
      <c r="J74" s="59">
        <f>IF(MOD(A74-1,12/VLOOKUP(Prem_Frequency,P_Parameters!$B$21:$C$24,2,FALSE))=0,1)*H74</f>
        <v>0</v>
      </c>
      <c r="K74" s="75">
        <f t="shared" si="19"/>
        <v>2000000</v>
      </c>
      <c r="L74" s="79">
        <f>SUMPRODUCT($J$7:$J$366,$N$7:$N$366)-SUMPRODUCT($J$7:J74,$N$7:N74)</f>
        <v>4200000</v>
      </c>
      <c r="M74" s="75">
        <f t="shared" ca="1" si="27"/>
        <v>1427367.5071495241</v>
      </c>
      <c r="N74" s="75">
        <f>C_Lower!J74*Ann_Prem/No_Ann_Prems</f>
        <v>0</v>
      </c>
      <c r="O74" s="78">
        <f>VLOOKUP(INT((A74-1)/12)+1,P_Parameters!$B$63:$C$66,2)*N74</f>
        <v>0</v>
      </c>
      <c r="P74" s="80">
        <f t="shared" si="20"/>
        <v>0</v>
      </c>
      <c r="Q74" s="92">
        <f t="shared" si="21"/>
        <v>0</v>
      </c>
      <c r="R74" s="78">
        <f t="shared" ca="1" si="22"/>
        <v>0</v>
      </c>
      <c r="S74" s="75">
        <f t="shared" ca="1" si="23"/>
        <v>1435995.828148148</v>
      </c>
      <c r="T74" s="75">
        <f t="shared" ca="1" si="28"/>
        <v>1435995.828148148</v>
      </c>
      <c r="U74" s="81">
        <f>VLOOKUP(D74,P_Parameters!$B$71:$C$76,2)</f>
        <v>0</v>
      </c>
    </row>
    <row r="75" spans="1:21" x14ac:dyDescent="0.25">
      <c r="A75" s="59">
        <f t="shared" si="29"/>
        <v>69</v>
      </c>
      <c r="B75" s="76">
        <f t="shared" ca="1" si="15"/>
        <v>45474</v>
      </c>
      <c r="C75" s="76">
        <f t="shared" ca="1" si="16"/>
        <v>45505</v>
      </c>
      <c r="D75" s="77">
        <f t="shared" si="24"/>
        <v>6</v>
      </c>
      <c r="E75" s="77">
        <f t="shared" si="25"/>
        <v>0</v>
      </c>
      <c r="F75" s="75">
        <f t="shared" si="26"/>
        <v>0</v>
      </c>
      <c r="G75" s="75">
        <f t="shared" si="17"/>
        <v>0</v>
      </c>
      <c r="H75" s="59">
        <f>IF(SUM(F75:$F$366)=1,1,0)</f>
        <v>1</v>
      </c>
      <c r="I75" s="78">
        <f t="shared" si="18"/>
        <v>1</v>
      </c>
      <c r="J75" s="59">
        <f>IF(MOD(A75-1,12/VLOOKUP(Prem_Frequency,P_Parameters!$B$21:$C$24,2,FALSE))=0,1)*H75</f>
        <v>0</v>
      </c>
      <c r="K75" s="75">
        <f t="shared" si="19"/>
        <v>2000000</v>
      </c>
      <c r="L75" s="79">
        <f>SUMPRODUCT($J$7:$J$366,$N$7:$N$366)-SUMPRODUCT($J$7:J75,$N$7:N75)</f>
        <v>4200000</v>
      </c>
      <c r="M75" s="75">
        <f t="shared" ca="1" si="27"/>
        <v>1435995.828148148</v>
      </c>
      <c r="N75" s="75">
        <f>C_Lower!J75*Ann_Prem/No_Ann_Prems</f>
        <v>0</v>
      </c>
      <c r="O75" s="78">
        <f>VLOOKUP(INT((A75-1)/12)+1,P_Parameters!$B$63:$C$66,2)*N75</f>
        <v>0</v>
      </c>
      <c r="P75" s="80">
        <f t="shared" si="20"/>
        <v>0</v>
      </c>
      <c r="Q75" s="92">
        <f t="shared" si="21"/>
        <v>0</v>
      </c>
      <c r="R75" s="78">
        <f t="shared" ca="1" si="22"/>
        <v>0</v>
      </c>
      <c r="S75" s="75">
        <f t="shared" ca="1" si="23"/>
        <v>1444676.3066485242</v>
      </c>
      <c r="T75" s="75">
        <f t="shared" ca="1" si="28"/>
        <v>1444676.3066485242</v>
      </c>
      <c r="U75" s="81">
        <f>VLOOKUP(D75,P_Parameters!$B$71:$C$76,2)</f>
        <v>0</v>
      </c>
    </row>
    <row r="76" spans="1:21" x14ac:dyDescent="0.25">
      <c r="A76" s="59">
        <f t="shared" si="29"/>
        <v>70</v>
      </c>
      <c r="B76" s="76">
        <f t="shared" ca="1" si="15"/>
        <v>45505</v>
      </c>
      <c r="C76" s="76">
        <f t="shared" ca="1" si="16"/>
        <v>45536</v>
      </c>
      <c r="D76" s="77">
        <f t="shared" si="24"/>
        <v>6</v>
      </c>
      <c r="E76" s="77">
        <f t="shared" si="25"/>
        <v>0</v>
      </c>
      <c r="F76" s="75">
        <f t="shared" si="26"/>
        <v>0</v>
      </c>
      <c r="G76" s="75">
        <f t="shared" si="17"/>
        <v>0</v>
      </c>
      <c r="H76" s="59">
        <f>IF(SUM(F76:$F$366)=1,1,0)</f>
        <v>1</v>
      </c>
      <c r="I76" s="78">
        <f t="shared" si="18"/>
        <v>1</v>
      </c>
      <c r="J76" s="59">
        <f>IF(MOD(A76-1,12/VLOOKUP(Prem_Frequency,P_Parameters!$B$21:$C$24,2,FALSE))=0,1)*H76</f>
        <v>0</v>
      </c>
      <c r="K76" s="75">
        <f t="shared" si="19"/>
        <v>2000000</v>
      </c>
      <c r="L76" s="79">
        <f>SUMPRODUCT($J$7:$J$366,$N$7:$N$366)-SUMPRODUCT($J$7:J76,$N$7:N76)</f>
        <v>4200000</v>
      </c>
      <c r="M76" s="75">
        <f t="shared" ca="1" si="27"/>
        <v>1444676.3066485242</v>
      </c>
      <c r="N76" s="75">
        <f>C_Lower!J76*Ann_Prem/No_Ann_Prems</f>
        <v>0</v>
      </c>
      <c r="O76" s="78">
        <f>VLOOKUP(INT((A76-1)/12)+1,P_Parameters!$B$63:$C$66,2)*N76</f>
        <v>0</v>
      </c>
      <c r="P76" s="80">
        <f t="shared" si="20"/>
        <v>0</v>
      </c>
      <c r="Q76" s="92">
        <f t="shared" si="21"/>
        <v>0</v>
      </c>
      <c r="R76" s="78">
        <f t="shared" ca="1" si="22"/>
        <v>0</v>
      </c>
      <c r="S76" s="75">
        <f t="shared" ca="1" si="23"/>
        <v>1453409.2579385275</v>
      </c>
      <c r="T76" s="75">
        <f t="shared" ca="1" si="28"/>
        <v>1453409.2579385275</v>
      </c>
      <c r="U76" s="81">
        <f>VLOOKUP(D76,P_Parameters!$B$71:$C$76,2)</f>
        <v>0</v>
      </c>
    </row>
    <row r="77" spans="1:21" x14ac:dyDescent="0.25">
      <c r="A77" s="59">
        <f t="shared" si="29"/>
        <v>71</v>
      </c>
      <c r="B77" s="76">
        <f t="shared" ca="1" si="15"/>
        <v>45536</v>
      </c>
      <c r="C77" s="76">
        <f t="shared" ca="1" si="16"/>
        <v>45566</v>
      </c>
      <c r="D77" s="77">
        <f t="shared" si="24"/>
        <v>6</v>
      </c>
      <c r="E77" s="77">
        <f t="shared" si="25"/>
        <v>0</v>
      </c>
      <c r="F77" s="75">
        <f t="shared" si="26"/>
        <v>0</v>
      </c>
      <c r="G77" s="75">
        <f t="shared" si="17"/>
        <v>0</v>
      </c>
      <c r="H77" s="59">
        <f>IF(SUM(F77:$F$366)=1,1,0)</f>
        <v>1</v>
      </c>
      <c r="I77" s="78">
        <f t="shared" si="18"/>
        <v>1</v>
      </c>
      <c r="J77" s="59">
        <f>IF(MOD(A77-1,12/VLOOKUP(Prem_Frequency,P_Parameters!$B$21:$C$24,2,FALSE))=0,1)*H77</f>
        <v>0</v>
      </c>
      <c r="K77" s="75">
        <f t="shared" si="19"/>
        <v>2000000</v>
      </c>
      <c r="L77" s="79">
        <f>SUMPRODUCT($J$7:$J$366,$N$7:$N$366)-SUMPRODUCT($J$7:J77,$N$7:N77)</f>
        <v>4200000</v>
      </c>
      <c r="M77" s="75">
        <f t="shared" ca="1" si="27"/>
        <v>1453409.2579385275</v>
      </c>
      <c r="N77" s="75">
        <f>C_Lower!J77*Ann_Prem/No_Ann_Prems</f>
        <v>0</v>
      </c>
      <c r="O77" s="78">
        <f>VLOOKUP(INT((A77-1)/12)+1,P_Parameters!$B$63:$C$66,2)*N77</f>
        <v>0</v>
      </c>
      <c r="P77" s="80">
        <f t="shared" si="20"/>
        <v>0</v>
      </c>
      <c r="Q77" s="92">
        <f t="shared" si="21"/>
        <v>0</v>
      </c>
      <c r="R77" s="78">
        <f t="shared" ca="1" si="22"/>
        <v>0</v>
      </c>
      <c r="S77" s="75">
        <f t="shared" ca="1" si="23"/>
        <v>1462194.9992119218</v>
      </c>
      <c r="T77" s="75">
        <f t="shared" ca="1" si="28"/>
        <v>1462194.9992119218</v>
      </c>
      <c r="U77" s="81">
        <f>VLOOKUP(D77,P_Parameters!$B$71:$C$76,2)</f>
        <v>0</v>
      </c>
    </row>
    <row r="78" spans="1:21" x14ac:dyDescent="0.25">
      <c r="A78" s="59">
        <f t="shared" si="29"/>
        <v>72</v>
      </c>
      <c r="B78" s="76">
        <f t="shared" ca="1" si="15"/>
        <v>45566</v>
      </c>
      <c r="C78" s="76">
        <f t="shared" ca="1" si="16"/>
        <v>45597</v>
      </c>
      <c r="D78" s="77">
        <f t="shared" si="24"/>
        <v>7</v>
      </c>
      <c r="E78" s="77">
        <f t="shared" si="25"/>
        <v>6</v>
      </c>
      <c r="F78" s="75">
        <f t="shared" si="26"/>
        <v>0</v>
      </c>
      <c r="G78" s="75">
        <f t="shared" si="17"/>
        <v>0</v>
      </c>
      <c r="H78" s="59">
        <f>IF(SUM(F78:$F$366)=1,1,0)</f>
        <v>1</v>
      </c>
      <c r="I78" s="78">
        <f t="shared" si="18"/>
        <v>1</v>
      </c>
      <c r="J78" s="59">
        <f>IF(MOD(A78-1,12/VLOOKUP(Prem_Frequency,P_Parameters!$B$21:$C$24,2,FALSE))=0,1)*H78</f>
        <v>0</v>
      </c>
      <c r="K78" s="75">
        <f t="shared" si="19"/>
        <v>2000000</v>
      </c>
      <c r="L78" s="79">
        <f>SUMPRODUCT($J$7:$J$366,$N$7:$N$366)-SUMPRODUCT($J$7:J78,$N$7:N78)</f>
        <v>4200000</v>
      </c>
      <c r="M78" s="75">
        <f t="shared" ca="1" si="27"/>
        <v>1462194.9992119218</v>
      </c>
      <c r="N78" s="75">
        <f>C_Lower!J78*Ann_Prem/No_Ann_Prems</f>
        <v>0</v>
      </c>
      <c r="O78" s="78">
        <f>VLOOKUP(INT((A78-1)/12)+1,P_Parameters!$B$63:$C$66,2)*N78</f>
        <v>0</v>
      </c>
      <c r="P78" s="80">
        <f t="shared" si="20"/>
        <v>0</v>
      </c>
      <c r="Q78" s="92">
        <f t="shared" si="21"/>
        <v>0</v>
      </c>
      <c r="R78" s="78">
        <f t="shared" ca="1" si="22"/>
        <v>0</v>
      </c>
      <c r="S78" s="75">
        <f t="shared" ca="1" si="23"/>
        <v>1471033.8495798821</v>
      </c>
      <c r="T78" s="75">
        <f t="shared" ca="1" si="28"/>
        <v>1471033.8495798821</v>
      </c>
      <c r="U78" s="81">
        <f>VLOOKUP(D78,P_Parameters!$B$71:$C$76,2)</f>
        <v>0</v>
      </c>
    </row>
    <row r="79" spans="1:21" x14ac:dyDescent="0.25">
      <c r="A79" s="59">
        <f t="shared" si="29"/>
        <v>73</v>
      </c>
      <c r="B79" s="76">
        <f t="shared" ca="1" si="15"/>
        <v>45597</v>
      </c>
      <c r="C79" s="76">
        <f t="shared" ca="1" si="16"/>
        <v>45627</v>
      </c>
      <c r="D79" s="77">
        <f t="shared" si="24"/>
        <v>7</v>
      </c>
      <c r="E79" s="77">
        <f t="shared" si="25"/>
        <v>0</v>
      </c>
      <c r="F79" s="75">
        <f t="shared" si="26"/>
        <v>0</v>
      </c>
      <c r="G79" s="75">
        <f t="shared" si="17"/>
        <v>1</v>
      </c>
      <c r="H79" s="59">
        <f>IF(SUM(F79:$F$366)=1,1,0)</f>
        <v>1</v>
      </c>
      <c r="I79" s="78">
        <f t="shared" si="18"/>
        <v>1</v>
      </c>
      <c r="J79" s="59">
        <f>IF(MOD(A79-1,12/VLOOKUP(Prem_Frequency,P_Parameters!$B$21:$C$24,2,FALSE))=0,1)*H79</f>
        <v>1</v>
      </c>
      <c r="K79" s="75">
        <f t="shared" si="19"/>
        <v>2000000</v>
      </c>
      <c r="L79" s="79">
        <f>SUMPRODUCT($J$7:$J$366,$N$7:$N$366)-SUMPRODUCT($J$7:J79,$N$7:N79)</f>
        <v>3900000</v>
      </c>
      <c r="M79" s="75">
        <f t="shared" ca="1" si="27"/>
        <v>1471033.8495798821</v>
      </c>
      <c r="N79" s="75">
        <f>C_Lower!J79*Ann_Prem/No_Ann_Prems</f>
        <v>300000</v>
      </c>
      <c r="O79" s="78">
        <f>VLOOKUP(INT((A79-1)/12)+1,P_Parameters!$B$63:$C$66,2)*N79</f>
        <v>0</v>
      </c>
      <c r="P79" s="80">
        <f t="shared" si="20"/>
        <v>3000</v>
      </c>
      <c r="Q79" s="92">
        <f t="shared" si="21"/>
        <v>5000</v>
      </c>
      <c r="R79" s="78">
        <f t="shared" ca="1" si="22"/>
        <v>69915</v>
      </c>
      <c r="S79" s="75">
        <f t="shared" ca="1" si="23"/>
        <v>1703353.6159240943</v>
      </c>
      <c r="T79" s="75">
        <f t="shared" ca="1" si="28"/>
        <v>1703353.6159240943</v>
      </c>
      <c r="U79" s="81">
        <f>VLOOKUP(D79,P_Parameters!$B$71:$C$76,2)</f>
        <v>0</v>
      </c>
    </row>
    <row r="80" spans="1:21" x14ac:dyDescent="0.25">
      <c r="A80" s="59">
        <f t="shared" si="29"/>
        <v>74</v>
      </c>
      <c r="B80" s="76">
        <f t="shared" ca="1" si="15"/>
        <v>45627</v>
      </c>
      <c r="C80" s="76">
        <f t="shared" ca="1" si="16"/>
        <v>45658</v>
      </c>
      <c r="D80" s="77">
        <f t="shared" si="24"/>
        <v>7</v>
      </c>
      <c r="E80" s="77">
        <f t="shared" si="25"/>
        <v>0</v>
      </c>
      <c r="F80" s="75">
        <f t="shared" si="26"/>
        <v>0</v>
      </c>
      <c r="G80" s="75">
        <f t="shared" si="17"/>
        <v>0</v>
      </c>
      <c r="H80" s="59">
        <f>IF(SUM(F80:$F$366)=1,1,0)</f>
        <v>1</v>
      </c>
      <c r="I80" s="78">
        <f t="shared" si="18"/>
        <v>1</v>
      </c>
      <c r="J80" s="59">
        <f>IF(MOD(A80-1,12/VLOOKUP(Prem_Frequency,P_Parameters!$B$21:$C$24,2,FALSE))=0,1)*H80</f>
        <v>0</v>
      </c>
      <c r="K80" s="75">
        <f t="shared" si="19"/>
        <v>2000000</v>
      </c>
      <c r="L80" s="79">
        <f>SUMPRODUCT($J$7:$J$366,$N$7:$N$366)-SUMPRODUCT($J$7:J80,$N$7:N80)</f>
        <v>3900000</v>
      </c>
      <c r="M80" s="75">
        <f t="shared" ca="1" si="27"/>
        <v>1703353.6159240943</v>
      </c>
      <c r="N80" s="75">
        <f>C_Lower!J80*Ann_Prem/No_Ann_Prems</f>
        <v>0</v>
      </c>
      <c r="O80" s="78">
        <f>VLOOKUP(INT((A80-1)/12)+1,P_Parameters!$B$63:$C$66,2)*N80</f>
        <v>0</v>
      </c>
      <c r="P80" s="80">
        <f t="shared" si="20"/>
        <v>0</v>
      </c>
      <c r="Q80" s="92">
        <f t="shared" si="21"/>
        <v>0</v>
      </c>
      <c r="R80" s="78">
        <f t="shared" ca="1" si="22"/>
        <v>0</v>
      </c>
      <c r="S80" s="75">
        <f t="shared" ca="1" si="23"/>
        <v>1713650.25060209</v>
      </c>
      <c r="T80" s="75">
        <f t="shared" ca="1" si="28"/>
        <v>1713650.25060209</v>
      </c>
      <c r="U80" s="81">
        <f>VLOOKUP(D80,P_Parameters!$B$71:$C$76,2)</f>
        <v>0</v>
      </c>
    </row>
    <row r="81" spans="1:21" x14ac:dyDescent="0.25">
      <c r="A81" s="59">
        <f t="shared" si="29"/>
        <v>75</v>
      </c>
      <c r="B81" s="76">
        <f t="shared" ca="1" si="15"/>
        <v>45658</v>
      </c>
      <c r="C81" s="76">
        <f t="shared" ca="1" si="16"/>
        <v>45689</v>
      </c>
      <c r="D81" s="77">
        <f t="shared" si="24"/>
        <v>7</v>
      </c>
      <c r="E81" s="77">
        <f t="shared" si="25"/>
        <v>0</v>
      </c>
      <c r="F81" s="75">
        <f t="shared" si="26"/>
        <v>0</v>
      </c>
      <c r="G81" s="75">
        <f t="shared" si="17"/>
        <v>0</v>
      </c>
      <c r="H81" s="59">
        <f>IF(SUM(F81:$F$366)=1,1,0)</f>
        <v>1</v>
      </c>
      <c r="I81" s="78">
        <f t="shared" si="18"/>
        <v>1</v>
      </c>
      <c r="J81" s="59">
        <f>IF(MOD(A81-1,12/VLOOKUP(Prem_Frequency,P_Parameters!$B$21:$C$24,2,FALSE))=0,1)*H81</f>
        <v>0</v>
      </c>
      <c r="K81" s="75">
        <f t="shared" si="19"/>
        <v>2000000</v>
      </c>
      <c r="L81" s="79">
        <f>SUMPRODUCT($J$7:$J$366,$N$7:$N$366)-SUMPRODUCT($J$7:J81,$N$7:N81)</f>
        <v>3900000</v>
      </c>
      <c r="M81" s="75">
        <f t="shared" ca="1" si="27"/>
        <v>1713650.25060209</v>
      </c>
      <c r="N81" s="75">
        <f>C_Lower!J81*Ann_Prem/No_Ann_Prems</f>
        <v>0</v>
      </c>
      <c r="O81" s="78">
        <f>VLOOKUP(INT((A81-1)/12)+1,P_Parameters!$B$63:$C$66,2)*N81</f>
        <v>0</v>
      </c>
      <c r="P81" s="80">
        <f t="shared" si="20"/>
        <v>0</v>
      </c>
      <c r="Q81" s="92">
        <f t="shared" si="21"/>
        <v>0</v>
      </c>
      <c r="R81" s="78">
        <f t="shared" ca="1" si="22"/>
        <v>0</v>
      </c>
      <c r="S81" s="75">
        <f t="shared" ca="1" si="23"/>
        <v>1724009.1276029369</v>
      </c>
      <c r="T81" s="75">
        <f t="shared" ca="1" si="28"/>
        <v>1724009.1276029369</v>
      </c>
      <c r="U81" s="81">
        <f>VLOOKUP(D81,P_Parameters!$B$71:$C$76,2)</f>
        <v>0</v>
      </c>
    </row>
    <row r="82" spans="1:21" x14ac:dyDescent="0.25">
      <c r="A82" s="59">
        <f t="shared" si="29"/>
        <v>76</v>
      </c>
      <c r="B82" s="76">
        <f t="shared" ca="1" si="15"/>
        <v>45689</v>
      </c>
      <c r="C82" s="76">
        <f t="shared" ca="1" si="16"/>
        <v>45717</v>
      </c>
      <c r="D82" s="77">
        <f t="shared" si="24"/>
        <v>7</v>
      </c>
      <c r="E82" s="77">
        <f t="shared" si="25"/>
        <v>0</v>
      </c>
      <c r="F82" s="75">
        <f t="shared" si="26"/>
        <v>0</v>
      </c>
      <c r="G82" s="75">
        <f t="shared" si="17"/>
        <v>0</v>
      </c>
      <c r="H82" s="59">
        <f>IF(SUM(F82:$F$366)=1,1,0)</f>
        <v>1</v>
      </c>
      <c r="I82" s="78">
        <f t="shared" si="18"/>
        <v>1</v>
      </c>
      <c r="J82" s="59">
        <f>IF(MOD(A82-1,12/VLOOKUP(Prem_Frequency,P_Parameters!$B$21:$C$24,2,FALSE))=0,1)*H82</f>
        <v>0</v>
      </c>
      <c r="K82" s="75">
        <f t="shared" si="19"/>
        <v>2000000</v>
      </c>
      <c r="L82" s="79">
        <f>SUMPRODUCT($J$7:$J$366,$N$7:$N$366)-SUMPRODUCT($J$7:J82,$N$7:N82)</f>
        <v>3900000</v>
      </c>
      <c r="M82" s="75">
        <f t="shared" ca="1" si="27"/>
        <v>1724009.1276029369</v>
      </c>
      <c r="N82" s="75">
        <f>C_Lower!J82*Ann_Prem/No_Ann_Prems</f>
        <v>0</v>
      </c>
      <c r="O82" s="78">
        <f>VLOOKUP(INT((A82-1)/12)+1,P_Parameters!$B$63:$C$66,2)*N82</f>
        <v>0</v>
      </c>
      <c r="P82" s="80">
        <f t="shared" si="20"/>
        <v>0</v>
      </c>
      <c r="Q82" s="92">
        <f t="shared" si="21"/>
        <v>0</v>
      </c>
      <c r="R82" s="78">
        <f t="shared" ca="1" si="22"/>
        <v>0</v>
      </c>
      <c r="S82" s="75">
        <f t="shared" ca="1" si="23"/>
        <v>1734430.6231764364</v>
      </c>
      <c r="T82" s="75">
        <f t="shared" ca="1" si="28"/>
        <v>1734430.6231764364</v>
      </c>
      <c r="U82" s="81">
        <f>VLOOKUP(D82,P_Parameters!$B$71:$C$76,2)</f>
        <v>0</v>
      </c>
    </row>
    <row r="83" spans="1:21" x14ac:dyDescent="0.25">
      <c r="A83" s="59">
        <f t="shared" si="29"/>
        <v>77</v>
      </c>
      <c r="B83" s="76">
        <f t="shared" ca="1" si="15"/>
        <v>45717</v>
      </c>
      <c r="C83" s="76">
        <f t="shared" ca="1" si="16"/>
        <v>45748</v>
      </c>
      <c r="D83" s="77">
        <f t="shared" si="24"/>
        <v>7</v>
      </c>
      <c r="E83" s="77">
        <f t="shared" si="25"/>
        <v>0</v>
      </c>
      <c r="F83" s="75">
        <f t="shared" si="26"/>
        <v>0</v>
      </c>
      <c r="G83" s="75">
        <f t="shared" si="17"/>
        <v>0</v>
      </c>
      <c r="H83" s="59">
        <f>IF(SUM(F83:$F$366)=1,1,0)</f>
        <v>1</v>
      </c>
      <c r="I83" s="78">
        <f t="shared" si="18"/>
        <v>1</v>
      </c>
      <c r="J83" s="59">
        <f>IF(MOD(A83-1,12/VLOOKUP(Prem_Frequency,P_Parameters!$B$21:$C$24,2,FALSE))=0,1)*H83</f>
        <v>0</v>
      </c>
      <c r="K83" s="75">
        <f t="shared" si="19"/>
        <v>2000000</v>
      </c>
      <c r="L83" s="79">
        <f>SUMPRODUCT($J$7:$J$366,$N$7:$N$366)-SUMPRODUCT($J$7:J83,$N$7:N83)</f>
        <v>3900000</v>
      </c>
      <c r="M83" s="75">
        <f t="shared" ca="1" si="27"/>
        <v>1734430.6231764364</v>
      </c>
      <c r="N83" s="75">
        <f>C_Lower!J83*Ann_Prem/No_Ann_Prems</f>
        <v>0</v>
      </c>
      <c r="O83" s="78">
        <f>VLOOKUP(INT((A83-1)/12)+1,P_Parameters!$B$63:$C$66,2)*N83</f>
        <v>0</v>
      </c>
      <c r="P83" s="80">
        <f t="shared" si="20"/>
        <v>0</v>
      </c>
      <c r="Q83" s="92">
        <f t="shared" si="21"/>
        <v>0</v>
      </c>
      <c r="R83" s="78">
        <f t="shared" ca="1" si="22"/>
        <v>0</v>
      </c>
      <c r="S83" s="75">
        <f t="shared" ca="1" si="23"/>
        <v>1744915.1158467897</v>
      </c>
      <c r="T83" s="75">
        <f t="shared" ca="1" si="28"/>
        <v>1744915.1158467897</v>
      </c>
      <c r="U83" s="81">
        <f>VLOOKUP(D83,P_Parameters!$B$71:$C$76,2)</f>
        <v>0</v>
      </c>
    </row>
    <row r="84" spans="1:21" x14ac:dyDescent="0.25">
      <c r="A84" s="59">
        <f t="shared" si="29"/>
        <v>78</v>
      </c>
      <c r="B84" s="76">
        <f t="shared" ca="1" si="15"/>
        <v>45748</v>
      </c>
      <c r="C84" s="76">
        <f t="shared" ca="1" si="16"/>
        <v>45778</v>
      </c>
      <c r="D84" s="77">
        <f t="shared" si="24"/>
        <v>7</v>
      </c>
      <c r="E84" s="77">
        <f t="shared" si="25"/>
        <v>0</v>
      </c>
      <c r="F84" s="75">
        <f t="shared" si="26"/>
        <v>0</v>
      </c>
      <c r="G84" s="75">
        <f t="shared" si="17"/>
        <v>0</v>
      </c>
      <c r="H84" s="59">
        <f>IF(SUM(F84:$F$366)=1,1,0)</f>
        <v>1</v>
      </c>
      <c r="I84" s="78">
        <f t="shared" si="18"/>
        <v>1</v>
      </c>
      <c r="J84" s="59">
        <f>IF(MOD(A84-1,12/VLOOKUP(Prem_Frequency,P_Parameters!$B$21:$C$24,2,FALSE))=0,1)*H84</f>
        <v>0</v>
      </c>
      <c r="K84" s="75">
        <f t="shared" si="19"/>
        <v>2000000</v>
      </c>
      <c r="L84" s="79">
        <f>SUMPRODUCT($J$7:$J$366,$N$7:$N$366)-SUMPRODUCT($J$7:J84,$N$7:N84)</f>
        <v>3900000</v>
      </c>
      <c r="M84" s="75">
        <f t="shared" ca="1" si="27"/>
        <v>1744915.1158467897</v>
      </c>
      <c r="N84" s="75">
        <f>C_Lower!J84*Ann_Prem/No_Ann_Prems</f>
        <v>0</v>
      </c>
      <c r="O84" s="78">
        <f>VLOOKUP(INT((A84-1)/12)+1,P_Parameters!$B$63:$C$66,2)*N84</f>
        <v>0</v>
      </c>
      <c r="P84" s="80">
        <f t="shared" si="20"/>
        <v>0</v>
      </c>
      <c r="Q84" s="92">
        <f t="shared" si="21"/>
        <v>0</v>
      </c>
      <c r="R84" s="78">
        <f t="shared" ca="1" si="22"/>
        <v>0</v>
      </c>
      <c r="S84" s="75">
        <f t="shared" ca="1" si="23"/>
        <v>1755462.986426346</v>
      </c>
      <c r="T84" s="75">
        <f t="shared" ca="1" si="28"/>
        <v>1755462.986426346</v>
      </c>
      <c r="U84" s="81">
        <f>VLOOKUP(D84,P_Parameters!$B$71:$C$76,2)</f>
        <v>0</v>
      </c>
    </row>
    <row r="85" spans="1:21" x14ac:dyDescent="0.25">
      <c r="A85" s="59">
        <f t="shared" si="29"/>
        <v>79</v>
      </c>
      <c r="B85" s="76">
        <f t="shared" ca="1" si="15"/>
        <v>45778</v>
      </c>
      <c r="C85" s="76">
        <f t="shared" ca="1" si="16"/>
        <v>45809</v>
      </c>
      <c r="D85" s="77">
        <f t="shared" si="24"/>
        <v>7</v>
      </c>
      <c r="E85" s="77">
        <f t="shared" si="25"/>
        <v>0</v>
      </c>
      <c r="F85" s="75">
        <f t="shared" si="26"/>
        <v>0</v>
      </c>
      <c r="G85" s="75">
        <f t="shared" si="17"/>
        <v>0</v>
      </c>
      <c r="H85" s="59">
        <f>IF(SUM(F85:$F$366)=1,1,0)</f>
        <v>1</v>
      </c>
      <c r="I85" s="78">
        <f t="shared" si="18"/>
        <v>1</v>
      </c>
      <c r="J85" s="59">
        <f>IF(MOD(A85-1,12/VLOOKUP(Prem_Frequency,P_Parameters!$B$21:$C$24,2,FALSE))=0,1)*H85</f>
        <v>0</v>
      </c>
      <c r="K85" s="75">
        <f t="shared" si="19"/>
        <v>2000000</v>
      </c>
      <c r="L85" s="79">
        <f>SUMPRODUCT($J$7:$J$366,$N$7:$N$366)-SUMPRODUCT($J$7:J85,$N$7:N85)</f>
        <v>3900000</v>
      </c>
      <c r="M85" s="75">
        <f t="shared" ca="1" si="27"/>
        <v>1755462.986426346</v>
      </c>
      <c r="N85" s="75">
        <f>C_Lower!J85*Ann_Prem/No_Ann_Prems</f>
        <v>0</v>
      </c>
      <c r="O85" s="78">
        <f>VLOOKUP(INT((A85-1)/12)+1,P_Parameters!$B$63:$C$66,2)*N85</f>
        <v>0</v>
      </c>
      <c r="P85" s="80">
        <f t="shared" si="20"/>
        <v>0</v>
      </c>
      <c r="Q85" s="92">
        <f t="shared" si="21"/>
        <v>0</v>
      </c>
      <c r="R85" s="78">
        <f t="shared" ca="1" si="22"/>
        <v>0</v>
      </c>
      <c r="S85" s="75">
        <f t="shared" ca="1" si="23"/>
        <v>1766074.6180294345</v>
      </c>
      <c r="T85" s="75">
        <f t="shared" ca="1" si="28"/>
        <v>1766074.6180294345</v>
      </c>
      <c r="U85" s="81">
        <f>VLOOKUP(D85,P_Parameters!$B$71:$C$76,2)</f>
        <v>0</v>
      </c>
    </row>
    <row r="86" spans="1:21" x14ac:dyDescent="0.25">
      <c r="A86" s="59">
        <f t="shared" si="29"/>
        <v>80</v>
      </c>
      <c r="B86" s="76">
        <f t="shared" ca="1" si="15"/>
        <v>45809</v>
      </c>
      <c r="C86" s="76">
        <f t="shared" ca="1" si="16"/>
        <v>45839</v>
      </c>
      <c r="D86" s="77">
        <f t="shared" si="24"/>
        <v>7</v>
      </c>
      <c r="E86" s="77">
        <f t="shared" si="25"/>
        <v>0</v>
      </c>
      <c r="F86" s="75">
        <f t="shared" si="26"/>
        <v>0</v>
      </c>
      <c r="G86" s="75">
        <f t="shared" si="17"/>
        <v>0</v>
      </c>
      <c r="H86" s="59">
        <f>IF(SUM(F86:$F$366)=1,1,0)</f>
        <v>1</v>
      </c>
      <c r="I86" s="78">
        <f t="shared" si="18"/>
        <v>1</v>
      </c>
      <c r="J86" s="59">
        <f>IF(MOD(A86-1,12/VLOOKUP(Prem_Frequency,P_Parameters!$B$21:$C$24,2,FALSE))=0,1)*H86</f>
        <v>0</v>
      </c>
      <c r="K86" s="75">
        <f t="shared" si="19"/>
        <v>2000000</v>
      </c>
      <c r="L86" s="79">
        <f>SUMPRODUCT($J$7:$J$366,$N$7:$N$366)-SUMPRODUCT($J$7:J86,$N$7:N86)</f>
        <v>3900000</v>
      </c>
      <c r="M86" s="75">
        <f t="shared" ca="1" si="27"/>
        <v>1766074.6180294345</v>
      </c>
      <c r="N86" s="75">
        <f>C_Lower!J86*Ann_Prem/No_Ann_Prems</f>
        <v>0</v>
      </c>
      <c r="O86" s="78">
        <f>VLOOKUP(INT((A86-1)/12)+1,P_Parameters!$B$63:$C$66,2)*N86</f>
        <v>0</v>
      </c>
      <c r="P86" s="80">
        <f t="shared" si="20"/>
        <v>0</v>
      </c>
      <c r="Q86" s="92">
        <f t="shared" si="21"/>
        <v>0</v>
      </c>
      <c r="R86" s="78">
        <f t="shared" ca="1" si="22"/>
        <v>0</v>
      </c>
      <c r="S86" s="75">
        <f t="shared" ca="1" si="23"/>
        <v>1776750.3960862793</v>
      </c>
      <c r="T86" s="75">
        <f t="shared" ca="1" si="28"/>
        <v>1776750.3960862793</v>
      </c>
      <c r="U86" s="81">
        <f>VLOOKUP(D86,P_Parameters!$B$71:$C$76,2)</f>
        <v>0</v>
      </c>
    </row>
    <row r="87" spans="1:21" x14ac:dyDescent="0.25">
      <c r="A87" s="59">
        <f t="shared" si="29"/>
        <v>81</v>
      </c>
      <c r="B87" s="76">
        <f t="shared" ca="1" si="15"/>
        <v>45839</v>
      </c>
      <c r="C87" s="76">
        <f t="shared" ca="1" si="16"/>
        <v>45870</v>
      </c>
      <c r="D87" s="77">
        <f t="shared" si="24"/>
        <v>7</v>
      </c>
      <c r="E87" s="77">
        <f t="shared" si="25"/>
        <v>0</v>
      </c>
      <c r="F87" s="75">
        <f t="shared" si="26"/>
        <v>0</v>
      </c>
      <c r="G87" s="75">
        <f t="shared" si="17"/>
        <v>0</v>
      </c>
      <c r="H87" s="59">
        <f>IF(SUM(F87:$F$366)=1,1,0)</f>
        <v>1</v>
      </c>
      <c r="I87" s="78">
        <f t="shared" si="18"/>
        <v>1</v>
      </c>
      <c r="J87" s="59">
        <f>IF(MOD(A87-1,12/VLOOKUP(Prem_Frequency,P_Parameters!$B$21:$C$24,2,FALSE))=0,1)*H87</f>
        <v>0</v>
      </c>
      <c r="K87" s="75">
        <f t="shared" si="19"/>
        <v>2000000</v>
      </c>
      <c r="L87" s="79">
        <f>SUMPRODUCT($J$7:$J$366,$N$7:$N$366)-SUMPRODUCT($J$7:J87,$N$7:N87)</f>
        <v>3900000</v>
      </c>
      <c r="M87" s="75">
        <f t="shared" ca="1" si="27"/>
        <v>1776750.3960862793</v>
      </c>
      <c r="N87" s="75">
        <f>C_Lower!J87*Ann_Prem/No_Ann_Prems</f>
        <v>0</v>
      </c>
      <c r="O87" s="78">
        <f>VLOOKUP(INT((A87-1)/12)+1,P_Parameters!$B$63:$C$66,2)*N87</f>
        <v>0</v>
      </c>
      <c r="P87" s="80">
        <f t="shared" si="20"/>
        <v>0</v>
      </c>
      <c r="Q87" s="92">
        <f t="shared" si="21"/>
        <v>0</v>
      </c>
      <c r="R87" s="78">
        <f t="shared" ca="1" si="22"/>
        <v>0</v>
      </c>
      <c r="S87" s="75">
        <f t="shared" ca="1" si="23"/>
        <v>1787490.7083569991</v>
      </c>
      <c r="T87" s="75">
        <f t="shared" ca="1" si="28"/>
        <v>1787490.7083569991</v>
      </c>
      <c r="U87" s="81">
        <f>VLOOKUP(D87,P_Parameters!$B$71:$C$76,2)</f>
        <v>0</v>
      </c>
    </row>
    <row r="88" spans="1:21" x14ac:dyDescent="0.25">
      <c r="A88" s="59">
        <f t="shared" si="29"/>
        <v>82</v>
      </c>
      <c r="B88" s="76">
        <f t="shared" ca="1" si="15"/>
        <v>45870</v>
      </c>
      <c r="C88" s="76">
        <f t="shared" ca="1" si="16"/>
        <v>45901</v>
      </c>
      <c r="D88" s="77">
        <f t="shared" si="24"/>
        <v>7</v>
      </c>
      <c r="E88" s="77">
        <f t="shared" si="25"/>
        <v>0</v>
      </c>
      <c r="F88" s="75">
        <f t="shared" si="26"/>
        <v>0</v>
      </c>
      <c r="G88" s="75">
        <f t="shared" si="17"/>
        <v>0</v>
      </c>
      <c r="H88" s="59">
        <f>IF(SUM(F88:$F$366)=1,1,0)</f>
        <v>1</v>
      </c>
      <c r="I88" s="78">
        <f t="shared" si="18"/>
        <v>1</v>
      </c>
      <c r="J88" s="59">
        <f>IF(MOD(A88-1,12/VLOOKUP(Prem_Frequency,P_Parameters!$B$21:$C$24,2,FALSE))=0,1)*H88</f>
        <v>0</v>
      </c>
      <c r="K88" s="75">
        <f t="shared" si="19"/>
        <v>2000000</v>
      </c>
      <c r="L88" s="79">
        <f>SUMPRODUCT($J$7:$J$366,$N$7:$N$366)-SUMPRODUCT($J$7:J88,$N$7:N88)</f>
        <v>3900000</v>
      </c>
      <c r="M88" s="75">
        <f t="shared" ca="1" si="27"/>
        <v>1787490.7083569991</v>
      </c>
      <c r="N88" s="75">
        <f>C_Lower!J88*Ann_Prem/No_Ann_Prems</f>
        <v>0</v>
      </c>
      <c r="O88" s="78">
        <f>VLOOKUP(INT((A88-1)/12)+1,P_Parameters!$B$63:$C$66,2)*N88</f>
        <v>0</v>
      </c>
      <c r="P88" s="80">
        <f t="shared" si="20"/>
        <v>0</v>
      </c>
      <c r="Q88" s="92">
        <f t="shared" si="21"/>
        <v>0</v>
      </c>
      <c r="R88" s="78">
        <f t="shared" ca="1" si="22"/>
        <v>0</v>
      </c>
      <c r="S88" s="75">
        <f t="shared" ca="1" si="23"/>
        <v>1798295.9449456909</v>
      </c>
      <c r="T88" s="75">
        <f t="shared" ca="1" si="28"/>
        <v>1798295.9449456909</v>
      </c>
      <c r="U88" s="81">
        <f>VLOOKUP(D88,P_Parameters!$B$71:$C$76,2)</f>
        <v>0</v>
      </c>
    </row>
    <row r="89" spans="1:21" x14ac:dyDescent="0.25">
      <c r="A89" s="59">
        <f t="shared" si="29"/>
        <v>83</v>
      </c>
      <c r="B89" s="76">
        <f t="shared" ca="1" si="15"/>
        <v>45901</v>
      </c>
      <c r="C89" s="76">
        <f t="shared" ca="1" si="16"/>
        <v>45931</v>
      </c>
      <c r="D89" s="77">
        <f t="shared" si="24"/>
        <v>7</v>
      </c>
      <c r="E89" s="77">
        <f t="shared" si="25"/>
        <v>0</v>
      </c>
      <c r="F89" s="75">
        <f t="shared" si="26"/>
        <v>0</v>
      </c>
      <c r="G89" s="75">
        <f t="shared" si="17"/>
        <v>0</v>
      </c>
      <c r="H89" s="59">
        <f>IF(SUM(F89:$F$366)=1,1,0)</f>
        <v>1</v>
      </c>
      <c r="I89" s="78">
        <f t="shared" si="18"/>
        <v>1</v>
      </c>
      <c r="J89" s="59">
        <f>IF(MOD(A89-1,12/VLOOKUP(Prem_Frequency,P_Parameters!$B$21:$C$24,2,FALSE))=0,1)*H89</f>
        <v>0</v>
      </c>
      <c r="K89" s="75">
        <f t="shared" si="19"/>
        <v>2000000</v>
      </c>
      <c r="L89" s="79">
        <f>SUMPRODUCT($J$7:$J$366,$N$7:$N$366)-SUMPRODUCT($J$7:J89,$N$7:N89)</f>
        <v>3900000</v>
      </c>
      <c r="M89" s="75">
        <f t="shared" ca="1" si="27"/>
        <v>1798295.9449456909</v>
      </c>
      <c r="N89" s="75">
        <f>C_Lower!J89*Ann_Prem/No_Ann_Prems</f>
        <v>0</v>
      </c>
      <c r="O89" s="78">
        <f>VLOOKUP(INT((A89-1)/12)+1,P_Parameters!$B$63:$C$66,2)*N89</f>
        <v>0</v>
      </c>
      <c r="P89" s="80">
        <f t="shared" si="20"/>
        <v>0</v>
      </c>
      <c r="Q89" s="92">
        <f t="shared" si="21"/>
        <v>0</v>
      </c>
      <c r="R89" s="78">
        <f t="shared" ca="1" si="22"/>
        <v>0</v>
      </c>
      <c r="S89" s="75">
        <f t="shared" ca="1" si="23"/>
        <v>1809166.4983145997</v>
      </c>
      <c r="T89" s="75">
        <f t="shared" ca="1" si="28"/>
        <v>1809166.4983145997</v>
      </c>
      <c r="U89" s="81">
        <f>VLOOKUP(D89,P_Parameters!$B$71:$C$76,2)</f>
        <v>0</v>
      </c>
    </row>
    <row r="90" spans="1:21" x14ac:dyDescent="0.25">
      <c r="A90" s="59">
        <f t="shared" si="29"/>
        <v>84</v>
      </c>
      <c r="B90" s="76">
        <f t="shared" ca="1" si="15"/>
        <v>45931</v>
      </c>
      <c r="C90" s="76">
        <f t="shared" ca="1" si="16"/>
        <v>45962</v>
      </c>
      <c r="D90" s="77">
        <f t="shared" si="24"/>
        <v>8</v>
      </c>
      <c r="E90" s="77">
        <f t="shared" si="25"/>
        <v>7</v>
      </c>
      <c r="F90" s="75">
        <f t="shared" si="26"/>
        <v>0</v>
      </c>
      <c r="G90" s="75">
        <f t="shared" si="17"/>
        <v>0</v>
      </c>
      <c r="H90" s="59">
        <f>IF(SUM(F90:$F$366)=1,1,0)</f>
        <v>1</v>
      </c>
      <c r="I90" s="78">
        <f t="shared" si="18"/>
        <v>1</v>
      </c>
      <c r="J90" s="59">
        <f>IF(MOD(A90-1,12/VLOOKUP(Prem_Frequency,P_Parameters!$B$21:$C$24,2,FALSE))=0,1)*H90</f>
        <v>0</v>
      </c>
      <c r="K90" s="75">
        <f t="shared" si="19"/>
        <v>2000000</v>
      </c>
      <c r="L90" s="79">
        <f>SUMPRODUCT($J$7:$J$366,$N$7:$N$366)-SUMPRODUCT($J$7:J90,$N$7:N90)</f>
        <v>3900000</v>
      </c>
      <c r="M90" s="75">
        <f t="shared" ca="1" si="27"/>
        <v>1809166.4983145997</v>
      </c>
      <c r="N90" s="75">
        <f>C_Lower!J90*Ann_Prem/No_Ann_Prems</f>
        <v>0</v>
      </c>
      <c r="O90" s="78">
        <f>VLOOKUP(INT((A90-1)/12)+1,P_Parameters!$B$63:$C$66,2)*N90</f>
        <v>0</v>
      </c>
      <c r="P90" s="80">
        <f t="shared" si="20"/>
        <v>0</v>
      </c>
      <c r="Q90" s="92">
        <f t="shared" si="21"/>
        <v>0</v>
      </c>
      <c r="R90" s="78">
        <f t="shared" ca="1" si="22"/>
        <v>0</v>
      </c>
      <c r="S90" s="75">
        <f t="shared" ca="1" si="23"/>
        <v>1820102.763298373</v>
      </c>
      <c r="T90" s="75">
        <f t="shared" ca="1" si="28"/>
        <v>1820102.763298373</v>
      </c>
      <c r="U90" s="81">
        <f>VLOOKUP(D90,P_Parameters!$B$71:$C$76,2)</f>
        <v>0</v>
      </c>
    </row>
    <row r="91" spans="1:21" x14ac:dyDescent="0.25">
      <c r="A91" s="59">
        <f t="shared" si="29"/>
        <v>85</v>
      </c>
      <c r="B91" s="76">
        <f t="shared" ca="1" si="15"/>
        <v>45962</v>
      </c>
      <c r="C91" s="76">
        <f t="shared" ca="1" si="16"/>
        <v>45992</v>
      </c>
      <c r="D91" s="77">
        <f t="shared" si="24"/>
        <v>8</v>
      </c>
      <c r="E91" s="77">
        <f t="shared" si="25"/>
        <v>0</v>
      </c>
      <c r="F91" s="75">
        <f t="shared" si="26"/>
        <v>0</v>
      </c>
      <c r="G91" s="75">
        <f t="shared" si="17"/>
        <v>1</v>
      </c>
      <c r="H91" s="59">
        <f>IF(SUM(F91:$F$366)=1,1,0)</f>
        <v>1</v>
      </c>
      <c r="I91" s="78">
        <f t="shared" si="18"/>
        <v>1</v>
      </c>
      <c r="J91" s="59">
        <f>IF(MOD(A91-1,12/VLOOKUP(Prem_Frequency,P_Parameters!$B$21:$C$24,2,FALSE))=0,1)*H91</f>
        <v>1</v>
      </c>
      <c r="K91" s="75">
        <f t="shared" si="19"/>
        <v>2000000</v>
      </c>
      <c r="L91" s="79">
        <f>SUMPRODUCT($J$7:$J$366,$N$7:$N$366)-SUMPRODUCT($J$7:J91,$N$7:N91)</f>
        <v>3600000</v>
      </c>
      <c r="M91" s="75">
        <f t="shared" ca="1" si="27"/>
        <v>1820102.763298373</v>
      </c>
      <c r="N91" s="75">
        <f>C_Lower!J91*Ann_Prem/No_Ann_Prems</f>
        <v>300000</v>
      </c>
      <c r="O91" s="78">
        <f>VLOOKUP(INT((A91-1)/12)+1,P_Parameters!$B$63:$C$66,2)*N91</f>
        <v>0</v>
      </c>
      <c r="P91" s="80">
        <f t="shared" si="20"/>
        <v>3000</v>
      </c>
      <c r="Q91" s="92">
        <f t="shared" si="21"/>
        <v>5000</v>
      </c>
      <c r="R91" s="78">
        <f t="shared" ca="1" si="22"/>
        <v>66360</v>
      </c>
      <c r="S91" s="75">
        <f t="shared" ca="1" si="23"/>
        <v>2058109.1126470421</v>
      </c>
      <c r="T91" s="75">
        <f t="shared" ca="1" si="28"/>
        <v>2058109.1126470421</v>
      </c>
      <c r="U91" s="81">
        <f>VLOOKUP(D91,P_Parameters!$B$71:$C$76,2)</f>
        <v>0</v>
      </c>
    </row>
    <row r="92" spans="1:21" x14ac:dyDescent="0.25">
      <c r="A92" s="59">
        <f t="shared" si="29"/>
        <v>86</v>
      </c>
      <c r="B92" s="76">
        <f t="shared" ca="1" si="15"/>
        <v>45992</v>
      </c>
      <c r="C92" s="76">
        <f t="shared" ca="1" si="16"/>
        <v>46023</v>
      </c>
      <c r="D92" s="77">
        <f t="shared" si="24"/>
        <v>8</v>
      </c>
      <c r="E92" s="77">
        <f t="shared" si="25"/>
        <v>0</v>
      </c>
      <c r="F92" s="75">
        <f t="shared" si="26"/>
        <v>0</v>
      </c>
      <c r="G92" s="75">
        <f t="shared" si="17"/>
        <v>0</v>
      </c>
      <c r="H92" s="59">
        <f>IF(SUM(F92:$F$366)=1,1,0)</f>
        <v>1</v>
      </c>
      <c r="I92" s="78">
        <f t="shared" si="18"/>
        <v>1</v>
      </c>
      <c r="J92" s="59">
        <f>IF(MOD(A92-1,12/VLOOKUP(Prem_Frequency,P_Parameters!$B$21:$C$24,2,FALSE))=0,1)*H92</f>
        <v>0</v>
      </c>
      <c r="K92" s="75">
        <f t="shared" si="19"/>
        <v>2000000</v>
      </c>
      <c r="L92" s="79">
        <f>SUMPRODUCT($J$7:$J$366,$N$7:$N$366)-SUMPRODUCT($J$7:J92,$N$7:N92)</f>
        <v>3600000</v>
      </c>
      <c r="M92" s="75">
        <f t="shared" ca="1" si="27"/>
        <v>2058109.1126470421</v>
      </c>
      <c r="N92" s="75">
        <f>C_Lower!J92*Ann_Prem/No_Ann_Prems</f>
        <v>0</v>
      </c>
      <c r="O92" s="78">
        <f>VLOOKUP(INT((A92-1)/12)+1,P_Parameters!$B$63:$C$66,2)*N92</f>
        <v>0</v>
      </c>
      <c r="P92" s="80">
        <f t="shared" si="20"/>
        <v>0</v>
      </c>
      <c r="Q92" s="92">
        <f t="shared" si="21"/>
        <v>0</v>
      </c>
      <c r="R92" s="78">
        <f t="shared" ca="1" si="22"/>
        <v>0</v>
      </c>
      <c r="S92" s="75">
        <f t="shared" ca="1" si="23"/>
        <v>2070550.2155761505</v>
      </c>
      <c r="T92" s="75">
        <f t="shared" ca="1" si="28"/>
        <v>2070550.2155761505</v>
      </c>
      <c r="U92" s="81">
        <f>VLOOKUP(D92,P_Parameters!$B$71:$C$76,2)</f>
        <v>0</v>
      </c>
    </row>
    <row r="93" spans="1:21" x14ac:dyDescent="0.25">
      <c r="A93" s="59">
        <f t="shared" si="29"/>
        <v>87</v>
      </c>
      <c r="B93" s="76">
        <f t="shared" ca="1" si="15"/>
        <v>46023</v>
      </c>
      <c r="C93" s="76">
        <f t="shared" ca="1" si="16"/>
        <v>46054</v>
      </c>
      <c r="D93" s="77">
        <f t="shared" si="24"/>
        <v>8</v>
      </c>
      <c r="E93" s="77">
        <f t="shared" si="25"/>
        <v>0</v>
      </c>
      <c r="F93" s="75">
        <f t="shared" si="26"/>
        <v>0</v>
      </c>
      <c r="G93" s="75">
        <f t="shared" si="17"/>
        <v>0</v>
      </c>
      <c r="H93" s="59">
        <f>IF(SUM(F93:$F$366)=1,1,0)</f>
        <v>1</v>
      </c>
      <c r="I93" s="78">
        <f t="shared" si="18"/>
        <v>1</v>
      </c>
      <c r="J93" s="59">
        <f>IF(MOD(A93-1,12/VLOOKUP(Prem_Frequency,P_Parameters!$B$21:$C$24,2,FALSE))=0,1)*H93</f>
        <v>0</v>
      </c>
      <c r="K93" s="75">
        <f t="shared" si="19"/>
        <v>2000000</v>
      </c>
      <c r="L93" s="79">
        <f>SUMPRODUCT($J$7:$J$366,$N$7:$N$366)-SUMPRODUCT($J$7:J93,$N$7:N93)</f>
        <v>3600000</v>
      </c>
      <c r="M93" s="75">
        <f t="shared" ca="1" si="27"/>
        <v>2070550.2155761505</v>
      </c>
      <c r="N93" s="75">
        <f>C_Lower!J93*Ann_Prem/No_Ann_Prems</f>
        <v>0</v>
      </c>
      <c r="O93" s="78">
        <f>VLOOKUP(INT((A93-1)/12)+1,P_Parameters!$B$63:$C$66,2)*N93</f>
        <v>0</v>
      </c>
      <c r="P93" s="80">
        <f t="shared" si="20"/>
        <v>0</v>
      </c>
      <c r="Q93" s="92">
        <f t="shared" si="21"/>
        <v>0</v>
      </c>
      <c r="R93" s="78">
        <f t="shared" ca="1" si="22"/>
        <v>0</v>
      </c>
      <c r="S93" s="75">
        <f t="shared" ca="1" si="23"/>
        <v>2083066.5239650381</v>
      </c>
      <c r="T93" s="75">
        <f t="shared" ca="1" si="28"/>
        <v>2083066.5239650381</v>
      </c>
      <c r="U93" s="81">
        <f>VLOOKUP(D93,P_Parameters!$B$71:$C$76,2)</f>
        <v>0</v>
      </c>
    </row>
    <row r="94" spans="1:21" x14ac:dyDescent="0.25">
      <c r="A94" s="59">
        <f t="shared" si="29"/>
        <v>88</v>
      </c>
      <c r="B94" s="76">
        <f t="shared" ca="1" si="15"/>
        <v>46054</v>
      </c>
      <c r="C94" s="76">
        <f t="shared" ca="1" si="16"/>
        <v>46082</v>
      </c>
      <c r="D94" s="77">
        <f t="shared" si="24"/>
        <v>8</v>
      </c>
      <c r="E94" s="77">
        <f t="shared" si="25"/>
        <v>0</v>
      </c>
      <c r="F94" s="75">
        <f t="shared" si="26"/>
        <v>0</v>
      </c>
      <c r="G94" s="75">
        <f t="shared" si="17"/>
        <v>0</v>
      </c>
      <c r="H94" s="59">
        <f>IF(SUM(F94:$F$366)=1,1,0)</f>
        <v>1</v>
      </c>
      <c r="I94" s="78">
        <f t="shared" si="18"/>
        <v>1</v>
      </c>
      <c r="J94" s="59">
        <f>IF(MOD(A94-1,12/VLOOKUP(Prem_Frequency,P_Parameters!$B$21:$C$24,2,FALSE))=0,1)*H94</f>
        <v>0</v>
      </c>
      <c r="K94" s="75">
        <f t="shared" si="19"/>
        <v>2000000</v>
      </c>
      <c r="L94" s="79">
        <f>SUMPRODUCT($J$7:$J$366,$N$7:$N$366)-SUMPRODUCT($J$7:J94,$N$7:N94)</f>
        <v>3600000</v>
      </c>
      <c r="M94" s="75">
        <f t="shared" ca="1" si="27"/>
        <v>2083066.5239650381</v>
      </c>
      <c r="N94" s="75">
        <f>C_Lower!J94*Ann_Prem/No_Ann_Prems</f>
        <v>0</v>
      </c>
      <c r="O94" s="78">
        <f>VLOOKUP(INT((A94-1)/12)+1,P_Parameters!$B$63:$C$66,2)*N94</f>
        <v>0</v>
      </c>
      <c r="P94" s="80">
        <f t="shared" si="20"/>
        <v>0</v>
      </c>
      <c r="Q94" s="92">
        <f t="shared" si="21"/>
        <v>0</v>
      </c>
      <c r="R94" s="78">
        <f t="shared" ca="1" si="22"/>
        <v>0</v>
      </c>
      <c r="S94" s="75">
        <f t="shared" ca="1" si="23"/>
        <v>2095658.4924246196</v>
      </c>
      <c r="T94" s="75">
        <f t="shared" ca="1" si="28"/>
        <v>2095658.4924246196</v>
      </c>
      <c r="U94" s="81">
        <f>VLOOKUP(D94,P_Parameters!$B$71:$C$76,2)</f>
        <v>0</v>
      </c>
    </row>
    <row r="95" spans="1:21" x14ac:dyDescent="0.25">
      <c r="A95" s="59">
        <f t="shared" si="29"/>
        <v>89</v>
      </c>
      <c r="B95" s="76">
        <f t="shared" ca="1" si="15"/>
        <v>46082</v>
      </c>
      <c r="C95" s="76">
        <f t="shared" ca="1" si="16"/>
        <v>46113</v>
      </c>
      <c r="D95" s="77">
        <f t="shared" si="24"/>
        <v>8</v>
      </c>
      <c r="E95" s="77">
        <f t="shared" si="25"/>
        <v>0</v>
      </c>
      <c r="F95" s="75">
        <f t="shared" si="26"/>
        <v>0</v>
      </c>
      <c r="G95" s="75">
        <f t="shared" si="17"/>
        <v>0</v>
      </c>
      <c r="H95" s="59">
        <f>IF(SUM(F95:$F$366)=1,1,0)</f>
        <v>1</v>
      </c>
      <c r="I95" s="78">
        <f t="shared" si="18"/>
        <v>1</v>
      </c>
      <c r="J95" s="59">
        <f>IF(MOD(A95-1,12/VLOOKUP(Prem_Frequency,P_Parameters!$B$21:$C$24,2,FALSE))=0,1)*H95</f>
        <v>0</v>
      </c>
      <c r="K95" s="75">
        <f t="shared" si="19"/>
        <v>2000000</v>
      </c>
      <c r="L95" s="79">
        <f>SUMPRODUCT($J$7:$J$366,$N$7:$N$366)-SUMPRODUCT($J$7:J95,$N$7:N95)</f>
        <v>3600000</v>
      </c>
      <c r="M95" s="75">
        <f t="shared" ca="1" si="27"/>
        <v>2095658.4924246196</v>
      </c>
      <c r="N95" s="75">
        <f>C_Lower!J95*Ann_Prem/No_Ann_Prems</f>
        <v>0</v>
      </c>
      <c r="O95" s="78">
        <f>VLOOKUP(INT((A95-1)/12)+1,P_Parameters!$B$63:$C$66,2)*N95</f>
        <v>0</v>
      </c>
      <c r="P95" s="80">
        <f t="shared" si="20"/>
        <v>0</v>
      </c>
      <c r="Q95" s="92">
        <f t="shared" si="21"/>
        <v>0</v>
      </c>
      <c r="R95" s="78">
        <f t="shared" ca="1" si="22"/>
        <v>0</v>
      </c>
      <c r="S95" s="75">
        <f t="shared" ca="1" si="23"/>
        <v>2108326.5783138955</v>
      </c>
      <c r="T95" s="75">
        <f t="shared" ca="1" si="28"/>
        <v>2108326.5783138955</v>
      </c>
      <c r="U95" s="81">
        <f>VLOOKUP(D95,P_Parameters!$B$71:$C$76,2)</f>
        <v>0</v>
      </c>
    </row>
    <row r="96" spans="1:21" x14ac:dyDescent="0.25">
      <c r="A96" s="59">
        <f t="shared" si="29"/>
        <v>90</v>
      </c>
      <c r="B96" s="76">
        <f t="shared" ca="1" si="15"/>
        <v>46113</v>
      </c>
      <c r="C96" s="76">
        <f t="shared" ca="1" si="16"/>
        <v>46143</v>
      </c>
      <c r="D96" s="77">
        <f t="shared" si="24"/>
        <v>8</v>
      </c>
      <c r="E96" s="77">
        <f t="shared" si="25"/>
        <v>0</v>
      </c>
      <c r="F96" s="75">
        <f t="shared" si="26"/>
        <v>0</v>
      </c>
      <c r="G96" s="75">
        <f t="shared" si="17"/>
        <v>0</v>
      </c>
      <c r="H96" s="59">
        <f>IF(SUM(F96:$F$366)=1,1,0)</f>
        <v>1</v>
      </c>
      <c r="I96" s="78">
        <f t="shared" si="18"/>
        <v>1</v>
      </c>
      <c r="J96" s="59">
        <f>IF(MOD(A96-1,12/VLOOKUP(Prem_Frequency,P_Parameters!$B$21:$C$24,2,FALSE))=0,1)*H96</f>
        <v>0</v>
      </c>
      <c r="K96" s="75">
        <f t="shared" si="19"/>
        <v>2000000</v>
      </c>
      <c r="L96" s="79">
        <f>SUMPRODUCT($J$7:$J$366,$N$7:$N$366)-SUMPRODUCT($J$7:J96,$N$7:N96)</f>
        <v>3600000</v>
      </c>
      <c r="M96" s="75">
        <f t="shared" ca="1" si="27"/>
        <v>2108326.5783138955</v>
      </c>
      <c r="N96" s="75">
        <f>C_Lower!J96*Ann_Prem/No_Ann_Prems</f>
        <v>0</v>
      </c>
      <c r="O96" s="78">
        <f>VLOOKUP(INT((A96-1)/12)+1,P_Parameters!$B$63:$C$66,2)*N96</f>
        <v>0</v>
      </c>
      <c r="P96" s="80">
        <f t="shared" si="20"/>
        <v>0</v>
      </c>
      <c r="Q96" s="92">
        <f t="shared" si="21"/>
        <v>0</v>
      </c>
      <c r="R96" s="78">
        <f t="shared" ca="1" si="22"/>
        <v>0</v>
      </c>
      <c r="S96" s="75">
        <f t="shared" ca="1" si="23"/>
        <v>2121071.2417565649</v>
      </c>
      <c r="T96" s="75">
        <f t="shared" ca="1" si="28"/>
        <v>2121071.2417565649</v>
      </c>
      <c r="U96" s="81">
        <f>VLOOKUP(D96,P_Parameters!$B$71:$C$76,2)</f>
        <v>0</v>
      </c>
    </row>
    <row r="97" spans="1:21" x14ac:dyDescent="0.25">
      <c r="A97" s="59">
        <f t="shared" si="29"/>
        <v>91</v>
      </c>
      <c r="B97" s="76">
        <f t="shared" ca="1" si="15"/>
        <v>46143</v>
      </c>
      <c r="C97" s="76">
        <f t="shared" ca="1" si="16"/>
        <v>46174</v>
      </c>
      <c r="D97" s="77">
        <f t="shared" si="24"/>
        <v>8</v>
      </c>
      <c r="E97" s="77">
        <f t="shared" si="25"/>
        <v>0</v>
      </c>
      <c r="F97" s="75">
        <f t="shared" si="26"/>
        <v>0</v>
      </c>
      <c r="G97" s="75">
        <f t="shared" si="17"/>
        <v>0</v>
      </c>
      <c r="H97" s="59">
        <f>IF(SUM(F97:$F$366)=1,1,0)</f>
        <v>1</v>
      </c>
      <c r="I97" s="78">
        <f t="shared" si="18"/>
        <v>1</v>
      </c>
      <c r="J97" s="59">
        <f>IF(MOD(A97-1,12/VLOOKUP(Prem_Frequency,P_Parameters!$B$21:$C$24,2,FALSE))=0,1)*H97</f>
        <v>0</v>
      </c>
      <c r="K97" s="75">
        <f t="shared" si="19"/>
        <v>2000000</v>
      </c>
      <c r="L97" s="79">
        <f>SUMPRODUCT($J$7:$J$366,$N$7:$N$366)-SUMPRODUCT($J$7:J97,$N$7:N97)</f>
        <v>3600000</v>
      </c>
      <c r="M97" s="75">
        <f t="shared" ca="1" si="27"/>
        <v>2121071.2417565649</v>
      </c>
      <c r="N97" s="75">
        <f>C_Lower!J97*Ann_Prem/No_Ann_Prems</f>
        <v>0</v>
      </c>
      <c r="O97" s="78">
        <f>VLOOKUP(INT((A97-1)/12)+1,P_Parameters!$B$63:$C$66,2)*N97</f>
        <v>0</v>
      </c>
      <c r="P97" s="80">
        <f t="shared" si="20"/>
        <v>0</v>
      </c>
      <c r="Q97" s="92">
        <f t="shared" si="21"/>
        <v>0</v>
      </c>
      <c r="R97" s="78">
        <f t="shared" ca="1" si="22"/>
        <v>0</v>
      </c>
      <c r="S97" s="75">
        <f t="shared" ca="1" si="23"/>
        <v>2133892.9456577371</v>
      </c>
      <c r="T97" s="75">
        <f t="shared" ca="1" si="28"/>
        <v>2133892.9456577371</v>
      </c>
      <c r="U97" s="81">
        <f>VLOOKUP(D97,P_Parameters!$B$71:$C$76,2)</f>
        <v>0</v>
      </c>
    </row>
    <row r="98" spans="1:21" x14ac:dyDescent="0.25">
      <c r="A98" s="59">
        <f t="shared" si="29"/>
        <v>92</v>
      </c>
      <c r="B98" s="76">
        <f t="shared" ca="1" si="15"/>
        <v>46174</v>
      </c>
      <c r="C98" s="76">
        <f t="shared" ca="1" si="16"/>
        <v>46204</v>
      </c>
      <c r="D98" s="77">
        <f t="shared" si="24"/>
        <v>8</v>
      </c>
      <c r="E98" s="77">
        <f t="shared" si="25"/>
        <v>0</v>
      </c>
      <c r="F98" s="75">
        <f t="shared" si="26"/>
        <v>0</v>
      </c>
      <c r="G98" s="75">
        <f t="shared" si="17"/>
        <v>0</v>
      </c>
      <c r="H98" s="59">
        <f>IF(SUM(F98:$F$366)=1,1,0)</f>
        <v>1</v>
      </c>
      <c r="I98" s="78">
        <f t="shared" si="18"/>
        <v>1</v>
      </c>
      <c r="J98" s="59">
        <f>IF(MOD(A98-1,12/VLOOKUP(Prem_Frequency,P_Parameters!$B$21:$C$24,2,FALSE))=0,1)*H98</f>
        <v>0</v>
      </c>
      <c r="K98" s="75">
        <f t="shared" si="19"/>
        <v>2000000</v>
      </c>
      <c r="L98" s="79">
        <f>SUMPRODUCT($J$7:$J$366,$N$7:$N$366)-SUMPRODUCT($J$7:J98,$N$7:N98)</f>
        <v>3600000</v>
      </c>
      <c r="M98" s="75">
        <f t="shared" ca="1" si="27"/>
        <v>2133892.9456577371</v>
      </c>
      <c r="N98" s="75">
        <f>C_Lower!J98*Ann_Prem/No_Ann_Prems</f>
        <v>0</v>
      </c>
      <c r="O98" s="78">
        <f>VLOOKUP(INT((A98-1)/12)+1,P_Parameters!$B$63:$C$66,2)*N98</f>
        <v>0</v>
      </c>
      <c r="P98" s="80">
        <f t="shared" si="20"/>
        <v>0</v>
      </c>
      <c r="Q98" s="92">
        <f t="shared" si="21"/>
        <v>0</v>
      </c>
      <c r="R98" s="78">
        <f t="shared" ca="1" si="22"/>
        <v>0</v>
      </c>
      <c r="S98" s="75">
        <f t="shared" ca="1" si="23"/>
        <v>2146792.1557207452</v>
      </c>
      <c r="T98" s="75">
        <f t="shared" ca="1" si="28"/>
        <v>2146792.1557207452</v>
      </c>
      <c r="U98" s="81">
        <f>VLOOKUP(D98,P_Parameters!$B$71:$C$76,2)</f>
        <v>0</v>
      </c>
    </row>
    <row r="99" spans="1:21" x14ac:dyDescent="0.25">
      <c r="A99" s="59">
        <f t="shared" si="29"/>
        <v>93</v>
      </c>
      <c r="B99" s="76">
        <f t="shared" ca="1" si="15"/>
        <v>46204</v>
      </c>
      <c r="C99" s="76">
        <f t="shared" ca="1" si="16"/>
        <v>46235</v>
      </c>
      <c r="D99" s="77">
        <f t="shared" si="24"/>
        <v>8</v>
      </c>
      <c r="E99" s="77">
        <f t="shared" si="25"/>
        <v>0</v>
      </c>
      <c r="F99" s="75">
        <f t="shared" si="26"/>
        <v>0</v>
      </c>
      <c r="G99" s="75">
        <f t="shared" si="17"/>
        <v>0</v>
      </c>
      <c r="H99" s="59">
        <f>IF(SUM(F99:$F$366)=1,1,0)</f>
        <v>1</v>
      </c>
      <c r="I99" s="78">
        <f t="shared" si="18"/>
        <v>1</v>
      </c>
      <c r="J99" s="59">
        <f>IF(MOD(A99-1,12/VLOOKUP(Prem_Frequency,P_Parameters!$B$21:$C$24,2,FALSE))=0,1)*H99</f>
        <v>0</v>
      </c>
      <c r="K99" s="75">
        <f t="shared" si="19"/>
        <v>2000000</v>
      </c>
      <c r="L99" s="79">
        <f>SUMPRODUCT($J$7:$J$366,$N$7:$N$366)-SUMPRODUCT($J$7:J99,$N$7:N99)</f>
        <v>3600000</v>
      </c>
      <c r="M99" s="75">
        <f t="shared" ca="1" si="27"/>
        <v>2146792.1557207452</v>
      </c>
      <c r="N99" s="75">
        <f>C_Lower!J99*Ann_Prem/No_Ann_Prems</f>
        <v>0</v>
      </c>
      <c r="O99" s="78">
        <f>VLOOKUP(INT((A99-1)/12)+1,P_Parameters!$B$63:$C$66,2)*N99</f>
        <v>0</v>
      </c>
      <c r="P99" s="80">
        <f t="shared" si="20"/>
        <v>0</v>
      </c>
      <c r="Q99" s="92">
        <f t="shared" si="21"/>
        <v>0</v>
      </c>
      <c r="R99" s="78">
        <f t="shared" ca="1" si="22"/>
        <v>0</v>
      </c>
      <c r="S99" s="75">
        <f t="shared" ca="1" si="23"/>
        <v>2159769.3404640616</v>
      </c>
      <c r="T99" s="75">
        <f t="shared" ca="1" si="28"/>
        <v>2159769.3404640616</v>
      </c>
      <c r="U99" s="81">
        <f>VLOOKUP(D99,P_Parameters!$B$71:$C$76,2)</f>
        <v>0</v>
      </c>
    </row>
    <row r="100" spans="1:21" x14ac:dyDescent="0.25">
      <c r="A100" s="59">
        <f t="shared" si="29"/>
        <v>94</v>
      </c>
      <c r="B100" s="76">
        <f t="shared" ca="1" si="15"/>
        <v>46235</v>
      </c>
      <c r="C100" s="76">
        <f t="shared" ca="1" si="16"/>
        <v>46266</v>
      </c>
      <c r="D100" s="77">
        <f t="shared" si="24"/>
        <v>8</v>
      </c>
      <c r="E100" s="77">
        <f t="shared" si="25"/>
        <v>0</v>
      </c>
      <c r="F100" s="75">
        <f t="shared" si="26"/>
        <v>0</v>
      </c>
      <c r="G100" s="75">
        <f t="shared" si="17"/>
        <v>0</v>
      </c>
      <c r="H100" s="59">
        <f>IF(SUM(F100:$F$366)=1,1,0)</f>
        <v>1</v>
      </c>
      <c r="I100" s="78">
        <f t="shared" si="18"/>
        <v>1</v>
      </c>
      <c r="J100" s="59">
        <f>IF(MOD(A100-1,12/VLOOKUP(Prem_Frequency,P_Parameters!$B$21:$C$24,2,FALSE))=0,1)*H100</f>
        <v>0</v>
      </c>
      <c r="K100" s="75">
        <f t="shared" si="19"/>
        <v>2000000</v>
      </c>
      <c r="L100" s="79">
        <f>SUMPRODUCT($J$7:$J$366,$N$7:$N$366)-SUMPRODUCT($J$7:J100,$N$7:N100)</f>
        <v>3600000</v>
      </c>
      <c r="M100" s="75">
        <f t="shared" ca="1" si="27"/>
        <v>2159769.3404640616</v>
      </c>
      <c r="N100" s="75">
        <f>C_Lower!J100*Ann_Prem/No_Ann_Prems</f>
        <v>0</v>
      </c>
      <c r="O100" s="78">
        <f>VLOOKUP(INT((A100-1)/12)+1,P_Parameters!$B$63:$C$66,2)*N100</f>
        <v>0</v>
      </c>
      <c r="P100" s="80">
        <f t="shared" si="20"/>
        <v>0</v>
      </c>
      <c r="Q100" s="92">
        <f t="shared" si="21"/>
        <v>0</v>
      </c>
      <c r="R100" s="78">
        <f t="shared" ca="1" si="22"/>
        <v>0</v>
      </c>
      <c r="S100" s="75">
        <f t="shared" ca="1" si="23"/>
        <v>2172824.9712383146</v>
      </c>
      <c r="T100" s="75">
        <f t="shared" ca="1" si="28"/>
        <v>2172824.9712383146</v>
      </c>
      <c r="U100" s="81">
        <f>VLOOKUP(D100,P_Parameters!$B$71:$C$76,2)</f>
        <v>0</v>
      </c>
    </row>
    <row r="101" spans="1:21" x14ac:dyDescent="0.25">
      <c r="A101" s="59">
        <f t="shared" si="29"/>
        <v>95</v>
      </c>
      <c r="B101" s="76">
        <f t="shared" ca="1" si="15"/>
        <v>46266</v>
      </c>
      <c r="C101" s="76">
        <f t="shared" ca="1" si="16"/>
        <v>46296</v>
      </c>
      <c r="D101" s="77">
        <f t="shared" si="24"/>
        <v>8</v>
      </c>
      <c r="E101" s="77">
        <f t="shared" si="25"/>
        <v>0</v>
      </c>
      <c r="F101" s="75">
        <f t="shared" si="26"/>
        <v>0</v>
      </c>
      <c r="G101" s="75">
        <f t="shared" si="17"/>
        <v>0</v>
      </c>
      <c r="H101" s="59">
        <f>IF(SUM(F101:$F$366)=1,1,0)</f>
        <v>1</v>
      </c>
      <c r="I101" s="78">
        <f t="shared" si="18"/>
        <v>1</v>
      </c>
      <c r="J101" s="59">
        <f>IF(MOD(A101-1,12/VLOOKUP(Prem_Frequency,P_Parameters!$B$21:$C$24,2,FALSE))=0,1)*H101</f>
        <v>0</v>
      </c>
      <c r="K101" s="75">
        <f t="shared" si="19"/>
        <v>2000000</v>
      </c>
      <c r="L101" s="79">
        <f>SUMPRODUCT($J$7:$J$366,$N$7:$N$366)-SUMPRODUCT($J$7:J101,$N$7:N101)</f>
        <v>3600000</v>
      </c>
      <c r="M101" s="75">
        <f t="shared" ca="1" si="27"/>
        <v>2172824.9712383146</v>
      </c>
      <c r="N101" s="75">
        <f>C_Lower!J101*Ann_Prem/No_Ann_Prems</f>
        <v>0</v>
      </c>
      <c r="O101" s="78">
        <f>VLOOKUP(INT((A101-1)/12)+1,P_Parameters!$B$63:$C$66,2)*N101</f>
        <v>0</v>
      </c>
      <c r="P101" s="80">
        <f t="shared" si="20"/>
        <v>0</v>
      </c>
      <c r="Q101" s="92">
        <f t="shared" si="21"/>
        <v>0</v>
      </c>
      <c r="R101" s="78">
        <f t="shared" ca="1" si="22"/>
        <v>0</v>
      </c>
      <c r="S101" s="75">
        <f t="shared" ca="1" si="23"/>
        <v>2185959.5222434094</v>
      </c>
      <c r="T101" s="75">
        <f t="shared" ca="1" si="28"/>
        <v>2185959.5222434094</v>
      </c>
      <c r="U101" s="81">
        <f>VLOOKUP(D101,P_Parameters!$B$71:$C$76,2)</f>
        <v>0</v>
      </c>
    </row>
    <row r="102" spans="1:21" x14ac:dyDescent="0.25">
      <c r="A102" s="59">
        <f t="shared" si="29"/>
        <v>96</v>
      </c>
      <c r="B102" s="76">
        <f t="shared" ca="1" si="15"/>
        <v>46296</v>
      </c>
      <c r="C102" s="76">
        <f t="shared" ca="1" si="16"/>
        <v>46327</v>
      </c>
      <c r="D102" s="77">
        <f t="shared" si="24"/>
        <v>9</v>
      </c>
      <c r="E102" s="77">
        <f t="shared" si="25"/>
        <v>8</v>
      </c>
      <c r="F102" s="75">
        <f t="shared" si="26"/>
        <v>0</v>
      </c>
      <c r="G102" s="75">
        <f t="shared" si="17"/>
        <v>0</v>
      </c>
      <c r="H102" s="59">
        <f>IF(SUM(F102:$F$366)=1,1,0)</f>
        <v>1</v>
      </c>
      <c r="I102" s="78">
        <f t="shared" si="18"/>
        <v>1</v>
      </c>
      <c r="J102" s="59">
        <f>IF(MOD(A102-1,12/VLOOKUP(Prem_Frequency,P_Parameters!$B$21:$C$24,2,FALSE))=0,1)*H102</f>
        <v>0</v>
      </c>
      <c r="K102" s="75">
        <f t="shared" si="19"/>
        <v>2000000</v>
      </c>
      <c r="L102" s="79">
        <f>SUMPRODUCT($J$7:$J$366,$N$7:$N$366)-SUMPRODUCT($J$7:J102,$N$7:N102)</f>
        <v>3600000</v>
      </c>
      <c r="M102" s="75">
        <f t="shared" ca="1" si="27"/>
        <v>2185959.5222434094</v>
      </c>
      <c r="N102" s="75">
        <f>C_Lower!J102*Ann_Prem/No_Ann_Prems</f>
        <v>0</v>
      </c>
      <c r="O102" s="78">
        <f>VLOOKUP(INT((A102-1)/12)+1,P_Parameters!$B$63:$C$66,2)*N102</f>
        <v>0</v>
      </c>
      <c r="P102" s="80">
        <f t="shared" si="20"/>
        <v>0</v>
      </c>
      <c r="Q102" s="92">
        <f t="shared" si="21"/>
        <v>0</v>
      </c>
      <c r="R102" s="78">
        <f t="shared" ca="1" si="22"/>
        <v>0</v>
      </c>
      <c r="S102" s="75">
        <f t="shared" ca="1" si="23"/>
        <v>2199173.4705457501</v>
      </c>
      <c r="T102" s="75">
        <f t="shared" ca="1" si="28"/>
        <v>2199173.4705457501</v>
      </c>
      <c r="U102" s="81">
        <f>VLOOKUP(D102,P_Parameters!$B$71:$C$76,2)</f>
        <v>0</v>
      </c>
    </row>
    <row r="103" spans="1:21" x14ac:dyDescent="0.25">
      <c r="A103" s="59">
        <f t="shared" si="29"/>
        <v>97</v>
      </c>
      <c r="B103" s="76">
        <f t="shared" ca="1" si="15"/>
        <v>46327</v>
      </c>
      <c r="C103" s="76">
        <f t="shared" ca="1" si="16"/>
        <v>46357</v>
      </c>
      <c r="D103" s="77">
        <f t="shared" si="24"/>
        <v>9</v>
      </c>
      <c r="E103" s="77">
        <f t="shared" si="25"/>
        <v>0</v>
      </c>
      <c r="F103" s="75">
        <f t="shared" si="26"/>
        <v>0</v>
      </c>
      <c r="G103" s="75">
        <f t="shared" si="17"/>
        <v>1</v>
      </c>
      <c r="H103" s="59">
        <f>IF(SUM(F103:$F$366)=1,1,0)</f>
        <v>1</v>
      </c>
      <c r="I103" s="78">
        <f t="shared" si="18"/>
        <v>1</v>
      </c>
      <c r="J103" s="59">
        <f>IF(MOD(A103-1,12/VLOOKUP(Prem_Frequency,P_Parameters!$B$21:$C$24,2,FALSE))=0,1)*H103</f>
        <v>1</v>
      </c>
      <c r="K103" s="75">
        <f t="shared" si="19"/>
        <v>2000000</v>
      </c>
      <c r="L103" s="79">
        <f>SUMPRODUCT($J$7:$J$366,$N$7:$N$366)-SUMPRODUCT($J$7:J103,$N$7:N103)</f>
        <v>3300000</v>
      </c>
      <c r="M103" s="75">
        <f t="shared" ca="1" si="27"/>
        <v>2199173.4705457501</v>
      </c>
      <c r="N103" s="75">
        <f>C_Lower!J103*Ann_Prem/No_Ann_Prems</f>
        <v>300000</v>
      </c>
      <c r="O103" s="78">
        <f>VLOOKUP(INT((A103-1)/12)+1,P_Parameters!$B$63:$C$66,2)*N103</f>
        <v>0</v>
      </c>
      <c r="P103" s="80">
        <f t="shared" si="20"/>
        <v>3000</v>
      </c>
      <c r="Q103" s="92">
        <f t="shared" si="21"/>
        <v>5000</v>
      </c>
      <c r="R103" s="78">
        <f t="shared" ca="1" si="22"/>
        <v>62805</v>
      </c>
      <c r="S103" s="75">
        <f t="shared" ca="1" si="23"/>
        <v>2443047.7613113425</v>
      </c>
      <c r="T103" s="75">
        <f t="shared" ca="1" si="28"/>
        <v>2443047.7613113425</v>
      </c>
      <c r="U103" s="81">
        <f>VLOOKUP(D103,P_Parameters!$B$71:$C$76,2)</f>
        <v>0</v>
      </c>
    </row>
    <row r="104" spans="1:21" x14ac:dyDescent="0.25">
      <c r="A104" s="59">
        <f t="shared" si="29"/>
        <v>98</v>
      </c>
      <c r="B104" s="76">
        <f t="shared" ca="1" si="15"/>
        <v>46357</v>
      </c>
      <c r="C104" s="76">
        <f t="shared" ca="1" si="16"/>
        <v>46388</v>
      </c>
      <c r="D104" s="77">
        <f t="shared" si="24"/>
        <v>9</v>
      </c>
      <c r="E104" s="77">
        <f t="shared" si="25"/>
        <v>0</v>
      </c>
      <c r="F104" s="75">
        <f t="shared" si="26"/>
        <v>0</v>
      </c>
      <c r="G104" s="75">
        <f t="shared" si="17"/>
        <v>0</v>
      </c>
      <c r="H104" s="59">
        <f>IF(SUM(F104:$F$366)=1,1,0)</f>
        <v>1</v>
      </c>
      <c r="I104" s="78">
        <f t="shared" si="18"/>
        <v>1</v>
      </c>
      <c r="J104" s="59">
        <f>IF(MOD(A104-1,12/VLOOKUP(Prem_Frequency,P_Parameters!$B$21:$C$24,2,FALSE))=0,1)*H104</f>
        <v>0</v>
      </c>
      <c r="K104" s="75">
        <f t="shared" si="19"/>
        <v>2000000</v>
      </c>
      <c r="L104" s="79">
        <f>SUMPRODUCT($J$7:$J$366,$N$7:$N$366)-SUMPRODUCT($J$7:J104,$N$7:N104)</f>
        <v>3300000</v>
      </c>
      <c r="M104" s="75">
        <f t="shared" ca="1" si="27"/>
        <v>2443047.7613113425</v>
      </c>
      <c r="N104" s="75">
        <f>C_Lower!J104*Ann_Prem/No_Ann_Prems</f>
        <v>0</v>
      </c>
      <c r="O104" s="78">
        <f>VLOOKUP(INT((A104-1)/12)+1,P_Parameters!$B$63:$C$66,2)*N104</f>
        <v>0</v>
      </c>
      <c r="P104" s="80">
        <f t="shared" si="20"/>
        <v>0</v>
      </c>
      <c r="Q104" s="92">
        <f t="shared" si="21"/>
        <v>0</v>
      </c>
      <c r="R104" s="78">
        <f t="shared" ca="1" si="22"/>
        <v>0</v>
      </c>
      <c r="S104" s="75">
        <f t="shared" ca="1" si="23"/>
        <v>2457815.7872009468</v>
      </c>
      <c r="T104" s="75">
        <f t="shared" ca="1" si="28"/>
        <v>2457815.7872009468</v>
      </c>
      <c r="U104" s="81">
        <f>VLOOKUP(D104,P_Parameters!$B$71:$C$76,2)</f>
        <v>0</v>
      </c>
    </row>
    <row r="105" spans="1:21" x14ac:dyDescent="0.25">
      <c r="A105" s="59">
        <f t="shared" si="29"/>
        <v>99</v>
      </c>
      <c r="B105" s="76">
        <f t="shared" ca="1" si="15"/>
        <v>46388</v>
      </c>
      <c r="C105" s="76">
        <f t="shared" ca="1" si="16"/>
        <v>46419</v>
      </c>
      <c r="D105" s="77">
        <f t="shared" si="24"/>
        <v>9</v>
      </c>
      <c r="E105" s="77">
        <f t="shared" si="25"/>
        <v>0</v>
      </c>
      <c r="F105" s="75">
        <f t="shared" si="26"/>
        <v>0</v>
      </c>
      <c r="G105" s="75">
        <f t="shared" si="17"/>
        <v>0</v>
      </c>
      <c r="H105" s="59">
        <f>IF(SUM(F105:$F$366)=1,1,0)</f>
        <v>1</v>
      </c>
      <c r="I105" s="78">
        <f t="shared" si="18"/>
        <v>1</v>
      </c>
      <c r="J105" s="59">
        <f>IF(MOD(A105-1,12/VLOOKUP(Prem_Frequency,P_Parameters!$B$21:$C$24,2,FALSE))=0,1)*H105</f>
        <v>0</v>
      </c>
      <c r="K105" s="75">
        <f t="shared" si="19"/>
        <v>2000000</v>
      </c>
      <c r="L105" s="79">
        <f>SUMPRODUCT($J$7:$J$366,$N$7:$N$366)-SUMPRODUCT($J$7:J105,$N$7:N105)</f>
        <v>3300000</v>
      </c>
      <c r="M105" s="75">
        <f t="shared" ca="1" si="27"/>
        <v>2457815.7872009468</v>
      </c>
      <c r="N105" s="75">
        <f>C_Lower!J105*Ann_Prem/No_Ann_Prems</f>
        <v>0</v>
      </c>
      <c r="O105" s="78">
        <f>VLOOKUP(INT((A105-1)/12)+1,P_Parameters!$B$63:$C$66,2)*N105</f>
        <v>0</v>
      </c>
      <c r="P105" s="80">
        <f t="shared" si="20"/>
        <v>0</v>
      </c>
      <c r="Q105" s="92">
        <f t="shared" si="21"/>
        <v>0</v>
      </c>
      <c r="R105" s="78">
        <f t="shared" ca="1" si="22"/>
        <v>0</v>
      </c>
      <c r="S105" s="75">
        <f t="shared" ca="1" si="23"/>
        <v>2472673.0846112021</v>
      </c>
      <c r="T105" s="75">
        <f t="shared" ca="1" si="28"/>
        <v>2472673.0846112021</v>
      </c>
      <c r="U105" s="81">
        <f>VLOOKUP(D105,P_Parameters!$B$71:$C$76,2)</f>
        <v>0</v>
      </c>
    </row>
    <row r="106" spans="1:21" x14ac:dyDescent="0.25">
      <c r="A106" s="59">
        <f t="shared" si="29"/>
        <v>100</v>
      </c>
      <c r="B106" s="76">
        <f t="shared" ca="1" si="15"/>
        <v>46419</v>
      </c>
      <c r="C106" s="76">
        <f t="shared" ca="1" si="16"/>
        <v>46447</v>
      </c>
      <c r="D106" s="77">
        <f t="shared" si="24"/>
        <v>9</v>
      </c>
      <c r="E106" s="77">
        <f t="shared" si="25"/>
        <v>0</v>
      </c>
      <c r="F106" s="75">
        <f t="shared" si="26"/>
        <v>0</v>
      </c>
      <c r="G106" s="75">
        <f t="shared" si="17"/>
        <v>0</v>
      </c>
      <c r="H106" s="59">
        <f>IF(SUM(F106:$F$366)=1,1,0)</f>
        <v>1</v>
      </c>
      <c r="I106" s="78">
        <f t="shared" si="18"/>
        <v>1</v>
      </c>
      <c r="J106" s="59">
        <f>IF(MOD(A106-1,12/VLOOKUP(Prem_Frequency,P_Parameters!$B$21:$C$24,2,FALSE))=0,1)*H106</f>
        <v>0</v>
      </c>
      <c r="K106" s="75">
        <f t="shared" si="19"/>
        <v>2000000</v>
      </c>
      <c r="L106" s="79">
        <f>SUMPRODUCT($J$7:$J$366,$N$7:$N$366)-SUMPRODUCT($J$7:J106,$N$7:N106)</f>
        <v>3300000</v>
      </c>
      <c r="M106" s="75">
        <f t="shared" ca="1" si="27"/>
        <v>2472673.0846112021</v>
      </c>
      <c r="N106" s="75">
        <f>C_Lower!J106*Ann_Prem/No_Ann_Prems</f>
        <v>0</v>
      </c>
      <c r="O106" s="78">
        <f>VLOOKUP(INT((A106-1)/12)+1,P_Parameters!$B$63:$C$66,2)*N106</f>
        <v>0</v>
      </c>
      <c r="P106" s="80">
        <f t="shared" si="20"/>
        <v>0</v>
      </c>
      <c r="Q106" s="92">
        <f t="shared" si="21"/>
        <v>0</v>
      </c>
      <c r="R106" s="78">
        <f t="shared" ca="1" si="22"/>
        <v>0</v>
      </c>
      <c r="S106" s="75">
        <f t="shared" ca="1" si="23"/>
        <v>2487620.1931812223</v>
      </c>
      <c r="T106" s="75">
        <f t="shared" ca="1" si="28"/>
        <v>2487620.1931812223</v>
      </c>
      <c r="U106" s="81">
        <f>VLOOKUP(D106,P_Parameters!$B$71:$C$76,2)</f>
        <v>0</v>
      </c>
    </row>
    <row r="107" spans="1:21" x14ac:dyDescent="0.25">
      <c r="A107" s="59">
        <f t="shared" si="29"/>
        <v>101</v>
      </c>
      <c r="B107" s="76">
        <f t="shared" ca="1" si="15"/>
        <v>46447</v>
      </c>
      <c r="C107" s="76">
        <f t="shared" ca="1" si="16"/>
        <v>46478</v>
      </c>
      <c r="D107" s="77">
        <f t="shared" si="24"/>
        <v>9</v>
      </c>
      <c r="E107" s="77">
        <f t="shared" si="25"/>
        <v>0</v>
      </c>
      <c r="F107" s="75">
        <f t="shared" si="26"/>
        <v>0</v>
      </c>
      <c r="G107" s="75">
        <f t="shared" si="17"/>
        <v>0</v>
      </c>
      <c r="H107" s="59">
        <f>IF(SUM(F107:$F$366)=1,1,0)</f>
        <v>1</v>
      </c>
      <c r="I107" s="78">
        <f t="shared" si="18"/>
        <v>1</v>
      </c>
      <c r="J107" s="59">
        <f>IF(MOD(A107-1,12/VLOOKUP(Prem_Frequency,P_Parameters!$B$21:$C$24,2,FALSE))=0,1)*H107</f>
        <v>0</v>
      </c>
      <c r="K107" s="75">
        <f t="shared" si="19"/>
        <v>2000000</v>
      </c>
      <c r="L107" s="79">
        <f>SUMPRODUCT($J$7:$J$366,$N$7:$N$366)-SUMPRODUCT($J$7:J107,$N$7:N107)</f>
        <v>3300000</v>
      </c>
      <c r="M107" s="75">
        <f t="shared" ca="1" si="27"/>
        <v>2487620.1931812223</v>
      </c>
      <c r="N107" s="75">
        <f>C_Lower!J107*Ann_Prem/No_Ann_Prems</f>
        <v>0</v>
      </c>
      <c r="O107" s="78">
        <f>VLOOKUP(INT((A107-1)/12)+1,P_Parameters!$B$63:$C$66,2)*N107</f>
        <v>0</v>
      </c>
      <c r="P107" s="80">
        <f t="shared" si="20"/>
        <v>0</v>
      </c>
      <c r="Q107" s="92">
        <f t="shared" si="21"/>
        <v>0</v>
      </c>
      <c r="R107" s="78">
        <f t="shared" ca="1" si="22"/>
        <v>0</v>
      </c>
      <c r="S107" s="75">
        <f t="shared" ca="1" si="23"/>
        <v>2502657.6558121955</v>
      </c>
      <c r="T107" s="75">
        <f t="shared" ca="1" si="28"/>
        <v>2502657.6558121955</v>
      </c>
      <c r="U107" s="81">
        <f>VLOOKUP(D107,P_Parameters!$B$71:$C$76,2)</f>
        <v>0</v>
      </c>
    </row>
    <row r="108" spans="1:21" x14ac:dyDescent="0.25">
      <c r="A108" s="59">
        <f t="shared" si="29"/>
        <v>102</v>
      </c>
      <c r="B108" s="76">
        <f t="shared" ca="1" si="15"/>
        <v>46478</v>
      </c>
      <c r="C108" s="76">
        <f t="shared" ca="1" si="16"/>
        <v>46508</v>
      </c>
      <c r="D108" s="77">
        <f t="shared" si="24"/>
        <v>9</v>
      </c>
      <c r="E108" s="77">
        <f t="shared" si="25"/>
        <v>0</v>
      </c>
      <c r="F108" s="75">
        <f t="shared" si="26"/>
        <v>0</v>
      </c>
      <c r="G108" s="75">
        <f t="shared" si="17"/>
        <v>0</v>
      </c>
      <c r="H108" s="59">
        <f>IF(SUM(F108:$F$366)=1,1,0)</f>
        <v>1</v>
      </c>
      <c r="I108" s="78">
        <f t="shared" si="18"/>
        <v>1</v>
      </c>
      <c r="J108" s="59">
        <f>IF(MOD(A108-1,12/VLOOKUP(Prem_Frequency,P_Parameters!$B$21:$C$24,2,FALSE))=0,1)*H108</f>
        <v>0</v>
      </c>
      <c r="K108" s="75">
        <f t="shared" si="19"/>
        <v>2000000</v>
      </c>
      <c r="L108" s="79">
        <f>SUMPRODUCT($J$7:$J$366,$N$7:$N$366)-SUMPRODUCT($J$7:J108,$N$7:N108)</f>
        <v>3300000</v>
      </c>
      <c r="M108" s="75">
        <f t="shared" ca="1" si="27"/>
        <v>2502657.6558121955</v>
      </c>
      <c r="N108" s="75">
        <f>C_Lower!J108*Ann_Prem/No_Ann_Prems</f>
        <v>0</v>
      </c>
      <c r="O108" s="78">
        <f>VLOOKUP(INT((A108-1)/12)+1,P_Parameters!$B$63:$C$66,2)*N108</f>
        <v>0</v>
      </c>
      <c r="P108" s="80">
        <f t="shared" si="20"/>
        <v>0</v>
      </c>
      <c r="Q108" s="92">
        <f t="shared" si="21"/>
        <v>0</v>
      </c>
      <c r="R108" s="78">
        <f t="shared" ca="1" si="22"/>
        <v>0</v>
      </c>
      <c r="S108" s="75">
        <f t="shared" ca="1" si="23"/>
        <v>2517786.0186871039</v>
      </c>
      <c r="T108" s="75">
        <f t="shared" ca="1" si="28"/>
        <v>2517786.0186871039</v>
      </c>
      <c r="U108" s="81">
        <f>VLOOKUP(D108,P_Parameters!$B$71:$C$76,2)</f>
        <v>0</v>
      </c>
    </row>
    <row r="109" spans="1:21" x14ac:dyDescent="0.25">
      <c r="A109" s="59">
        <f t="shared" si="29"/>
        <v>103</v>
      </c>
      <c r="B109" s="76">
        <f t="shared" ca="1" si="15"/>
        <v>46508</v>
      </c>
      <c r="C109" s="76">
        <f t="shared" ca="1" si="16"/>
        <v>46539</v>
      </c>
      <c r="D109" s="77">
        <f t="shared" si="24"/>
        <v>9</v>
      </c>
      <c r="E109" s="77">
        <f t="shared" si="25"/>
        <v>0</v>
      </c>
      <c r="F109" s="75">
        <f t="shared" si="26"/>
        <v>0</v>
      </c>
      <c r="G109" s="75">
        <f t="shared" si="17"/>
        <v>0</v>
      </c>
      <c r="H109" s="59">
        <f>IF(SUM(F109:$F$366)=1,1,0)</f>
        <v>1</v>
      </c>
      <c r="I109" s="78">
        <f t="shared" si="18"/>
        <v>1</v>
      </c>
      <c r="J109" s="59">
        <f>IF(MOD(A109-1,12/VLOOKUP(Prem_Frequency,P_Parameters!$B$21:$C$24,2,FALSE))=0,1)*H109</f>
        <v>0</v>
      </c>
      <c r="K109" s="75">
        <f t="shared" si="19"/>
        <v>2000000</v>
      </c>
      <c r="L109" s="79">
        <f>SUMPRODUCT($J$7:$J$366,$N$7:$N$366)-SUMPRODUCT($J$7:J109,$N$7:N109)</f>
        <v>3300000</v>
      </c>
      <c r="M109" s="75">
        <f t="shared" ca="1" si="27"/>
        <v>2517786.0186871039</v>
      </c>
      <c r="N109" s="75">
        <f>C_Lower!J109*Ann_Prem/No_Ann_Prems</f>
        <v>0</v>
      </c>
      <c r="O109" s="78">
        <f>VLOOKUP(INT((A109-1)/12)+1,P_Parameters!$B$63:$C$66,2)*N109</f>
        <v>0</v>
      </c>
      <c r="P109" s="80">
        <f t="shared" si="20"/>
        <v>0</v>
      </c>
      <c r="Q109" s="92">
        <f t="shared" si="21"/>
        <v>0</v>
      </c>
      <c r="R109" s="78">
        <f t="shared" ca="1" si="22"/>
        <v>0</v>
      </c>
      <c r="S109" s="75">
        <f t="shared" ca="1" si="23"/>
        <v>2533005.8312905612</v>
      </c>
      <c r="T109" s="75">
        <f t="shared" ca="1" si="28"/>
        <v>2533005.8312905612</v>
      </c>
      <c r="U109" s="81">
        <f>VLOOKUP(D109,P_Parameters!$B$71:$C$76,2)</f>
        <v>0</v>
      </c>
    </row>
    <row r="110" spans="1:21" x14ac:dyDescent="0.25">
      <c r="A110" s="59">
        <f t="shared" si="29"/>
        <v>104</v>
      </c>
      <c r="B110" s="76">
        <f t="shared" ca="1" si="15"/>
        <v>46539</v>
      </c>
      <c r="C110" s="76">
        <f t="shared" ca="1" si="16"/>
        <v>46569</v>
      </c>
      <c r="D110" s="77">
        <f t="shared" si="24"/>
        <v>9</v>
      </c>
      <c r="E110" s="77">
        <f t="shared" si="25"/>
        <v>0</v>
      </c>
      <c r="F110" s="75">
        <f t="shared" si="26"/>
        <v>0</v>
      </c>
      <c r="G110" s="75">
        <f t="shared" si="17"/>
        <v>0</v>
      </c>
      <c r="H110" s="59">
        <f>IF(SUM(F110:$F$366)=1,1,0)</f>
        <v>1</v>
      </c>
      <c r="I110" s="78">
        <f t="shared" si="18"/>
        <v>1</v>
      </c>
      <c r="J110" s="59">
        <f>IF(MOD(A110-1,12/VLOOKUP(Prem_Frequency,P_Parameters!$B$21:$C$24,2,FALSE))=0,1)*H110</f>
        <v>0</v>
      </c>
      <c r="K110" s="75">
        <f t="shared" si="19"/>
        <v>2000000</v>
      </c>
      <c r="L110" s="79">
        <f>SUMPRODUCT($J$7:$J$366,$N$7:$N$366)-SUMPRODUCT($J$7:J110,$N$7:N110)</f>
        <v>3300000</v>
      </c>
      <c r="M110" s="75">
        <f t="shared" ca="1" si="27"/>
        <v>2533005.8312905612</v>
      </c>
      <c r="N110" s="75">
        <f>C_Lower!J110*Ann_Prem/No_Ann_Prems</f>
        <v>0</v>
      </c>
      <c r="O110" s="78">
        <f>VLOOKUP(INT((A110-1)/12)+1,P_Parameters!$B$63:$C$66,2)*N110</f>
        <v>0</v>
      </c>
      <c r="P110" s="80">
        <f t="shared" si="20"/>
        <v>0</v>
      </c>
      <c r="Q110" s="92">
        <f t="shared" si="21"/>
        <v>0</v>
      </c>
      <c r="R110" s="78">
        <f t="shared" ca="1" si="22"/>
        <v>0</v>
      </c>
      <c r="S110" s="75">
        <f t="shared" ca="1" si="23"/>
        <v>2548317.6464287713</v>
      </c>
      <c r="T110" s="75">
        <f t="shared" ca="1" si="28"/>
        <v>2548317.6464287713</v>
      </c>
      <c r="U110" s="81">
        <f>VLOOKUP(D110,P_Parameters!$B$71:$C$76,2)</f>
        <v>0</v>
      </c>
    </row>
    <row r="111" spans="1:21" x14ac:dyDescent="0.25">
      <c r="A111" s="59">
        <f t="shared" si="29"/>
        <v>105</v>
      </c>
      <c r="B111" s="76">
        <f t="shared" ca="1" si="15"/>
        <v>46569</v>
      </c>
      <c r="C111" s="76">
        <f t="shared" ca="1" si="16"/>
        <v>46600</v>
      </c>
      <c r="D111" s="77">
        <f t="shared" si="24"/>
        <v>9</v>
      </c>
      <c r="E111" s="77">
        <f t="shared" si="25"/>
        <v>0</v>
      </c>
      <c r="F111" s="75">
        <f t="shared" si="26"/>
        <v>0</v>
      </c>
      <c r="G111" s="75">
        <f t="shared" si="17"/>
        <v>0</v>
      </c>
      <c r="H111" s="59">
        <f>IF(SUM(F111:$F$366)=1,1,0)</f>
        <v>1</v>
      </c>
      <c r="I111" s="78">
        <f t="shared" si="18"/>
        <v>1</v>
      </c>
      <c r="J111" s="59">
        <f>IF(MOD(A111-1,12/VLOOKUP(Prem_Frequency,P_Parameters!$B$21:$C$24,2,FALSE))=0,1)*H111</f>
        <v>0</v>
      </c>
      <c r="K111" s="75">
        <f t="shared" si="19"/>
        <v>2000000</v>
      </c>
      <c r="L111" s="79">
        <f>SUMPRODUCT($J$7:$J$366,$N$7:$N$366)-SUMPRODUCT($J$7:J111,$N$7:N111)</f>
        <v>3300000</v>
      </c>
      <c r="M111" s="75">
        <f t="shared" ca="1" si="27"/>
        <v>2548317.6464287713</v>
      </c>
      <c r="N111" s="75">
        <f>C_Lower!J111*Ann_Prem/No_Ann_Prems</f>
        <v>0</v>
      </c>
      <c r="O111" s="78">
        <f>VLOOKUP(INT((A111-1)/12)+1,P_Parameters!$B$63:$C$66,2)*N111</f>
        <v>0</v>
      </c>
      <c r="P111" s="80">
        <f t="shared" si="20"/>
        <v>0</v>
      </c>
      <c r="Q111" s="92">
        <f t="shared" si="21"/>
        <v>0</v>
      </c>
      <c r="R111" s="78">
        <f t="shared" ca="1" si="22"/>
        <v>0</v>
      </c>
      <c r="S111" s="75">
        <f t="shared" ca="1" si="23"/>
        <v>2563722.020249607</v>
      </c>
      <c r="T111" s="75">
        <f t="shared" ca="1" si="28"/>
        <v>2563722.020249607</v>
      </c>
      <c r="U111" s="81">
        <f>VLOOKUP(D111,P_Parameters!$B$71:$C$76,2)</f>
        <v>0</v>
      </c>
    </row>
    <row r="112" spans="1:21" x14ac:dyDescent="0.25">
      <c r="A112" s="59">
        <f t="shared" si="29"/>
        <v>106</v>
      </c>
      <c r="B112" s="76">
        <f t="shared" ca="1" si="15"/>
        <v>46600</v>
      </c>
      <c r="C112" s="76">
        <f t="shared" ca="1" si="16"/>
        <v>46631</v>
      </c>
      <c r="D112" s="77">
        <f t="shared" si="24"/>
        <v>9</v>
      </c>
      <c r="E112" s="77">
        <f t="shared" si="25"/>
        <v>0</v>
      </c>
      <c r="F112" s="75">
        <f t="shared" si="26"/>
        <v>0</v>
      </c>
      <c r="G112" s="75">
        <f t="shared" si="17"/>
        <v>0</v>
      </c>
      <c r="H112" s="59">
        <f>IF(SUM(F112:$F$366)=1,1,0)</f>
        <v>1</v>
      </c>
      <c r="I112" s="78">
        <f t="shared" si="18"/>
        <v>1</v>
      </c>
      <c r="J112" s="59">
        <f>IF(MOD(A112-1,12/VLOOKUP(Prem_Frequency,P_Parameters!$B$21:$C$24,2,FALSE))=0,1)*H112</f>
        <v>0</v>
      </c>
      <c r="K112" s="75">
        <f t="shared" si="19"/>
        <v>2000000</v>
      </c>
      <c r="L112" s="79">
        <f>SUMPRODUCT($J$7:$J$366,$N$7:$N$366)-SUMPRODUCT($J$7:J112,$N$7:N112)</f>
        <v>3300000</v>
      </c>
      <c r="M112" s="75">
        <f t="shared" ca="1" si="27"/>
        <v>2563722.020249607</v>
      </c>
      <c r="N112" s="75">
        <f>C_Lower!J112*Ann_Prem/No_Ann_Prems</f>
        <v>0</v>
      </c>
      <c r="O112" s="78">
        <f>VLOOKUP(INT((A112-1)/12)+1,P_Parameters!$B$63:$C$66,2)*N112</f>
        <v>0</v>
      </c>
      <c r="P112" s="80">
        <f t="shared" si="20"/>
        <v>0</v>
      </c>
      <c r="Q112" s="92">
        <f t="shared" si="21"/>
        <v>0</v>
      </c>
      <c r="R112" s="78">
        <f t="shared" ca="1" si="22"/>
        <v>0</v>
      </c>
      <c r="S112" s="75">
        <f t="shared" ca="1" si="23"/>
        <v>2579219.5122628096</v>
      </c>
      <c r="T112" s="75">
        <f t="shared" ca="1" si="28"/>
        <v>2579219.5122628096</v>
      </c>
      <c r="U112" s="81">
        <f>VLOOKUP(D112,P_Parameters!$B$71:$C$76,2)</f>
        <v>0</v>
      </c>
    </row>
    <row r="113" spans="1:21" x14ac:dyDescent="0.25">
      <c r="A113" s="59">
        <f t="shared" si="29"/>
        <v>107</v>
      </c>
      <c r="B113" s="76">
        <f t="shared" ca="1" si="15"/>
        <v>46631</v>
      </c>
      <c r="C113" s="76">
        <f t="shared" ca="1" si="16"/>
        <v>46661</v>
      </c>
      <c r="D113" s="77">
        <f t="shared" si="24"/>
        <v>9</v>
      </c>
      <c r="E113" s="77">
        <f t="shared" si="25"/>
        <v>0</v>
      </c>
      <c r="F113" s="75">
        <f t="shared" si="26"/>
        <v>0</v>
      </c>
      <c r="G113" s="75">
        <f t="shared" si="17"/>
        <v>0</v>
      </c>
      <c r="H113" s="59">
        <f>IF(SUM(F113:$F$366)=1,1,0)</f>
        <v>1</v>
      </c>
      <c r="I113" s="78">
        <f t="shared" si="18"/>
        <v>1</v>
      </c>
      <c r="J113" s="59">
        <f>IF(MOD(A113-1,12/VLOOKUP(Prem_Frequency,P_Parameters!$B$21:$C$24,2,FALSE))=0,1)*H113</f>
        <v>0</v>
      </c>
      <c r="K113" s="75">
        <f t="shared" si="19"/>
        <v>2000000</v>
      </c>
      <c r="L113" s="79">
        <f>SUMPRODUCT($J$7:$J$366,$N$7:$N$366)-SUMPRODUCT($J$7:J113,$N$7:N113)</f>
        <v>3300000</v>
      </c>
      <c r="M113" s="75">
        <f t="shared" ca="1" si="27"/>
        <v>2579219.5122628096</v>
      </c>
      <c r="N113" s="75">
        <f>C_Lower!J113*Ann_Prem/No_Ann_Prems</f>
        <v>0</v>
      </c>
      <c r="O113" s="78">
        <f>VLOOKUP(INT((A113-1)/12)+1,P_Parameters!$B$63:$C$66,2)*N113</f>
        <v>0</v>
      </c>
      <c r="P113" s="80">
        <f t="shared" si="20"/>
        <v>0</v>
      </c>
      <c r="Q113" s="92">
        <f t="shared" si="21"/>
        <v>0</v>
      </c>
      <c r="R113" s="78">
        <f t="shared" ca="1" si="22"/>
        <v>0</v>
      </c>
      <c r="S113" s="75">
        <f t="shared" ca="1" si="23"/>
        <v>2594810.6853603115</v>
      </c>
      <c r="T113" s="75">
        <f t="shared" ca="1" si="28"/>
        <v>2594810.6853603115</v>
      </c>
      <c r="U113" s="81">
        <f>VLOOKUP(D113,P_Parameters!$B$71:$C$76,2)</f>
        <v>0</v>
      </c>
    </row>
    <row r="114" spans="1:21" x14ac:dyDescent="0.25">
      <c r="A114" s="59">
        <f t="shared" si="29"/>
        <v>108</v>
      </c>
      <c r="B114" s="76">
        <f t="shared" ca="1" si="15"/>
        <v>46661</v>
      </c>
      <c r="C114" s="76">
        <f t="shared" ca="1" si="16"/>
        <v>46692</v>
      </c>
      <c r="D114" s="77">
        <f t="shared" si="24"/>
        <v>10</v>
      </c>
      <c r="E114" s="77">
        <f t="shared" si="25"/>
        <v>9</v>
      </c>
      <c r="F114" s="75">
        <f t="shared" si="26"/>
        <v>0</v>
      </c>
      <c r="G114" s="75">
        <f t="shared" si="17"/>
        <v>0</v>
      </c>
      <c r="H114" s="59">
        <f>IF(SUM(F114:$F$366)=1,1,0)</f>
        <v>1</v>
      </c>
      <c r="I114" s="78">
        <f t="shared" si="18"/>
        <v>1</v>
      </c>
      <c r="J114" s="59">
        <f>IF(MOD(A114-1,12/VLOOKUP(Prem_Frequency,P_Parameters!$B$21:$C$24,2,FALSE))=0,1)*H114</f>
        <v>0</v>
      </c>
      <c r="K114" s="75">
        <f t="shared" si="19"/>
        <v>2000000</v>
      </c>
      <c r="L114" s="79">
        <f>SUMPRODUCT($J$7:$J$366,$N$7:$N$366)-SUMPRODUCT($J$7:J114,$N$7:N114)</f>
        <v>3300000</v>
      </c>
      <c r="M114" s="75">
        <f t="shared" ca="1" si="27"/>
        <v>2594810.6853603115</v>
      </c>
      <c r="N114" s="75">
        <f>C_Lower!J114*Ann_Prem/No_Ann_Prems</f>
        <v>0</v>
      </c>
      <c r="O114" s="78">
        <f>VLOOKUP(INT((A114-1)/12)+1,P_Parameters!$B$63:$C$66,2)*N114</f>
        <v>0</v>
      </c>
      <c r="P114" s="80">
        <f t="shared" si="20"/>
        <v>0</v>
      </c>
      <c r="Q114" s="92">
        <f t="shared" si="21"/>
        <v>0</v>
      </c>
      <c r="R114" s="78">
        <f t="shared" ca="1" si="22"/>
        <v>0</v>
      </c>
      <c r="S114" s="75">
        <f t="shared" ca="1" si="23"/>
        <v>2610496.1058366816</v>
      </c>
      <c r="T114" s="75">
        <f t="shared" ca="1" si="28"/>
        <v>2610496.1058366816</v>
      </c>
      <c r="U114" s="81">
        <f>VLOOKUP(D114,P_Parameters!$B$71:$C$76,2)</f>
        <v>0</v>
      </c>
    </row>
    <row r="115" spans="1:21" x14ac:dyDescent="0.25">
      <c r="A115" s="59">
        <f t="shared" si="29"/>
        <v>109</v>
      </c>
      <c r="B115" s="76">
        <f t="shared" ca="1" si="15"/>
        <v>46692</v>
      </c>
      <c r="C115" s="76">
        <f t="shared" ca="1" si="16"/>
        <v>46722</v>
      </c>
      <c r="D115" s="77">
        <f t="shared" si="24"/>
        <v>10</v>
      </c>
      <c r="E115" s="77">
        <f t="shared" si="25"/>
        <v>0</v>
      </c>
      <c r="F115" s="75">
        <f t="shared" si="26"/>
        <v>0</v>
      </c>
      <c r="G115" s="75">
        <f t="shared" si="17"/>
        <v>1</v>
      </c>
      <c r="H115" s="59">
        <f>IF(SUM(F115:$F$366)=1,1,0)</f>
        <v>1</v>
      </c>
      <c r="I115" s="78">
        <f t="shared" si="18"/>
        <v>1</v>
      </c>
      <c r="J115" s="59">
        <f>IF(MOD(A115-1,12/VLOOKUP(Prem_Frequency,P_Parameters!$B$21:$C$24,2,FALSE))=0,1)*H115</f>
        <v>1</v>
      </c>
      <c r="K115" s="75">
        <f t="shared" si="19"/>
        <v>2000000</v>
      </c>
      <c r="L115" s="79">
        <f>SUMPRODUCT($J$7:$J$366,$N$7:$N$366)-SUMPRODUCT($J$7:J115,$N$7:N115)</f>
        <v>3000000</v>
      </c>
      <c r="M115" s="75">
        <f t="shared" ca="1" si="27"/>
        <v>2610496.1058366816</v>
      </c>
      <c r="N115" s="75">
        <f>C_Lower!J115*Ann_Prem/No_Ann_Prems</f>
        <v>300000</v>
      </c>
      <c r="O115" s="78">
        <f>VLOOKUP(INT((A115-1)/12)+1,P_Parameters!$B$63:$C$66,2)*N115</f>
        <v>0</v>
      </c>
      <c r="P115" s="80">
        <f t="shared" si="20"/>
        <v>3000</v>
      </c>
      <c r="Q115" s="92">
        <f t="shared" si="21"/>
        <v>5000</v>
      </c>
      <c r="R115" s="78">
        <f t="shared" ca="1" si="22"/>
        <v>59250</v>
      </c>
      <c r="S115" s="75">
        <f t="shared" ca="1" si="23"/>
        <v>2860433.298312597</v>
      </c>
      <c r="T115" s="75">
        <f t="shared" ca="1" si="28"/>
        <v>2860433.298312597</v>
      </c>
      <c r="U115" s="81">
        <f>VLOOKUP(D115,P_Parameters!$B$71:$C$76,2)</f>
        <v>0</v>
      </c>
    </row>
    <row r="116" spans="1:21" x14ac:dyDescent="0.25">
      <c r="A116" s="59">
        <f t="shared" si="29"/>
        <v>110</v>
      </c>
      <c r="B116" s="76">
        <f t="shared" ca="1" si="15"/>
        <v>46722</v>
      </c>
      <c r="C116" s="76">
        <f t="shared" ca="1" si="16"/>
        <v>46753</v>
      </c>
      <c r="D116" s="77">
        <f t="shared" si="24"/>
        <v>10</v>
      </c>
      <c r="E116" s="77">
        <f t="shared" si="25"/>
        <v>0</v>
      </c>
      <c r="F116" s="75">
        <f t="shared" si="26"/>
        <v>0</v>
      </c>
      <c r="G116" s="75">
        <f t="shared" si="17"/>
        <v>0</v>
      </c>
      <c r="H116" s="59">
        <f>IF(SUM(F116:$F$366)=1,1,0)</f>
        <v>1</v>
      </c>
      <c r="I116" s="78">
        <f t="shared" si="18"/>
        <v>1</v>
      </c>
      <c r="J116" s="59">
        <f>IF(MOD(A116-1,12/VLOOKUP(Prem_Frequency,P_Parameters!$B$21:$C$24,2,FALSE))=0,1)*H116</f>
        <v>0</v>
      </c>
      <c r="K116" s="75">
        <f t="shared" si="19"/>
        <v>2000000</v>
      </c>
      <c r="L116" s="79">
        <f>SUMPRODUCT($J$7:$J$366,$N$7:$N$366)-SUMPRODUCT($J$7:J116,$N$7:N116)</f>
        <v>3000000</v>
      </c>
      <c r="M116" s="75">
        <f t="shared" ca="1" si="27"/>
        <v>2860433.298312597</v>
      </c>
      <c r="N116" s="75">
        <f>C_Lower!J116*Ann_Prem/No_Ann_Prems</f>
        <v>0</v>
      </c>
      <c r="O116" s="78">
        <f>VLOOKUP(INT((A116-1)/12)+1,P_Parameters!$B$63:$C$66,2)*N116</f>
        <v>0</v>
      </c>
      <c r="P116" s="80">
        <f t="shared" si="20"/>
        <v>0</v>
      </c>
      <c r="Q116" s="92">
        <f t="shared" si="21"/>
        <v>0</v>
      </c>
      <c r="R116" s="78">
        <f t="shared" ca="1" si="22"/>
        <v>0</v>
      </c>
      <c r="S116" s="75">
        <f t="shared" ca="1" si="23"/>
        <v>2877724.3859752845</v>
      </c>
      <c r="T116" s="75">
        <f t="shared" ca="1" si="28"/>
        <v>2877724.3859752845</v>
      </c>
      <c r="U116" s="81">
        <f>VLOOKUP(D116,P_Parameters!$B$71:$C$76,2)</f>
        <v>0</v>
      </c>
    </row>
    <row r="117" spans="1:21" x14ac:dyDescent="0.25">
      <c r="A117" s="59">
        <f t="shared" si="29"/>
        <v>111</v>
      </c>
      <c r="B117" s="76">
        <f t="shared" ca="1" si="15"/>
        <v>46753</v>
      </c>
      <c r="C117" s="76">
        <f t="shared" ca="1" si="16"/>
        <v>46784</v>
      </c>
      <c r="D117" s="77">
        <f t="shared" si="24"/>
        <v>10</v>
      </c>
      <c r="E117" s="77">
        <f t="shared" si="25"/>
        <v>0</v>
      </c>
      <c r="F117" s="75">
        <f t="shared" si="26"/>
        <v>0</v>
      </c>
      <c r="G117" s="75">
        <f t="shared" si="17"/>
        <v>0</v>
      </c>
      <c r="H117" s="59">
        <f>IF(SUM(F117:$F$366)=1,1,0)</f>
        <v>1</v>
      </c>
      <c r="I117" s="78">
        <f t="shared" si="18"/>
        <v>1</v>
      </c>
      <c r="J117" s="59">
        <f>IF(MOD(A117-1,12/VLOOKUP(Prem_Frequency,P_Parameters!$B$21:$C$24,2,FALSE))=0,1)*H117</f>
        <v>0</v>
      </c>
      <c r="K117" s="75">
        <f t="shared" si="19"/>
        <v>2000000</v>
      </c>
      <c r="L117" s="79">
        <f>SUMPRODUCT($J$7:$J$366,$N$7:$N$366)-SUMPRODUCT($J$7:J117,$N$7:N117)</f>
        <v>3000000</v>
      </c>
      <c r="M117" s="75">
        <f t="shared" ca="1" si="27"/>
        <v>2877724.3859752845</v>
      </c>
      <c r="N117" s="75">
        <f>C_Lower!J117*Ann_Prem/No_Ann_Prems</f>
        <v>0</v>
      </c>
      <c r="O117" s="78">
        <f>VLOOKUP(INT((A117-1)/12)+1,P_Parameters!$B$63:$C$66,2)*N117</f>
        <v>0</v>
      </c>
      <c r="P117" s="80">
        <f t="shared" si="20"/>
        <v>0</v>
      </c>
      <c r="Q117" s="92">
        <f t="shared" si="21"/>
        <v>0</v>
      </c>
      <c r="R117" s="78">
        <f t="shared" ca="1" si="22"/>
        <v>0</v>
      </c>
      <c r="S117" s="75">
        <f t="shared" ca="1" si="23"/>
        <v>2895119.9968627347</v>
      </c>
      <c r="T117" s="75">
        <f t="shared" ca="1" si="28"/>
        <v>2895119.9968627347</v>
      </c>
      <c r="U117" s="81">
        <f>VLOOKUP(D117,P_Parameters!$B$71:$C$76,2)</f>
        <v>0</v>
      </c>
    </row>
    <row r="118" spans="1:21" x14ac:dyDescent="0.25">
      <c r="A118" s="59">
        <f t="shared" si="29"/>
        <v>112</v>
      </c>
      <c r="B118" s="76">
        <f t="shared" ca="1" si="15"/>
        <v>46784</v>
      </c>
      <c r="C118" s="76">
        <f t="shared" ca="1" si="16"/>
        <v>46813</v>
      </c>
      <c r="D118" s="77">
        <f t="shared" si="24"/>
        <v>10</v>
      </c>
      <c r="E118" s="77">
        <f t="shared" si="25"/>
        <v>0</v>
      </c>
      <c r="F118" s="75">
        <f t="shared" si="26"/>
        <v>0</v>
      </c>
      <c r="G118" s="75">
        <f t="shared" si="17"/>
        <v>0</v>
      </c>
      <c r="H118" s="59">
        <f>IF(SUM(F118:$F$366)=1,1,0)</f>
        <v>1</v>
      </c>
      <c r="I118" s="78">
        <f t="shared" si="18"/>
        <v>1</v>
      </c>
      <c r="J118" s="59">
        <f>IF(MOD(A118-1,12/VLOOKUP(Prem_Frequency,P_Parameters!$B$21:$C$24,2,FALSE))=0,1)*H118</f>
        <v>0</v>
      </c>
      <c r="K118" s="75">
        <f t="shared" si="19"/>
        <v>2000000</v>
      </c>
      <c r="L118" s="79">
        <f>SUMPRODUCT($J$7:$J$366,$N$7:$N$366)-SUMPRODUCT($J$7:J118,$N$7:N118)</f>
        <v>3000000</v>
      </c>
      <c r="M118" s="75">
        <f t="shared" ca="1" si="27"/>
        <v>2895119.9968627347</v>
      </c>
      <c r="N118" s="75">
        <f>C_Lower!J118*Ann_Prem/No_Ann_Prems</f>
        <v>0</v>
      </c>
      <c r="O118" s="78">
        <f>VLOOKUP(INT((A118-1)/12)+1,P_Parameters!$B$63:$C$66,2)*N118</f>
        <v>0</v>
      </c>
      <c r="P118" s="80">
        <f t="shared" si="20"/>
        <v>0</v>
      </c>
      <c r="Q118" s="92">
        <f t="shared" si="21"/>
        <v>0</v>
      </c>
      <c r="R118" s="78">
        <f t="shared" ca="1" si="22"/>
        <v>0</v>
      </c>
      <c r="S118" s="75">
        <f t="shared" ca="1" si="23"/>
        <v>2912620.7628093776</v>
      </c>
      <c r="T118" s="75">
        <f t="shared" ca="1" si="28"/>
        <v>2912620.7628093776</v>
      </c>
      <c r="U118" s="81">
        <f>VLOOKUP(D118,P_Parameters!$B$71:$C$76,2)</f>
        <v>0</v>
      </c>
    </row>
    <row r="119" spans="1:21" x14ac:dyDescent="0.25">
      <c r="A119" s="59">
        <f t="shared" si="29"/>
        <v>113</v>
      </c>
      <c r="B119" s="76">
        <f t="shared" ca="1" si="15"/>
        <v>46813</v>
      </c>
      <c r="C119" s="76">
        <f t="shared" ca="1" si="16"/>
        <v>46844</v>
      </c>
      <c r="D119" s="77">
        <f t="shared" si="24"/>
        <v>10</v>
      </c>
      <c r="E119" s="77">
        <f t="shared" si="25"/>
        <v>0</v>
      </c>
      <c r="F119" s="75">
        <f t="shared" si="26"/>
        <v>0</v>
      </c>
      <c r="G119" s="75">
        <f t="shared" si="17"/>
        <v>0</v>
      </c>
      <c r="H119" s="59">
        <f>IF(SUM(F119:$F$366)=1,1,0)</f>
        <v>1</v>
      </c>
      <c r="I119" s="78">
        <f t="shared" si="18"/>
        <v>1</v>
      </c>
      <c r="J119" s="59">
        <f>IF(MOD(A119-1,12/VLOOKUP(Prem_Frequency,P_Parameters!$B$21:$C$24,2,FALSE))=0,1)*H119</f>
        <v>0</v>
      </c>
      <c r="K119" s="75">
        <f t="shared" si="19"/>
        <v>2000000</v>
      </c>
      <c r="L119" s="79">
        <f>SUMPRODUCT($J$7:$J$366,$N$7:$N$366)-SUMPRODUCT($J$7:J119,$N$7:N119)</f>
        <v>3000000</v>
      </c>
      <c r="M119" s="75">
        <f t="shared" ca="1" si="27"/>
        <v>2912620.7628093776</v>
      </c>
      <c r="N119" s="75">
        <f>C_Lower!J119*Ann_Prem/No_Ann_Prems</f>
        <v>0</v>
      </c>
      <c r="O119" s="78">
        <f>VLOOKUP(INT((A119-1)/12)+1,P_Parameters!$B$63:$C$66,2)*N119</f>
        <v>0</v>
      </c>
      <c r="P119" s="80">
        <f t="shared" si="20"/>
        <v>0</v>
      </c>
      <c r="Q119" s="92">
        <f t="shared" si="21"/>
        <v>0</v>
      </c>
      <c r="R119" s="78">
        <f t="shared" ca="1" si="22"/>
        <v>0</v>
      </c>
      <c r="S119" s="75">
        <f t="shared" ca="1" si="23"/>
        <v>2930227.3194690309</v>
      </c>
      <c r="T119" s="75">
        <f t="shared" ca="1" si="28"/>
        <v>2930227.3194690309</v>
      </c>
      <c r="U119" s="81">
        <f>VLOOKUP(D119,P_Parameters!$B$71:$C$76,2)</f>
        <v>0</v>
      </c>
    </row>
    <row r="120" spans="1:21" x14ac:dyDescent="0.25">
      <c r="A120" s="59">
        <f t="shared" si="29"/>
        <v>114</v>
      </c>
      <c r="B120" s="76">
        <f t="shared" ca="1" si="15"/>
        <v>46844</v>
      </c>
      <c r="C120" s="76">
        <f t="shared" ca="1" si="16"/>
        <v>46874</v>
      </c>
      <c r="D120" s="77">
        <f t="shared" si="24"/>
        <v>10</v>
      </c>
      <c r="E120" s="77">
        <f t="shared" si="25"/>
        <v>0</v>
      </c>
      <c r="F120" s="75">
        <f t="shared" si="26"/>
        <v>0</v>
      </c>
      <c r="G120" s="75">
        <f t="shared" si="17"/>
        <v>0</v>
      </c>
      <c r="H120" s="59">
        <f>IF(SUM(F120:$F$366)=1,1,0)</f>
        <v>1</v>
      </c>
      <c r="I120" s="78">
        <f t="shared" si="18"/>
        <v>1</v>
      </c>
      <c r="J120" s="59">
        <f>IF(MOD(A120-1,12/VLOOKUP(Prem_Frequency,P_Parameters!$B$21:$C$24,2,FALSE))=0,1)*H120</f>
        <v>0</v>
      </c>
      <c r="K120" s="75">
        <f t="shared" si="19"/>
        <v>2000000</v>
      </c>
      <c r="L120" s="79">
        <f>SUMPRODUCT($J$7:$J$366,$N$7:$N$366)-SUMPRODUCT($J$7:J120,$N$7:N120)</f>
        <v>3000000</v>
      </c>
      <c r="M120" s="75">
        <f t="shared" ca="1" si="27"/>
        <v>2930227.3194690309</v>
      </c>
      <c r="N120" s="75">
        <f>C_Lower!J120*Ann_Prem/No_Ann_Prems</f>
        <v>0</v>
      </c>
      <c r="O120" s="78">
        <f>VLOOKUP(INT((A120-1)/12)+1,P_Parameters!$B$63:$C$66,2)*N120</f>
        <v>0</v>
      </c>
      <c r="P120" s="80">
        <f t="shared" si="20"/>
        <v>0</v>
      </c>
      <c r="Q120" s="92">
        <f t="shared" si="21"/>
        <v>0</v>
      </c>
      <c r="R120" s="78">
        <f t="shared" ca="1" si="22"/>
        <v>0</v>
      </c>
      <c r="S120" s="75">
        <f t="shared" ca="1" si="23"/>
        <v>2947940.3063379885</v>
      </c>
      <c r="T120" s="75">
        <f t="shared" ca="1" si="28"/>
        <v>2947940.3063379885</v>
      </c>
      <c r="U120" s="81">
        <f>VLOOKUP(D120,P_Parameters!$B$71:$C$76,2)</f>
        <v>0</v>
      </c>
    </row>
    <row r="121" spans="1:21" x14ac:dyDescent="0.25">
      <c r="A121" s="59">
        <f t="shared" si="29"/>
        <v>115</v>
      </c>
      <c r="B121" s="76">
        <f t="shared" ca="1" si="15"/>
        <v>46874</v>
      </c>
      <c r="C121" s="76">
        <f t="shared" ca="1" si="16"/>
        <v>46905</v>
      </c>
      <c r="D121" s="77">
        <f t="shared" si="24"/>
        <v>10</v>
      </c>
      <c r="E121" s="77">
        <f t="shared" si="25"/>
        <v>0</v>
      </c>
      <c r="F121" s="75">
        <f t="shared" si="26"/>
        <v>0</v>
      </c>
      <c r="G121" s="75">
        <f t="shared" si="17"/>
        <v>0</v>
      </c>
      <c r="H121" s="59">
        <f>IF(SUM(F121:$F$366)=1,1,0)</f>
        <v>1</v>
      </c>
      <c r="I121" s="78">
        <f t="shared" si="18"/>
        <v>1</v>
      </c>
      <c r="J121" s="59">
        <f>IF(MOD(A121-1,12/VLOOKUP(Prem_Frequency,P_Parameters!$B$21:$C$24,2,FALSE))=0,1)*H121</f>
        <v>0</v>
      </c>
      <c r="K121" s="75">
        <f t="shared" si="19"/>
        <v>2000000</v>
      </c>
      <c r="L121" s="79">
        <f>SUMPRODUCT($J$7:$J$366,$N$7:$N$366)-SUMPRODUCT($J$7:J121,$N$7:N121)</f>
        <v>3000000</v>
      </c>
      <c r="M121" s="75">
        <f t="shared" ca="1" si="27"/>
        <v>2947940.3063379885</v>
      </c>
      <c r="N121" s="75">
        <f>C_Lower!J121*Ann_Prem/No_Ann_Prems</f>
        <v>0</v>
      </c>
      <c r="O121" s="78">
        <f>VLOOKUP(INT((A121-1)/12)+1,P_Parameters!$B$63:$C$66,2)*N121</f>
        <v>0</v>
      </c>
      <c r="P121" s="80">
        <f t="shared" si="20"/>
        <v>0</v>
      </c>
      <c r="Q121" s="92">
        <f t="shared" si="21"/>
        <v>0</v>
      </c>
      <c r="R121" s="78">
        <f t="shared" ca="1" si="22"/>
        <v>0</v>
      </c>
      <c r="S121" s="75">
        <f t="shared" ca="1" si="23"/>
        <v>2965760.3667782475</v>
      </c>
      <c r="T121" s="75">
        <f t="shared" ca="1" si="28"/>
        <v>2965760.3667782475</v>
      </c>
      <c r="U121" s="81">
        <f>VLOOKUP(D121,P_Parameters!$B$71:$C$76,2)</f>
        <v>0</v>
      </c>
    </row>
    <row r="122" spans="1:21" x14ac:dyDescent="0.25">
      <c r="A122" s="59">
        <f t="shared" si="29"/>
        <v>116</v>
      </c>
      <c r="B122" s="76">
        <f t="shared" ca="1" si="15"/>
        <v>46905</v>
      </c>
      <c r="C122" s="76">
        <f t="shared" ca="1" si="16"/>
        <v>46935</v>
      </c>
      <c r="D122" s="77">
        <f t="shared" si="24"/>
        <v>10</v>
      </c>
      <c r="E122" s="77">
        <f t="shared" si="25"/>
        <v>0</v>
      </c>
      <c r="F122" s="75">
        <f t="shared" si="26"/>
        <v>0</v>
      </c>
      <c r="G122" s="75">
        <f t="shared" si="17"/>
        <v>0</v>
      </c>
      <c r="H122" s="59">
        <f>IF(SUM(F122:$F$366)=1,1,0)</f>
        <v>1</v>
      </c>
      <c r="I122" s="78">
        <f t="shared" si="18"/>
        <v>1</v>
      </c>
      <c r="J122" s="59">
        <f>IF(MOD(A122-1,12/VLOOKUP(Prem_Frequency,P_Parameters!$B$21:$C$24,2,FALSE))=0,1)*H122</f>
        <v>0</v>
      </c>
      <c r="K122" s="75">
        <f t="shared" si="19"/>
        <v>2000000</v>
      </c>
      <c r="L122" s="79">
        <f>SUMPRODUCT($J$7:$J$366,$N$7:$N$366)-SUMPRODUCT($J$7:J122,$N$7:N122)</f>
        <v>3000000</v>
      </c>
      <c r="M122" s="75">
        <f t="shared" ca="1" si="27"/>
        <v>2965760.3667782475</v>
      </c>
      <c r="N122" s="75">
        <f>C_Lower!J122*Ann_Prem/No_Ann_Prems</f>
        <v>0</v>
      </c>
      <c r="O122" s="78">
        <f>VLOOKUP(INT((A122-1)/12)+1,P_Parameters!$B$63:$C$66,2)*N122</f>
        <v>0</v>
      </c>
      <c r="P122" s="80">
        <f t="shared" si="20"/>
        <v>0</v>
      </c>
      <c r="Q122" s="92">
        <f t="shared" si="21"/>
        <v>0</v>
      </c>
      <c r="R122" s="78">
        <f t="shared" ca="1" si="22"/>
        <v>0</v>
      </c>
      <c r="S122" s="75">
        <f t="shared" ca="1" si="23"/>
        <v>2983688.1480408758</v>
      </c>
      <c r="T122" s="75">
        <f t="shared" ca="1" si="28"/>
        <v>2983688.1480408758</v>
      </c>
      <c r="U122" s="81">
        <f>VLOOKUP(D122,P_Parameters!$B$71:$C$76,2)</f>
        <v>0</v>
      </c>
    </row>
    <row r="123" spans="1:21" x14ac:dyDescent="0.25">
      <c r="A123" s="59">
        <f t="shared" si="29"/>
        <v>117</v>
      </c>
      <c r="B123" s="76">
        <f t="shared" ca="1" si="15"/>
        <v>46935</v>
      </c>
      <c r="C123" s="76">
        <f t="shared" ca="1" si="16"/>
        <v>46966</v>
      </c>
      <c r="D123" s="77">
        <f t="shared" si="24"/>
        <v>10</v>
      </c>
      <c r="E123" s="77">
        <f t="shared" si="25"/>
        <v>0</v>
      </c>
      <c r="F123" s="75">
        <f t="shared" si="26"/>
        <v>0</v>
      </c>
      <c r="G123" s="75">
        <f t="shared" si="17"/>
        <v>0</v>
      </c>
      <c r="H123" s="59">
        <f>IF(SUM(F123:$F$366)=1,1,0)</f>
        <v>1</v>
      </c>
      <c r="I123" s="78">
        <f t="shared" si="18"/>
        <v>1</v>
      </c>
      <c r="J123" s="59">
        <f>IF(MOD(A123-1,12/VLOOKUP(Prem_Frequency,P_Parameters!$B$21:$C$24,2,FALSE))=0,1)*H123</f>
        <v>0</v>
      </c>
      <c r="K123" s="75">
        <f t="shared" si="19"/>
        <v>2000000</v>
      </c>
      <c r="L123" s="79">
        <f>SUMPRODUCT($J$7:$J$366,$N$7:$N$366)-SUMPRODUCT($J$7:J123,$N$7:N123)</f>
        <v>3000000</v>
      </c>
      <c r="M123" s="75">
        <f t="shared" ca="1" si="27"/>
        <v>2983688.1480408758</v>
      </c>
      <c r="N123" s="75">
        <f>C_Lower!J123*Ann_Prem/No_Ann_Prems</f>
        <v>0</v>
      </c>
      <c r="O123" s="78">
        <f>VLOOKUP(INT((A123-1)/12)+1,P_Parameters!$B$63:$C$66,2)*N123</f>
        <v>0</v>
      </c>
      <c r="P123" s="80">
        <f t="shared" si="20"/>
        <v>0</v>
      </c>
      <c r="Q123" s="92">
        <f t="shared" si="21"/>
        <v>0</v>
      </c>
      <c r="R123" s="78">
        <f t="shared" ca="1" si="22"/>
        <v>0</v>
      </c>
      <c r="S123" s="75">
        <f t="shared" ca="1" si="23"/>
        <v>3001724.3012895216</v>
      </c>
      <c r="T123" s="75">
        <f t="shared" ca="1" si="28"/>
        <v>3001724.3012895216</v>
      </c>
      <c r="U123" s="81">
        <f>VLOOKUP(D123,P_Parameters!$B$71:$C$76,2)</f>
        <v>0</v>
      </c>
    </row>
    <row r="124" spans="1:21" x14ac:dyDescent="0.25">
      <c r="A124" s="59">
        <f t="shared" si="29"/>
        <v>118</v>
      </c>
      <c r="B124" s="76">
        <f t="shared" ca="1" si="15"/>
        <v>46966</v>
      </c>
      <c r="C124" s="76">
        <f t="shared" ca="1" si="16"/>
        <v>46997</v>
      </c>
      <c r="D124" s="77">
        <f t="shared" si="24"/>
        <v>10</v>
      </c>
      <c r="E124" s="77">
        <f t="shared" si="25"/>
        <v>0</v>
      </c>
      <c r="F124" s="75">
        <f t="shared" si="26"/>
        <v>0</v>
      </c>
      <c r="G124" s="75">
        <f t="shared" si="17"/>
        <v>0</v>
      </c>
      <c r="H124" s="59">
        <f>IF(SUM(F124:$F$366)=1,1,0)</f>
        <v>1</v>
      </c>
      <c r="I124" s="78">
        <f t="shared" si="18"/>
        <v>1</v>
      </c>
      <c r="J124" s="59">
        <f>IF(MOD(A124-1,12/VLOOKUP(Prem_Frequency,P_Parameters!$B$21:$C$24,2,FALSE))=0,1)*H124</f>
        <v>0</v>
      </c>
      <c r="K124" s="75">
        <f t="shared" si="19"/>
        <v>2000000</v>
      </c>
      <c r="L124" s="79">
        <f>SUMPRODUCT($J$7:$J$366,$N$7:$N$366)-SUMPRODUCT($J$7:J124,$N$7:N124)</f>
        <v>3000000</v>
      </c>
      <c r="M124" s="75">
        <f t="shared" ca="1" si="27"/>
        <v>3001724.3012895216</v>
      </c>
      <c r="N124" s="75">
        <f>C_Lower!J124*Ann_Prem/No_Ann_Prems</f>
        <v>0</v>
      </c>
      <c r="O124" s="78">
        <f>VLOOKUP(INT((A124-1)/12)+1,P_Parameters!$B$63:$C$66,2)*N124</f>
        <v>0</v>
      </c>
      <c r="P124" s="80">
        <f t="shared" si="20"/>
        <v>0</v>
      </c>
      <c r="Q124" s="92">
        <f t="shared" si="21"/>
        <v>0</v>
      </c>
      <c r="R124" s="78">
        <f t="shared" ca="1" si="22"/>
        <v>0</v>
      </c>
      <c r="S124" s="75">
        <f t="shared" ca="1" si="23"/>
        <v>3019869.4816240654</v>
      </c>
      <c r="T124" s="75">
        <f t="shared" ca="1" si="28"/>
        <v>3019869.4816240654</v>
      </c>
      <c r="U124" s="81">
        <f>VLOOKUP(D124,P_Parameters!$B$71:$C$76,2)</f>
        <v>0</v>
      </c>
    </row>
    <row r="125" spans="1:21" x14ac:dyDescent="0.25">
      <c r="A125" s="59">
        <f t="shared" si="29"/>
        <v>119</v>
      </c>
      <c r="B125" s="76">
        <f t="shared" ca="1" si="15"/>
        <v>46997</v>
      </c>
      <c r="C125" s="76">
        <f t="shared" ca="1" si="16"/>
        <v>47027</v>
      </c>
      <c r="D125" s="77">
        <f t="shared" si="24"/>
        <v>10</v>
      </c>
      <c r="E125" s="77">
        <f t="shared" si="25"/>
        <v>0</v>
      </c>
      <c r="F125" s="75">
        <f t="shared" si="26"/>
        <v>0</v>
      </c>
      <c r="G125" s="75">
        <f t="shared" si="17"/>
        <v>0</v>
      </c>
      <c r="H125" s="59">
        <f>IF(SUM(F125:$F$366)=1,1,0)</f>
        <v>1</v>
      </c>
      <c r="I125" s="78">
        <f t="shared" si="18"/>
        <v>1</v>
      </c>
      <c r="J125" s="59">
        <f>IF(MOD(A125-1,12/VLOOKUP(Prem_Frequency,P_Parameters!$B$21:$C$24,2,FALSE))=0,1)*H125</f>
        <v>0</v>
      </c>
      <c r="K125" s="75">
        <f t="shared" si="19"/>
        <v>2000000</v>
      </c>
      <c r="L125" s="79">
        <f>SUMPRODUCT($J$7:$J$366,$N$7:$N$366)-SUMPRODUCT($J$7:J125,$N$7:N125)</f>
        <v>3000000</v>
      </c>
      <c r="M125" s="75">
        <f t="shared" ca="1" si="27"/>
        <v>3019869.4816240654</v>
      </c>
      <c r="N125" s="75">
        <f>C_Lower!J125*Ann_Prem/No_Ann_Prems</f>
        <v>0</v>
      </c>
      <c r="O125" s="78">
        <f>VLOOKUP(INT((A125-1)/12)+1,P_Parameters!$B$63:$C$66,2)*N125</f>
        <v>0</v>
      </c>
      <c r="P125" s="80">
        <f t="shared" si="20"/>
        <v>0</v>
      </c>
      <c r="Q125" s="92">
        <f t="shared" si="21"/>
        <v>0</v>
      </c>
      <c r="R125" s="78">
        <f t="shared" ca="1" si="22"/>
        <v>0</v>
      </c>
      <c r="S125" s="75">
        <f t="shared" ca="1" si="23"/>
        <v>3038124.3481044127</v>
      </c>
      <c r="T125" s="75">
        <f t="shared" ca="1" si="28"/>
        <v>3038124.3481044127</v>
      </c>
      <c r="U125" s="81">
        <f>VLOOKUP(D125,P_Parameters!$B$71:$C$76,2)</f>
        <v>0</v>
      </c>
    </row>
    <row r="126" spans="1:21" x14ac:dyDescent="0.25">
      <c r="A126" s="59">
        <f t="shared" si="29"/>
        <v>120</v>
      </c>
      <c r="B126" s="76">
        <f t="shared" ca="1" si="15"/>
        <v>47027</v>
      </c>
      <c r="C126" s="76">
        <f t="shared" ca="1" si="16"/>
        <v>47058</v>
      </c>
      <c r="D126" s="77">
        <f t="shared" si="24"/>
        <v>11</v>
      </c>
      <c r="E126" s="77">
        <f t="shared" si="25"/>
        <v>10</v>
      </c>
      <c r="F126" s="75">
        <f t="shared" si="26"/>
        <v>0</v>
      </c>
      <c r="G126" s="75">
        <f t="shared" si="17"/>
        <v>0</v>
      </c>
      <c r="H126" s="59">
        <f>IF(SUM(F126:$F$366)=1,1,0)</f>
        <v>1</v>
      </c>
      <c r="I126" s="78">
        <f t="shared" si="18"/>
        <v>1</v>
      </c>
      <c r="J126" s="59">
        <f>IF(MOD(A126-1,12/VLOOKUP(Prem_Frequency,P_Parameters!$B$21:$C$24,2,FALSE))=0,1)*H126</f>
        <v>0</v>
      </c>
      <c r="K126" s="75">
        <f t="shared" si="19"/>
        <v>2000000</v>
      </c>
      <c r="L126" s="79">
        <f>SUMPRODUCT($J$7:$J$366,$N$7:$N$366)-SUMPRODUCT($J$7:J126,$N$7:N126)</f>
        <v>3000000</v>
      </c>
      <c r="M126" s="75">
        <f t="shared" ca="1" si="27"/>
        <v>3038124.3481044127</v>
      </c>
      <c r="N126" s="75">
        <f>C_Lower!J126*Ann_Prem/No_Ann_Prems</f>
        <v>0</v>
      </c>
      <c r="O126" s="78">
        <f>VLOOKUP(INT((A126-1)/12)+1,P_Parameters!$B$63:$C$66,2)*N126</f>
        <v>0</v>
      </c>
      <c r="P126" s="80">
        <f t="shared" si="20"/>
        <v>0</v>
      </c>
      <c r="Q126" s="92">
        <f t="shared" si="21"/>
        <v>0</v>
      </c>
      <c r="R126" s="78">
        <f t="shared" ca="1" si="22"/>
        <v>0</v>
      </c>
      <c r="S126" s="75">
        <f t="shared" ca="1" si="23"/>
        <v>3056489.563774433</v>
      </c>
      <c r="T126" s="75">
        <f t="shared" ca="1" si="28"/>
        <v>3056489.563774433</v>
      </c>
      <c r="U126" s="81">
        <f>VLOOKUP(D126,P_Parameters!$B$71:$C$76,2)</f>
        <v>0</v>
      </c>
    </row>
    <row r="127" spans="1:21" x14ac:dyDescent="0.25">
      <c r="A127" s="59">
        <f t="shared" si="29"/>
        <v>121</v>
      </c>
      <c r="B127" s="76">
        <f t="shared" ca="1" si="15"/>
        <v>47058</v>
      </c>
      <c r="C127" s="76">
        <f t="shared" ca="1" si="16"/>
        <v>47088</v>
      </c>
      <c r="D127" s="77">
        <f t="shared" si="24"/>
        <v>11</v>
      </c>
      <c r="E127" s="77">
        <f t="shared" si="25"/>
        <v>0</v>
      </c>
      <c r="F127" s="75">
        <f t="shared" si="26"/>
        <v>0</v>
      </c>
      <c r="G127" s="75">
        <f t="shared" si="17"/>
        <v>1</v>
      </c>
      <c r="H127" s="59">
        <f>IF(SUM(F127:$F$366)=1,1,0)</f>
        <v>1</v>
      </c>
      <c r="I127" s="78">
        <f t="shared" si="18"/>
        <v>1</v>
      </c>
      <c r="J127" s="59">
        <f>IF(MOD(A127-1,12/VLOOKUP(Prem_Frequency,P_Parameters!$B$21:$C$24,2,FALSE))=0,1)*H127</f>
        <v>1</v>
      </c>
      <c r="K127" s="75">
        <f t="shared" si="19"/>
        <v>2000000</v>
      </c>
      <c r="L127" s="79">
        <f>SUMPRODUCT($J$7:$J$366,$N$7:$N$366)-SUMPRODUCT($J$7:J127,$N$7:N127)</f>
        <v>2700000</v>
      </c>
      <c r="M127" s="75">
        <f t="shared" ca="1" si="27"/>
        <v>3056489.563774433</v>
      </c>
      <c r="N127" s="75">
        <f>C_Lower!J127*Ann_Prem/No_Ann_Prems</f>
        <v>300000</v>
      </c>
      <c r="O127" s="78">
        <f>VLOOKUP(INT((A127-1)/12)+1,P_Parameters!$B$63:$C$66,2)*N127</f>
        <v>0</v>
      </c>
      <c r="P127" s="80">
        <f t="shared" si="20"/>
        <v>3000</v>
      </c>
      <c r="Q127" s="92">
        <f t="shared" si="21"/>
        <v>5000</v>
      </c>
      <c r="R127" s="78">
        <f t="shared" ca="1" si="22"/>
        <v>55695</v>
      </c>
      <c r="S127" s="75">
        <f t="shared" ca="1" si="23"/>
        <v>3312699.2402760773</v>
      </c>
      <c r="T127" s="75">
        <f t="shared" ca="1" si="28"/>
        <v>3312699.2402760773</v>
      </c>
      <c r="U127" s="81">
        <f>VLOOKUP(D127,P_Parameters!$B$71:$C$76,2)</f>
        <v>0</v>
      </c>
    </row>
    <row r="128" spans="1:21" x14ac:dyDescent="0.25">
      <c r="A128" s="59">
        <f t="shared" si="29"/>
        <v>122</v>
      </c>
      <c r="B128" s="76">
        <f t="shared" ca="1" si="15"/>
        <v>47088</v>
      </c>
      <c r="C128" s="76">
        <f t="shared" ca="1" si="16"/>
        <v>47119</v>
      </c>
      <c r="D128" s="77">
        <f t="shared" si="24"/>
        <v>11</v>
      </c>
      <c r="E128" s="77">
        <f t="shared" si="25"/>
        <v>0</v>
      </c>
      <c r="F128" s="75">
        <f t="shared" si="26"/>
        <v>0</v>
      </c>
      <c r="G128" s="75">
        <f t="shared" si="17"/>
        <v>0</v>
      </c>
      <c r="H128" s="59">
        <f>IF(SUM(F128:$F$366)=1,1,0)</f>
        <v>1</v>
      </c>
      <c r="I128" s="78">
        <f t="shared" si="18"/>
        <v>1</v>
      </c>
      <c r="J128" s="59">
        <f>IF(MOD(A128-1,12/VLOOKUP(Prem_Frequency,P_Parameters!$B$21:$C$24,2,FALSE))=0,1)*H128</f>
        <v>0</v>
      </c>
      <c r="K128" s="75">
        <f t="shared" si="19"/>
        <v>2000000</v>
      </c>
      <c r="L128" s="79">
        <f>SUMPRODUCT($J$7:$J$366,$N$7:$N$366)-SUMPRODUCT($J$7:J128,$N$7:N128)</f>
        <v>2700000</v>
      </c>
      <c r="M128" s="75">
        <f t="shared" ca="1" si="27"/>
        <v>3312699.2402760773</v>
      </c>
      <c r="N128" s="75">
        <f>C_Lower!J128*Ann_Prem/No_Ann_Prems</f>
        <v>0</v>
      </c>
      <c r="O128" s="78">
        <f>VLOOKUP(INT((A128-1)/12)+1,P_Parameters!$B$63:$C$66,2)*N128</f>
        <v>0</v>
      </c>
      <c r="P128" s="80">
        <f t="shared" si="20"/>
        <v>0</v>
      </c>
      <c r="Q128" s="92">
        <f t="shared" si="21"/>
        <v>0</v>
      </c>
      <c r="R128" s="78">
        <f t="shared" ca="1" si="22"/>
        <v>0</v>
      </c>
      <c r="S128" s="75">
        <f t="shared" ca="1" si="23"/>
        <v>3332724.2389353788</v>
      </c>
      <c r="T128" s="75">
        <f t="shared" ca="1" si="28"/>
        <v>3332724.2389353788</v>
      </c>
      <c r="U128" s="81">
        <f>VLOOKUP(D128,P_Parameters!$B$71:$C$76,2)</f>
        <v>0</v>
      </c>
    </row>
    <row r="129" spans="1:21" x14ac:dyDescent="0.25">
      <c r="A129" s="59">
        <f t="shared" si="29"/>
        <v>123</v>
      </c>
      <c r="B129" s="76">
        <f t="shared" ca="1" si="15"/>
        <v>47119</v>
      </c>
      <c r="C129" s="76">
        <f t="shared" ca="1" si="16"/>
        <v>47150</v>
      </c>
      <c r="D129" s="77">
        <f t="shared" si="24"/>
        <v>11</v>
      </c>
      <c r="E129" s="77">
        <f t="shared" si="25"/>
        <v>0</v>
      </c>
      <c r="F129" s="75">
        <f t="shared" si="26"/>
        <v>0</v>
      </c>
      <c r="G129" s="75">
        <f t="shared" si="17"/>
        <v>0</v>
      </c>
      <c r="H129" s="59">
        <f>IF(SUM(F129:$F$366)=1,1,0)</f>
        <v>1</v>
      </c>
      <c r="I129" s="78">
        <f t="shared" si="18"/>
        <v>1</v>
      </c>
      <c r="J129" s="59">
        <f>IF(MOD(A129-1,12/VLOOKUP(Prem_Frequency,P_Parameters!$B$21:$C$24,2,FALSE))=0,1)*H129</f>
        <v>0</v>
      </c>
      <c r="K129" s="75">
        <f t="shared" si="19"/>
        <v>2000000</v>
      </c>
      <c r="L129" s="79">
        <f>SUMPRODUCT($J$7:$J$366,$N$7:$N$366)-SUMPRODUCT($J$7:J129,$N$7:N129)</f>
        <v>2700000</v>
      </c>
      <c r="M129" s="75">
        <f t="shared" ca="1" si="27"/>
        <v>3332724.2389353788</v>
      </c>
      <c r="N129" s="75">
        <f>C_Lower!J129*Ann_Prem/No_Ann_Prems</f>
        <v>0</v>
      </c>
      <c r="O129" s="78">
        <f>VLOOKUP(INT((A129-1)/12)+1,P_Parameters!$B$63:$C$66,2)*N129</f>
        <v>0</v>
      </c>
      <c r="P129" s="80">
        <f t="shared" si="20"/>
        <v>0</v>
      </c>
      <c r="Q129" s="92">
        <f t="shared" si="21"/>
        <v>0</v>
      </c>
      <c r="R129" s="78">
        <f t="shared" ca="1" si="22"/>
        <v>0</v>
      </c>
      <c r="S129" s="75">
        <f t="shared" ca="1" si="23"/>
        <v>3352870.2870900375</v>
      </c>
      <c r="T129" s="75">
        <f t="shared" ca="1" si="28"/>
        <v>3352870.2870900375</v>
      </c>
      <c r="U129" s="81">
        <f>VLOOKUP(D129,P_Parameters!$B$71:$C$76,2)</f>
        <v>0</v>
      </c>
    </row>
    <row r="130" spans="1:21" x14ac:dyDescent="0.25">
      <c r="A130" s="59">
        <f t="shared" si="29"/>
        <v>124</v>
      </c>
      <c r="B130" s="76">
        <f t="shared" ca="1" si="15"/>
        <v>47150</v>
      </c>
      <c r="C130" s="76">
        <f t="shared" ca="1" si="16"/>
        <v>47178</v>
      </c>
      <c r="D130" s="77">
        <f t="shared" si="24"/>
        <v>11</v>
      </c>
      <c r="E130" s="77">
        <f t="shared" si="25"/>
        <v>0</v>
      </c>
      <c r="F130" s="75">
        <f t="shared" si="26"/>
        <v>0</v>
      </c>
      <c r="G130" s="75">
        <f t="shared" si="17"/>
        <v>0</v>
      </c>
      <c r="H130" s="59">
        <f>IF(SUM(F130:$F$366)=1,1,0)</f>
        <v>1</v>
      </c>
      <c r="I130" s="78">
        <f t="shared" si="18"/>
        <v>1</v>
      </c>
      <c r="J130" s="59">
        <f>IF(MOD(A130-1,12/VLOOKUP(Prem_Frequency,P_Parameters!$B$21:$C$24,2,FALSE))=0,1)*H130</f>
        <v>0</v>
      </c>
      <c r="K130" s="75">
        <f t="shared" si="19"/>
        <v>2000000</v>
      </c>
      <c r="L130" s="79">
        <f>SUMPRODUCT($J$7:$J$366,$N$7:$N$366)-SUMPRODUCT($J$7:J130,$N$7:N130)</f>
        <v>2700000</v>
      </c>
      <c r="M130" s="75">
        <f t="shared" ca="1" si="27"/>
        <v>3352870.2870900375</v>
      </c>
      <c r="N130" s="75">
        <f>C_Lower!J130*Ann_Prem/No_Ann_Prems</f>
        <v>0</v>
      </c>
      <c r="O130" s="78">
        <f>VLOOKUP(INT((A130-1)/12)+1,P_Parameters!$B$63:$C$66,2)*N130</f>
        <v>0</v>
      </c>
      <c r="P130" s="80">
        <f t="shared" si="20"/>
        <v>0</v>
      </c>
      <c r="Q130" s="92">
        <f t="shared" si="21"/>
        <v>0</v>
      </c>
      <c r="R130" s="78">
        <f t="shared" ca="1" si="22"/>
        <v>0</v>
      </c>
      <c r="S130" s="75">
        <f t="shared" ca="1" si="23"/>
        <v>3373138.1164744506</v>
      </c>
      <c r="T130" s="75">
        <f t="shared" ca="1" si="28"/>
        <v>3373138.1164744506</v>
      </c>
      <c r="U130" s="81">
        <f>VLOOKUP(D130,P_Parameters!$B$71:$C$76,2)</f>
        <v>0</v>
      </c>
    </row>
    <row r="131" spans="1:21" x14ac:dyDescent="0.25">
      <c r="A131" s="59">
        <f t="shared" si="29"/>
        <v>125</v>
      </c>
      <c r="B131" s="76">
        <f t="shared" ca="1" si="15"/>
        <v>47178</v>
      </c>
      <c r="C131" s="76">
        <f t="shared" ca="1" si="16"/>
        <v>47209</v>
      </c>
      <c r="D131" s="77">
        <f t="shared" si="24"/>
        <v>11</v>
      </c>
      <c r="E131" s="77">
        <f t="shared" si="25"/>
        <v>0</v>
      </c>
      <c r="F131" s="75">
        <f t="shared" si="26"/>
        <v>0</v>
      </c>
      <c r="G131" s="75">
        <f t="shared" si="17"/>
        <v>0</v>
      </c>
      <c r="H131" s="59">
        <f>IF(SUM(F131:$F$366)=1,1,0)</f>
        <v>1</v>
      </c>
      <c r="I131" s="78">
        <f t="shared" si="18"/>
        <v>1</v>
      </c>
      <c r="J131" s="59">
        <f>IF(MOD(A131-1,12/VLOOKUP(Prem_Frequency,P_Parameters!$B$21:$C$24,2,FALSE))=0,1)*H131</f>
        <v>0</v>
      </c>
      <c r="K131" s="75">
        <f t="shared" si="19"/>
        <v>2000000</v>
      </c>
      <c r="L131" s="79">
        <f>SUMPRODUCT($J$7:$J$366,$N$7:$N$366)-SUMPRODUCT($J$7:J131,$N$7:N131)</f>
        <v>2700000</v>
      </c>
      <c r="M131" s="75">
        <f t="shared" ca="1" si="27"/>
        <v>3373138.1164744506</v>
      </c>
      <c r="N131" s="75">
        <f>C_Lower!J131*Ann_Prem/No_Ann_Prems</f>
        <v>0</v>
      </c>
      <c r="O131" s="78">
        <f>VLOOKUP(INT((A131-1)/12)+1,P_Parameters!$B$63:$C$66,2)*N131</f>
        <v>0</v>
      </c>
      <c r="P131" s="80">
        <f t="shared" si="20"/>
        <v>0</v>
      </c>
      <c r="Q131" s="92">
        <f t="shared" si="21"/>
        <v>0</v>
      </c>
      <c r="R131" s="78">
        <f t="shared" ca="1" si="22"/>
        <v>0</v>
      </c>
      <c r="S131" s="75">
        <f t="shared" ca="1" si="23"/>
        <v>3393528.4632462906</v>
      </c>
      <c r="T131" s="75">
        <f t="shared" ca="1" si="28"/>
        <v>3393528.4632462906</v>
      </c>
      <c r="U131" s="81">
        <f>VLOOKUP(D131,P_Parameters!$B$71:$C$76,2)</f>
        <v>0</v>
      </c>
    </row>
    <row r="132" spans="1:21" x14ac:dyDescent="0.25">
      <c r="A132" s="59">
        <f t="shared" si="29"/>
        <v>126</v>
      </c>
      <c r="B132" s="76">
        <f t="shared" ca="1" si="15"/>
        <v>47209</v>
      </c>
      <c r="C132" s="76">
        <f t="shared" ca="1" si="16"/>
        <v>47239</v>
      </c>
      <c r="D132" s="77">
        <f t="shared" si="24"/>
        <v>11</v>
      </c>
      <c r="E132" s="77">
        <f t="shared" si="25"/>
        <v>0</v>
      </c>
      <c r="F132" s="75">
        <f t="shared" si="26"/>
        <v>0</v>
      </c>
      <c r="G132" s="75">
        <f t="shared" si="17"/>
        <v>0</v>
      </c>
      <c r="H132" s="59">
        <f>IF(SUM(F132:$F$366)=1,1,0)</f>
        <v>1</v>
      </c>
      <c r="I132" s="78">
        <f t="shared" si="18"/>
        <v>1</v>
      </c>
      <c r="J132" s="59">
        <f>IF(MOD(A132-1,12/VLOOKUP(Prem_Frequency,P_Parameters!$B$21:$C$24,2,FALSE))=0,1)*H132</f>
        <v>0</v>
      </c>
      <c r="K132" s="75">
        <f t="shared" si="19"/>
        <v>2000000</v>
      </c>
      <c r="L132" s="79">
        <f>SUMPRODUCT($J$7:$J$366,$N$7:$N$366)-SUMPRODUCT($J$7:J132,$N$7:N132)</f>
        <v>2700000</v>
      </c>
      <c r="M132" s="75">
        <f t="shared" ca="1" si="27"/>
        <v>3393528.4632462906</v>
      </c>
      <c r="N132" s="75">
        <f>C_Lower!J132*Ann_Prem/No_Ann_Prems</f>
        <v>0</v>
      </c>
      <c r="O132" s="78">
        <f>VLOOKUP(INT((A132-1)/12)+1,P_Parameters!$B$63:$C$66,2)*N132</f>
        <v>0</v>
      </c>
      <c r="P132" s="80">
        <f t="shared" si="20"/>
        <v>0</v>
      </c>
      <c r="Q132" s="92">
        <f t="shared" si="21"/>
        <v>0</v>
      </c>
      <c r="R132" s="78">
        <f t="shared" ca="1" si="22"/>
        <v>0</v>
      </c>
      <c r="S132" s="75">
        <f t="shared" ca="1" si="23"/>
        <v>3414042.0680132434</v>
      </c>
      <c r="T132" s="75">
        <f t="shared" ca="1" si="28"/>
        <v>3414042.0680132434</v>
      </c>
      <c r="U132" s="81">
        <f>VLOOKUP(D132,P_Parameters!$B$71:$C$76,2)</f>
        <v>0</v>
      </c>
    </row>
    <row r="133" spans="1:21" x14ac:dyDescent="0.25">
      <c r="A133" s="59">
        <f t="shared" si="29"/>
        <v>127</v>
      </c>
      <c r="B133" s="76">
        <f t="shared" ca="1" si="15"/>
        <v>47239</v>
      </c>
      <c r="C133" s="76">
        <f t="shared" ca="1" si="16"/>
        <v>47270</v>
      </c>
      <c r="D133" s="77">
        <f t="shared" si="24"/>
        <v>11</v>
      </c>
      <c r="E133" s="77">
        <f t="shared" si="25"/>
        <v>0</v>
      </c>
      <c r="F133" s="75">
        <f t="shared" si="26"/>
        <v>0</v>
      </c>
      <c r="G133" s="75">
        <f t="shared" si="17"/>
        <v>0</v>
      </c>
      <c r="H133" s="59">
        <f>IF(SUM(F133:$F$366)=1,1,0)</f>
        <v>1</v>
      </c>
      <c r="I133" s="78">
        <f t="shared" si="18"/>
        <v>1</v>
      </c>
      <c r="J133" s="59">
        <f>IF(MOD(A133-1,12/VLOOKUP(Prem_Frequency,P_Parameters!$B$21:$C$24,2,FALSE))=0,1)*H133</f>
        <v>0</v>
      </c>
      <c r="K133" s="75">
        <f t="shared" si="19"/>
        <v>2000000</v>
      </c>
      <c r="L133" s="79">
        <f>SUMPRODUCT($J$7:$J$366,$N$7:$N$366)-SUMPRODUCT($J$7:J133,$N$7:N133)</f>
        <v>2700000</v>
      </c>
      <c r="M133" s="75">
        <f t="shared" ca="1" si="27"/>
        <v>3414042.0680132434</v>
      </c>
      <c r="N133" s="75">
        <f>C_Lower!J133*Ann_Prem/No_Ann_Prems</f>
        <v>0</v>
      </c>
      <c r="O133" s="78">
        <f>VLOOKUP(INT((A133-1)/12)+1,P_Parameters!$B$63:$C$66,2)*N133</f>
        <v>0</v>
      </c>
      <c r="P133" s="80">
        <f t="shared" si="20"/>
        <v>0</v>
      </c>
      <c r="Q133" s="92">
        <f t="shared" si="21"/>
        <v>0</v>
      </c>
      <c r="R133" s="78">
        <f t="shared" ca="1" si="22"/>
        <v>0</v>
      </c>
      <c r="S133" s="75">
        <f t="shared" ca="1" si="23"/>
        <v>3434679.675859909</v>
      </c>
      <c r="T133" s="75">
        <f t="shared" ca="1" si="28"/>
        <v>3434679.675859909</v>
      </c>
      <c r="U133" s="81">
        <f>VLOOKUP(D133,P_Parameters!$B$71:$C$76,2)</f>
        <v>0</v>
      </c>
    </row>
    <row r="134" spans="1:21" x14ac:dyDescent="0.25">
      <c r="A134" s="59">
        <f t="shared" si="29"/>
        <v>128</v>
      </c>
      <c r="B134" s="76">
        <f t="shared" ca="1" si="15"/>
        <v>47270</v>
      </c>
      <c r="C134" s="76">
        <f t="shared" ca="1" si="16"/>
        <v>47300</v>
      </c>
      <c r="D134" s="77">
        <f t="shared" si="24"/>
        <v>11</v>
      </c>
      <c r="E134" s="77">
        <f t="shared" si="25"/>
        <v>0</v>
      </c>
      <c r="F134" s="75">
        <f t="shared" si="26"/>
        <v>0</v>
      </c>
      <c r="G134" s="75">
        <f t="shared" si="17"/>
        <v>0</v>
      </c>
      <c r="H134" s="59">
        <f>IF(SUM(F134:$F$366)=1,1,0)</f>
        <v>1</v>
      </c>
      <c r="I134" s="78">
        <f t="shared" si="18"/>
        <v>1</v>
      </c>
      <c r="J134" s="59">
        <f>IF(MOD(A134-1,12/VLOOKUP(Prem_Frequency,P_Parameters!$B$21:$C$24,2,FALSE))=0,1)*H134</f>
        <v>0</v>
      </c>
      <c r="K134" s="75">
        <f t="shared" si="19"/>
        <v>2000000</v>
      </c>
      <c r="L134" s="79">
        <f>SUMPRODUCT($J$7:$J$366,$N$7:$N$366)-SUMPRODUCT($J$7:J134,$N$7:N134)</f>
        <v>2700000</v>
      </c>
      <c r="M134" s="75">
        <f t="shared" ca="1" si="27"/>
        <v>3434679.675859909</v>
      </c>
      <c r="N134" s="75">
        <f>C_Lower!J134*Ann_Prem/No_Ann_Prems</f>
        <v>0</v>
      </c>
      <c r="O134" s="78">
        <f>VLOOKUP(INT((A134-1)/12)+1,P_Parameters!$B$63:$C$66,2)*N134</f>
        <v>0</v>
      </c>
      <c r="P134" s="80">
        <f t="shared" si="20"/>
        <v>0</v>
      </c>
      <c r="Q134" s="92">
        <f t="shared" si="21"/>
        <v>0</v>
      </c>
      <c r="R134" s="78">
        <f t="shared" ca="1" si="22"/>
        <v>0</v>
      </c>
      <c r="S134" s="75">
        <f t="shared" ca="1" si="23"/>
        <v>3455442.0363748628</v>
      </c>
      <c r="T134" s="75">
        <f t="shared" ca="1" si="28"/>
        <v>3455442.0363748628</v>
      </c>
      <c r="U134" s="81">
        <f>VLOOKUP(D134,P_Parameters!$B$71:$C$76,2)</f>
        <v>0</v>
      </c>
    </row>
    <row r="135" spans="1:21" x14ac:dyDescent="0.25">
      <c r="A135" s="59">
        <f t="shared" si="29"/>
        <v>129</v>
      </c>
      <c r="B135" s="76">
        <f t="shared" ref="B135:B198" ca="1" si="30">DATE(YEAR(Illn_Date),MONTH(Illn_Date)+A135-1,1)</f>
        <v>47300</v>
      </c>
      <c r="C135" s="76">
        <f t="shared" ref="C135:C198" ca="1" si="31">DATE(YEAR(Illn_Date),MONTH(Illn_Date)+A135,1)</f>
        <v>47331</v>
      </c>
      <c r="D135" s="77">
        <f t="shared" si="24"/>
        <v>11</v>
      </c>
      <c r="E135" s="77">
        <f t="shared" si="25"/>
        <v>0</v>
      </c>
      <c r="F135" s="75">
        <f t="shared" si="26"/>
        <v>0</v>
      </c>
      <c r="G135" s="75">
        <f t="shared" ref="G135:G198" si="32">IF(MOD(A135,12)=1,1,0)*H135</f>
        <v>0</v>
      </c>
      <c r="H135" s="59">
        <f>IF(SUM(F135:$F$366)=1,1,0)</f>
        <v>1</v>
      </c>
      <c r="I135" s="78">
        <f t="shared" ref="I135:I198" si="33">H135*(1-F135)</f>
        <v>1</v>
      </c>
      <c r="J135" s="59">
        <f>IF(MOD(A135-1,12/VLOOKUP(Prem_Frequency,P_Parameters!$B$21:$C$24,2,FALSE))=0,1)*H135</f>
        <v>0</v>
      </c>
      <c r="K135" s="75">
        <f t="shared" ref="K135:K198" si="34">Sum_Assured*H135</f>
        <v>2000000</v>
      </c>
      <c r="L135" s="79">
        <f>SUMPRODUCT($J$7:$J$366,$N$7:$N$366)-SUMPRODUCT($J$7:J135,$N$7:N135)</f>
        <v>2700000</v>
      </c>
      <c r="M135" s="75">
        <f t="shared" ca="1" si="27"/>
        <v>3455442.0363748628</v>
      </c>
      <c r="N135" s="75">
        <f>C_Lower!J135*Ann_Prem/No_Ann_Prems</f>
        <v>0</v>
      </c>
      <c r="O135" s="78">
        <f>VLOOKUP(INT((A135-1)/12)+1,P_Parameters!$B$63:$C$66,2)*N135</f>
        <v>0</v>
      </c>
      <c r="P135" s="80">
        <f t="shared" ref="P135:P198" si="35">Admin_Fee*J135/No_Ann_Prems</f>
        <v>0</v>
      </c>
      <c r="Q135" s="92">
        <f t="shared" ref="Q135:Q198" si="36">(Health_Benefit_Charge*J135)/No_Ann_Prems</f>
        <v>0</v>
      </c>
      <c r="R135" s="78">
        <f t="shared" ref="R135:R198" ca="1" si="37">(K135+L135)*(Risk_Rate/1000)*(Modal_Loading/No_Ann_Prems)*J135</f>
        <v>0</v>
      </c>
      <c r="S135" s="75">
        <f t="shared" ref="S135:S198" ca="1" si="38">(M135+N135-SUM(O135:R135))*((1+Lower_Rate-FMC)^(1/12))</f>
        <v>3476329.9036778826</v>
      </c>
      <c r="T135" s="75">
        <f t="shared" ca="1" si="28"/>
        <v>3476329.9036778826</v>
      </c>
      <c r="U135" s="81">
        <f>VLOOKUP(D135,P_Parameters!$B$71:$C$76,2)</f>
        <v>0</v>
      </c>
    </row>
    <row r="136" spans="1:21" x14ac:dyDescent="0.25">
      <c r="A136" s="59">
        <f t="shared" si="29"/>
        <v>130</v>
      </c>
      <c r="B136" s="76">
        <f t="shared" ca="1" si="30"/>
        <v>47331</v>
      </c>
      <c r="C136" s="76">
        <f t="shared" ca="1" si="31"/>
        <v>47362</v>
      </c>
      <c r="D136" s="77">
        <f t="shared" ref="D136:D199" si="39">INT(A136/12)+1</f>
        <v>11</v>
      </c>
      <c r="E136" s="77">
        <f t="shared" ref="E136:E199" si="40">MAX(0,IF(D136=D135,0,D136)-1)</f>
        <v>0</v>
      </c>
      <c r="F136" s="75">
        <f t="shared" ref="F136:F199" si="41">IF(A136=Pol_Term*12,1,0)</f>
        <v>0</v>
      </c>
      <c r="G136" s="75">
        <f t="shared" si="32"/>
        <v>0</v>
      </c>
      <c r="H136" s="59">
        <f>IF(SUM(F136:$F$366)=1,1,0)</f>
        <v>1</v>
      </c>
      <c r="I136" s="78">
        <f t="shared" si="33"/>
        <v>1</v>
      </c>
      <c r="J136" s="59">
        <f>IF(MOD(A136-1,12/VLOOKUP(Prem_Frequency,P_Parameters!$B$21:$C$24,2,FALSE))=0,1)*H136</f>
        <v>0</v>
      </c>
      <c r="K136" s="75">
        <f t="shared" si="34"/>
        <v>2000000</v>
      </c>
      <c r="L136" s="79">
        <f>SUMPRODUCT($J$7:$J$366,$N$7:$N$366)-SUMPRODUCT($J$7:J136,$N$7:N136)</f>
        <v>2700000</v>
      </c>
      <c r="M136" s="75">
        <f t="shared" ref="M136:M199" ca="1" si="42">S135*H136</f>
        <v>3476329.9036778826</v>
      </c>
      <c r="N136" s="75">
        <f>C_Lower!J136*Ann_Prem/No_Ann_Prems</f>
        <v>0</v>
      </c>
      <c r="O136" s="78">
        <f>VLOOKUP(INT((A136-1)/12)+1,P_Parameters!$B$63:$C$66,2)*N136</f>
        <v>0</v>
      </c>
      <c r="P136" s="80">
        <f t="shared" si="35"/>
        <v>0</v>
      </c>
      <c r="Q136" s="92">
        <f t="shared" si="36"/>
        <v>0</v>
      </c>
      <c r="R136" s="78">
        <f t="shared" ca="1" si="37"/>
        <v>0</v>
      </c>
      <c r="S136" s="75">
        <f t="shared" ca="1" si="38"/>
        <v>3497344.0364473392</v>
      </c>
      <c r="T136" s="75">
        <f t="shared" ref="T136:T199" ca="1" si="43">S136*(1-U136)</f>
        <v>3497344.0364473392</v>
      </c>
      <c r="U136" s="81">
        <f>VLOOKUP(D136,P_Parameters!$B$71:$C$76,2)</f>
        <v>0</v>
      </c>
    </row>
    <row r="137" spans="1:21" x14ac:dyDescent="0.25">
      <c r="A137" s="59">
        <f t="shared" ref="A137:A200" si="44">A136+1</f>
        <v>131</v>
      </c>
      <c r="B137" s="76">
        <f t="shared" ca="1" si="30"/>
        <v>47362</v>
      </c>
      <c r="C137" s="76">
        <f t="shared" ca="1" si="31"/>
        <v>47392</v>
      </c>
      <c r="D137" s="77">
        <f t="shared" si="39"/>
        <v>11</v>
      </c>
      <c r="E137" s="77">
        <f t="shared" si="40"/>
        <v>0</v>
      </c>
      <c r="F137" s="75">
        <f t="shared" si="41"/>
        <v>0</v>
      </c>
      <c r="G137" s="75">
        <f t="shared" si="32"/>
        <v>0</v>
      </c>
      <c r="H137" s="59">
        <f>IF(SUM(F137:$F$366)=1,1,0)</f>
        <v>1</v>
      </c>
      <c r="I137" s="78">
        <f t="shared" si="33"/>
        <v>1</v>
      </c>
      <c r="J137" s="59">
        <f>IF(MOD(A137-1,12/VLOOKUP(Prem_Frequency,P_Parameters!$B$21:$C$24,2,FALSE))=0,1)*H137</f>
        <v>0</v>
      </c>
      <c r="K137" s="75">
        <f t="shared" si="34"/>
        <v>2000000</v>
      </c>
      <c r="L137" s="79">
        <f>SUMPRODUCT($J$7:$J$366,$N$7:$N$366)-SUMPRODUCT($J$7:J137,$N$7:N137)</f>
        <v>2700000</v>
      </c>
      <c r="M137" s="75">
        <f t="shared" ca="1" si="42"/>
        <v>3497344.0364473392</v>
      </c>
      <c r="N137" s="75">
        <f>C_Lower!J137*Ann_Prem/No_Ann_Prems</f>
        <v>0</v>
      </c>
      <c r="O137" s="78">
        <f>VLOOKUP(INT((A137-1)/12)+1,P_Parameters!$B$63:$C$66,2)*N137</f>
        <v>0</v>
      </c>
      <c r="P137" s="80">
        <f t="shared" si="35"/>
        <v>0</v>
      </c>
      <c r="Q137" s="92">
        <f t="shared" si="36"/>
        <v>0</v>
      </c>
      <c r="R137" s="78">
        <f t="shared" ca="1" si="37"/>
        <v>0</v>
      </c>
      <c r="S137" s="75">
        <f t="shared" ca="1" si="38"/>
        <v>3518485.1979477531</v>
      </c>
      <c r="T137" s="75">
        <f t="shared" ca="1" si="43"/>
        <v>3518485.1979477531</v>
      </c>
      <c r="U137" s="81">
        <f>VLOOKUP(D137,P_Parameters!$B$71:$C$76,2)</f>
        <v>0</v>
      </c>
    </row>
    <row r="138" spans="1:21" x14ac:dyDescent="0.25">
      <c r="A138" s="59">
        <f t="shared" si="44"/>
        <v>132</v>
      </c>
      <c r="B138" s="76">
        <f t="shared" ca="1" si="30"/>
        <v>47392</v>
      </c>
      <c r="C138" s="76">
        <f t="shared" ca="1" si="31"/>
        <v>47423</v>
      </c>
      <c r="D138" s="77">
        <f t="shared" si="39"/>
        <v>12</v>
      </c>
      <c r="E138" s="77">
        <f t="shared" si="40"/>
        <v>11</v>
      </c>
      <c r="F138" s="75">
        <f t="shared" si="41"/>
        <v>0</v>
      </c>
      <c r="G138" s="75">
        <f t="shared" si="32"/>
        <v>0</v>
      </c>
      <c r="H138" s="59">
        <f>IF(SUM(F138:$F$366)=1,1,0)</f>
        <v>1</v>
      </c>
      <c r="I138" s="78">
        <f t="shared" si="33"/>
        <v>1</v>
      </c>
      <c r="J138" s="59">
        <f>IF(MOD(A138-1,12/VLOOKUP(Prem_Frequency,P_Parameters!$B$21:$C$24,2,FALSE))=0,1)*H138</f>
        <v>0</v>
      </c>
      <c r="K138" s="75">
        <f t="shared" si="34"/>
        <v>2000000</v>
      </c>
      <c r="L138" s="79">
        <f>SUMPRODUCT($J$7:$J$366,$N$7:$N$366)-SUMPRODUCT($J$7:J138,$N$7:N138)</f>
        <v>2700000</v>
      </c>
      <c r="M138" s="75">
        <f t="shared" ca="1" si="42"/>
        <v>3518485.1979477531</v>
      </c>
      <c r="N138" s="75">
        <f>C_Lower!J138*Ann_Prem/No_Ann_Prems</f>
        <v>0</v>
      </c>
      <c r="O138" s="78">
        <f>VLOOKUP(INT((A138-1)/12)+1,P_Parameters!$B$63:$C$66,2)*N138</f>
        <v>0</v>
      </c>
      <c r="P138" s="80">
        <f t="shared" si="35"/>
        <v>0</v>
      </c>
      <c r="Q138" s="92">
        <f t="shared" si="36"/>
        <v>0</v>
      </c>
      <c r="R138" s="78">
        <f t="shared" ca="1" si="37"/>
        <v>0</v>
      </c>
      <c r="S138" s="75">
        <f t="shared" ca="1" si="38"/>
        <v>3539754.1560575161</v>
      </c>
      <c r="T138" s="75">
        <f t="shared" ca="1" si="43"/>
        <v>3539754.1560575161</v>
      </c>
      <c r="U138" s="81">
        <f>VLOOKUP(D138,P_Parameters!$B$71:$C$76,2)</f>
        <v>0</v>
      </c>
    </row>
    <row r="139" spans="1:21" x14ac:dyDescent="0.25">
      <c r="A139" s="59">
        <f t="shared" si="44"/>
        <v>133</v>
      </c>
      <c r="B139" s="76">
        <f t="shared" ca="1" si="30"/>
        <v>47423</v>
      </c>
      <c r="C139" s="76">
        <f t="shared" ca="1" si="31"/>
        <v>47453</v>
      </c>
      <c r="D139" s="77">
        <f t="shared" si="39"/>
        <v>12</v>
      </c>
      <c r="E139" s="77">
        <f t="shared" si="40"/>
        <v>0</v>
      </c>
      <c r="F139" s="75">
        <f t="shared" si="41"/>
        <v>0</v>
      </c>
      <c r="G139" s="75">
        <f t="shared" si="32"/>
        <v>1</v>
      </c>
      <c r="H139" s="59">
        <f>IF(SUM(F139:$F$366)=1,1,0)</f>
        <v>1</v>
      </c>
      <c r="I139" s="78">
        <f t="shared" si="33"/>
        <v>1</v>
      </c>
      <c r="J139" s="59">
        <f>IF(MOD(A139-1,12/VLOOKUP(Prem_Frequency,P_Parameters!$B$21:$C$24,2,FALSE))=0,1)*H139</f>
        <v>1</v>
      </c>
      <c r="K139" s="75">
        <f t="shared" si="34"/>
        <v>2000000</v>
      </c>
      <c r="L139" s="79">
        <f>SUMPRODUCT($J$7:$J$366,$N$7:$N$366)-SUMPRODUCT($J$7:J139,$N$7:N139)</f>
        <v>2400000</v>
      </c>
      <c r="M139" s="75">
        <f t="shared" ca="1" si="42"/>
        <v>3539754.1560575161</v>
      </c>
      <c r="N139" s="75">
        <f>C_Lower!J139*Ann_Prem/No_Ann_Prems</f>
        <v>300000</v>
      </c>
      <c r="O139" s="78">
        <f>VLOOKUP(INT((A139-1)/12)+1,P_Parameters!$B$63:$C$66,2)*N139</f>
        <v>0</v>
      </c>
      <c r="P139" s="80">
        <f t="shared" si="35"/>
        <v>3000</v>
      </c>
      <c r="Q139" s="92">
        <f t="shared" si="36"/>
        <v>5000</v>
      </c>
      <c r="R139" s="78">
        <f t="shared" ca="1" si="37"/>
        <v>52140</v>
      </c>
      <c r="S139" s="75">
        <f t="shared" ca="1" si="38"/>
        <v>3802461.6175739504</v>
      </c>
      <c r="T139" s="75">
        <f t="shared" ca="1" si="43"/>
        <v>3802461.6175739504</v>
      </c>
      <c r="U139" s="81">
        <f>VLOOKUP(D139,P_Parameters!$B$71:$C$76,2)</f>
        <v>0</v>
      </c>
    </row>
    <row r="140" spans="1:21" x14ac:dyDescent="0.25">
      <c r="A140" s="59">
        <f t="shared" si="44"/>
        <v>134</v>
      </c>
      <c r="B140" s="76">
        <f t="shared" ca="1" si="30"/>
        <v>47453</v>
      </c>
      <c r="C140" s="76">
        <f t="shared" ca="1" si="31"/>
        <v>47484</v>
      </c>
      <c r="D140" s="77">
        <f t="shared" si="39"/>
        <v>12</v>
      </c>
      <c r="E140" s="77">
        <f t="shared" si="40"/>
        <v>0</v>
      </c>
      <c r="F140" s="75">
        <f t="shared" si="41"/>
        <v>0</v>
      </c>
      <c r="G140" s="75">
        <f t="shared" si="32"/>
        <v>0</v>
      </c>
      <c r="H140" s="59">
        <f>IF(SUM(F140:$F$366)=1,1,0)</f>
        <v>1</v>
      </c>
      <c r="I140" s="78">
        <f t="shared" si="33"/>
        <v>1</v>
      </c>
      <c r="J140" s="59">
        <f>IF(MOD(A140-1,12/VLOOKUP(Prem_Frequency,P_Parameters!$B$21:$C$24,2,FALSE))=0,1)*H140</f>
        <v>0</v>
      </c>
      <c r="K140" s="75">
        <f t="shared" si="34"/>
        <v>2000000</v>
      </c>
      <c r="L140" s="79">
        <f>SUMPRODUCT($J$7:$J$366,$N$7:$N$366)-SUMPRODUCT($J$7:J140,$N$7:N140)</f>
        <v>2400000</v>
      </c>
      <c r="M140" s="75">
        <f t="shared" ca="1" si="42"/>
        <v>3802461.6175739504</v>
      </c>
      <c r="N140" s="75">
        <f>C_Lower!J140*Ann_Prem/No_Ann_Prems</f>
        <v>0</v>
      </c>
      <c r="O140" s="78">
        <f>VLOOKUP(INT((A140-1)/12)+1,P_Parameters!$B$63:$C$66,2)*N140</f>
        <v>0</v>
      </c>
      <c r="P140" s="80">
        <f t="shared" si="35"/>
        <v>0</v>
      </c>
      <c r="Q140" s="92">
        <f t="shared" si="36"/>
        <v>0</v>
      </c>
      <c r="R140" s="78">
        <f t="shared" ca="1" si="37"/>
        <v>0</v>
      </c>
      <c r="S140" s="75">
        <f t="shared" ca="1" si="38"/>
        <v>3825447.1901451624</v>
      </c>
      <c r="T140" s="75">
        <f t="shared" ca="1" si="43"/>
        <v>3825447.1901451624</v>
      </c>
      <c r="U140" s="81">
        <f>VLOOKUP(D140,P_Parameters!$B$71:$C$76,2)</f>
        <v>0</v>
      </c>
    </row>
    <row r="141" spans="1:21" x14ac:dyDescent="0.25">
      <c r="A141" s="59">
        <f t="shared" si="44"/>
        <v>135</v>
      </c>
      <c r="B141" s="76">
        <f t="shared" ca="1" si="30"/>
        <v>47484</v>
      </c>
      <c r="C141" s="76">
        <f t="shared" ca="1" si="31"/>
        <v>47515</v>
      </c>
      <c r="D141" s="77">
        <f t="shared" si="39"/>
        <v>12</v>
      </c>
      <c r="E141" s="77">
        <f t="shared" si="40"/>
        <v>0</v>
      </c>
      <c r="F141" s="75">
        <f t="shared" si="41"/>
        <v>0</v>
      </c>
      <c r="G141" s="75">
        <f t="shared" si="32"/>
        <v>0</v>
      </c>
      <c r="H141" s="59">
        <f>IF(SUM(F141:$F$366)=1,1,0)</f>
        <v>1</v>
      </c>
      <c r="I141" s="78">
        <f t="shared" si="33"/>
        <v>1</v>
      </c>
      <c r="J141" s="59">
        <f>IF(MOD(A141-1,12/VLOOKUP(Prem_Frequency,P_Parameters!$B$21:$C$24,2,FALSE))=0,1)*H141</f>
        <v>0</v>
      </c>
      <c r="K141" s="75">
        <f t="shared" si="34"/>
        <v>2000000</v>
      </c>
      <c r="L141" s="79">
        <f>SUMPRODUCT($J$7:$J$366,$N$7:$N$366)-SUMPRODUCT($J$7:J141,$N$7:N141)</f>
        <v>2400000</v>
      </c>
      <c r="M141" s="75">
        <f t="shared" ca="1" si="42"/>
        <v>3825447.1901451624</v>
      </c>
      <c r="N141" s="75">
        <f>C_Lower!J141*Ann_Prem/No_Ann_Prems</f>
        <v>0</v>
      </c>
      <c r="O141" s="78">
        <f>VLOOKUP(INT((A141-1)/12)+1,P_Parameters!$B$63:$C$66,2)*N141</f>
        <v>0</v>
      </c>
      <c r="P141" s="80">
        <f t="shared" si="35"/>
        <v>0</v>
      </c>
      <c r="Q141" s="92">
        <f t="shared" si="36"/>
        <v>0</v>
      </c>
      <c r="R141" s="78">
        <f t="shared" ca="1" si="37"/>
        <v>0</v>
      </c>
      <c r="S141" s="75">
        <f t="shared" ca="1" si="38"/>
        <v>3848571.7086412944</v>
      </c>
      <c r="T141" s="75">
        <f t="shared" ca="1" si="43"/>
        <v>3848571.7086412944</v>
      </c>
      <c r="U141" s="81">
        <f>VLOOKUP(D141,P_Parameters!$B$71:$C$76,2)</f>
        <v>0</v>
      </c>
    </row>
    <row r="142" spans="1:21" x14ac:dyDescent="0.25">
      <c r="A142" s="59">
        <f t="shared" si="44"/>
        <v>136</v>
      </c>
      <c r="B142" s="76">
        <f t="shared" ca="1" si="30"/>
        <v>47515</v>
      </c>
      <c r="C142" s="76">
        <f t="shared" ca="1" si="31"/>
        <v>47543</v>
      </c>
      <c r="D142" s="77">
        <f t="shared" si="39"/>
        <v>12</v>
      </c>
      <c r="E142" s="77">
        <f t="shared" si="40"/>
        <v>0</v>
      </c>
      <c r="F142" s="75">
        <f t="shared" si="41"/>
        <v>0</v>
      </c>
      <c r="G142" s="75">
        <f t="shared" si="32"/>
        <v>0</v>
      </c>
      <c r="H142" s="59">
        <f>IF(SUM(F142:$F$366)=1,1,0)</f>
        <v>1</v>
      </c>
      <c r="I142" s="78">
        <f t="shared" si="33"/>
        <v>1</v>
      </c>
      <c r="J142" s="59">
        <f>IF(MOD(A142-1,12/VLOOKUP(Prem_Frequency,P_Parameters!$B$21:$C$24,2,FALSE))=0,1)*H142</f>
        <v>0</v>
      </c>
      <c r="K142" s="75">
        <f t="shared" si="34"/>
        <v>2000000</v>
      </c>
      <c r="L142" s="79">
        <f>SUMPRODUCT($J$7:$J$366,$N$7:$N$366)-SUMPRODUCT($J$7:J142,$N$7:N142)</f>
        <v>2400000</v>
      </c>
      <c r="M142" s="75">
        <f t="shared" ca="1" si="42"/>
        <v>3848571.7086412944</v>
      </c>
      <c r="N142" s="75">
        <f>C_Lower!J142*Ann_Prem/No_Ann_Prems</f>
        <v>0</v>
      </c>
      <c r="O142" s="78">
        <f>VLOOKUP(INT((A142-1)/12)+1,P_Parameters!$B$63:$C$66,2)*N142</f>
        <v>0</v>
      </c>
      <c r="P142" s="80">
        <f t="shared" si="35"/>
        <v>0</v>
      </c>
      <c r="Q142" s="92">
        <f t="shared" si="36"/>
        <v>0</v>
      </c>
      <c r="R142" s="78">
        <f t="shared" ca="1" si="37"/>
        <v>0</v>
      </c>
      <c r="S142" s="75">
        <f t="shared" ca="1" si="38"/>
        <v>3871836.0129792108</v>
      </c>
      <c r="T142" s="75">
        <f t="shared" ca="1" si="43"/>
        <v>3871836.0129792108</v>
      </c>
      <c r="U142" s="81">
        <f>VLOOKUP(D142,P_Parameters!$B$71:$C$76,2)</f>
        <v>0</v>
      </c>
    </row>
    <row r="143" spans="1:21" x14ac:dyDescent="0.25">
      <c r="A143" s="59">
        <f t="shared" si="44"/>
        <v>137</v>
      </c>
      <c r="B143" s="76">
        <f t="shared" ca="1" si="30"/>
        <v>47543</v>
      </c>
      <c r="C143" s="76">
        <f t="shared" ca="1" si="31"/>
        <v>47574</v>
      </c>
      <c r="D143" s="77">
        <f t="shared" si="39"/>
        <v>12</v>
      </c>
      <c r="E143" s="77">
        <f t="shared" si="40"/>
        <v>0</v>
      </c>
      <c r="F143" s="75">
        <f t="shared" si="41"/>
        <v>0</v>
      </c>
      <c r="G143" s="75">
        <f t="shared" si="32"/>
        <v>0</v>
      </c>
      <c r="H143" s="59">
        <f>IF(SUM(F143:$F$366)=1,1,0)</f>
        <v>1</v>
      </c>
      <c r="I143" s="78">
        <f t="shared" si="33"/>
        <v>1</v>
      </c>
      <c r="J143" s="59">
        <f>IF(MOD(A143-1,12/VLOOKUP(Prem_Frequency,P_Parameters!$B$21:$C$24,2,FALSE))=0,1)*H143</f>
        <v>0</v>
      </c>
      <c r="K143" s="75">
        <f t="shared" si="34"/>
        <v>2000000</v>
      </c>
      <c r="L143" s="79">
        <f>SUMPRODUCT($J$7:$J$366,$N$7:$N$366)-SUMPRODUCT($J$7:J143,$N$7:N143)</f>
        <v>2400000</v>
      </c>
      <c r="M143" s="75">
        <f t="shared" ca="1" si="42"/>
        <v>3871836.0129792108</v>
      </c>
      <c r="N143" s="75">
        <f>C_Lower!J143*Ann_Prem/No_Ann_Prems</f>
        <v>0</v>
      </c>
      <c r="O143" s="78">
        <f>VLOOKUP(INT((A143-1)/12)+1,P_Parameters!$B$63:$C$66,2)*N143</f>
        <v>0</v>
      </c>
      <c r="P143" s="80">
        <f t="shared" si="35"/>
        <v>0</v>
      </c>
      <c r="Q143" s="92">
        <f t="shared" si="36"/>
        <v>0</v>
      </c>
      <c r="R143" s="78">
        <f t="shared" ca="1" si="37"/>
        <v>0</v>
      </c>
      <c r="S143" s="75">
        <f t="shared" ca="1" si="38"/>
        <v>3895240.9481530068</v>
      </c>
      <c r="T143" s="75">
        <f t="shared" ca="1" si="43"/>
        <v>3895240.9481530068</v>
      </c>
      <c r="U143" s="81">
        <f>VLOOKUP(D143,P_Parameters!$B$71:$C$76,2)</f>
        <v>0</v>
      </c>
    </row>
    <row r="144" spans="1:21" x14ac:dyDescent="0.25">
      <c r="A144" s="59">
        <f t="shared" si="44"/>
        <v>138</v>
      </c>
      <c r="B144" s="76">
        <f t="shared" ca="1" si="30"/>
        <v>47574</v>
      </c>
      <c r="C144" s="76">
        <f t="shared" ca="1" si="31"/>
        <v>47604</v>
      </c>
      <c r="D144" s="77">
        <f t="shared" si="39"/>
        <v>12</v>
      </c>
      <c r="E144" s="77">
        <f t="shared" si="40"/>
        <v>0</v>
      </c>
      <c r="F144" s="75">
        <f t="shared" si="41"/>
        <v>0</v>
      </c>
      <c r="G144" s="75">
        <f t="shared" si="32"/>
        <v>0</v>
      </c>
      <c r="H144" s="59">
        <f>IF(SUM(F144:$F$366)=1,1,0)</f>
        <v>1</v>
      </c>
      <c r="I144" s="78">
        <f t="shared" si="33"/>
        <v>1</v>
      </c>
      <c r="J144" s="59">
        <f>IF(MOD(A144-1,12/VLOOKUP(Prem_Frequency,P_Parameters!$B$21:$C$24,2,FALSE))=0,1)*H144</f>
        <v>0</v>
      </c>
      <c r="K144" s="75">
        <f t="shared" si="34"/>
        <v>2000000</v>
      </c>
      <c r="L144" s="79">
        <f>SUMPRODUCT($J$7:$J$366,$N$7:$N$366)-SUMPRODUCT($J$7:J144,$N$7:N144)</f>
        <v>2400000</v>
      </c>
      <c r="M144" s="75">
        <f t="shared" ca="1" si="42"/>
        <v>3895240.9481530068</v>
      </c>
      <c r="N144" s="75">
        <f>C_Lower!J144*Ann_Prem/No_Ann_Prems</f>
        <v>0</v>
      </c>
      <c r="O144" s="78">
        <f>VLOOKUP(INT((A144-1)/12)+1,P_Parameters!$B$63:$C$66,2)*N144</f>
        <v>0</v>
      </c>
      <c r="P144" s="80">
        <f t="shared" si="35"/>
        <v>0</v>
      </c>
      <c r="Q144" s="92">
        <f t="shared" si="36"/>
        <v>0</v>
      </c>
      <c r="R144" s="78">
        <f t="shared" ca="1" si="37"/>
        <v>0</v>
      </c>
      <c r="S144" s="75">
        <f t="shared" ca="1" si="38"/>
        <v>3918787.3642646968</v>
      </c>
      <c r="T144" s="75">
        <f t="shared" ca="1" si="43"/>
        <v>3918787.3642646968</v>
      </c>
      <c r="U144" s="81">
        <f>VLOOKUP(D144,P_Parameters!$B$71:$C$76,2)</f>
        <v>0</v>
      </c>
    </row>
    <row r="145" spans="1:21" x14ac:dyDescent="0.25">
      <c r="A145" s="59">
        <f t="shared" si="44"/>
        <v>139</v>
      </c>
      <c r="B145" s="76">
        <f t="shared" ca="1" si="30"/>
        <v>47604</v>
      </c>
      <c r="C145" s="76">
        <f t="shared" ca="1" si="31"/>
        <v>47635</v>
      </c>
      <c r="D145" s="77">
        <f t="shared" si="39"/>
        <v>12</v>
      </c>
      <c r="E145" s="77">
        <f t="shared" si="40"/>
        <v>0</v>
      </c>
      <c r="F145" s="75">
        <f t="shared" si="41"/>
        <v>0</v>
      </c>
      <c r="G145" s="75">
        <f t="shared" si="32"/>
        <v>0</v>
      </c>
      <c r="H145" s="59">
        <f>IF(SUM(F145:$F$366)=1,1,0)</f>
        <v>1</v>
      </c>
      <c r="I145" s="78">
        <f t="shared" si="33"/>
        <v>1</v>
      </c>
      <c r="J145" s="59">
        <f>IF(MOD(A145-1,12/VLOOKUP(Prem_Frequency,P_Parameters!$B$21:$C$24,2,FALSE))=0,1)*H145</f>
        <v>0</v>
      </c>
      <c r="K145" s="75">
        <f t="shared" si="34"/>
        <v>2000000</v>
      </c>
      <c r="L145" s="79">
        <f>SUMPRODUCT($J$7:$J$366,$N$7:$N$366)-SUMPRODUCT($J$7:J145,$N$7:N145)</f>
        <v>2400000</v>
      </c>
      <c r="M145" s="75">
        <f t="shared" ca="1" si="42"/>
        <v>3918787.3642646968</v>
      </c>
      <c r="N145" s="75">
        <f>C_Lower!J145*Ann_Prem/No_Ann_Prems</f>
        <v>0</v>
      </c>
      <c r="O145" s="78">
        <f>VLOOKUP(INT((A145-1)/12)+1,P_Parameters!$B$63:$C$66,2)*N145</f>
        <v>0</v>
      </c>
      <c r="P145" s="80">
        <f t="shared" si="35"/>
        <v>0</v>
      </c>
      <c r="Q145" s="92">
        <f t="shared" si="36"/>
        <v>0</v>
      </c>
      <c r="R145" s="78">
        <f t="shared" ca="1" si="37"/>
        <v>0</v>
      </c>
      <c r="S145" s="75">
        <f t="shared" ca="1" si="38"/>
        <v>3942476.1165550947</v>
      </c>
      <c r="T145" s="75">
        <f t="shared" ca="1" si="43"/>
        <v>3942476.1165550947</v>
      </c>
      <c r="U145" s="81">
        <f>VLOOKUP(D145,P_Parameters!$B$71:$C$76,2)</f>
        <v>0</v>
      </c>
    </row>
    <row r="146" spans="1:21" x14ac:dyDescent="0.25">
      <c r="A146" s="59">
        <f t="shared" si="44"/>
        <v>140</v>
      </c>
      <c r="B146" s="76">
        <f t="shared" ca="1" si="30"/>
        <v>47635</v>
      </c>
      <c r="C146" s="76">
        <f t="shared" ca="1" si="31"/>
        <v>47665</v>
      </c>
      <c r="D146" s="77">
        <f t="shared" si="39"/>
        <v>12</v>
      </c>
      <c r="E146" s="77">
        <f t="shared" si="40"/>
        <v>0</v>
      </c>
      <c r="F146" s="75">
        <f t="shared" si="41"/>
        <v>0</v>
      </c>
      <c r="G146" s="75">
        <f t="shared" si="32"/>
        <v>0</v>
      </c>
      <c r="H146" s="59">
        <f>IF(SUM(F146:$F$366)=1,1,0)</f>
        <v>1</v>
      </c>
      <c r="I146" s="78">
        <f t="shared" si="33"/>
        <v>1</v>
      </c>
      <c r="J146" s="59">
        <f>IF(MOD(A146-1,12/VLOOKUP(Prem_Frequency,P_Parameters!$B$21:$C$24,2,FALSE))=0,1)*H146</f>
        <v>0</v>
      </c>
      <c r="K146" s="75">
        <f t="shared" si="34"/>
        <v>2000000</v>
      </c>
      <c r="L146" s="79">
        <f>SUMPRODUCT($J$7:$J$366,$N$7:$N$366)-SUMPRODUCT($J$7:J146,$N$7:N146)</f>
        <v>2400000</v>
      </c>
      <c r="M146" s="75">
        <f t="shared" ca="1" si="42"/>
        <v>3942476.1165550947</v>
      </c>
      <c r="N146" s="75">
        <f>C_Lower!J146*Ann_Prem/No_Ann_Prems</f>
        <v>0</v>
      </c>
      <c r="O146" s="78">
        <f>VLOOKUP(INT((A146-1)/12)+1,P_Parameters!$B$63:$C$66,2)*N146</f>
        <v>0</v>
      </c>
      <c r="P146" s="80">
        <f t="shared" si="35"/>
        <v>0</v>
      </c>
      <c r="Q146" s="92">
        <f t="shared" si="36"/>
        <v>0</v>
      </c>
      <c r="R146" s="78">
        <f t="shared" ca="1" si="37"/>
        <v>0</v>
      </c>
      <c r="S146" s="75">
        <f t="shared" ca="1" si="38"/>
        <v>3966308.0654348745</v>
      </c>
      <c r="T146" s="75">
        <f t="shared" ca="1" si="43"/>
        <v>3966308.0654348745</v>
      </c>
      <c r="U146" s="81">
        <f>VLOOKUP(D146,P_Parameters!$B$71:$C$76,2)</f>
        <v>0</v>
      </c>
    </row>
    <row r="147" spans="1:21" x14ac:dyDescent="0.25">
      <c r="A147" s="59">
        <f t="shared" si="44"/>
        <v>141</v>
      </c>
      <c r="B147" s="76">
        <f t="shared" ca="1" si="30"/>
        <v>47665</v>
      </c>
      <c r="C147" s="76">
        <f t="shared" ca="1" si="31"/>
        <v>47696</v>
      </c>
      <c r="D147" s="77">
        <f t="shared" si="39"/>
        <v>12</v>
      </c>
      <c r="E147" s="77">
        <f t="shared" si="40"/>
        <v>0</v>
      </c>
      <c r="F147" s="75">
        <f t="shared" si="41"/>
        <v>0</v>
      </c>
      <c r="G147" s="75">
        <f t="shared" si="32"/>
        <v>0</v>
      </c>
      <c r="H147" s="59">
        <f>IF(SUM(F147:$F$366)=1,1,0)</f>
        <v>1</v>
      </c>
      <c r="I147" s="78">
        <f t="shared" si="33"/>
        <v>1</v>
      </c>
      <c r="J147" s="59">
        <f>IF(MOD(A147-1,12/VLOOKUP(Prem_Frequency,P_Parameters!$B$21:$C$24,2,FALSE))=0,1)*H147</f>
        <v>0</v>
      </c>
      <c r="K147" s="75">
        <f t="shared" si="34"/>
        <v>2000000</v>
      </c>
      <c r="L147" s="79">
        <f>SUMPRODUCT($J$7:$J$366,$N$7:$N$366)-SUMPRODUCT($J$7:J147,$N$7:N147)</f>
        <v>2400000</v>
      </c>
      <c r="M147" s="75">
        <f t="shared" ca="1" si="42"/>
        <v>3966308.0654348745</v>
      </c>
      <c r="N147" s="75">
        <f>C_Lower!J147*Ann_Prem/No_Ann_Prems</f>
        <v>0</v>
      </c>
      <c r="O147" s="78">
        <f>VLOOKUP(INT((A147-1)/12)+1,P_Parameters!$B$63:$C$66,2)*N147</f>
        <v>0</v>
      </c>
      <c r="P147" s="80">
        <f t="shared" si="35"/>
        <v>0</v>
      </c>
      <c r="Q147" s="92">
        <f t="shared" si="36"/>
        <v>0</v>
      </c>
      <c r="R147" s="78">
        <f t="shared" ca="1" si="37"/>
        <v>0</v>
      </c>
      <c r="S147" s="75">
        <f t="shared" ca="1" si="38"/>
        <v>3990284.0765158236</v>
      </c>
      <c r="T147" s="75">
        <f t="shared" ca="1" si="43"/>
        <v>3990284.0765158236</v>
      </c>
      <c r="U147" s="81">
        <f>VLOOKUP(D147,P_Parameters!$B$71:$C$76,2)</f>
        <v>0</v>
      </c>
    </row>
    <row r="148" spans="1:21" x14ac:dyDescent="0.25">
      <c r="A148" s="59">
        <f t="shared" si="44"/>
        <v>142</v>
      </c>
      <c r="B148" s="76">
        <f t="shared" ca="1" si="30"/>
        <v>47696</v>
      </c>
      <c r="C148" s="76">
        <f t="shared" ca="1" si="31"/>
        <v>47727</v>
      </c>
      <c r="D148" s="77">
        <f t="shared" si="39"/>
        <v>12</v>
      </c>
      <c r="E148" s="77">
        <f t="shared" si="40"/>
        <v>0</v>
      </c>
      <c r="F148" s="75">
        <f t="shared" si="41"/>
        <v>0</v>
      </c>
      <c r="G148" s="75">
        <f t="shared" si="32"/>
        <v>0</v>
      </c>
      <c r="H148" s="59">
        <f>IF(SUM(F148:$F$366)=1,1,0)</f>
        <v>1</v>
      </c>
      <c r="I148" s="78">
        <f t="shared" si="33"/>
        <v>1</v>
      </c>
      <c r="J148" s="59">
        <f>IF(MOD(A148-1,12/VLOOKUP(Prem_Frequency,P_Parameters!$B$21:$C$24,2,FALSE))=0,1)*H148</f>
        <v>0</v>
      </c>
      <c r="K148" s="75">
        <f t="shared" si="34"/>
        <v>2000000</v>
      </c>
      <c r="L148" s="79">
        <f>SUMPRODUCT($J$7:$J$366,$N$7:$N$366)-SUMPRODUCT($J$7:J148,$N$7:N148)</f>
        <v>2400000</v>
      </c>
      <c r="M148" s="75">
        <f t="shared" ca="1" si="42"/>
        <v>3990284.0765158236</v>
      </c>
      <c r="N148" s="75">
        <f>C_Lower!J148*Ann_Prem/No_Ann_Prems</f>
        <v>0</v>
      </c>
      <c r="O148" s="78">
        <f>VLOOKUP(INT((A148-1)/12)+1,P_Parameters!$B$63:$C$66,2)*N148</f>
        <v>0</v>
      </c>
      <c r="P148" s="80">
        <f t="shared" si="35"/>
        <v>0</v>
      </c>
      <c r="Q148" s="92">
        <f t="shared" si="36"/>
        <v>0</v>
      </c>
      <c r="R148" s="78">
        <f t="shared" ca="1" si="37"/>
        <v>0</v>
      </c>
      <c r="S148" s="75">
        <f t="shared" ca="1" si="38"/>
        <v>4014405.0206422824</v>
      </c>
      <c r="T148" s="75">
        <f t="shared" ca="1" si="43"/>
        <v>4014405.0206422824</v>
      </c>
      <c r="U148" s="81">
        <f>VLOOKUP(D148,P_Parameters!$B$71:$C$76,2)</f>
        <v>0</v>
      </c>
    </row>
    <row r="149" spans="1:21" x14ac:dyDescent="0.25">
      <c r="A149" s="59">
        <f t="shared" si="44"/>
        <v>143</v>
      </c>
      <c r="B149" s="76">
        <f t="shared" ca="1" si="30"/>
        <v>47727</v>
      </c>
      <c r="C149" s="76">
        <f t="shared" ca="1" si="31"/>
        <v>47757</v>
      </c>
      <c r="D149" s="77">
        <f t="shared" si="39"/>
        <v>12</v>
      </c>
      <c r="E149" s="77">
        <f t="shared" si="40"/>
        <v>0</v>
      </c>
      <c r="F149" s="75">
        <f t="shared" si="41"/>
        <v>0</v>
      </c>
      <c r="G149" s="75">
        <f t="shared" si="32"/>
        <v>0</v>
      </c>
      <c r="H149" s="59">
        <f>IF(SUM(F149:$F$366)=1,1,0)</f>
        <v>1</v>
      </c>
      <c r="I149" s="78">
        <f t="shared" si="33"/>
        <v>1</v>
      </c>
      <c r="J149" s="59">
        <f>IF(MOD(A149-1,12/VLOOKUP(Prem_Frequency,P_Parameters!$B$21:$C$24,2,FALSE))=0,1)*H149</f>
        <v>0</v>
      </c>
      <c r="K149" s="75">
        <f t="shared" si="34"/>
        <v>2000000</v>
      </c>
      <c r="L149" s="79">
        <f>SUMPRODUCT($J$7:$J$366,$N$7:$N$366)-SUMPRODUCT($J$7:J149,$N$7:N149)</f>
        <v>2400000</v>
      </c>
      <c r="M149" s="75">
        <f t="shared" ca="1" si="42"/>
        <v>4014405.0206422824</v>
      </c>
      <c r="N149" s="75">
        <f>C_Lower!J149*Ann_Prem/No_Ann_Prems</f>
        <v>0</v>
      </c>
      <c r="O149" s="78">
        <f>VLOOKUP(INT((A149-1)/12)+1,P_Parameters!$B$63:$C$66,2)*N149</f>
        <v>0</v>
      </c>
      <c r="P149" s="80">
        <f t="shared" si="35"/>
        <v>0</v>
      </c>
      <c r="Q149" s="92">
        <f t="shared" si="36"/>
        <v>0</v>
      </c>
      <c r="R149" s="78">
        <f t="shared" ca="1" si="37"/>
        <v>0</v>
      </c>
      <c r="S149" s="75">
        <f t="shared" ca="1" si="38"/>
        <v>4038671.7739227749</v>
      </c>
      <c r="T149" s="75">
        <f t="shared" ca="1" si="43"/>
        <v>4038671.7739227749</v>
      </c>
      <c r="U149" s="81">
        <f>VLOOKUP(D149,P_Parameters!$B$71:$C$76,2)</f>
        <v>0</v>
      </c>
    </row>
    <row r="150" spans="1:21" x14ac:dyDescent="0.25">
      <c r="A150" s="59">
        <f t="shared" si="44"/>
        <v>144</v>
      </c>
      <c r="B150" s="76">
        <f t="shared" ca="1" si="30"/>
        <v>47757</v>
      </c>
      <c r="C150" s="76">
        <f t="shared" ca="1" si="31"/>
        <v>47788</v>
      </c>
      <c r="D150" s="77">
        <f t="shared" si="39"/>
        <v>13</v>
      </c>
      <c r="E150" s="77">
        <f t="shared" si="40"/>
        <v>12</v>
      </c>
      <c r="F150" s="75">
        <f t="shared" si="41"/>
        <v>0</v>
      </c>
      <c r="G150" s="75">
        <f t="shared" si="32"/>
        <v>0</v>
      </c>
      <c r="H150" s="59">
        <f>IF(SUM(F150:$F$366)=1,1,0)</f>
        <v>1</v>
      </c>
      <c r="I150" s="78">
        <f t="shared" si="33"/>
        <v>1</v>
      </c>
      <c r="J150" s="59">
        <f>IF(MOD(A150-1,12/VLOOKUP(Prem_Frequency,P_Parameters!$B$21:$C$24,2,FALSE))=0,1)*H150</f>
        <v>0</v>
      </c>
      <c r="K150" s="75">
        <f t="shared" si="34"/>
        <v>2000000</v>
      </c>
      <c r="L150" s="79">
        <f>SUMPRODUCT($J$7:$J$366,$N$7:$N$366)-SUMPRODUCT($J$7:J150,$N$7:N150)</f>
        <v>2400000</v>
      </c>
      <c r="M150" s="75">
        <f t="shared" ca="1" si="42"/>
        <v>4038671.7739227749</v>
      </c>
      <c r="N150" s="75">
        <f>C_Lower!J150*Ann_Prem/No_Ann_Prems</f>
        <v>0</v>
      </c>
      <c r="O150" s="78">
        <f>VLOOKUP(INT((A150-1)/12)+1,P_Parameters!$B$63:$C$66,2)*N150</f>
        <v>0</v>
      </c>
      <c r="P150" s="80">
        <f t="shared" si="35"/>
        <v>0</v>
      </c>
      <c r="Q150" s="92">
        <f t="shared" si="36"/>
        <v>0</v>
      </c>
      <c r="R150" s="78">
        <f t="shared" ca="1" si="37"/>
        <v>0</v>
      </c>
      <c r="S150" s="75">
        <f t="shared" ca="1" si="38"/>
        <v>4063085.2177618309</v>
      </c>
      <c r="T150" s="75">
        <f t="shared" ca="1" si="43"/>
        <v>4063085.2177618309</v>
      </c>
      <c r="U150" s="81">
        <f>VLOOKUP(D150,P_Parameters!$B$71:$C$76,2)</f>
        <v>0</v>
      </c>
    </row>
    <row r="151" spans="1:21" x14ac:dyDescent="0.25">
      <c r="A151" s="59">
        <f t="shared" si="44"/>
        <v>145</v>
      </c>
      <c r="B151" s="76">
        <f t="shared" ca="1" si="30"/>
        <v>47788</v>
      </c>
      <c r="C151" s="76">
        <f t="shared" ca="1" si="31"/>
        <v>47818</v>
      </c>
      <c r="D151" s="77">
        <f t="shared" si="39"/>
        <v>13</v>
      </c>
      <c r="E151" s="77">
        <f t="shared" si="40"/>
        <v>0</v>
      </c>
      <c r="F151" s="75">
        <f t="shared" si="41"/>
        <v>0</v>
      </c>
      <c r="G151" s="75">
        <f t="shared" si="32"/>
        <v>1</v>
      </c>
      <c r="H151" s="59">
        <f>IF(SUM(F151:$F$366)=1,1,0)</f>
        <v>1</v>
      </c>
      <c r="I151" s="78">
        <f t="shared" si="33"/>
        <v>1</v>
      </c>
      <c r="J151" s="59">
        <f>IF(MOD(A151-1,12/VLOOKUP(Prem_Frequency,P_Parameters!$B$21:$C$24,2,FALSE))=0,1)*H151</f>
        <v>1</v>
      </c>
      <c r="K151" s="75">
        <f t="shared" si="34"/>
        <v>2000000</v>
      </c>
      <c r="L151" s="79">
        <f>SUMPRODUCT($J$7:$J$366,$N$7:$N$366)-SUMPRODUCT($J$7:J151,$N$7:N151)</f>
        <v>2100000</v>
      </c>
      <c r="M151" s="75">
        <f t="shared" ca="1" si="42"/>
        <v>4063085.2177618309</v>
      </c>
      <c r="N151" s="75">
        <f>C_Lower!J151*Ann_Prem/No_Ann_Prems</f>
        <v>300000</v>
      </c>
      <c r="O151" s="78">
        <f>VLOOKUP(INT((A151-1)/12)+1,P_Parameters!$B$63:$C$66,2)*N151</f>
        <v>0</v>
      </c>
      <c r="P151" s="80">
        <f t="shared" si="35"/>
        <v>3000</v>
      </c>
      <c r="Q151" s="92">
        <f t="shared" si="36"/>
        <v>5000</v>
      </c>
      <c r="R151" s="78">
        <f t="shared" ca="1" si="37"/>
        <v>48585</v>
      </c>
      <c r="S151" s="75">
        <f t="shared" ca="1" si="38"/>
        <v>4332532.6628562966</v>
      </c>
      <c r="T151" s="75">
        <f t="shared" ca="1" si="43"/>
        <v>4332532.6628562966</v>
      </c>
      <c r="U151" s="81">
        <f>VLOOKUP(D151,P_Parameters!$B$71:$C$76,2)</f>
        <v>0</v>
      </c>
    </row>
    <row r="152" spans="1:21" x14ac:dyDescent="0.25">
      <c r="A152" s="59">
        <f t="shared" si="44"/>
        <v>146</v>
      </c>
      <c r="B152" s="76">
        <f t="shared" ca="1" si="30"/>
        <v>47818</v>
      </c>
      <c r="C152" s="76">
        <f t="shared" ca="1" si="31"/>
        <v>47849</v>
      </c>
      <c r="D152" s="77">
        <f t="shared" si="39"/>
        <v>13</v>
      </c>
      <c r="E152" s="77">
        <f t="shared" si="40"/>
        <v>0</v>
      </c>
      <c r="F152" s="75">
        <f t="shared" si="41"/>
        <v>0</v>
      </c>
      <c r="G152" s="75">
        <f t="shared" si="32"/>
        <v>0</v>
      </c>
      <c r="H152" s="59">
        <f>IF(SUM(F152:$F$366)=1,1,0)</f>
        <v>1</v>
      </c>
      <c r="I152" s="78">
        <f t="shared" si="33"/>
        <v>1</v>
      </c>
      <c r="J152" s="59">
        <f>IF(MOD(A152-1,12/VLOOKUP(Prem_Frequency,P_Parameters!$B$21:$C$24,2,FALSE))=0,1)*H152</f>
        <v>0</v>
      </c>
      <c r="K152" s="75">
        <f t="shared" si="34"/>
        <v>2000000</v>
      </c>
      <c r="L152" s="79">
        <f>SUMPRODUCT($J$7:$J$366,$N$7:$N$366)-SUMPRODUCT($J$7:J152,$N$7:N152)</f>
        <v>2100000</v>
      </c>
      <c r="M152" s="75">
        <f t="shared" ca="1" si="42"/>
        <v>4332532.6628562966</v>
      </c>
      <c r="N152" s="75">
        <f>C_Lower!J152*Ann_Prem/No_Ann_Prems</f>
        <v>0</v>
      </c>
      <c r="O152" s="78">
        <f>VLOOKUP(INT((A152-1)/12)+1,P_Parameters!$B$63:$C$66,2)*N152</f>
        <v>0</v>
      </c>
      <c r="P152" s="80">
        <f t="shared" si="35"/>
        <v>0</v>
      </c>
      <c r="Q152" s="92">
        <f t="shared" si="36"/>
        <v>0</v>
      </c>
      <c r="R152" s="78">
        <f t="shared" ca="1" si="37"/>
        <v>0</v>
      </c>
      <c r="S152" s="75">
        <f t="shared" ca="1" si="38"/>
        <v>4358722.4719733624</v>
      </c>
      <c r="T152" s="75">
        <f t="shared" ca="1" si="43"/>
        <v>4358722.4719733624</v>
      </c>
      <c r="U152" s="81">
        <f>VLOOKUP(D152,P_Parameters!$B$71:$C$76,2)</f>
        <v>0</v>
      </c>
    </row>
    <row r="153" spans="1:21" x14ac:dyDescent="0.25">
      <c r="A153" s="59">
        <f t="shared" si="44"/>
        <v>147</v>
      </c>
      <c r="B153" s="76">
        <f t="shared" ca="1" si="30"/>
        <v>47849</v>
      </c>
      <c r="C153" s="76">
        <f t="shared" ca="1" si="31"/>
        <v>47880</v>
      </c>
      <c r="D153" s="77">
        <f t="shared" si="39"/>
        <v>13</v>
      </c>
      <c r="E153" s="77">
        <f t="shared" si="40"/>
        <v>0</v>
      </c>
      <c r="F153" s="75">
        <f t="shared" si="41"/>
        <v>0</v>
      </c>
      <c r="G153" s="75">
        <f t="shared" si="32"/>
        <v>0</v>
      </c>
      <c r="H153" s="59">
        <f>IF(SUM(F153:$F$366)=1,1,0)</f>
        <v>1</v>
      </c>
      <c r="I153" s="78">
        <f t="shared" si="33"/>
        <v>1</v>
      </c>
      <c r="J153" s="59">
        <f>IF(MOD(A153-1,12/VLOOKUP(Prem_Frequency,P_Parameters!$B$21:$C$24,2,FALSE))=0,1)*H153</f>
        <v>0</v>
      </c>
      <c r="K153" s="75">
        <f t="shared" si="34"/>
        <v>2000000</v>
      </c>
      <c r="L153" s="79">
        <f>SUMPRODUCT($J$7:$J$366,$N$7:$N$366)-SUMPRODUCT($J$7:J153,$N$7:N153)</f>
        <v>2100000</v>
      </c>
      <c r="M153" s="75">
        <f t="shared" ca="1" si="42"/>
        <v>4358722.4719733624</v>
      </c>
      <c r="N153" s="75">
        <f>C_Lower!J153*Ann_Prem/No_Ann_Prems</f>
        <v>0</v>
      </c>
      <c r="O153" s="78">
        <f>VLOOKUP(INT((A153-1)/12)+1,P_Parameters!$B$63:$C$66,2)*N153</f>
        <v>0</v>
      </c>
      <c r="P153" s="80">
        <f t="shared" si="35"/>
        <v>0</v>
      </c>
      <c r="Q153" s="92">
        <f t="shared" si="36"/>
        <v>0</v>
      </c>
      <c r="R153" s="78">
        <f t="shared" ca="1" si="37"/>
        <v>0</v>
      </c>
      <c r="S153" s="75">
        <f t="shared" ca="1" si="38"/>
        <v>4385070.596365802</v>
      </c>
      <c r="T153" s="75">
        <f t="shared" ca="1" si="43"/>
        <v>4385070.596365802</v>
      </c>
      <c r="U153" s="81">
        <f>VLOOKUP(D153,P_Parameters!$B$71:$C$76,2)</f>
        <v>0</v>
      </c>
    </row>
    <row r="154" spans="1:21" x14ac:dyDescent="0.25">
      <c r="A154" s="59">
        <f t="shared" si="44"/>
        <v>148</v>
      </c>
      <c r="B154" s="76">
        <f t="shared" ca="1" si="30"/>
        <v>47880</v>
      </c>
      <c r="C154" s="76">
        <f t="shared" ca="1" si="31"/>
        <v>47908</v>
      </c>
      <c r="D154" s="77">
        <f t="shared" si="39"/>
        <v>13</v>
      </c>
      <c r="E154" s="77">
        <f t="shared" si="40"/>
        <v>0</v>
      </c>
      <c r="F154" s="75">
        <f t="shared" si="41"/>
        <v>0</v>
      </c>
      <c r="G154" s="75">
        <f t="shared" si="32"/>
        <v>0</v>
      </c>
      <c r="H154" s="59">
        <f>IF(SUM(F154:$F$366)=1,1,0)</f>
        <v>1</v>
      </c>
      <c r="I154" s="78">
        <f t="shared" si="33"/>
        <v>1</v>
      </c>
      <c r="J154" s="59">
        <f>IF(MOD(A154-1,12/VLOOKUP(Prem_Frequency,P_Parameters!$B$21:$C$24,2,FALSE))=0,1)*H154</f>
        <v>0</v>
      </c>
      <c r="K154" s="75">
        <f t="shared" si="34"/>
        <v>2000000</v>
      </c>
      <c r="L154" s="79">
        <f>SUMPRODUCT($J$7:$J$366,$N$7:$N$366)-SUMPRODUCT($J$7:J154,$N$7:N154)</f>
        <v>2100000</v>
      </c>
      <c r="M154" s="75">
        <f t="shared" ca="1" si="42"/>
        <v>4385070.596365802</v>
      </c>
      <c r="N154" s="75">
        <f>C_Lower!J154*Ann_Prem/No_Ann_Prems</f>
        <v>0</v>
      </c>
      <c r="O154" s="78">
        <f>VLOOKUP(INT((A154-1)/12)+1,P_Parameters!$B$63:$C$66,2)*N154</f>
        <v>0</v>
      </c>
      <c r="P154" s="80">
        <f t="shared" si="35"/>
        <v>0</v>
      </c>
      <c r="Q154" s="92">
        <f t="shared" si="36"/>
        <v>0</v>
      </c>
      <c r="R154" s="78">
        <f t="shared" ca="1" si="37"/>
        <v>0</v>
      </c>
      <c r="S154" s="75">
        <f t="shared" ca="1" si="38"/>
        <v>4411577.9930366362</v>
      </c>
      <c r="T154" s="75">
        <f t="shared" ca="1" si="43"/>
        <v>4411577.9930366362</v>
      </c>
      <c r="U154" s="81">
        <f>VLOOKUP(D154,P_Parameters!$B$71:$C$76,2)</f>
        <v>0</v>
      </c>
    </row>
    <row r="155" spans="1:21" x14ac:dyDescent="0.25">
      <c r="A155" s="59">
        <f t="shared" si="44"/>
        <v>149</v>
      </c>
      <c r="B155" s="76">
        <f t="shared" ca="1" si="30"/>
        <v>47908</v>
      </c>
      <c r="C155" s="76">
        <f t="shared" ca="1" si="31"/>
        <v>47939</v>
      </c>
      <c r="D155" s="77">
        <f t="shared" si="39"/>
        <v>13</v>
      </c>
      <c r="E155" s="77">
        <f t="shared" si="40"/>
        <v>0</v>
      </c>
      <c r="F155" s="75">
        <f t="shared" si="41"/>
        <v>0</v>
      </c>
      <c r="G155" s="75">
        <f t="shared" si="32"/>
        <v>0</v>
      </c>
      <c r="H155" s="59">
        <f>IF(SUM(F155:$F$366)=1,1,0)</f>
        <v>1</v>
      </c>
      <c r="I155" s="78">
        <f t="shared" si="33"/>
        <v>1</v>
      </c>
      <c r="J155" s="59">
        <f>IF(MOD(A155-1,12/VLOOKUP(Prem_Frequency,P_Parameters!$B$21:$C$24,2,FALSE))=0,1)*H155</f>
        <v>0</v>
      </c>
      <c r="K155" s="75">
        <f t="shared" si="34"/>
        <v>2000000</v>
      </c>
      <c r="L155" s="79">
        <f>SUMPRODUCT($J$7:$J$366,$N$7:$N$366)-SUMPRODUCT($J$7:J155,$N$7:N155)</f>
        <v>2100000</v>
      </c>
      <c r="M155" s="75">
        <f t="shared" ca="1" si="42"/>
        <v>4411577.9930366362</v>
      </c>
      <c r="N155" s="75">
        <f>C_Lower!J155*Ann_Prem/No_Ann_Prems</f>
        <v>0</v>
      </c>
      <c r="O155" s="78">
        <f>VLOOKUP(INT((A155-1)/12)+1,P_Parameters!$B$63:$C$66,2)*N155</f>
        <v>0</v>
      </c>
      <c r="P155" s="80">
        <f t="shared" si="35"/>
        <v>0</v>
      </c>
      <c r="Q155" s="92">
        <f t="shared" si="36"/>
        <v>0</v>
      </c>
      <c r="R155" s="78">
        <f t="shared" ca="1" si="37"/>
        <v>0</v>
      </c>
      <c r="S155" s="75">
        <f t="shared" ca="1" si="38"/>
        <v>4438245.6247738898</v>
      </c>
      <c r="T155" s="75">
        <f t="shared" ca="1" si="43"/>
        <v>4438245.6247738898</v>
      </c>
      <c r="U155" s="81">
        <f>VLOOKUP(D155,P_Parameters!$B$71:$C$76,2)</f>
        <v>0</v>
      </c>
    </row>
    <row r="156" spans="1:21" x14ac:dyDescent="0.25">
      <c r="A156" s="59">
        <f t="shared" si="44"/>
        <v>150</v>
      </c>
      <c r="B156" s="76">
        <f t="shared" ca="1" si="30"/>
        <v>47939</v>
      </c>
      <c r="C156" s="76">
        <f t="shared" ca="1" si="31"/>
        <v>47969</v>
      </c>
      <c r="D156" s="77">
        <f t="shared" si="39"/>
        <v>13</v>
      </c>
      <c r="E156" s="77">
        <f t="shared" si="40"/>
        <v>0</v>
      </c>
      <c r="F156" s="75">
        <f t="shared" si="41"/>
        <v>0</v>
      </c>
      <c r="G156" s="75">
        <f t="shared" si="32"/>
        <v>0</v>
      </c>
      <c r="H156" s="59">
        <f>IF(SUM(F156:$F$366)=1,1,0)</f>
        <v>1</v>
      </c>
      <c r="I156" s="78">
        <f t="shared" si="33"/>
        <v>1</v>
      </c>
      <c r="J156" s="59">
        <f>IF(MOD(A156-1,12/VLOOKUP(Prem_Frequency,P_Parameters!$B$21:$C$24,2,FALSE))=0,1)*H156</f>
        <v>0</v>
      </c>
      <c r="K156" s="75">
        <f t="shared" si="34"/>
        <v>2000000</v>
      </c>
      <c r="L156" s="79">
        <f>SUMPRODUCT($J$7:$J$366,$N$7:$N$366)-SUMPRODUCT($J$7:J156,$N$7:N156)</f>
        <v>2100000</v>
      </c>
      <c r="M156" s="75">
        <f t="shared" ca="1" si="42"/>
        <v>4438245.6247738898</v>
      </c>
      <c r="N156" s="75">
        <f>C_Lower!J156*Ann_Prem/No_Ann_Prems</f>
        <v>0</v>
      </c>
      <c r="O156" s="78">
        <f>VLOOKUP(INT((A156-1)/12)+1,P_Parameters!$B$63:$C$66,2)*N156</f>
        <v>0</v>
      </c>
      <c r="P156" s="80">
        <f t="shared" si="35"/>
        <v>0</v>
      </c>
      <c r="Q156" s="92">
        <f t="shared" si="36"/>
        <v>0</v>
      </c>
      <c r="R156" s="78">
        <f t="shared" ca="1" si="37"/>
        <v>0</v>
      </c>
      <c r="S156" s="75">
        <f t="shared" ca="1" si="38"/>
        <v>4465074.4601855651</v>
      </c>
      <c r="T156" s="75">
        <f t="shared" ca="1" si="43"/>
        <v>4465074.4601855651</v>
      </c>
      <c r="U156" s="81">
        <f>VLOOKUP(D156,P_Parameters!$B$71:$C$76,2)</f>
        <v>0</v>
      </c>
    </row>
    <row r="157" spans="1:21" x14ac:dyDescent="0.25">
      <c r="A157" s="59">
        <f t="shared" si="44"/>
        <v>151</v>
      </c>
      <c r="B157" s="76">
        <f t="shared" ca="1" si="30"/>
        <v>47969</v>
      </c>
      <c r="C157" s="76">
        <f t="shared" ca="1" si="31"/>
        <v>48000</v>
      </c>
      <c r="D157" s="77">
        <f t="shared" si="39"/>
        <v>13</v>
      </c>
      <c r="E157" s="77">
        <f t="shared" si="40"/>
        <v>0</v>
      </c>
      <c r="F157" s="75">
        <f t="shared" si="41"/>
        <v>0</v>
      </c>
      <c r="G157" s="75">
        <f t="shared" si="32"/>
        <v>0</v>
      </c>
      <c r="H157" s="59">
        <f>IF(SUM(F157:$F$366)=1,1,0)</f>
        <v>1</v>
      </c>
      <c r="I157" s="78">
        <f t="shared" si="33"/>
        <v>1</v>
      </c>
      <c r="J157" s="59">
        <f>IF(MOD(A157-1,12/VLOOKUP(Prem_Frequency,P_Parameters!$B$21:$C$24,2,FALSE))=0,1)*H157</f>
        <v>0</v>
      </c>
      <c r="K157" s="75">
        <f t="shared" si="34"/>
        <v>2000000</v>
      </c>
      <c r="L157" s="79">
        <f>SUMPRODUCT($J$7:$J$366,$N$7:$N$366)-SUMPRODUCT($J$7:J157,$N$7:N157)</f>
        <v>2100000</v>
      </c>
      <c r="M157" s="75">
        <f t="shared" ca="1" si="42"/>
        <v>4465074.4601855651</v>
      </c>
      <c r="N157" s="75">
        <f>C_Lower!J157*Ann_Prem/No_Ann_Prems</f>
        <v>0</v>
      </c>
      <c r="O157" s="78">
        <f>VLOOKUP(INT((A157-1)/12)+1,P_Parameters!$B$63:$C$66,2)*N157</f>
        <v>0</v>
      </c>
      <c r="P157" s="80">
        <f t="shared" si="35"/>
        <v>0</v>
      </c>
      <c r="Q157" s="92">
        <f t="shared" si="36"/>
        <v>0</v>
      </c>
      <c r="R157" s="78">
        <f t="shared" ca="1" si="37"/>
        <v>0</v>
      </c>
      <c r="S157" s="75">
        <f t="shared" ca="1" si="38"/>
        <v>4492065.4737348203</v>
      </c>
      <c r="T157" s="75">
        <f t="shared" ca="1" si="43"/>
        <v>4492065.4737348203</v>
      </c>
      <c r="U157" s="81">
        <f>VLOOKUP(D157,P_Parameters!$B$71:$C$76,2)</f>
        <v>0</v>
      </c>
    </row>
    <row r="158" spans="1:21" x14ac:dyDescent="0.25">
      <c r="A158" s="59">
        <f t="shared" si="44"/>
        <v>152</v>
      </c>
      <c r="B158" s="76">
        <f t="shared" ca="1" si="30"/>
        <v>48000</v>
      </c>
      <c r="C158" s="76">
        <f t="shared" ca="1" si="31"/>
        <v>48030</v>
      </c>
      <c r="D158" s="77">
        <f t="shared" si="39"/>
        <v>13</v>
      </c>
      <c r="E158" s="77">
        <f t="shared" si="40"/>
        <v>0</v>
      </c>
      <c r="F158" s="75">
        <f t="shared" si="41"/>
        <v>0</v>
      </c>
      <c r="G158" s="75">
        <f t="shared" si="32"/>
        <v>0</v>
      </c>
      <c r="H158" s="59">
        <f>IF(SUM(F158:$F$366)=1,1,0)</f>
        <v>1</v>
      </c>
      <c r="I158" s="78">
        <f t="shared" si="33"/>
        <v>1</v>
      </c>
      <c r="J158" s="59">
        <f>IF(MOD(A158-1,12/VLOOKUP(Prem_Frequency,P_Parameters!$B$21:$C$24,2,FALSE))=0,1)*H158</f>
        <v>0</v>
      </c>
      <c r="K158" s="75">
        <f t="shared" si="34"/>
        <v>2000000</v>
      </c>
      <c r="L158" s="79">
        <f>SUMPRODUCT($J$7:$J$366,$N$7:$N$366)-SUMPRODUCT($J$7:J158,$N$7:N158)</f>
        <v>2100000</v>
      </c>
      <c r="M158" s="75">
        <f t="shared" ca="1" si="42"/>
        <v>4492065.4737348203</v>
      </c>
      <c r="N158" s="75">
        <f>C_Lower!J158*Ann_Prem/No_Ann_Prems</f>
        <v>0</v>
      </c>
      <c r="O158" s="78">
        <f>VLOOKUP(INT((A158-1)/12)+1,P_Parameters!$B$63:$C$66,2)*N158</f>
        <v>0</v>
      </c>
      <c r="P158" s="80">
        <f t="shared" si="35"/>
        <v>0</v>
      </c>
      <c r="Q158" s="92">
        <f t="shared" si="36"/>
        <v>0</v>
      </c>
      <c r="R158" s="78">
        <f t="shared" ca="1" si="37"/>
        <v>0</v>
      </c>
      <c r="S158" s="75">
        <f t="shared" ca="1" si="38"/>
        <v>4519219.6457753638</v>
      </c>
      <c r="T158" s="75">
        <f t="shared" ca="1" si="43"/>
        <v>4519219.6457753638</v>
      </c>
      <c r="U158" s="81">
        <f>VLOOKUP(D158,P_Parameters!$B$71:$C$76,2)</f>
        <v>0</v>
      </c>
    </row>
    <row r="159" spans="1:21" x14ac:dyDescent="0.25">
      <c r="A159" s="59">
        <f t="shared" si="44"/>
        <v>153</v>
      </c>
      <c r="B159" s="76">
        <f t="shared" ca="1" si="30"/>
        <v>48030</v>
      </c>
      <c r="C159" s="76">
        <f t="shared" ca="1" si="31"/>
        <v>48061</v>
      </c>
      <c r="D159" s="77">
        <f t="shared" si="39"/>
        <v>13</v>
      </c>
      <c r="E159" s="77">
        <f t="shared" si="40"/>
        <v>0</v>
      </c>
      <c r="F159" s="75">
        <f t="shared" si="41"/>
        <v>0</v>
      </c>
      <c r="G159" s="75">
        <f t="shared" si="32"/>
        <v>0</v>
      </c>
      <c r="H159" s="59">
        <f>IF(SUM(F159:$F$366)=1,1,0)</f>
        <v>1</v>
      </c>
      <c r="I159" s="78">
        <f t="shared" si="33"/>
        <v>1</v>
      </c>
      <c r="J159" s="59">
        <f>IF(MOD(A159-1,12/VLOOKUP(Prem_Frequency,P_Parameters!$B$21:$C$24,2,FALSE))=0,1)*H159</f>
        <v>0</v>
      </c>
      <c r="K159" s="75">
        <f t="shared" si="34"/>
        <v>2000000</v>
      </c>
      <c r="L159" s="79">
        <f>SUMPRODUCT($J$7:$J$366,$N$7:$N$366)-SUMPRODUCT($J$7:J159,$N$7:N159)</f>
        <v>2100000</v>
      </c>
      <c r="M159" s="75">
        <f t="shared" ca="1" si="42"/>
        <v>4519219.6457753638</v>
      </c>
      <c r="N159" s="75">
        <f>C_Lower!J159*Ann_Prem/No_Ann_Prems</f>
        <v>0</v>
      </c>
      <c r="O159" s="78">
        <f>VLOOKUP(INT((A159-1)/12)+1,P_Parameters!$B$63:$C$66,2)*N159</f>
        <v>0</v>
      </c>
      <c r="P159" s="80">
        <f t="shared" si="35"/>
        <v>0</v>
      </c>
      <c r="Q159" s="92">
        <f t="shared" si="36"/>
        <v>0</v>
      </c>
      <c r="R159" s="78">
        <f t="shared" ca="1" si="37"/>
        <v>0</v>
      </c>
      <c r="S159" s="75">
        <f t="shared" ca="1" si="38"/>
        <v>4546537.9625870641</v>
      </c>
      <c r="T159" s="75">
        <f t="shared" ca="1" si="43"/>
        <v>4546537.9625870641</v>
      </c>
      <c r="U159" s="81">
        <f>VLOOKUP(D159,P_Parameters!$B$71:$C$76,2)</f>
        <v>0</v>
      </c>
    </row>
    <row r="160" spans="1:21" x14ac:dyDescent="0.25">
      <c r="A160" s="59">
        <f t="shared" si="44"/>
        <v>154</v>
      </c>
      <c r="B160" s="76">
        <f t="shared" ca="1" si="30"/>
        <v>48061</v>
      </c>
      <c r="C160" s="76">
        <f t="shared" ca="1" si="31"/>
        <v>48092</v>
      </c>
      <c r="D160" s="77">
        <f t="shared" si="39"/>
        <v>13</v>
      </c>
      <c r="E160" s="77">
        <f t="shared" si="40"/>
        <v>0</v>
      </c>
      <c r="F160" s="75">
        <f t="shared" si="41"/>
        <v>0</v>
      </c>
      <c r="G160" s="75">
        <f t="shared" si="32"/>
        <v>0</v>
      </c>
      <c r="H160" s="59">
        <f>IF(SUM(F160:$F$366)=1,1,0)</f>
        <v>1</v>
      </c>
      <c r="I160" s="78">
        <f t="shared" si="33"/>
        <v>1</v>
      </c>
      <c r="J160" s="59">
        <f>IF(MOD(A160-1,12/VLOOKUP(Prem_Frequency,P_Parameters!$B$21:$C$24,2,FALSE))=0,1)*H160</f>
        <v>0</v>
      </c>
      <c r="K160" s="75">
        <f t="shared" si="34"/>
        <v>2000000</v>
      </c>
      <c r="L160" s="79">
        <f>SUMPRODUCT($J$7:$J$366,$N$7:$N$366)-SUMPRODUCT($J$7:J160,$N$7:N160)</f>
        <v>2100000</v>
      </c>
      <c r="M160" s="75">
        <f t="shared" ca="1" si="42"/>
        <v>4546537.9625870641</v>
      </c>
      <c r="N160" s="75">
        <f>C_Lower!J160*Ann_Prem/No_Ann_Prems</f>
        <v>0</v>
      </c>
      <c r="O160" s="78">
        <f>VLOOKUP(INT((A160-1)/12)+1,P_Parameters!$B$63:$C$66,2)*N160</f>
        <v>0</v>
      </c>
      <c r="P160" s="80">
        <f t="shared" si="35"/>
        <v>0</v>
      </c>
      <c r="Q160" s="92">
        <f t="shared" si="36"/>
        <v>0</v>
      </c>
      <c r="R160" s="78">
        <f t="shared" ca="1" si="37"/>
        <v>0</v>
      </c>
      <c r="S160" s="75">
        <f t="shared" ca="1" si="38"/>
        <v>4574021.4164117714</v>
      </c>
      <c r="T160" s="75">
        <f t="shared" ca="1" si="43"/>
        <v>4574021.4164117714</v>
      </c>
      <c r="U160" s="81">
        <f>VLOOKUP(D160,P_Parameters!$B$71:$C$76,2)</f>
        <v>0</v>
      </c>
    </row>
    <row r="161" spans="1:21" x14ac:dyDescent="0.25">
      <c r="A161" s="59">
        <f t="shared" si="44"/>
        <v>155</v>
      </c>
      <c r="B161" s="76">
        <f t="shared" ca="1" si="30"/>
        <v>48092</v>
      </c>
      <c r="C161" s="76">
        <f t="shared" ca="1" si="31"/>
        <v>48122</v>
      </c>
      <c r="D161" s="77">
        <f t="shared" si="39"/>
        <v>13</v>
      </c>
      <c r="E161" s="77">
        <f t="shared" si="40"/>
        <v>0</v>
      </c>
      <c r="F161" s="75">
        <f t="shared" si="41"/>
        <v>0</v>
      </c>
      <c r="G161" s="75">
        <f t="shared" si="32"/>
        <v>0</v>
      </c>
      <c r="H161" s="59">
        <f>IF(SUM(F161:$F$366)=1,1,0)</f>
        <v>1</v>
      </c>
      <c r="I161" s="78">
        <f t="shared" si="33"/>
        <v>1</v>
      </c>
      <c r="J161" s="59">
        <f>IF(MOD(A161-1,12/VLOOKUP(Prem_Frequency,P_Parameters!$B$21:$C$24,2,FALSE))=0,1)*H161</f>
        <v>0</v>
      </c>
      <c r="K161" s="75">
        <f t="shared" si="34"/>
        <v>2000000</v>
      </c>
      <c r="L161" s="79">
        <f>SUMPRODUCT($J$7:$J$366,$N$7:$N$366)-SUMPRODUCT($J$7:J161,$N$7:N161)</f>
        <v>2100000</v>
      </c>
      <c r="M161" s="75">
        <f t="shared" ca="1" si="42"/>
        <v>4574021.4164117714</v>
      </c>
      <c r="N161" s="75">
        <f>C_Lower!J161*Ann_Prem/No_Ann_Prems</f>
        <v>0</v>
      </c>
      <c r="O161" s="78">
        <f>VLOOKUP(INT((A161-1)/12)+1,P_Parameters!$B$63:$C$66,2)*N161</f>
        <v>0</v>
      </c>
      <c r="P161" s="80">
        <f t="shared" si="35"/>
        <v>0</v>
      </c>
      <c r="Q161" s="92">
        <f t="shared" si="36"/>
        <v>0</v>
      </c>
      <c r="R161" s="78">
        <f t="shared" ca="1" si="37"/>
        <v>0</v>
      </c>
      <c r="S161" s="75">
        <f t="shared" ca="1" si="38"/>
        <v>4601671.0054893568</v>
      </c>
      <c r="T161" s="75">
        <f t="shared" ca="1" si="43"/>
        <v>4601671.0054893568</v>
      </c>
      <c r="U161" s="81">
        <f>VLOOKUP(D161,P_Parameters!$B$71:$C$76,2)</f>
        <v>0</v>
      </c>
    </row>
    <row r="162" spans="1:21" x14ac:dyDescent="0.25">
      <c r="A162" s="59">
        <f t="shared" si="44"/>
        <v>156</v>
      </c>
      <c r="B162" s="76">
        <f t="shared" ca="1" si="30"/>
        <v>48122</v>
      </c>
      <c r="C162" s="76">
        <f t="shared" ca="1" si="31"/>
        <v>48153</v>
      </c>
      <c r="D162" s="77">
        <f t="shared" si="39"/>
        <v>14</v>
      </c>
      <c r="E162" s="77">
        <f t="shared" si="40"/>
        <v>13</v>
      </c>
      <c r="F162" s="75">
        <f t="shared" si="41"/>
        <v>0</v>
      </c>
      <c r="G162" s="75">
        <f t="shared" si="32"/>
        <v>0</v>
      </c>
      <c r="H162" s="59">
        <f>IF(SUM(F162:$F$366)=1,1,0)</f>
        <v>1</v>
      </c>
      <c r="I162" s="78">
        <f t="shared" si="33"/>
        <v>1</v>
      </c>
      <c r="J162" s="59">
        <f>IF(MOD(A162-1,12/VLOOKUP(Prem_Frequency,P_Parameters!$B$21:$C$24,2,FALSE))=0,1)*H162</f>
        <v>0</v>
      </c>
      <c r="K162" s="75">
        <f t="shared" si="34"/>
        <v>2000000</v>
      </c>
      <c r="L162" s="79">
        <f>SUMPRODUCT($J$7:$J$366,$N$7:$N$366)-SUMPRODUCT($J$7:J162,$N$7:N162)</f>
        <v>2100000</v>
      </c>
      <c r="M162" s="75">
        <f t="shared" ca="1" si="42"/>
        <v>4601671.0054893568</v>
      </c>
      <c r="N162" s="75">
        <f>C_Lower!J162*Ann_Prem/No_Ann_Prems</f>
        <v>0</v>
      </c>
      <c r="O162" s="78">
        <f>VLOOKUP(INT((A162-1)/12)+1,P_Parameters!$B$63:$C$66,2)*N162</f>
        <v>0</v>
      </c>
      <c r="P162" s="80">
        <f t="shared" si="35"/>
        <v>0</v>
      </c>
      <c r="Q162" s="92">
        <f t="shared" si="36"/>
        <v>0</v>
      </c>
      <c r="R162" s="78">
        <f t="shared" ca="1" si="37"/>
        <v>0</v>
      </c>
      <c r="S162" s="75">
        <f t="shared" ca="1" si="38"/>
        <v>4629487.7340939706</v>
      </c>
      <c r="T162" s="75">
        <f t="shared" ca="1" si="43"/>
        <v>4629487.7340939706</v>
      </c>
      <c r="U162" s="81">
        <f>VLOOKUP(D162,P_Parameters!$B$71:$C$76,2)</f>
        <v>0</v>
      </c>
    </row>
    <row r="163" spans="1:21" x14ac:dyDescent="0.25">
      <c r="A163" s="59">
        <f t="shared" si="44"/>
        <v>157</v>
      </c>
      <c r="B163" s="76">
        <f t="shared" ca="1" si="30"/>
        <v>48153</v>
      </c>
      <c r="C163" s="76">
        <f t="shared" ca="1" si="31"/>
        <v>48183</v>
      </c>
      <c r="D163" s="77">
        <f t="shared" si="39"/>
        <v>14</v>
      </c>
      <c r="E163" s="77">
        <f t="shared" si="40"/>
        <v>0</v>
      </c>
      <c r="F163" s="75">
        <f t="shared" si="41"/>
        <v>0</v>
      </c>
      <c r="G163" s="75">
        <f t="shared" si="32"/>
        <v>1</v>
      </c>
      <c r="H163" s="59">
        <f>IF(SUM(F163:$F$366)=1,1,0)</f>
        <v>1</v>
      </c>
      <c r="I163" s="78">
        <f t="shared" si="33"/>
        <v>1</v>
      </c>
      <c r="J163" s="59">
        <f>IF(MOD(A163-1,12/VLOOKUP(Prem_Frequency,P_Parameters!$B$21:$C$24,2,FALSE))=0,1)*H163</f>
        <v>1</v>
      </c>
      <c r="K163" s="75">
        <f t="shared" si="34"/>
        <v>2000000</v>
      </c>
      <c r="L163" s="79">
        <f>SUMPRODUCT($J$7:$J$366,$N$7:$N$366)-SUMPRODUCT($J$7:J163,$N$7:N163)</f>
        <v>1800000</v>
      </c>
      <c r="M163" s="75">
        <f t="shared" ca="1" si="42"/>
        <v>4629487.7340939706</v>
      </c>
      <c r="N163" s="75">
        <f>C_Lower!J163*Ann_Prem/No_Ann_Prems</f>
        <v>300000</v>
      </c>
      <c r="O163" s="78">
        <f>VLOOKUP(INT((A163-1)/12)+1,P_Parameters!$B$63:$C$66,2)*N163</f>
        <v>0</v>
      </c>
      <c r="P163" s="80">
        <f t="shared" si="35"/>
        <v>3000</v>
      </c>
      <c r="Q163" s="92">
        <f t="shared" si="36"/>
        <v>5000</v>
      </c>
      <c r="R163" s="78">
        <f t="shared" ca="1" si="37"/>
        <v>45030</v>
      </c>
      <c r="S163" s="75">
        <f t="shared" ca="1" si="38"/>
        <v>4905935.5262219496</v>
      </c>
      <c r="T163" s="75">
        <f t="shared" ca="1" si="43"/>
        <v>4905935.5262219496</v>
      </c>
      <c r="U163" s="81">
        <f>VLOOKUP(D163,P_Parameters!$B$71:$C$76,2)</f>
        <v>0</v>
      </c>
    </row>
    <row r="164" spans="1:21" x14ac:dyDescent="0.25">
      <c r="A164" s="59">
        <f t="shared" si="44"/>
        <v>158</v>
      </c>
      <c r="B164" s="76">
        <f t="shared" ca="1" si="30"/>
        <v>48183</v>
      </c>
      <c r="C164" s="76">
        <f t="shared" ca="1" si="31"/>
        <v>48214</v>
      </c>
      <c r="D164" s="77">
        <f t="shared" si="39"/>
        <v>14</v>
      </c>
      <c r="E164" s="77">
        <f t="shared" si="40"/>
        <v>0</v>
      </c>
      <c r="F164" s="75">
        <f t="shared" si="41"/>
        <v>0</v>
      </c>
      <c r="G164" s="75">
        <f t="shared" si="32"/>
        <v>0</v>
      </c>
      <c r="H164" s="59">
        <f>IF(SUM(F164:$F$366)=1,1,0)</f>
        <v>1</v>
      </c>
      <c r="I164" s="78">
        <f t="shared" si="33"/>
        <v>1</v>
      </c>
      <c r="J164" s="59">
        <f>IF(MOD(A164-1,12/VLOOKUP(Prem_Frequency,P_Parameters!$B$21:$C$24,2,FALSE))=0,1)*H164</f>
        <v>0</v>
      </c>
      <c r="K164" s="75">
        <f t="shared" si="34"/>
        <v>2000000</v>
      </c>
      <c r="L164" s="79">
        <f>SUMPRODUCT($J$7:$J$366,$N$7:$N$366)-SUMPRODUCT($J$7:J164,$N$7:N164)</f>
        <v>1800000</v>
      </c>
      <c r="M164" s="75">
        <f t="shared" ca="1" si="42"/>
        <v>4905935.5262219496</v>
      </c>
      <c r="N164" s="75">
        <f>C_Lower!J164*Ann_Prem/No_Ann_Prems</f>
        <v>0</v>
      </c>
      <c r="O164" s="78">
        <f>VLOOKUP(INT((A164-1)/12)+1,P_Parameters!$B$63:$C$66,2)*N164</f>
        <v>0</v>
      </c>
      <c r="P164" s="80">
        <f t="shared" si="35"/>
        <v>0</v>
      </c>
      <c r="Q164" s="92">
        <f t="shared" si="36"/>
        <v>0</v>
      </c>
      <c r="R164" s="78">
        <f t="shared" ca="1" si="37"/>
        <v>0</v>
      </c>
      <c r="S164" s="75">
        <f t="shared" ca="1" si="38"/>
        <v>4935591.509216357</v>
      </c>
      <c r="T164" s="75">
        <f t="shared" ca="1" si="43"/>
        <v>4935591.509216357</v>
      </c>
      <c r="U164" s="81">
        <f>VLOOKUP(D164,P_Parameters!$B$71:$C$76,2)</f>
        <v>0</v>
      </c>
    </row>
    <row r="165" spans="1:21" x14ac:dyDescent="0.25">
      <c r="A165" s="59">
        <f t="shared" si="44"/>
        <v>159</v>
      </c>
      <c r="B165" s="76">
        <f t="shared" ca="1" si="30"/>
        <v>48214</v>
      </c>
      <c r="C165" s="76">
        <f t="shared" ca="1" si="31"/>
        <v>48245</v>
      </c>
      <c r="D165" s="77">
        <f t="shared" si="39"/>
        <v>14</v>
      </c>
      <c r="E165" s="77">
        <f t="shared" si="40"/>
        <v>0</v>
      </c>
      <c r="F165" s="75">
        <f t="shared" si="41"/>
        <v>0</v>
      </c>
      <c r="G165" s="75">
        <f t="shared" si="32"/>
        <v>0</v>
      </c>
      <c r="H165" s="59">
        <f>IF(SUM(F165:$F$366)=1,1,0)</f>
        <v>1</v>
      </c>
      <c r="I165" s="78">
        <f t="shared" si="33"/>
        <v>1</v>
      </c>
      <c r="J165" s="59">
        <f>IF(MOD(A165-1,12/VLOOKUP(Prem_Frequency,P_Parameters!$B$21:$C$24,2,FALSE))=0,1)*H165</f>
        <v>0</v>
      </c>
      <c r="K165" s="75">
        <f t="shared" si="34"/>
        <v>2000000</v>
      </c>
      <c r="L165" s="79">
        <f>SUMPRODUCT($J$7:$J$366,$N$7:$N$366)-SUMPRODUCT($J$7:J165,$N$7:N165)</f>
        <v>1800000</v>
      </c>
      <c r="M165" s="75">
        <f t="shared" ca="1" si="42"/>
        <v>4935591.509216357</v>
      </c>
      <c r="N165" s="75">
        <f>C_Lower!J165*Ann_Prem/No_Ann_Prems</f>
        <v>0</v>
      </c>
      <c r="O165" s="78">
        <f>VLOOKUP(INT((A165-1)/12)+1,P_Parameters!$B$63:$C$66,2)*N165</f>
        <v>0</v>
      </c>
      <c r="P165" s="80">
        <f t="shared" si="35"/>
        <v>0</v>
      </c>
      <c r="Q165" s="92">
        <f t="shared" si="36"/>
        <v>0</v>
      </c>
      <c r="R165" s="78">
        <f t="shared" ca="1" si="37"/>
        <v>0</v>
      </c>
      <c r="S165" s="75">
        <f t="shared" ca="1" si="38"/>
        <v>4965426.7602265514</v>
      </c>
      <c r="T165" s="75">
        <f t="shared" ca="1" si="43"/>
        <v>4965426.7602265514</v>
      </c>
      <c r="U165" s="81">
        <f>VLOOKUP(D165,P_Parameters!$B$71:$C$76,2)</f>
        <v>0</v>
      </c>
    </row>
    <row r="166" spans="1:21" x14ac:dyDescent="0.25">
      <c r="A166" s="59">
        <f t="shared" si="44"/>
        <v>160</v>
      </c>
      <c r="B166" s="76">
        <f t="shared" ca="1" si="30"/>
        <v>48245</v>
      </c>
      <c r="C166" s="76">
        <f t="shared" ca="1" si="31"/>
        <v>48274</v>
      </c>
      <c r="D166" s="77">
        <f t="shared" si="39"/>
        <v>14</v>
      </c>
      <c r="E166" s="77">
        <f t="shared" si="40"/>
        <v>0</v>
      </c>
      <c r="F166" s="75">
        <f t="shared" si="41"/>
        <v>0</v>
      </c>
      <c r="G166" s="75">
        <f t="shared" si="32"/>
        <v>0</v>
      </c>
      <c r="H166" s="59">
        <f>IF(SUM(F166:$F$366)=1,1,0)</f>
        <v>1</v>
      </c>
      <c r="I166" s="78">
        <f t="shared" si="33"/>
        <v>1</v>
      </c>
      <c r="J166" s="59">
        <f>IF(MOD(A166-1,12/VLOOKUP(Prem_Frequency,P_Parameters!$B$21:$C$24,2,FALSE))=0,1)*H166</f>
        <v>0</v>
      </c>
      <c r="K166" s="75">
        <f t="shared" si="34"/>
        <v>2000000</v>
      </c>
      <c r="L166" s="79">
        <f>SUMPRODUCT($J$7:$J$366,$N$7:$N$366)-SUMPRODUCT($J$7:J166,$N$7:N166)</f>
        <v>1800000</v>
      </c>
      <c r="M166" s="75">
        <f t="shared" ca="1" si="42"/>
        <v>4965426.7602265514</v>
      </c>
      <c r="N166" s="75">
        <f>C_Lower!J166*Ann_Prem/No_Ann_Prems</f>
        <v>0</v>
      </c>
      <c r="O166" s="78">
        <f>VLOOKUP(INT((A166-1)/12)+1,P_Parameters!$B$63:$C$66,2)*N166</f>
        <v>0</v>
      </c>
      <c r="P166" s="80">
        <f t="shared" si="35"/>
        <v>0</v>
      </c>
      <c r="Q166" s="92">
        <f t="shared" si="36"/>
        <v>0</v>
      </c>
      <c r="R166" s="78">
        <f t="shared" ca="1" si="37"/>
        <v>0</v>
      </c>
      <c r="S166" s="75">
        <f t="shared" ca="1" si="38"/>
        <v>4995442.3629131718</v>
      </c>
      <c r="T166" s="75">
        <f t="shared" ca="1" si="43"/>
        <v>4995442.3629131718</v>
      </c>
      <c r="U166" s="81">
        <f>VLOOKUP(D166,P_Parameters!$B$71:$C$76,2)</f>
        <v>0</v>
      </c>
    </row>
    <row r="167" spans="1:21" x14ac:dyDescent="0.25">
      <c r="A167" s="59">
        <f t="shared" si="44"/>
        <v>161</v>
      </c>
      <c r="B167" s="76">
        <f t="shared" ca="1" si="30"/>
        <v>48274</v>
      </c>
      <c r="C167" s="76">
        <f t="shared" ca="1" si="31"/>
        <v>48305</v>
      </c>
      <c r="D167" s="77">
        <f t="shared" si="39"/>
        <v>14</v>
      </c>
      <c r="E167" s="77">
        <f t="shared" si="40"/>
        <v>0</v>
      </c>
      <c r="F167" s="75">
        <f t="shared" si="41"/>
        <v>0</v>
      </c>
      <c r="G167" s="75">
        <f t="shared" si="32"/>
        <v>0</v>
      </c>
      <c r="H167" s="59">
        <f>IF(SUM(F167:$F$366)=1,1,0)</f>
        <v>1</v>
      </c>
      <c r="I167" s="78">
        <f t="shared" si="33"/>
        <v>1</v>
      </c>
      <c r="J167" s="59">
        <f>IF(MOD(A167-1,12/VLOOKUP(Prem_Frequency,P_Parameters!$B$21:$C$24,2,FALSE))=0,1)*H167</f>
        <v>0</v>
      </c>
      <c r="K167" s="75">
        <f t="shared" si="34"/>
        <v>2000000</v>
      </c>
      <c r="L167" s="79">
        <f>SUMPRODUCT($J$7:$J$366,$N$7:$N$366)-SUMPRODUCT($J$7:J167,$N$7:N167)</f>
        <v>1800000</v>
      </c>
      <c r="M167" s="75">
        <f t="shared" ca="1" si="42"/>
        <v>4995442.3629131718</v>
      </c>
      <c r="N167" s="75">
        <f>C_Lower!J167*Ann_Prem/No_Ann_Prems</f>
        <v>0</v>
      </c>
      <c r="O167" s="78">
        <f>VLOOKUP(INT((A167-1)/12)+1,P_Parameters!$B$63:$C$66,2)*N167</f>
        <v>0</v>
      </c>
      <c r="P167" s="80">
        <f t="shared" si="35"/>
        <v>0</v>
      </c>
      <c r="Q167" s="92">
        <f t="shared" si="36"/>
        <v>0</v>
      </c>
      <c r="R167" s="78">
        <f t="shared" ca="1" si="37"/>
        <v>0</v>
      </c>
      <c r="S167" s="75">
        <f t="shared" ca="1" si="38"/>
        <v>5025639.4074874986</v>
      </c>
      <c r="T167" s="75">
        <f t="shared" ca="1" si="43"/>
        <v>5025639.4074874986</v>
      </c>
      <c r="U167" s="81">
        <f>VLOOKUP(D167,P_Parameters!$B$71:$C$76,2)</f>
        <v>0</v>
      </c>
    </row>
    <row r="168" spans="1:21" x14ac:dyDescent="0.25">
      <c r="A168" s="59">
        <f t="shared" si="44"/>
        <v>162</v>
      </c>
      <c r="B168" s="76">
        <f t="shared" ca="1" si="30"/>
        <v>48305</v>
      </c>
      <c r="C168" s="76">
        <f t="shared" ca="1" si="31"/>
        <v>48335</v>
      </c>
      <c r="D168" s="77">
        <f t="shared" si="39"/>
        <v>14</v>
      </c>
      <c r="E168" s="77">
        <f t="shared" si="40"/>
        <v>0</v>
      </c>
      <c r="F168" s="75">
        <f t="shared" si="41"/>
        <v>0</v>
      </c>
      <c r="G168" s="75">
        <f t="shared" si="32"/>
        <v>0</v>
      </c>
      <c r="H168" s="59">
        <f>IF(SUM(F168:$F$366)=1,1,0)</f>
        <v>1</v>
      </c>
      <c r="I168" s="78">
        <f t="shared" si="33"/>
        <v>1</v>
      </c>
      <c r="J168" s="59">
        <f>IF(MOD(A168-1,12/VLOOKUP(Prem_Frequency,P_Parameters!$B$21:$C$24,2,FALSE))=0,1)*H168</f>
        <v>0</v>
      </c>
      <c r="K168" s="75">
        <f t="shared" si="34"/>
        <v>2000000</v>
      </c>
      <c r="L168" s="79">
        <f>SUMPRODUCT($J$7:$J$366,$N$7:$N$366)-SUMPRODUCT($J$7:J168,$N$7:N168)</f>
        <v>1800000</v>
      </c>
      <c r="M168" s="75">
        <f t="shared" ca="1" si="42"/>
        <v>5025639.4074874986</v>
      </c>
      <c r="N168" s="75">
        <f>C_Lower!J168*Ann_Prem/No_Ann_Prems</f>
        <v>0</v>
      </c>
      <c r="O168" s="78">
        <f>VLOOKUP(INT((A168-1)/12)+1,P_Parameters!$B$63:$C$66,2)*N168</f>
        <v>0</v>
      </c>
      <c r="P168" s="80">
        <f t="shared" si="35"/>
        <v>0</v>
      </c>
      <c r="Q168" s="92">
        <f t="shared" si="36"/>
        <v>0</v>
      </c>
      <c r="R168" s="78">
        <f t="shared" ca="1" si="37"/>
        <v>0</v>
      </c>
      <c r="S168" s="75">
        <f t="shared" ca="1" si="38"/>
        <v>5056018.9907510495</v>
      </c>
      <c r="T168" s="75">
        <f t="shared" ca="1" si="43"/>
        <v>5056018.9907510495</v>
      </c>
      <c r="U168" s="81">
        <f>VLOOKUP(D168,P_Parameters!$B$71:$C$76,2)</f>
        <v>0</v>
      </c>
    </row>
    <row r="169" spans="1:21" x14ac:dyDescent="0.25">
      <c r="A169" s="59">
        <f t="shared" si="44"/>
        <v>163</v>
      </c>
      <c r="B169" s="76">
        <f t="shared" ca="1" si="30"/>
        <v>48335</v>
      </c>
      <c r="C169" s="76">
        <f t="shared" ca="1" si="31"/>
        <v>48366</v>
      </c>
      <c r="D169" s="77">
        <f t="shared" si="39"/>
        <v>14</v>
      </c>
      <c r="E169" s="77">
        <f t="shared" si="40"/>
        <v>0</v>
      </c>
      <c r="F169" s="75">
        <f t="shared" si="41"/>
        <v>0</v>
      </c>
      <c r="G169" s="75">
        <f t="shared" si="32"/>
        <v>0</v>
      </c>
      <c r="H169" s="59">
        <f>IF(SUM(F169:$F$366)=1,1,0)</f>
        <v>1</v>
      </c>
      <c r="I169" s="78">
        <f t="shared" si="33"/>
        <v>1</v>
      </c>
      <c r="J169" s="59">
        <f>IF(MOD(A169-1,12/VLOOKUP(Prem_Frequency,P_Parameters!$B$21:$C$24,2,FALSE))=0,1)*H169</f>
        <v>0</v>
      </c>
      <c r="K169" s="75">
        <f t="shared" si="34"/>
        <v>2000000</v>
      </c>
      <c r="L169" s="79">
        <f>SUMPRODUCT($J$7:$J$366,$N$7:$N$366)-SUMPRODUCT($J$7:J169,$N$7:N169)</f>
        <v>1800000</v>
      </c>
      <c r="M169" s="75">
        <f t="shared" ca="1" si="42"/>
        <v>5056018.9907510495</v>
      </c>
      <c r="N169" s="75">
        <f>C_Lower!J169*Ann_Prem/No_Ann_Prems</f>
        <v>0</v>
      </c>
      <c r="O169" s="78">
        <f>VLOOKUP(INT((A169-1)/12)+1,P_Parameters!$B$63:$C$66,2)*N169</f>
        <v>0</v>
      </c>
      <c r="P169" s="80">
        <f t="shared" si="35"/>
        <v>0</v>
      </c>
      <c r="Q169" s="92">
        <f t="shared" si="36"/>
        <v>0</v>
      </c>
      <c r="R169" s="78">
        <f t="shared" ca="1" si="37"/>
        <v>0</v>
      </c>
      <c r="S169" s="75">
        <f t="shared" ca="1" si="38"/>
        <v>5086582.2161354208</v>
      </c>
      <c r="T169" s="75">
        <f t="shared" ca="1" si="43"/>
        <v>5086582.2161354208</v>
      </c>
      <c r="U169" s="81">
        <f>VLOOKUP(D169,P_Parameters!$B$71:$C$76,2)</f>
        <v>0</v>
      </c>
    </row>
    <row r="170" spans="1:21" x14ac:dyDescent="0.25">
      <c r="A170" s="59">
        <f t="shared" si="44"/>
        <v>164</v>
      </c>
      <c r="B170" s="76">
        <f t="shared" ca="1" si="30"/>
        <v>48366</v>
      </c>
      <c r="C170" s="76">
        <f t="shared" ca="1" si="31"/>
        <v>48396</v>
      </c>
      <c r="D170" s="77">
        <f t="shared" si="39"/>
        <v>14</v>
      </c>
      <c r="E170" s="77">
        <f t="shared" si="40"/>
        <v>0</v>
      </c>
      <c r="F170" s="75">
        <f t="shared" si="41"/>
        <v>0</v>
      </c>
      <c r="G170" s="75">
        <f t="shared" si="32"/>
        <v>0</v>
      </c>
      <c r="H170" s="59">
        <f>IF(SUM(F170:$F$366)=1,1,0)</f>
        <v>1</v>
      </c>
      <c r="I170" s="78">
        <f t="shared" si="33"/>
        <v>1</v>
      </c>
      <c r="J170" s="59">
        <f>IF(MOD(A170-1,12/VLOOKUP(Prem_Frequency,P_Parameters!$B$21:$C$24,2,FALSE))=0,1)*H170</f>
        <v>0</v>
      </c>
      <c r="K170" s="75">
        <f t="shared" si="34"/>
        <v>2000000</v>
      </c>
      <c r="L170" s="79">
        <f>SUMPRODUCT($J$7:$J$366,$N$7:$N$366)-SUMPRODUCT($J$7:J170,$N$7:N170)</f>
        <v>1800000</v>
      </c>
      <c r="M170" s="75">
        <f t="shared" ca="1" si="42"/>
        <v>5086582.2161354208</v>
      </c>
      <c r="N170" s="75">
        <f>C_Lower!J170*Ann_Prem/No_Ann_Prems</f>
        <v>0</v>
      </c>
      <c r="O170" s="78">
        <f>VLOOKUP(INT((A170-1)/12)+1,P_Parameters!$B$63:$C$66,2)*N170</f>
        <v>0</v>
      </c>
      <c r="P170" s="80">
        <f t="shared" si="35"/>
        <v>0</v>
      </c>
      <c r="Q170" s="92">
        <f t="shared" si="36"/>
        <v>0</v>
      </c>
      <c r="R170" s="78">
        <f t="shared" ca="1" si="37"/>
        <v>0</v>
      </c>
      <c r="S170" s="75">
        <f t="shared" ca="1" si="38"/>
        <v>5117330.1937423619</v>
      </c>
      <c r="T170" s="75">
        <f t="shared" ca="1" si="43"/>
        <v>5117330.1937423619</v>
      </c>
      <c r="U170" s="81">
        <f>VLOOKUP(D170,P_Parameters!$B$71:$C$76,2)</f>
        <v>0</v>
      </c>
    </row>
    <row r="171" spans="1:21" x14ac:dyDescent="0.25">
      <c r="A171" s="59">
        <f t="shared" si="44"/>
        <v>165</v>
      </c>
      <c r="B171" s="76">
        <f t="shared" ca="1" si="30"/>
        <v>48396</v>
      </c>
      <c r="C171" s="76">
        <f t="shared" ca="1" si="31"/>
        <v>48427</v>
      </c>
      <c r="D171" s="77">
        <f t="shared" si="39"/>
        <v>14</v>
      </c>
      <c r="E171" s="77">
        <f t="shared" si="40"/>
        <v>0</v>
      </c>
      <c r="F171" s="75">
        <f t="shared" si="41"/>
        <v>0</v>
      </c>
      <c r="G171" s="75">
        <f t="shared" si="32"/>
        <v>0</v>
      </c>
      <c r="H171" s="59">
        <f>IF(SUM(F171:$F$366)=1,1,0)</f>
        <v>1</v>
      </c>
      <c r="I171" s="78">
        <f t="shared" si="33"/>
        <v>1</v>
      </c>
      <c r="J171" s="59">
        <f>IF(MOD(A171-1,12/VLOOKUP(Prem_Frequency,P_Parameters!$B$21:$C$24,2,FALSE))=0,1)*H171</f>
        <v>0</v>
      </c>
      <c r="K171" s="75">
        <f t="shared" si="34"/>
        <v>2000000</v>
      </c>
      <c r="L171" s="79">
        <f>SUMPRODUCT($J$7:$J$366,$N$7:$N$366)-SUMPRODUCT($J$7:J171,$N$7:N171)</f>
        <v>1800000</v>
      </c>
      <c r="M171" s="75">
        <f t="shared" ca="1" si="42"/>
        <v>5117330.1937423619</v>
      </c>
      <c r="N171" s="75">
        <f>C_Lower!J171*Ann_Prem/No_Ann_Prems</f>
        <v>0</v>
      </c>
      <c r="O171" s="78">
        <f>VLOOKUP(INT((A171-1)/12)+1,P_Parameters!$B$63:$C$66,2)*N171</f>
        <v>0</v>
      </c>
      <c r="P171" s="80">
        <f t="shared" si="35"/>
        <v>0</v>
      </c>
      <c r="Q171" s="92">
        <f t="shared" si="36"/>
        <v>0</v>
      </c>
      <c r="R171" s="78">
        <f t="shared" ca="1" si="37"/>
        <v>0</v>
      </c>
      <c r="S171" s="75">
        <f t="shared" ca="1" si="38"/>
        <v>5148264.040384097</v>
      </c>
      <c r="T171" s="75">
        <f t="shared" ca="1" si="43"/>
        <v>5148264.040384097</v>
      </c>
      <c r="U171" s="81">
        <f>VLOOKUP(D171,P_Parameters!$B$71:$C$76,2)</f>
        <v>0</v>
      </c>
    </row>
    <row r="172" spans="1:21" x14ac:dyDescent="0.25">
      <c r="A172" s="59">
        <f t="shared" si="44"/>
        <v>166</v>
      </c>
      <c r="B172" s="76">
        <f t="shared" ca="1" si="30"/>
        <v>48427</v>
      </c>
      <c r="C172" s="76">
        <f t="shared" ca="1" si="31"/>
        <v>48458</v>
      </c>
      <c r="D172" s="77">
        <f t="shared" si="39"/>
        <v>14</v>
      </c>
      <c r="E172" s="77">
        <f t="shared" si="40"/>
        <v>0</v>
      </c>
      <c r="F172" s="75">
        <f t="shared" si="41"/>
        <v>0</v>
      </c>
      <c r="G172" s="75">
        <f t="shared" si="32"/>
        <v>0</v>
      </c>
      <c r="H172" s="59">
        <f>IF(SUM(F172:$F$366)=1,1,0)</f>
        <v>1</v>
      </c>
      <c r="I172" s="78">
        <f t="shared" si="33"/>
        <v>1</v>
      </c>
      <c r="J172" s="59">
        <f>IF(MOD(A172-1,12/VLOOKUP(Prem_Frequency,P_Parameters!$B$21:$C$24,2,FALSE))=0,1)*H172</f>
        <v>0</v>
      </c>
      <c r="K172" s="75">
        <f t="shared" si="34"/>
        <v>2000000</v>
      </c>
      <c r="L172" s="79">
        <f>SUMPRODUCT($J$7:$J$366,$N$7:$N$366)-SUMPRODUCT($J$7:J172,$N$7:N172)</f>
        <v>1800000</v>
      </c>
      <c r="M172" s="75">
        <f t="shared" ca="1" si="42"/>
        <v>5148264.040384097</v>
      </c>
      <c r="N172" s="75">
        <f>C_Lower!J172*Ann_Prem/No_Ann_Prems</f>
        <v>0</v>
      </c>
      <c r="O172" s="78">
        <f>VLOOKUP(INT((A172-1)/12)+1,P_Parameters!$B$63:$C$66,2)*N172</f>
        <v>0</v>
      </c>
      <c r="P172" s="80">
        <f t="shared" si="35"/>
        <v>0</v>
      </c>
      <c r="Q172" s="92">
        <f t="shared" si="36"/>
        <v>0</v>
      </c>
      <c r="R172" s="78">
        <f t="shared" ca="1" si="37"/>
        <v>0</v>
      </c>
      <c r="S172" s="75">
        <f t="shared" ca="1" si="38"/>
        <v>5179384.8796238918</v>
      </c>
      <c r="T172" s="75">
        <f t="shared" ca="1" si="43"/>
        <v>5179384.8796238918</v>
      </c>
      <c r="U172" s="81">
        <f>VLOOKUP(D172,P_Parameters!$B$71:$C$76,2)</f>
        <v>0</v>
      </c>
    </row>
    <row r="173" spans="1:21" x14ac:dyDescent="0.25">
      <c r="A173" s="59">
        <f t="shared" si="44"/>
        <v>167</v>
      </c>
      <c r="B173" s="76">
        <f t="shared" ca="1" si="30"/>
        <v>48458</v>
      </c>
      <c r="C173" s="76">
        <f t="shared" ca="1" si="31"/>
        <v>48488</v>
      </c>
      <c r="D173" s="77">
        <f t="shared" si="39"/>
        <v>14</v>
      </c>
      <c r="E173" s="77">
        <f t="shared" si="40"/>
        <v>0</v>
      </c>
      <c r="F173" s="75">
        <f t="shared" si="41"/>
        <v>0</v>
      </c>
      <c r="G173" s="75">
        <f t="shared" si="32"/>
        <v>0</v>
      </c>
      <c r="H173" s="59">
        <f>IF(SUM(F173:$F$366)=1,1,0)</f>
        <v>1</v>
      </c>
      <c r="I173" s="78">
        <f t="shared" si="33"/>
        <v>1</v>
      </c>
      <c r="J173" s="59">
        <f>IF(MOD(A173-1,12/VLOOKUP(Prem_Frequency,P_Parameters!$B$21:$C$24,2,FALSE))=0,1)*H173</f>
        <v>0</v>
      </c>
      <c r="K173" s="75">
        <f t="shared" si="34"/>
        <v>2000000</v>
      </c>
      <c r="L173" s="79">
        <f>SUMPRODUCT($J$7:$J$366,$N$7:$N$366)-SUMPRODUCT($J$7:J173,$N$7:N173)</f>
        <v>1800000</v>
      </c>
      <c r="M173" s="75">
        <f t="shared" ca="1" si="42"/>
        <v>5179384.8796238918</v>
      </c>
      <c r="N173" s="75">
        <f>C_Lower!J173*Ann_Prem/No_Ann_Prems</f>
        <v>0</v>
      </c>
      <c r="O173" s="78">
        <f>VLOOKUP(INT((A173-1)/12)+1,P_Parameters!$B$63:$C$66,2)*N173</f>
        <v>0</v>
      </c>
      <c r="P173" s="80">
        <f t="shared" si="35"/>
        <v>0</v>
      </c>
      <c r="Q173" s="92">
        <f t="shared" si="36"/>
        <v>0</v>
      </c>
      <c r="R173" s="78">
        <f t="shared" ca="1" si="37"/>
        <v>0</v>
      </c>
      <c r="S173" s="75">
        <f t="shared" ca="1" si="38"/>
        <v>5210693.8418168593</v>
      </c>
      <c r="T173" s="75">
        <f t="shared" ca="1" si="43"/>
        <v>5210693.8418168593</v>
      </c>
      <c r="U173" s="81">
        <f>VLOOKUP(D173,P_Parameters!$B$71:$C$76,2)</f>
        <v>0</v>
      </c>
    </row>
    <row r="174" spans="1:21" x14ac:dyDescent="0.25">
      <c r="A174" s="59">
        <f t="shared" si="44"/>
        <v>168</v>
      </c>
      <c r="B174" s="76">
        <f t="shared" ca="1" si="30"/>
        <v>48488</v>
      </c>
      <c r="C174" s="76">
        <f t="shared" ca="1" si="31"/>
        <v>48519</v>
      </c>
      <c r="D174" s="77">
        <f t="shared" si="39"/>
        <v>15</v>
      </c>
      <c r="E174" s="77">
        <f t="shared" si="40"/>
        <v>14</v>
      </c>
      <c r="F174" s="75">
        <f t="shared" si="41"/>
        <v>0</v>
      </c>
      <c r="G174" s="75">
        <f t="shared" si="32"/>
        <v>0</v>
      </c>
      <c r="H174" s="59">
        <f>IF(SUM(F174:$F$366)=1,1,0)</f>
        <v>1</v>
      </c>
      <c r="I174" s="78">
        <f t="shared" si="33"/>
        <v>1</v>
      </c>
      <c r="J174" s="59">
        <f>IF(MOD(A174-1,12/VLOOKUP(Prem_Frequency,P_Parameters!$B$21:$C$24,2,FALSE))=0,1)*H174</f>
        <v>0</v>
      </c>
      <c r="K174" s="75">
        <f t="shared" si="34"/>
        <v>2000000</v>
      </c>
      <c r="L174" s="79">
        <f>SUMPRODUCT($J$7:$J$366,$N$7:$N$366)-SUMPRODUCT($J$7:J174,$N$7:N174)</f>
        <v>1800000</v>
      </c>
      <c r="M174" s="75">
        <f t="shared" ca="1" si="42"/>
        <v>5210693.8418168593</v>
      </c>
      <c r="N174" s="75">
        <f>C_Lower!J174*Ann_Prem/No_Ann_Prems</f>
        <v>0</v>
      </c>
      <c r="O174" s="78">
        <f>VLOOKUP(INT((A174-1)/12)+1,P_Parameters!$B$63:$C$66,2)*N174</f>
        <v>0</v>
      </c>
      <c r="P174" s="80">
        <f t="shared" si="35"/>
        <v>0</v>
      </c>
      <c r="Q174" s="92">
        <f t="shared" si="36"/>
        <v>0</v>
      </c>
      <c r="R174" s="78">
        <f t="shared" ca="1" si="37"/>
        <v>0</v>
      </c>
      <c r="S174" s="75">
        <f t="shared" ca="1" si="38"/>
        <v>5242192.0641510179</v>
      </c>
      <c r="T174" s="75">
        <f t="shared" ca="1" si="43"/>
        <v>5242192.0641510179</v>
      </c>
      <c r="U174" s="81">
        <f>VLOOKUP(D174,P_Parameters!$B$71:$C$76,2)</f>
        <v>0</v>
      </c>
    </row>
    <row r="175" spans="1:21" x14ac:dyDescent="0.25">
      <c r="A175" s="59">
        <f t="shared" si="44"/>
        <v>169</v>
      </c>
      <c r="B175" s="76">
        <f t="shared" ca="1" si="30"/>
        <v>48519</v>
      </c>
      <c r="C175" s="76">
        <f t="shared" ca="1" si="31"/>
        <v>48549</v>
      </c>
      <c r="D175" s="77">
        <f t="shared" si="39"/>
        <v>15</v>
      </c>
      <c r="E175" s="77">
        <f t="shared" si="40"/>
        <v>0</v>
      </c>
      <c r="F175" s="75">
        <f t="shared" si="41"/>
        <v>0</v>
      </c>
      <c r="G175" s="75">
        <f t="shared" si="32"/>
        <v>1</v>
      </c>
      <c r="H175" s="59">
        <f>IF(SUM(F175:$F$366)=1,1,0)</f>
        <v>1</v>
      </c>
      <c r="I175" s="78">
        <f t="shared" si="33"/>
        <v>1</v>
      </c>
      <c r="J175" s="59">
        <f>IF(MOD(A175-1,12/VLOOKUP(Prem_Frequency,P_Parameters!$B$21:$C$24,2,FALSE))=0,1)*H175</f>
        <v>1</v>
      </c>
      <c r="K175" s="75">
        <f t="shared" si="34"/>
        <v>2000000</v>
      </c>
      <c r="L175" s="79">
        <f>SUMPRODUCT($J$7:$J$366,$N$7:$N$366)-SUMPRODUCT($J$7:J175,$N$7:N175)</f>
        <v>1500000</v>
      </c>
      <c r="M175" s="75">
        <f t="shared" ca="1" si="42"/>
        <v>5242192.0641510179</v>
      </c>
      <c r="N175" s="75">
        <f>C_Lower!J175*Ann_Prem/No_Ann_Prems</f>
        <v>300000</v>
      </c>
      <c r="O175" s="78">
        <f>VLOOKUP(INT((A175-1)/12)+1,P_Parameters!$B$63:$C$66,2)*N175</f>
        <v>0</v>
      </c>
      <c r="P175" s="80">
        <f t="shared" si="35"/>
        <v>3000</v>
      </c>
      <c r="Q175" s="92">
        <f t="shared" si="36"/>
        <v>5000</v>
      </c>
      <c r="R175" s="78">
        <f t="shared" ca="1" si="37"/>
        <v>41475</v>
      </c>
      <c r="S175" s="75">
        <f t="shared" ca="1" si="38"/>
        <v>5525920.094027156</v>
      </c>
      <c r="T175" s="75">
        <f t="shared" ca="1" si="43"/>
        <v>5525920.094027156</v>
      </c>
      <c r="U175" s="81">
        <f>VLOOKUP(D175,P_Parameters!$B$71:$C$76,2)</f>
        <v>0</v>
      </c>
    </row>
    <row r="176" spans="1:21" x14ac:dyDescent="0.25">
      <c r="A176" s="59">
        <f t="shared" si="44"/>
        <v>170</v>
      </c>
      <c r="B176" s="76">
        <f t="shared" ca="1" si="30"/>
        <v>48549</v>
      </c>
      <c r="C176" s="76">
        <f t="shared" ca="1" si="31"/>
        <v>48580</v>
      </c>
      <c r="D176" s="77">
        <f t="shared" si="39"/>
        <v>15</v>
      </c>
      <c r="E176" s="77">
        <f t="shared" si="40"/>
        <v>0</v>
      </c>
      <c r="F176" s="75">
        <f t="shared" si="41"/>
        <v>0</v>
      </c>
      <c r="G176" s="75">
        <f t="shared" si="32"/>
        <v>0</v>
      </c>
      <c r="H176" s="59">
        <f>IF(SUM(F176:$F$366)=1,1,0)</f>
        <v>1</v>
      </c>
      <c r="I176" s="78">
        <f t="shared" si="33"/>
        <v>1</v>
      </c>
      <c r="J176" s="59">
        <f>IF(MOD(A176-1,12/VLOOKUP(Prem_Frequency,P_Parameters!$B$21:$C$24,2,FALSE))=0,1)*H176</f>
        <v>0</v>
      </c>
      <c r="K176" s="75">
        <f t="shared" si="34"/>
        <v>2000000</v>
      </c>
      <c r="L176" s="79">
        <f>SUMPRODUCT($J$7:$J$366,$N$7:$N$366)-SUMPRODUCT($J$7:J176,$N$7:N176)</f>
        <v>1500000</v>
      </c>
      <c r="M176" s="75">
        <f t="shared" ca="1" si="42"/>
        <v>5525920.094027156</v>
      </c>
      <c r="N176" s="75">
        <f>C_Lower!J176*Ann_Prem/No_Ann_Prems</f>
        <v>0</v>
      </c>
      <c r="O176" s="78">
        <f>VLOOKUP(INT((A176-1)/12)+1,P_Parameters!$B$63:$C$66,2)*N176</f>
        <v>0</v>
      </c>
      <c r="P176" s="80">
        <f t="shared" si="35"/>
        <v>0</v>
      </c>
      <c r="Q176" s="92">
        <f t="shared" si="36"/>
        <v>0</v>
      </c>
      <c r="R176" s="78">
        <f t="shared" ca="1" si="37"/>
        <v>0</v>
      </c>
      <c r="S176" s="75">
        <f t="shared" ca="1" si="38"/>
        <v>5559323.8335302565</v>
      </c>
      <c r="T176" s="75">
        <f t="shared" ca="1" si="43"/>
        <v>5559323.8335302565</v>
      </c>
      <c r="U176" s="81">
        <f>VLOOKUP(D176,P_Parameters!$B$71:$C$76,2)</f>
        <v>0</v>
      </c>
    </row>
    <row r="177" spans="1:21" x14ac:dyDescent="0.25">
      <c r="A177" s="59">
        <f t="shared" si="44"/>
        <v>171</v>
      </c>
      <c r="B177" s="76">
        <f t="shared" ca="1" si="30"/>
        <v>48580</v>
      </c>
      <c r="C177" s="76">
        <f t="shared" ca="1" si="31"/>
        <v>48611</v>
      </c>
      <c r="D177" s="77">
        <f t="shared" si="39"/>
        <v>15</v>
      </c>
      <c r="E177" s="77">
        <f t="shared" si="40"/>
        <v>0</v>
      </c>
      <c r="F177" s="75">
        <f t="shared" si="41"/>
        <v>0</v>
      </c>
      <c r="G177" s="75">
        <f t="shared" si="32"/>
        <v>0</v>
      </c>
      <c r="H177" s="59">
        <f>IF(SUM(F177:$F$366)=1,1,0)</f>
        <v>1</v>
      </c>
      <c r="I177" s="78">
        <f t="shared" si="33"/>
        <v>1</v>
      </c>
      <c r="J177" s="59">
        <f>IF(MOD(A177-1,12/VLOOKUP(Prem_Frequency,P_Parameters!$B$21:$C$24,2,FALSE))=0,1)*H177</f>
        <v>0</v>
      </c>
      <c r="K177" s="75">
        <f t="shared" si="34"/>
        <v>2000000</v>
      </c>
      <c r="L177" s="79">
        <f>SUMPRODUCT($J$7:$J$366,$N$7:$N$366)-SUMPRODUCT($J$7:J177,$N$7:N177)</f>
        <v>1500000</v>
      </c>
      <c r="M177" s="75">
        <f t="shared" ca="1" si="42"/>
        <v>5559323.8335302565</v>
      </c>
      <c r="N177" s="75">
        <f>C_Lower!J177*Ann_Prem/No_Ann_Prems</f>
        <v>0</v>
      </c>
      <c r="O177" s="78">
        <f>VLOOKUP(INT((A177-1)/12)+1,P_Parameters!$B$63:$C$66,2)*N177</f>
        <v>0</v>
      </c>
      <c r="P177" s="80">
        <f t="shared" si="35"/>
        <v>0</v>
      </c>
      <c r="Q177" s="92">
        <f t="shared" si="36"/>
        <v>0</v>
      </c>
      <c r="R177" s="78">
        <f t="shared" ca="1" si="37"/>
        <v>0</v>
      </c>
      <c r="S177" s="75">
        <f t="shared" ca="1" si="38"/>
        <v>5592929.4959337618</v>
      </c>
      <c r="T177" s="75">
        <f t="shared" ca="1" si="43"/>
        <v>5592929.4959337618</v>
      </c>
      <c r="U177" s="81">
        <f>VLOOKUP(D177,P_Parameters!$B$71:$C$76,2)</f>
        <v>0</v>
      </c>
    </row>
    <row r="178" spans="1:21" x14ac:dyDescent="0.25">
      <c r="A178" s="59">
        <f t="shared" si="44"/>
        <v>172</v>
      </c>
      <c r="B178" s="76">
        <f t="shared" ca="1" si="30"/>
        <v>48611</v>
      </c>
      <c r="C178" s="76">
        <f t="shared" ca="1" si="31"/>
        <v>48639</v>
      </c>
      <c r="D178" s="77">
        <f t="shared" si="39"/>
        <v>15</v>
      </c>
      <c r="E178" s="77">
        <f t="shared" si="40"/>
        <v>0</v>
      </c>
      <c r="F178" s="75">
        <f t="shared" si="41"/>
        <v>0</v>
      </c>
      <c r="G178" s="75">
        <f t="shared" si="32"/>
        <v>0</v>
      </c>
      <c r="H178" s="59">
        <f>IF(SUM(F178:$F$366)=1,1,0)</f>
        <v>1</v>
      </c>
      <c r="I178" s="78">
        <f t="shared" si="33"/>
        <v>1</v>
      </c>
      <c r="J178" s="59">
        <f>IF(MOD(A178-1,12/VLOOKUP(Prem_Frequency,P_Parameters!$B$21:$C$24,2,FALSE))=0,1)*H178</f>
        <v>0</v>
      </c>
      <c r="K178" s="75">
        <f t="shared" si="34"/>
        <v>2000000</v>
      </c>
      <c r="L178" s="79">
        <f>SUMPRODUCT($J$7:$J$366,$N$7:$N$366)-SUMPRODUCT($J$7:J178,$N$7:N178)</f>
        <v>1500000</v>
      </c>
      <c r="M178" s="75">
        <f t="shared" ca="1" si="42"/>
        <v>5592929.4959337618</v>
      </c>
      <c r="N178" s="75">
        <f>C_Lower!J178*Ann_Prem/No_Ann_Prems</f>
        <v>0</v>
      </c>
      <c r="O178" s="78">
        <f>VLOOKUP(INT((A178-1)/12)+1,P_Parameters!$B$63:$C$66,2)*N178</f>
        <v>0</v>
      </c>
      <c r="P178" s="80">
        <f t="shared" si="35"/>
        <v>0</v>
      </c>
      <c r="Q178" s="92">
        <f t="shared" si="36"/>
        <v>0</v>
      </c>
      <c r="R178" s="78">
        <f t="shared" ca="1" si="37"/>
        <v>0</v>
      </c>
      <c r="S178" s="75">
        <f t="shared" ca="1" si="38"/>
        <v>5626738.3018452544</v>
      </c>
      <c r="T178" s="75">
        <f t="shared" ca="1" si="43"/>
        <v>5626738.3018452544</v>
      </c>
      <c r="U178" s="81">
        <f>VLOOKUP(D178,P_Parameters!$B$71:$C$76,2)</f>
        <v>0</v>
      </c>
    </row>
    <row r="179" spans="1:21" x14ac:dyDescent="0.25">
      <c r="A179" s="59">
        <f t="shared" si="44"/>
        <v>173</v>
      </c>
      <c r="B179" s="76">
        <f t="shared" ca="1" si="30"/>
        <v>48639</v>
      </c>
      <c r="C179" s="76">
        <f t="shared" ca="1" si="31"/>
        <v>48670</v>
      </c>
      <c r="D179" s="77">
        <f t="shared" si="39"/>
        <v>15</v>
      </c>
      <c r="E179" s="77">
        <f t="shared" si="40"/>
        <v>0</v>
      </c>
      <c r="F179" s="75">
        <f t="shared" si="41"/>
        <v>0</v>
      </c>
      <c r="G179" s="75">
        <f t="shared" si="32"/>
        <v>0</v>
      </c>
      <c r="H179" s="59">
        <f>IF(SUM(F179:$F$366)=1,1,0)</f>
        <v>1</v>
      </c>
      <c r="I179" s="78">
        <f t="shared" si="33"/>
        <v>1</v>
      </c>
      <c r="J179" s="59">
        <f>IF(MOD(A179-1,12/VLOOKUP(Prem_Frequency,P_Parameters!$B$21:$C$24,2,FALSE))=0,1)*H179</f>
        <v>0</v>
      </c>
      <c r="K179" s="75">
        <f t="shared" si="34"/>
        <v>2000000</v>
      </c>
      <c r="L179" s="79">
        <f>SUMPRODUCT($J$7:$J$366,$N$7:$N$366)-SUMPRODUCT($J$7:J179,$N$7:N179)</f>
        <v>1500000</v>
      </c>
      <c r="M179" s="75">
        <f t="shared" ca="1" si="42"/>
        <v>5626738.3018452544</v>
      </c>
      <c r="N179" s="75">
        <f>C_Lower!J179*Ann_Prem/No_Ann_Prems</f>
        <v>0</v>
      </c>
      <c r="O179" s="78">
        <f>VLOOKUP(INT((A179-1)/12)+1,P_Parameters!$B$63:$C$66,2)*N179</f>
        <v>0</v>
      </c>
      <c r="P179" s="80">
        <f t="shared" si="35"/>
        <v>0</v>
      </c>
      <c r="Q179" s="92">
        <f t="shared" si="36"/>
        <v>0</v>
      </c>
      <c r="R179" s="78">
        <f t="shared" ca="1" si="37"/>
        <v>0</v>
      </c>
      <c r="S179" s="75">
        <f t="shared" ca="1" si="38"/>
        <v>5660751.4792507896</v>
      </c>
      <c r="T179" s="75">
        <f t="shared" ca="1" si="43"/>
        <v>5660751.4792507896</v>
      </c>
      <c r="U179" s="81">
        <f>VLOOKUP(D179,P_Parameters!$B$71:$C$76,2)</f>
        <v>0</v>
      </c>
    </row>
    <row r="180" spans="1:21" x14ac:dyDescent="0.25">
      <c r="A180" s="59">
        <f t="shared" si="44"/>
        <v>174</v>
      </c>
      <c r="B180" s="76">
        <f t="shared" ca="1" si="30"/>
        <v>48670</v>
      </c>
      <c r="C180" s="76">
        <f t="shared" ca="1" si="31"/>
        <v>48700</v>
      </c>
      <c r="D180" s="77">
        <f t="shared" si="39"/>
        <v>15</v>
      </c>
      <c r="E180" s="77">
        <f t="shared" si="40"/>
        <v>0</v>
      </c>
      <c r="F180" s="75">
        <f t="shared" si="41"/>
        <v>0</v>
      </c>
      <c r="G180" s="75">
        <f t="shared" si="32"/>
        <v>0</v>
      </c>
      <c r="H180" s="59">
        <f>IF(SUM(F180:$F$366)=1,1,0)</f>
        <v>1</v>
      </c>
      <c r="I180" s="78">
        <f t="shared" si="33"/>
        <v>1</v>
      </c>
      <c r="J180" s="59">
        <f>IF(MOD(A180-1,12/VLOOKUP(Prem_Frequency,P_Parameters!$B$21:$C$24,2,FALSE))=0,1)*H180</f>
        <v>0</v>
      </c>
      <c r="K180" s="75">
        <f t="shared" si="34"/>
        <v>2000000</v>
      </c>
      <c r="L180" s="79">
        <f>SUMPRODUCT($J$7:$J$366,$N$7:$N$366)-SUMPRODUCT($J$7:J180,$N$7:N180)</f>
        <v>1500000</v>
      </c>
      <c r="M180" s="75">
        <f t="shared" ca="1" si="42"/>
        <v>5660751.4792507896</v>
      </c>
      <c r="N180" s="75">
        <f>C_Lower!J180*Ann_Prem/No_Ann_Prems</f>
        <v>0</v>
      </c>
      <c r="O180" s="78">
        <f>VLOOKUP(INT((A180-1)/12)+1,P_Parameters!$B$63:$C$66,2)*N180</f>
        <v>0</v>
      </c>
      <c r="P180" s="80">
        <f t="shared" si="35"/>
        <v>0</v>
      </c>
      <c r="Q180" s="92">
        <f t="shared" si="36"/>
        <v>0</v>
      </c>
      <c r="R180" s="78">
        <f t="shared" ca="1" si="37"/>
        <v>0</v>
      </c>
      <c r="S180" s="75">
        <f t="shared" ca="1" si="38"/>
        <v>5694970.2635594998</v>
      </c>
      <c r="T180" s="75">
        <f t="shared" ca="1" si="43"/>
        <v>5694970.2635594998</v>
      </c>
      <c r="U180" s="81">
        <f>VLOOKUP(D180,P_Parameters!$B$71:$C$76,2)</f>
        <v>0</v>
      </c>
    </row>
    <row r="181" spans="1:21" x14ac:dyDescent="0.25">
      <c r="A181" s="59">
        <f t="shared" si="44"/>
        <v>175</v>
      </c>
      <c r="B181" s="76">
        <f t="shared" ca="1" si="30"/>
        <v>48700</v>
      </c>
      <c r="C181" s="76">
        <f t="shared" ca="1" si="31"/>
        <v>48731</v>
      </c>
      <c r="D181" s="77">
        <f t="shared" si="39"/>
        <v>15</v>
      </c>
      <c r="E181" s="77">
        <f t="shared" si="40"/>
        <v>0</v>
      </c>
      <c r="F181" s="75">
        <f t="shared" si="41"/>
        <v>0</v>
      </c>
      <c r="G181" s="75">
        <f t="shared" si="32"/>
        <v>0</v>
      </c>
      <c r="H181" s="59">
        <f>IF(SUM(F181:$F$366)=1,1,0)</f>
        <v>1</v>
      </c>
      <c r="I181" s="78">
        <f t="shared" si="33"/>
        <v>1</v>
      </c>
      <c r="J181" s="59">
        <f>IF(MOD(A181-1,12/VLOOKUP(Prem_Frequency,P_Parameters!$B$21:$C$24,2,FALSE))=0,1)*H181</f>
        <v>0</v>
      </c>
      <c r="K181" s="75">
        <f t="shared" si="34"/>
        <v>2000000</v>
      </c>
      <c r="L181" s="79">
        <f>SUMPRODUCT($J$7:$J$366,$N$7:$N$366)-SUMPRODUCT($J$7:J181,$N$7:N181)</f>
        <v>1500000</v>
      </c>
      <c r="M181" s="75">
        <f t="shared" ca="1" si="42"/>
        <v>5694970.2635594998</v>
      </c>
      <c r="N181" s="75">
        <f>C_Lower!J181*Ann_Prem/No_Ann_Prems</f>
        <v>0</v>
      </c>
      <c r="O181" s="78">
        <f>VLOOKUP(INT((A181-1)/12)+1,P_Parameters!$B$63:$C$66,2)*N181</f>
        <v>0</v>
      </c>
      <c r="P181" s="80">
        <f t="shared" si="35"/>
        <v>0</v>
      </c>
      <c r="Q181" s="92">
        <f t="shared" si="36"/>
        <v>0</v>
      </c>
      <c r="R181" s="78">
        <f t="shared" ca="1" si="37"/>
        <v>0</v>
      </c>
      <c r="S181" s="75">
        <f t="shared" ca="1" si="38"/>
        <v>5729395.8976484658</v>
      </c>
      <c r="T181" s="75">
        <f t="shared" ca="1" si="43"/>
        <v>5729395.8976484658</v>
      </c>
      <c r="U181" s="81">
        <f>VLOOKUP(D181,P_Parameters!$B$71:$C$76,2)</f>
        <v>0</v>
      </c>
    </row>
    <row r="182" spans="1:21" x14ac:dyDescent="0.25">
      <c r="A182" s="59">
        <f t="shared" si="44"/>
        <v>176</v>
      </c>
      <c r="B182" s="76">
        <f t="shared" ca="1" si="30"/>
        <v>48731</v>
      </c>
      <c r="C182" s="76">
        <f t="shared" ca="1" si="31"/>
        <v>48761</v>
      </c>
      <c r="D182" s="77">
        <f t="shared" si="39"/>
        <v>15</v>
      </c>
      <c r="E182" s="77">
        <f t="shared" si="40"/>
        <v>0</v>
      </c>
      <c r="F182" s="75">
        <f t="shared" si="41"/>
        <v>0</v>
      </c>
      <c r="G182" s="75">
        <f t="shared" si="32"/>
        <v>0</v>
      </c>
      <c r="H182" s="59">
        <f>IF(SUM(F182:$F$366)=1,1,0)</f>
        <v>1</v>
      </c>
      <c r="I182" s="78">
        <f t="shared" si="33"/>
        <v>1</v>
      </c>
      <c r="J182" s="59">
        <f>IF(MOD(A182-1,12/VLOOKUP(Prem_Frequency,P_Parameters!$B$21:$C$24,2,FALSE))=0,1)*H182</f>
        <v>0</v>
      </c>
      <c r="K182" s="75">
        <f t="shared" si="34"/>
        <v>2000000</v>
      </c>
      <c r="L182" s="79">
        <f>SUMPRODUCT($J$7:$J$366,$N$7:$N$366)-SUMPRODUCT($J$7:J182,$N$7:N182)</f>
        <v>1500000</v>
      </c>
      <c r="M182" s="75">
        <f t="shared" ca="1" si="42"/>
        <v>5729395.8976484658</v>
      </c>
      <c r="N182" s="75">
        <f>C_Lower!J182*Ann_Prem/No_Ann_Prems</f>
        <v>0</v>
      </c>
      <c r="O182" s="78">
        <f>VLOOKUP(INT((A182-1)/12)+1,P_Parameters!$B$63:$C$66,2)*N182</f>
        <v>0</v>
      </c>
      <c r="P182" s="80">
        <f t="shared" si="35"/>
        <v>0</v>
      </c>
      <c r="Q182" s="92">
        <f t="shared" si="36"/>
        <v>0</v>
      </c>
      <c r="R182" s="78">
        <f t="shared" ca="1" si="37"/>
        <v>0</v>
      </c>
      <c r="S182" s="75">
        <f t="shared" ca="1" si="38"/>
        <v>5764029.6319078598</v>
      </c>
      <c r="T182" s="75">
        <f t="shared" ca="1" si="43"/>
        <v>5764029.6319078598</v>
      </c>
      <c r="U182" s="81">
        <f>VLOOKUP(D182,P_Parameters!$B$71:$C$76,2)</f>
        <v>0</v>
      </c>
    </row>
    <row r="183" spans="1:21" x14ac:dyDescent="0.25">
      <c r="A183" s="59">
        <f t="shared" si="44"/>
        <v>177</v>
      </c>
      <c r="B183" s="76">
        <f t="shared" ca="1" si="30"/>
        <v>48761</v>
      </c>
      <c r="C183" s="76">
        <f t="shared" ca="1" si="31"/>
        <v>48792</v>
      </c>
      <c r="D183" s="77">
        <f t="shared" si="39"/>
        <v>15</v>
      </c>
      <c r="E183" s="77">
        <f t="shared" si="40"/>
        <v>0</v>
      </c>
      <c r="F183" s="75">
        <f t="shared" si="41"/>
        <v>0</v>
      </c>
      <c r="G183" s="75">
        <f t="shared" si="32"/>
        <v>0</v>
      </c>
      <c r="H183" s="59">
        <f>IF(SUM(F183:$F$366)=1,1,0)</f>
        <v>1</v>
      </c>
      <c r="I183" s="78">
        <f t="shared" si="33"/>
        <v>1</v>
      </c>
      <c r="J183" s="59">
        <f>IF(MOD(A183-1,12/VLOOKUP(Prem_Frequency,P_Parameters!$B$21:$C$24,2,FALSE))=0,1)*H183</f>
        <v>0</v>
      </c>
      <c r="K183" s="75">
        <f t="shared" si="34"/>
        <v>2000000</v>
      </c>
      <c r="L183" s="79">
        <f>SUMPRODUCT($J$7:$J$366,$N$7:$N$366)-SUMPRODUCT($J$7:J183,$N$7:N183)</f>
        <v>1500000</v>
      </c>
      <c r="M183" s="75">
        <f t="shared" ca="1" si="42"/>
        <v>5764029.6319078598</v>
      </c>
      <c r="N183" s="75">
        <f>C_Lower!J183*Ann_Prem/No_Ann_Prems</f>
        <v>0</v>
      </c>
      <c r="O183" s="78">
        <f>VLOOKUP(INT((A183-1)/12)+1,P_Parameters!$B$63:$C$66,2)*N183</f>
        <v>0</v>
      </c>
      <c r="P183" s="80">
        <f t="shared" si="35"/>
        <v>0</v>
      </c>
      <c r="Q183" s="92">
        <f t="shared" si="36"/>
        <v>0</v>
      </c>
      <c r="R183" s="78">
        <f t="shared" ca="1" si="37"/>
        <v>0</v>
      </c>
      <c r="S183" s="75">
        <f t="shared" ca="1" si="38"/>
        <v>5798872.7242863607</v>
      </c>
      <c r="T183" s="75">
        <f t="shared" ca="1" si="43"/>
        <v>5798872.7242863607</v>
      </c>
      <c r="U183" s="81">
        <f>VLOOKUP(D183,P_Parameters!$B$71:$C$76,2)</f>
        <v>0</v>
      </c>
    </row>
    <row r="184" spans="1:21" x14ac:dyDescent="0.25">
      <c r="A184" s="59">
        <f t="shared" si="44"/>
        <v>178</v>
      </c>
      <c r="B184" s="76">
        <f t="shared" ca="1" si="30"/>
        <v>48792</v>
      </c>
      <c r="C184" s="76">
        <f t="shared" ca="1" si="31"/>
        <v>48823</v>
      </c>
      <c r="D184" s="77">
        <f t="shared" si="39"/>
        <v>15</v>
      </c>
      <c r="E184" s="77">
        <f t="shared" si="40"/>
        <v>0</v>
      </c>
      <c r="F184" s="75">
        <f t="shared" si="41"/>
        <v>0</v>
      </c>
      <c r="G184" s="75">
        <f t="shared" si="32"/>
        <v>0</v>
      </c>
      <c r="H184" s="59">
        <f>IF(SUM(F184:$F$366)=1,1,0)</f>
        <v>1</v>
      </c>
      <c r="I184" s="78">
        <f t="shared" si="33"/>
        <v>1</v>
      </c>
      <c r="J184" s="59">
        <f>IF(MOD(A184-1,12/VLOOKUP(Prem_Frequency,P_Parameters!$B$21:$C$24,2,FALSE))=0,1)*H184</f>
        <v>0</v>
      </c>
      <c r="K184" s="75">
        <f t="shared" si="34"/>
        <v>2000000</v>
      </c>
      <c r="L184" s="79">
        <f>SUMPRODUCT($J$7:$J$366,$N$7:$N$366)-SUMPRODUCT($J$7:J184,$N$7:N184)</f>
        <v>1500000</v>
      </c>
      <c r="M184" s="75">
        <f t="shared" ca="1" si="42"/>
        <v>5798872.7242863607</v>
      </c>
      <c r="N184" s="75">
        <f>C_Lower!J184*Ann_Prem/No_Ann_Prems</f>
        <v>0</v>
      </c>
      <c r="O184" s="78">
        <f>VLOOKUP(INT((A184-1)/12)+1,P_Parameters!$B$63:$C$66,2)*N184</f>
        <v>0</v>
      </c>
      <c r="P184" s="80">
        <f t="shared" si="35"/>
        <v>0</v>
      </c>
      <c r="Q184" s="92">
        <f t="shared" si="36"/>
        <v>0</v>
      </c>
      <c r="R184" s="78">
        <f t="shared" ca="1" si="37"/>
        <v>0</v>
      </c>
      <c r="S184" s="75">
        <f t="shared" ca="1" si="38"/>
        <v>5833926.4403368458</v>
      </c>
      <c r="T184" s="75">
        <f t="shared" ca="1" si="43"/>
        <v>5833926.4403368458</v>
      </c>
      <c r="U184" s="81">
        <f>VLOOKUP(D184,P_Parameters!$B$71:$C$76,2)</f>
        <v>0</v>
      </c>
    </row>
    <row r="185" spans="1:21" x14ac:dyDescent="0.25">
      <c r="A185" s="59">
        <f t="shared" si="44"/>
        <v>179</v>
      </c>
      <c r="B185" s="76">
        <f t="shared" ca="1" si="30"/>
        <v>48823</v>
      </c>
      <c r="C185" s="76">
        <f t="shared" ca="1" si="31"/>
        <v>48853</v>
      </c>
      <c r="D185" s="77">
        <f t="shared" si="39"/>
        <v>15</v>
      </c>
      <c r="E185" s="77">
        <f t="shared" si="40"/>
        <v>0</v>
      </c>
      <c r="F185" s="75">
        <f t="shared" si="41"/>
        <v>0</v>
      </c>
      <c r="G185" s="75">
        <f t="shared" si="32"/>
        <v>0</v>
      </c>
      <c r="H185" s="59">
        <f>IF(SUM(F185:$F$366)=1,1,0)</f>
        <v>1</v>
      </c>
      <c r="I185" s="78">
        <f t="shared" si="33"/>
        <v>1</v>
      </c>
      <c r="J185" s="59">
        <f>IF(MOD(A185-1,12/VLOOKUP(Prem_Frequency,P_Parameters!$B$21:$C$24,2,FALSE))=0,1)*H185</f>
        <v>0</v>
      </c>
      <c r="K185" s="75">
        <f t="shared" si="34"/>
        <v>2000000</v>
      </c>
      <c r="L185" s="79">
        <f>SUMPRODUCT($J$7:$J$366,$N$7:$N$366)-SUMPRODUCT($J$7:J185,$N$7:N185)</f>
        <v>1500000</v>
      </c>
      <c r="M185" s="75">
        <f t="shared" ca="1" si="42"/>
        <v>5833926.4403368458</v>
      </c>
      <c r="N185" s="75">
        <f>C_Lower!J185*Ann_Prem/No_Ann_Prems</f>
        <v>0</v>
      </c>
      <c r="O185" s="78">
        <f>VLOOKUP(INT((A185-1)/12)+1,P_Parameters!$B$63:$C$66,2)*N185</f>
        <v>0</v>
      </c>
      <c r="P185" s="80">
        <f t="shared" si="35"/>
        <v>0</v>
      </c>
      <c r="Q185" s="92">
        <f t="shared" si="36"/>
        <v>0</v>
      </c>
      <c r="R185" s="78">
        <f t="shared" ca="1" si="37"/>
        <v>0</v>
      </c>
      <c r="S185" s="75">
        <f t="shared" ca="1" si="38"/>
        <v>5869192.0532623567</v>
      </c>
      <c r="T185" s="75">
        <f t="shared" ca="1" si="43"/>
        <v>5869192.0532623567</v>
      </c>
      <c r="U185" s="81">
        <f>VLOOKUP(D185,P_Parameters!$B$71:$C$76,2)</f>
        <v>0</v>
      </c>
    </row>
    <row r="186" spans="1:21" x14ac:dyDescent="0.25">
      <c r="A186" s="59">
        <f t="shared" si="44"/>
        <v>180</v>
      </c>
      <c r="B186" s="76">
        <f t="shared" ca="1" si="30"/>
        <v>48853</v>
      </c>
      <c r="C186" s="76">
        <f t="shared" ca="1" si="31"/>
        <v>48884</v>
      </c>
      <c r="D186" s="77">
        <f t="shared" si="39"/>
        <v>16</v>
      </c>
      <c r="E186" s="77">
        <f t="shared" si="40"/>
        <v>15</v>
      </c>
      <c r="F186" s="75">
        <f t="shared" si="41"/>
        <v>0</v>
      </c>
      <c r="G186" s="75">
        <f t="shared" si="32"/>
        <v>0</v>
      </c>
      <c r="H186" s="59">
        <f>IF(SUM(F186:$F$366)=1,1,0)</f>
        <v>1</v>
      </c>
      <c r="I186" s="78">
        <f t="shared" si="33"/>
        <v>1</v>
      </c>
      <c r="J186" s="59">
        <f>IF(MOD(A186-1,12/VLOOKUP(Prem_Frequency,P_Parameters!$B$21:$C$24,2,FALSE))=0,1)*H186</f>
        <v>0</v>
      </c>
      <c r="K186" s="75">
        <f t="shared" si="34"/>
        <v>2000000</v>
      </c>
      <c r="L186" s="79">
        <f>SUMPRODUCT($J$7:$J$366,$N$7:$N$366)-SUMPRODUCT($J$7:J186,$N$7:N186)</f>
        <v>1500000</v>
      </c>
      <c r="M186" s="82">
        <f t="shared" ca="1" si="42"/>
        <v>5869192.0532623567</v>
      </c>
      <c r="N186" s="75">
        <f>C_Lower!J186*Ann_Prem/No_Ann_Prems</f>
        <v>0</v>
      </c>
      <c r="O186" s="78">
        <f>VLOOKUP(INT((A186-1)/12)+1,P_Parameters!$B$63:$C$66,2)*N186</f>
        <v>0</v>
      </c>
      <c r="P186" s="80">
        <f t="shared" si="35"/>
        <v>0</v>
      </c>
      <c r="Q186" s="92">
        <f t="shared" si="36"/>
        <v>0</v>
      </c>
      <c r="R186" s="78">
        <f t="shared" ca="1" si="37"/>
        <v>0</v>
      </c>
      <c r="S186" s="75">
        <f t="shared" ca="1" si="38"/>
        <v>5904670.8439623443</v>
      </c>
      <c r="T186" s="75">
        <f t="shared" ca="1" si="43"/>
        <v>5904670.8439623443</v>
      </c>
      <c r="U186" s="81">
        <f>VLOOKUP(D186,P_Parameters!$B$71:$C$76,2)</f>
        <v>0</v>
      </c>
    </row>
    <row r="187" spans="1:21" x14ac:dyDescent="0.25">
      <c r="A187" s="59">
        <f t="shared" si="44"/>
        <v>181</v>
      </c>
      <c r="B187" s="76">
        <f t="shared" ca="1" si="30"/>
        <v>48884</v>
      </c>
      <c r="C187" s="76">
        <f t="shared" ca="1" si="31"/>
        <v>48914</v>
      </c>
      <c r="D187" s="77">
        <f t="shared" si="39"/>
        <v>16</v>
      </c>
      <c r="E187" s="77">
        <f t="shared" si="40"/>
        <v>0</v>
      </c>
      <c r="F187" s="75">
        <f t="shared" si="41"/>
        <v>0</v>
      </c>
      <c r="G187" s="75">
        <f t="shared" si="32"/>
        <v>1</v>
      </c>
      <c r="H187" s="59">
        <f>IF(SUM(F187:$F$366)=1,1,0)</f>
        <v>1</v>
      </c>
      <c r="I187" s="78">
        <f t="shared" si="33"/>
        <v>1</v>
      </c>
      <c r="J187" s="59">
        <f>IF(MOD(A187-1,12/VLOOKUP(Prem_Frequency,P_Parameters!$B$21:$C$24,2,FALSE))=0,1)*H187</f>
        <v>1</v>
      </c>
      <c r="K187" s="75">
        <f t="shared" si="34"/>
        <v>2000000</v>
      </c>
      <c r="L187" s="79">
        <f>SUMPRODUCT($J$7:$J$366,$N$7:$N$366)-SUMPRODUCT($J$7:J187,$N$7:N187)</f>
        <v>1200000</v>
      </c>
      <c r="M187" s="75">
        <f t="shared" ca="1" si="42"/>
        <v>5904670.8439623443</v>
      </c>
      <c r="N187" s="75">
        <f>C_Lower!J187*Ann_Prem/No_Ann_Prems</f>
        <v>300000</v>
      </c>
      <c r="O187" s="78">
        <f>VLOOKUP(INT((A187-1)/12)+1,P_Parameters!$B$63:$C$66,2)*N187</f>
        <v>0</v>
      </c>
      <c r="P187" s="80">
        <f t="shared" si="35"/>
        <v>3000</v>
      </c>
      <c r="Q187" s="92">
        <f t="shared" si="36"/>
        <v>5000</v>
      </c>
      <c r="R187" s="78">
        <f t="shared" ca="1" si="37"/>
        <v>37920</v>
      </c>
      <c r="S187" s="75">
        <f t="shared" ca="1" si="38"/>
        <v>6195979.9941048846</v>
      </c>
      <c r="T187" s="75">
        <f t="shared" ca="1" si="43"/>
        <v>6195979.9941048846</v>
      </c>
      <c r="U187" s="81">
        <f>VLOOKUP(D187,P_Parameters!$B$71:$C$76,2)</f>
        <v>0</v>
      </c>
    </row>
    <row r="188" spans="1:21" x14ac:dyDescent="0.25">
      <c r="A188" s="59">
        <f t="shared" si="44"/>
        <v>182</v>
      </c>
      <c r="B188" s="76">
        <f t="shared" ca="1" si="30"/>
        <v>48914</v>
      </c>
      <c r="C188" s="76">
        <f t="shared" ca="1" si="31"/>
        <v>48945</v>
      </c>
      <c r="D188" s="77">
        <f t="shared" si="39"/>
        <v>16</v>
      </c>
      <c r="E188" s="77">
        <f t="shared" si="40"/>
        <v>0</v>
      </c>
      <c r="F188" s="75">
        <f t="shared" si="41"/>
        <v>0</v>
      </c>
      <c r="G188" s="75">
        <f t="shared" si="32"/>
        <v>0</v>
      </c>
      <c r="H188" s="59">
        <f>IF(SUM(F188:$F$366)=1,1,0)</f>
        <v>1</v>
      </c>
      <c r="I188" s="78">
        <f t="shared" si="33"/>
        <v>1</v>
      </c>
      <c r="J188" s="59">
        <f>IF(MOD(A188-1,12/VLOOKUP(Prem_Frequency,P_Parameters!$B$21:$C$24,2,FALSE))=0,1)*H188</f>
        <v>0</v>
      </c>
      <c r="K188" s="75">
        <f t="shared" si="34"/>
        <v>2000000</v>
      </c>
      <c r="L188" s="79">
        <f>SUMPRODUCT($J$7:$J$366,$N$7:$N$366)-SUMPRODUCT($J$7:J188,$N$7:N188)</f>
        <v>1200000</v>
      </c>
      <c r="M188" s="75">
        <f t="shared" ca="1" si="42"/>
        <v>6195979.9941048846</v>
      </c>
      <c r="N188" s="75">
        <f>C_Lower!J188*Ann_Prem/No_Ann_Prems</f>
        <v>0</v>
      </c>
      <c r="O188" s="78">
        <f>VLOOKUP(INT((A188-1)/12)+1,P_Parameters!$B$63:$C$66,2)*N188</f>
        <v>0</v>
      </c>
      <c r="P188" s="80">
        <f t="shared" si="35"/>
        <v>0</v>
      </c>
      <c r="Q188" s="92">
        <f t="shared" si="36"/>
        <v>0</v>
      </c>
      <c r="R188" s="78">
        <f t="shared" ca="1" si="37"/>
        <v>0</v>
      </c>
      <c r="S188" s="75">
        <f t="shared" ca="1" si="38"/>
        <v>6233434.1914453804</v>
      </c>
      <c r="T188" s="75">
        <f t="shared" ca="1" si="43"/>
        <v>6233434.1914453804</v>
      </c>
      <c r="U188" s="81">
        <f>VLOOKUP(D188,P_Parameters!$B$71:$C$76,2)</f>
        <v>0</v>
      </c>
    </row>
    <row r="189" spans="1:21" x14ac:dyDescent="0.25">
      <c r="A189" s="59">
        <f t="shared" si="44"/>
        <v>183</v>
      </c>
      <c r="B189" s="76">
        <f t="shared" ca="1" si="30"/>
        <v>48945</v>
      </c>
      <c r="C189" s="76">
        <f t="shared" ca="1" si="31"/>
        <v>48976</v>
      </c>
      <c r="D189" s="77">
        <f t="shared" si="39"/>
        <v>16</v>
      </c>
      <c r="E189" s="77">
        <f t="shared" si="40"/>
        <v>0</v>
      </c>
      <c r="F189" s="75">
        <f t="shared" si="41"/>
        <v>0</v>
      </c>
      <c r="G189" s="75">
        <f t="shared" si="32"/>
        <v>0</v>
      </c>
      <c r="H189" s="59">
        <f>IF(SUM(F189:$F$366)=1,1,0)</f>
        <v>1</v>
      </c>
      <c r="I189" s="78">
        <f t="shared" si="33"/>
        <v>1</v>
      </c>
      <c r="J189" s="59">
        <f>IF(MOD(A189-1,12/VLOOKUP(Prem_Frequency,P_Parameters!$B$21:$C$24,2,FALSE))=0,1)*H189</f>
        <v>0</v>
      </c>
      <c r="K189" s="75">
        <f t="shared" si="34"/>
        <v>2000000</v>
      </c>
      <c r="L189" s="79">
        <f>SUMPRODUCT($J$7:$J$366,$N$7:$N$366)-SUMPRODUCT($J$7:J189,$N$7:N189)</f>
        <v>1200000</v>
      </c>
      <c r="M189" s="75">
        <f t="shared" ca="1" si="42"/>
        <v>6233434.1914453804</v>
      </c>
      <c r="N189" s="75">
        <f>C_Lower!J189*Ann_Prem/No_Ann_Prems</f>
        <v>0</v>
      </c>
      <c r="O189" s="78">
        <f>VLOOKUP(INT((A189-1)/12)+1,P_Parameters!$B$63:$C$66,2)*N189</f>
        <v>0</v>
      </c>
      <c r="P189" s="80">
        <f t="shared" si="35"/>
        <v>0</v>
      </c>
      <c r="Q189" s="92">
        <f t="shared" si="36"/>
        <v>0</v>
      </c>
      <c r="R189" s="78">
        <f t="shared" ca="1" si="37"/>
        <v>0</v>
      </c>
      <c r="S189" s="75">
        <f t="shared" ca="1" si="38"/>
        <v>6271114.7963759191</v>
      </c>
      <c r="T189" s="75">
        <f t="shared" ca="1" si="43"/>
        <v>6271114.7963759191</v>
      </c>
      <c r="U189" s="81">
        <f>VLOOKUP(D189,P_Parameters!$B$71:$C$76,2)</f>
        <v>0</v>
      </c>
    </row>
    <row r="190" spans="1:21" x14ac:dyDescent="0.25">
      <c r="A190" s="59">
        <f t="shared" si="44"/>
        <v>184</v>
      </c>
      <c r="B190" s="76">
        <f t="shared" ca="1" si="30"/>
        <v>48976</v>
      </c>
      <c r="C190" s="76">
        <f t="shared" ca="1" si="31"/>
        <v>49004</v>
      </c>
      <c r="D190" s="77">
        <f t="shared" si="39"/>
        <v>16</v>
      </c>
      <c r="E190" s="77">
        <f t="shared" si="40"/>
        <v>0</v>
      </c>
      <c r="F190" s="75">
        <f t="shared" si="41"/>
        <v>0</v>
      </c>
      <c r="G190" s="75">
        <f t="shared" si="32"/>
        <v>0</v>
      </c>
      <c r="H190" s="59">
        <f>IF(SUM(F190:$F$366)=1,1,0)</f>
        <v>1</v>
      </c>
      <c r="I190" s="78">
        <f t="shared" si="33"/>
        <v>1</v>
      </c>
      <c r="J190" s="59">
        <f>IF(MOD(A190-1,12/VLOOKUP(Prem_Frequency,P_Parameters!$B$21:$C$24,2,FALSE))=0,1)*H190</f>
        <v>0</v>
      </c>
      <c r="K190" s="75">
        <f t="shared" si="34"/>
        <v>2000000</v>
      </c>
      <c r="L190" s="79">
        <f>SUMPRODUCT($J$7:$J$366,$N$7:$N$366)-SUMPRODUCT($J$7:J190,$N$7:N190)</f>
        <v>1200000</v>
      </c>
      <c r="M190" s="75">
        <f t="shared" ca="1" si="42"/>
        <v>6271114.7963759191</v>
      </c>
      <c r="N190" s="75">
        <f>C_Lower!J190*Ann_Prem/No_Ann_Prems</f>
        <v>0</v>
      </c>
      <c r="O190" s="78">
        <f>VLOOKUP(INT((A190-1)/12)+1,P_Parameters!$B$63:$C$66,2)*N190</f>
        <v>0</v>
      </c>
      <c r="P190" s="80">
        <f t="shared" si="35"/>
        <v>0</v>
      </c>
      <c r="Q190" s="92">
        <f t="shared" si="36"/>
        <v>0</v>
      </c>
      <c r="R190" s="78">
        <f t="shared" ca="1" si="37"/>
        <v>0</v>
      </c>
      <c r="S190" s="75">
        <f t="shared" ca="1" si="38"/>
        <v>6309023.1775120487</v>
      </c>
      <c r="T190" s="75">
        <f t="shared" ca="1" si="43"/>
        <v>6309023.1775120487</v>
      </c>
      <c r="U190" s="81">
        <f>VLOOKUP(D190,P_Parameters!$B$71:$C$76,2)</f>
        <v>0</v>
      </c>
    </row>
    <row r="191" spans="1:21" x14ac:dyDescent="0.25">
      <c r="A191" s="59">
        <f t="shared" si="44"/>
        <v>185</v>
      </c>
      <c r="B191" s="76">
        <f t="shared" ca="1" si="30"/>
        <v>49004</v>
      </c>
      <c r="C191" s="76">
        <f t="shared" ca="1" si="31"/>
        <v>49035</v>
      </c>
      <c r="D191" s="77">
        <f t="shared" si="39"/>
        <v>16</v>
      </c>
      <c r="E191" s="77">
        <f t="shared" si="40"/>
        <v>0</v>
      </c>
      <c r="F191" s="75">
        <f t="shared" si="41"/>
        <v>0</v>
      </c>
      <c r="G191" s="75">
        <f t="shared" si="32"/>
        <v>0</v>
      </c>
      <c r="H191" s="59">
        <f>IF(SUM(F191:$F$366)=1,1,0)</f>
        <v>1</v>
      </c>
      <c r="I191" s="78">
        <f t="shared" si="33"/>
        <v>1</v>
      </c>
      <c r="J191" s="59">
        <f>IF(MOD(A191-1,12/VLOOKUP(Prem_Frequency,P_Parameters!$B$21:$C$24,2,FALSE))=0,1)*H191</f>
        <v>0</v>
      </c>
      <c r="K191" s="75">
        <f t="shared" si="34"/>
        <v>2000000</v>
      </c>
      <c r="L191" s="79">
        <f>SUMPRODUCT($J$7:$J$366,$N$7:$N$366)-SUMPRODUCT($J$7:J191,$N$7:N191)</f>
        <v>1200000</v>
      </c>
      <c r="M191" s="75">
        <f t="shared" ca="1" si="42"/>
        <v>6309023.1775120487</v>
      </c>
      <c r="N191" s="75">
        <f>C_Lower!J191*Ann_Prem/No_Ann_Prems</f>
        <v>0</v>
      </c>
      <c r="O191" s="78">
        <f>VLOOKUP(INT((A191-1)/12)+1,P_Parameters!$B$63:$C$66,2)*N191</f>
        <v>0</v>
      </c>
      <c r="P191" s="80">
        <f t="shared" si="35"/>
        <v>0</v>
      </c>
      <c r="Q191" s="92">
        <f t="shared" si="36"/>
        <v>0</v>
      </c>
      <c r="R191" s="78">
        <f t="shared" ca="1" si="37"/>
        <v>0</v>
      </c>
      <c r="S191" s="75">
        <f t="shared" ca="1" si="38"/>
        <v>6347160.7117424887</v>
      </c>
      <c r="T191" s="75">
        <f t="shared" ca="1" si="43"/>
        <v>6347160.7117424887</v>
      </c>
      <c r="U191" s="81">
        <f>VLOOKUP(D191,P_Parameters!$B$71:$C$76,2)</f>
        <v>0</v>
      </c>
    </row>
    <row r="192" spans="1:21" x14ac:dyDescent="0.25">
      <c r="A192" s="59">
        <f t="shared" si="44"/>
        <v>186</v>
      </c>
      <c r="B192" s="76">
        <f t="shared" ca="1" si="30"/>
        <v>49035</v>
      </c>
      <c r="C192" s="76">
        <f t="shared" ca="1" si="31"/>
        <v>49065</v>
      </c>
      <c r="D192" s="77">
        <f t="shared" si="39"/>
        <v>16</v>
      </c>
      <c r="E192" s="77">
        <f t="shared" si="40"/>
        <v>0</v>
      </c>
      <c r="F192" s="75">
        <f t="shared" si="41"/>
        <v>0</v>
      </c>
      <c r="G192" s="75">
        <f t="shared" si="32"/>
        <v>0</v>
      </c>
      <c r="H192" s="59">
        <f>IF(SUM(F192:$F$366)=1,1,0)</f>
        <v>1</v>
      </c>
      <c r="I192" s="78">
        <f t="shared" si="33"/>
        <v>1</v>
      </c>
      <c r="J192" s="59">
        <f>IF(MOD(A192-1,12/VLOOKUP(Prem_Frequency,P_Parameters!$B$21:$C$24,2,FALSE))=0,1)*H192</f>
        <v>0</v>
      </c>
      <c r="K192" s="75">
        <f t="shared" si="34"/>
        <v>2000000</v>
      </c>
      <c r="L192" s="79">
        <f>SUMPRODUCT($J$7:$J$366,$N$7:$N$366)-SUMPRODUCT($J$7:J192,$N$7:N192)</f>
        <v>1200000</v>
      </c>
      <c r="M192" s="75">
        <f t="shared" ca="1" si="42"/>
        <v>6347160.7117424887</v>
      </c>
      <c r="N192" s="75">
        <f>C_Lower!J192*Ann_Prem/No_Ann_Prems</f>
        <v>0</v>
      </c>
      <c r="O192" s="78">
        <f>VLOOKUP(INT((A192-1)/12)+1,P_Parameters!$B$63:$C$66,2)*N192</f>
        <v>0</v>
      </c>
      <c r="P192" s="80">
        <f t="shared" si="35"/>
        <v>0</v>
      </c>
      <c r="Q192" s="92">
        <f t="shared" si="36"/>
        <v>0</v>
      </c>
      <c r="R192" s="78">
        <f t="shared" ca="1" si="37"/>
        <v>0</v>
      </c>
      <c r="S192" s="75">
        <f t="shared" ca="1" si="38"/>
        <v>6385528.7842791378</v>
      </c>
      <c r="T192" s="75">
        <f t="shared" ca="1" si="43"/>
        <v>6385528.7842791378</v>
      </c>
      <c r="U192" s="81">
        <f>VLOOKUP(D192,P_Parameters!$B$71:$C$76,2)</f>
        <v>0</v>
      </c>
    </row>
    <row r="193" spans="1:21" x14ac:dyDescent="0.25">
      <c r="A193" s="59">
        <f t="shared" si="44"/>
        <v>187</v>
      </c>
      <c r="B193" s="76">
        <f t="shared" ca="1" si="30"/>
        <v>49065</v>
      </c>
      <c r="C193" s="76">
        <f t="shared" ca="1" si="31"/>
        <v>49096</v>
      </c>
      <c r="D193" s="77">
        <f t="shared" si="39"/>
        <v>16</v>
      </c>
      <c r="E193" s="77">
        <f t="shared" si="40"/>
        <v>0</v>
      </c>
      <c r="F193" s="75">
        <f t="shared" si="41"/>
        <v>0</v>
      </c>
      <c r="G193" s="75">
        <f t="shared" si="32"/>
        <v>0</v>
      </c>
      <c r="H193" s="59">
        <f>IF(SUM(F193:$F$366)=1,1,0)</f>
        <v>1</v>
      </c>
      <c r="I193" s="78">
        <f t="shared" si="33"/>
        <v>1</v>
      </c>
      <c r="J193" s="59">
        <f>IF(MOD(A193-1,12/VLOOKUP(Prem_Frequency,P_Parameters!$B$21:$C$24,2,FALSE))=0,1)*H193</f>
        <v>0</v>
      </c>
      <c r="K193" s="75">
        <f t="shared" si="34"/>
        <v>2000000</v>
      </c>
      <c r="L193" s="79">
        <f>SUMPRODUCT($J$7:$J$366,$N$7:$N$366)-SUMPRODUCT($J$7:J193,$N$7:N193)</f>
        <v>1200000</v>
      </c>
      <c r="M193" s="75">
        <f t="shared" ca="1" si="42"/>
        <v>6385528.7842791378</v>
      </c>
      <c r="N193" s="75">
        <f>C_Lower!J193*Ann_Prem/No_Ann_Prems</f>
        <v>0</v>
      </c>
      <c r="O193" s="78">
        <f>VLOOKUP(INT((A193-1)/12)+1,P_Parameters!$B$63:$C$66,2)*N193</f>
        <v>0</v>
      </c>
      <c r="P193" s="80">
        <f t="shared" si="35"/>
        <v>0</v>
      </c>
      <c r="Q193" s="92">
        <f t="shared" si="36"/>
        <v>0</v>
      </c>
      <c r="R193" s="78">
        <f t="shared" ca="1" si="37"/>
        <v>0</v>
      </c>
      <c r="S193" s="75">
        <f t="shared" ca="1" si="38"/>
        <v>6424128.7887073895</v>
      </c>
      <c r="T193" s="75">
        <f t="shared" ca="1" si="43"/>
        <v>6424128.7887073895</v>
      </c>
      <c r="U193" s="81">
        <f>VLOOKUP(D193,P_Parameters!$B$71:$C$76,2)</f>
        <v>0</v>
      </c>
    </row>
    <row r="194" spans="1:21" x14ac:dyDescent="0.25">
      <c r="A194" s="59">
        <f t="shared" si="44"/>
        <v>188</v>
      </c>
      <c r="B194" s="76">
        <f t="shared" ca="1" si="30"/>
        <v>49096</v>
      </c>
      <c r="C194" s="76">
        <f t="shared" ca="1" si="31"/>
        <v>49126</v>
      </c>
      <c r="D194" s="77">
        <f t="shared" si="39"/>
        <v>16</v>
      </c>
      <c r="E194" s="77">
        <f t="shared" si="40"/>
        <v>0</v>
      </c>
      <c r="F194" s="75">
        <f t="shared" si="41"/>
        <v>0</v>
      </c>
      <c r="G194" s="75">
        <f t="shared" si="32"/>
        <v>0</v>
      </c>
      <c r="H194" s="59">
        <f>IF(SUM(F194:$F$366)=1,1,0)</f>
        <v>1</v>
      </c>
      <c r="I194" s="78">
        <f t="shared" si="33"/>
        <v>1</v>
      </c>
      <c r="J194" s="59">
        <f>IF(MOD(A194-1,12/VLOOKUP(Prem_Frequency,P_Parameters!$B$21:$C$24,2,FALSE))=0,1)*H194</f>
        <v>0</v>
      </c>
      <c r="K194" s="75">
        <f t="shared" si="34"/>
        <v>2000000</v>
      </c>
      <c r="L194" s="79">
        <f>SUMPRODUCT($J$7:$J$366,$N$7:$N$366)-SUMPRODUCT($J$7:J194,$N$7:N194)</f>
        <v>1200000</v>
      </c>
      <c r="M194" s="75">
        <f t="shared" ca="1" si="42"/>
        <v>6424128.7887073895</v>
      </c>
      <c r="N194" s="75">
        <f>C_Lower!J194*Ann_Prem/No_Ann_Prems</f>
        <v>0</v>
      </c>
      <c r="O194" s="78">
        <f>VLOOKUP(INT((A194-1)/12)+1,P_Parameters!$B$63:$C$66,2)*N194</f>
        <v>0</v>
      </c>
      <c r="P194" s="80">
        <f t="shared" si="35"/>
        <v>0</v>
      </c>
      <c r="Q194" s="92">
        <f t="shared" si="36"/>
        <v>0</v>
      </c>
      <c r="R194" s="78">
        <f t="shared" ca="1" si="37"/>
        <v>0</v>
      </c>
      <c r="S194" s="75">
        <f t="shared" ca="1" si="38"/>
        <v>6462962.1270367466</v>
      </c>
      <c r="T194" s="75">
        <f t="shared" ca="1" si="43"/>
        <v>6462962.1270367466</v>
      </c>
      <c r="U194" s="81">
        <f>VLOOKUP(D194,P_Parameters!$B$71:$C$76,2)</f>
        <v>0</v>
      </c>
    </row>
    <row r="195" spans="1:21" x14ac:dyDescent="0.25">
      <c r="A195" s="59">
        <f t="shared" si="44"/>
        <v>189</v>
      </c>
      <c r="B195" s="76">
        <f t="shared" ca="1" si="30"/>
        <v>49126</v>
      </c>
      <c r="C195" s="76">
        <f t="shared" ca="1" si="31"/>
        <v>49157</v>
      </c>
      <c r="D195" s="77">
        <f t="shared" si="39"/>
        <v>16</v>
      </c>
      <c r="E195" s="77">
        <f t="shared" si="40"/>
        <v>0</v>
      </c>
      <c r="F195" s="75">
        <f t="shared" si="41"/>
        <v>0</v>
      </c>
      <c r="G195" s="75">
        <f t="shared" si="32"/>
        <v>0</v>
      </c>
      <c r="H195" s="59">
        <f>IF(SUM(F195:$F$366)=1,1,0)</f>
        <v>1</v>
      </c>
      <c r="I195" s="78">
        <f t="shared" si="33"/>
        <v>1</v>
      </c>
      <c r="J195" s="59">
        <f>IF(MOD(A195-1,12/VLOOKUP(Prem_Frequency,P_Parameters!$B$21:$C$24,2,FALSE))=0,1)*H195</f>
        <v>0</v>
      </c>
      <c r="K195" s="75">
        <f t="shared" si="34"/>
        <v>2000000</v>
      </c>
      <c r="L195" s="79">
        <f>SUMPRODUCT($J$7:$J$366,$N$7:$N$366)-SUMPRODUCT($J$7:J195,$N$7:N195)</f>
        <v>1200000</v>
      </c>
      <c r="M195" s="75">
        <f t="shared" ca="1" si="42"/>
        <v>6462962.1270367466</v>
      </c>
      <c r="N195" s="75">
        <f>C_Lower!J195*Ann_Prem/No_Ann_Prems</f>
        <v>0</v>
      </c>
      <c r="O195" s="78">
        <f>VLOOKUP(INT((A195-1)/12)+1,P_Parameters!$B$63:$C$66,2)*N195</f>
        <v>0</v>
      </c>
      <c r="P195" s="80">
        <f t="shared" si="35"/>
        <v>0</v>
      </c>
      <c r="Q195" s="92">
        <f t="shared" si="36"/>
        <v>0</v>
      </c>
      <c r="R195" s="78">
        <f t="shared" ca="1" si="37"/>
        <v>0</v>
      </c>
      <c r="S195" s="75">
        <f t="shared" ca="1" si="38"/>
        <v>6502030.2097517475</v>
      </c>
      <c r="T195" s="75">
        <f t="shared" ca="1" si="43"/>
        <v>6502030.2097517475</v>
      </c>
      <c r="U195" s="81">
        <f>VLOOKUP(D195,P_Parameters!$B$71:$C$76,2)</f>
        <v>0</v>
      </c>
    </row>
    <row r="196" spans="1:21" x14ac:dyDescent="0.25">
      <c r="A196" s="59">
        <f t="shared" si="44"/>
        <v>190</v>
      </c>
      <c r="B196" s="76">
        <f t="shared" ca="1" si="30"/>
        <v>49157</v>
      </c>
      <c r="C196" s="76">
        <f t="shared" ca="1" si="31"/>
        <v>49188</v>
      </c>
      <c r="D196" s="77">
        <f t="shared" si="39"/>
        <v>16</v>
      </c>
      <c r="E196" s="77">
        <f t="shared" si="40"/>
        <v>0</v>
      </c>
      <c r="F196" s="75">
        <f t="shared" si="41"/>
        <v>0</v>
      </c>
      <c r="G196" s="75">
        <f t="shared" si="32"/>
        <v>0</v>
      </c>
      <c r="H196" s="59">
        <f>IF(SUM(F196:$F$366)=1,1,0)</f>
        <v>1</v>
      </c>
      <c r="I196" s="78">
        <f t="shared" si="33"/>
        <v>1</v>
      </c>
      <c r="J196" s="59">
        <f>IF(MOD(A196-1,12/VLOOKUP(Prem_Frequency,P_Parameters!$B$21:$C$24,2,FALSE))=0,1)*H196</f>
        <v>0</v>
      </c>
      <c r="K196" s="75">
        <f t="shared" si="34"/>
        <v>2000000</v>
      </c>
      <c r="L196" s="79">
        <f>SUMPRODUCT($J$7:$J$366,$N$7:$N$366)-SUMPRODUCT($J$7:J196,$N$7:N196)</f>
        <v>1200000</v>
      </c>
      <c r="M196" s="75">
        <f t="shared" ca="1" si="42"/>
        <v>6502030.2097517475</v>
      </c>
      <c r="N196" s="75">
        <f>C_Lower!J196*Ann_Prem/No_Ann_Prems</f>
        <v>0</v>
      </c>
      <c r="O196" s="78">
        <f>VLOOKUP(INT((A196-1)/12)+1,P_Parameters!$B$63:$C$66,2)*N196</f>
        <v>0</v>
      </c>
      <c r="P196" s="80">
        <f t="shared" si="35"/>
        <v>0</v>
      </c>
      <c r="Q196" s="92">
        <f t="shared" si="36"/>
        <v>0</v>
      </c>
      <c r="R196" s="78">
        <f t="shared" ca="1" si="37"/>
        <v>0</v>
      </c>
      <c r="S196" s="75">
        <f t="shared" ca="1" si="38"/>
        <v>6541334.4558631955</v>
      </c>
      <c r="T196" s="75">
        <f t="shared" ca="1" si="43"/>
        <v>6541334.4558631955</v>
      </c>
      <c r="U196" s="81">
        <f>VLOOKUP(D196,P_Parameters!$B$71:$C$76,2)</f>
        <v>0</v>
      </c>
    </row>
    <row r="197" spans="1:21" x14ac:dyDescent="0.25">
      <c r="A197" s="59">
        <f t="shared" si="44"/>
        <v>191</v>
      </c>
      <c r="B197" s="76">
        <f t="shared" ca="1" si="30"/>
        <v>49188</v>
      </c>
      <c r="C197" s="76">
        <f t="shared" ca="1" si="31"/>
        <v>49218</v>
      </c>
      <c r="D197" s="77">
        <f t="shared" si="39"/>
        <v>16</v>
      </c>
      <c r="E197" s="77">
        <f t="shared" si="40"/>
        <v>0</v>
      </c>
      <c r="F197" s="75">
        <f t="shared" si="41"/>
        <v>0</v>
      </c>
      <c r="G197" s="75">
        <f t="shared" si="32"/>
        <v>0</v>
      </c>
      <c r="H197" s="59">
        <f>IF(SUM(F197:$F$366)=1,1,0)</f>
        <v>1</v>
      </c>
      <c r="I197" s="78">
        <f t="shared" si="33"/>
        <v>1</v>
      </c>
      <c r="J197" s="59">
        <f>IF(MOD(A197-1,12/VLOOKUP(Prem_Frequency,P_Parameters!$B$21:$C$24,2,FALSE))=0,1)*H197</f>
        <v>0</v>
      </c>
      <c r="K197" s="75">
        <f t="shared" si="34"/>
        <v>2000000</v>
      </c>
      <c r="L197" s="79">
        <f>SUMPRODUCT($J$7:$J$366,$N$7:$N$366)-SUMPRODUCT($J$7:J197,$N$7:N197)</f>
        <v>1200000</v>
      </c>
      <c r="M197" s="75">
        <f t="shared" ca="1" si="42"/>
        <v>6541334.4558631955</v>
      </c>
      <c r="N197" s="75">
        <f>C_Lower!J197*Ann_Prem/No_Ann_Prems</f>
        <v>0</v>
      </c>
      <c r="O197" s="78">
        <f>VLOOKUP(INT((A197-1)/12)+1,P_Parameters!$B$63:$C$66,2)*N197</f>
        <v>0</v>
      </c>
      <c r="P197" s="80">
        <f t="shared" si="35"/>
        <v>0</v>
      </c>
      <c r="Q197" s="92">
        <f t="shared" si="36"/>
        <v>0</v>
      </c>
      <c r="R197" s="78">
        <f t="shared" ca="1" si="37"/>
        <v>0</v>
      </c>
      <c r="S197" s="75">
        <f t="shared" ca="1" si="38"/>
        <v>6580876.2929596975</v>
      </c>
      <c r="T197" s="75">
        <f t="shared" ca="1" si="43"/>
        <v>6580876.2929596975</v>
      </c>
      <c r="U197" s="81">
        <f>VLOOKUP(D197,P_Parameters!$B$71:$C$76,2)</f>
        <v>0</v>
      </c>
    </row>
    <row r="198" spans="1:21" x14ac:dyDescent="0.25">
      <c r="A198" s="59">
        <f t="shared" si="44"/>
        <v>192</v>
      </c>
      <c r="B198" s="76">
        <f t="shared" ca="1" si="30"/>
        <v>49218</v>
      </c>
      <c r="C198" s="76">
        <f t="shared" ca="1" si="31"/>
        <v>49249</v>
      </c>
      <c r="D198" s="77">
        <f t="shared" si="39"/>
        <v>17</v>
      </c>
      <c r="E198" s="77">
        <f t="shared" si="40"/>
        <v>16</v>
      </c>
      <c r="F198" s="75">
        <f t="shared" si="41"/>
        <v>0</v>
      </c>
      <c r="G198" s="75">
        <f t="shared" si="32"/>
        <v>0</v>
      </c>
      <c r="H198" s="59">
        <f>IF(SUM(F198:$F$366)=1,1,0)</f>
        <v>1</v>
      </c>
      <c r="I198" s="78">
        <f t="shared" si="33"/>
        <v>1</v>
      </c>
      <c r="J198" s="59">
        <f>IF(MOD(A198-1,12/VLOOKUP(Prem_Frequency,P_Parameters!$B$21:$C$24,2,FALSE))=0,1)*H198</f>
        <v>0</v>
      </c>
      <c r="K198" s="75">
        <f t="shared" si="34"/>
        <v>2000000</v>
      </c>
      <c r="L198" s="79">
        <f>SUMPRODUCT($J$7:$J$366,$N$7:$N$366)-SUMPRODUCT($J$7:J198,$N$7:N198)</f>
        <v>1200000</v>
      </c>
      <c r="M198" s="75">
        <f t="shared" ca="1" si="42"/>
        <v>6580876.2929596975</v>
      </c>
      <c r="N198" s="75">
        <f>C_Lower!J198*Ann_Prem/No_Ann_Prems</f>
        <v>0</v>
      </c>
      <c r="O198" s="78">
        <f>VLOOKUP(INT((A198-1)/12)+1,P_Parameters!$B$63:$C$66,2)*N198</f>
        <v>0</v>
      </c>
      <c r="P198" s="80">
        <f t="shared" si="35"/>
        <v>0</v>
      </c>
      <c r="Q198" s="92">
        <f t="shared" si="36"/>
        <v>0</v>
      </c>
      <c r="R198" s="78">
        <f t="shared" ca="1" si="37"/>
        <v>0</v>
      </c>
      <c r="S198" s="75">
        <f t="shared" ca="1" si="38"/>
        <v>6620657.1572595201</v>
      </c>
      <c r="T198" s="75">
        <f t="shared" ca="1" si="43"/>
        <v>6620657.1572595201</v>
      </c>
      <c r="U198" s="81">
        <f>VLOOKUP(D198,P_Parameters!$B$71:$C$76,2)</f>
        <v>0</v>
      </c>
    </row>
    <row r="199" spans="1:21" x14ac:dyDescent="0.25">
      <c r="A199" s="59">
        <f t="shared" si="44"/>
        <v>193</v>
      </c>
      <c r="B199" s="76">
        <f t="shared" ref="B199:B262" ca="1" si="45">DATE(YEAR(Illn_Date),MONTH(Illn_Date)+A199-1,1)</f>
        <v>49249</v>
      </c>
      <c r="C199" s="76">
        <f t="shared" ref="C199:C262" ca="1" si="46">DATE(YEAR(Illn_Date),MONTH(Illn_Date)+A199,1)</f>
        <v>49279</v>
      </c>
      <c r="D199" s="77">
        <f t="shared" si="39"/>
        <v>17</v>
      </c>
      <c r="E199" s="77">
        <f t="shared" si="40"/>
        <v>0</v>
      </c>
      <c r="F199" s="75">
        <f t="shared" si="41"/>
        <v>0</v>
      </c>
      <c r="G199" s="75">
        <f t="shared" ref="G199:G262" si="47">IF(MOD(A199,12)=1,1,0)*H199</f>
        <v>1</v>
      </c>
      <c r="H199" s="59">
        <f>IF(SUM(F199:$F$366)=1,1,0)</f>
        <v>1</v>
      </c>
      <c r="I199" s="78">
        <f t="shared" ref="I199:I262" si="48">H199*(1-F199)</f>
        <v>1</v>
      </c>
      <c r="J199" s="59">
        <f>IF(MOD(A199-1,12/VLOOKUP(Prem_Frequency,P_Parameters!$B$21:$C$24,2,FALSE))=0,1)*H199</f>
        <v>1</v>
      </c>
      <c r="K199" s="75">
        <f t="shared" ref="K199:K262" si="49">Sum_Assured*H199</f>
        <v>2000000</v>
      </c>
      <c r="L199" s="79">
        <f>SUMPRODUCT($J$7:$J$366,$N$7:$N$366)-SUMPRODUCT($J$7:J199,$N$7:N199)</f>
        <v>900000</v>
      </c>
      <c r="M199" s="75">
        <f t="shared" ca="1" si="42"/>
        <v>6620657.1572595201</v>
      </c>
      <c r="N199" s="75">
        <f>C_Lower!J199*Ann_Prem/No_Ann_Prems</f>
        <v>300000</v>
      </c>
      <c r="O199" s="78">
        <f>VLOOKUP(INT((A199-1)/12)+1,P_Parameters!$B$63:$C$66,2)*N199</f>
        <v>0</v>
      </c>
      <c r="P199" s="80">
        <f t="shared" ref="P199:P262" si="50">Admin_Fee*J199/No_Ann_Prems</f>
        <v>3000</v>
      </c>
      <c r="Q199" s="92">
        <f t="shared" ref="Q199:Q262" si="51">(Health_Benefit_Charge*J199)/No_Ann_Prems</f>
        <v>5000</v>
      </c>
      <c r="R199" s="78">
        <f t="shared" ref="R199:R262" ca="1" si="52">(K199+L199)*(Risk_Rate/1000)*(Modal_Loading/No_Ann_Prems)*J199</f>
        <v>34365</v>
      </c>
      <c r="S199" s="75">
        <f t="shared" ref="S199:S262" ca="1" si="53">(M199+N199-SUM(O199:R199))*((1+Lower_Rate-FMC)^(1/12))</f>
        <v>6919870.8763755746</v>
      </c>
      <c r="T199" s="75">
        <f t="shared" ca="1" si="43"/>
        <v>6919870.8763755746</v>
      </c>
      <c r="U199" s="81">
        <f>VLOOKUP(D199,P_Parameters!$B$71:$C$76,2)</f>
        <v>0</v>
      </c>
    </row>
    <row r="200" spans="1:21" x14ac:dyDescent="0.25">
      <c r="A200" s="59">
        <f t="shared" si="44"/>
        <v>194</v>
      </c>
      <c r="B200" s="76">
        <f t="shared" ca="1" si="45"/>
        <v>49279</v>
      </c>
      <c r="C200" s="76">
        <f t="shared" ca="1" si="46"/>
        <v>49310</v>
      </c>
      <c r="D200" s="77">
        <f t="shared" ref="D200:D263" si="54">INT(A200/12)+1</f>
        <v>17</v>
      </c>
      <c r="E200" s="77">
        <f t="shared" ref="E200:E263" si="55">MAX(0,IF(D200=D199,0,D200)-1)</f>
        <v>0</v>
      </c>
      <c r="F200" s="75">
        <f t="shared" ref="F200:F263" si="56">IF(A200=Pol_Term*12,1,0)</f>
        <v>0</v>
      </c>
      <c r="G200" s="75">
        <f t="shared" si="47"/>
        <v>0</v>
      </c>
      <c r="H200" s="59">
        <f>IF(SUM(F200:$F$366)=1,1,0)</f>
        <v>1</v>
      </c>
      <c r="I200" s="78">
        <f t="shared" si="48"/>
        <v>1</v>
      </c>
      <c r="J200" s="59">
        <f>IF(MOD(A200-1,12/VLOOKUP(Prem_Frequency,P_Parameters!$B$21:$C$24,2,FALSE))=0,1)*H200</f>
        <v>0</v>
      </c>
      <c r="K200" s="75">
        <f t="shared" si="49"/>
        <v>2000000</v>
      </c>
      <c r="L200" s="79">
        <f>SUMPRODUCT($J$7:$J$366,$N$7:$N$366)-SUMPRODUCT($J$7:J200,$N$7:N200)</f>
        <v>900000</v>
      </c>
      <c r="M200" s="75">
        <f t="shared" ref="M200:M263" ca="1" si="57">S199*H200</f>
        <v>6919870.8763755746</v>
      </c>
      <c r="N200" s="75">
        <f>C_Lower!J200*Ann_Prem/No_Ann_Prems</f>
        <v>0</v>
      </c>
      <c r="O200" s="78">
        <f>VLOOKUP(INT((A200-1)/12)+1,P_Parameters!$B$63:$C$66,2)*N200</f>
        <v>0</v>
      </c>
      <c r="P200" s="80">
        <f t="shared" si="50"/>
        <v>0</v>
      </c>
      <c r="Q200" s="92">
        <f t="shared" si="51"/>
        <v>0</v>
      </c>
      <c r="R200" s="78">
        <f t="shared" ca="1" si="52"/>
        <v>0</v>
      </c>
      <c r="S200" s="75">
        <f t="shared" ca="1" si="53"/>
        <v>6961700.9354818193</v>
      </c>
      <c r="T200" s="75">
        <f t="shared" ref="T200:T263" ca="1" si="58">S200*(1-U200)</f>
        <v>6961700.9354818193</v>
      </c>
      <c r="U200" s="81">
        <f>VLOOKUP(D200,P_Parameters!$B$71:$C$76,2)</f>
        <v>0</v>
      </c>
    </row>
    <row r="201" spans="1:21" x14ac:dyDescent="0.25">
      <c r="A201" s="59">
        <f t="shared" ref="A201:A264" si="59">A200+1</f>
        <v>195</v>
      </c>
      <c r="B201" s="76">
        <f t="shared" ca="1" si="45"/>
        <v>49310</v>
      </c>
      <c r="C201" s="76">
        <f t="shared" ca="1" si="46"/>
        <v>49341</v>
      </c>
      <c r="D201" s="77">
        <f t="shared" si="54"/>
        <v>17</v>
      </c>
      <c r="E201" s="77">
        <f t="shared" si="55"/>
        <v>0</v>
      </c>
      <c r="F201" s="75">
        <f t="shared" si="56"/>
        <v>0</v>
      </c>
      <c r="G201" s="75">
        <f t="shared" si="47"/>
        <v>0</v>
      </c>
      <c r="H201" s="59">
        <f>IF(SUM(F201:$F$366)=1,1,0)</f>
        <v>1</v>
      </c>
      <c r="I201" s="78">
        <f t="shared" si="48"/>
        <v>1</v>
      </c>
      <c r="J201" s="59">
        <f>IF(MOD(A201-1,12/VLOOKUP(Prem_Frequency,P_Parameters!$B$21:$C$24,2,FALSE))=0,1)*H201</f>
        <v>0</v>
      </c>
      <c r="K201" s="75">
        <f t="shared" si="49"/>
        <v>2000000</v>
      </c>
      <c r="L201" s="79">
        <f>SUMPRODUCT($J$7:$J$366,$N$7:$N$366)-SUMPRODUCT($J$7:J201,$N$7:N201)</f>
        <v>900000</v>
      </c>
      <c r="M201" s="75">
        <f t="shared" ca="1" si="57"/>
        <v>6961700.9354818193</v>
      </c>
      <c r="N201" s="75">
        <f>C_Lower!J201*Ann_Prem/No_Ann_Prems</f>
        <v>0</v>
      </c>
      <c r="O201" s="78">
        <f>VLOOKUP(INT((A201-1)/12)+1,P_Parameters!$B$63:$C$66,2)*N201</f>
        <v>0</v>
      </c>
      <c r="P201" s="80">
        <f t="shared" si="50"/>
        <v>0</v>
      </c>
      <c r="Q201" s="92">
        <f t="shared" si="51"/>
        <v>0</v>
      </c>
      <c r="R201" s="78">
        <f t="shared" ca="1" si="52"/>
        <v>0</v>
      </c>
      <c r="S201" s="75">
        <f t="shared" ca="1" si="53"/>
        <v>7003783.853908143</v>
      </c>
      <c r="T201" s="75">
        <f t="shared" ca="1" si="58"/>
        <v>7003783.853908143</v>
      </c>
      <c r="U201" s="81">
        <f>VLOOKUP(D201,P_Parameters!$B$71:$C$76,2)</f>
        <v>0</v>
      </c>
    </row>
    <row r="202" spans="1:21" x14ac:dyDescent="0.25">
      <c r="A202" s="59">
        <f t="shared" si="59"/>
        <v>196</v>
      </c>
      <c r="B202" s="76">
        <f t="shared" ca="1" si="45"/>
        <v>49341</v>
      </c>
      <c r="C202" s="76">
        <f t="shared" ca="1" si="46"/>
        <v>49369</v>
      </c>
      <c r="D202" s="77">
        <f t="shared" si="54"/>
        <v>17</v>
      </c>
      <c r="E202" s="77">
        <f t="shared" si="55"/>
        <v>0</v>
      </c>
      <c r="F202" s="75">
        <f t="shared" si="56"/>
        <v>0</v>
      </c>
      <c r="G202" s="75">
        <f t="shared" si="47"/>
        <v>0</v>
      </c>
      <c r="H202" s="59">
        <f>IF(SUM(F202:$F$366)=1,1,0)</f>
        <v>1</v>
      </c>
      <c r="I202" s="78">
        <f t="shared" si="48"/>
        <v>1</v>
      </c>
      <c r="J202" s="59">
        <f>IF(MOD(A202-1,12/VLOOKUP(Prem_Frequency,P_Parameters!$B$21:$C$24,2,FALSE))=0,1)*H202</f>
        <v>0</v>
      </c>
      <c r="K202" s="75">
        <f t="shared" si="49"/>
        <v>2000000</v>
      </c>
      <c r="L202" s="79">
        <f>SUMPRODUCT($J$7:$J$366,$N$7:$N$366)-SUMPRODUCT($J$7:J202,$N$7:N202)</f>
        <v>900000</v>
      </c>
      <c r="M202" s="75">
        <f t="shared" ca="1" si="57"/>
        <v>7003783.853908143</v>
      </c>
      <c r="N202" s="75">
        <f>C_Lower!J202*Ann_Prem/No_Ann_Prems</f>
        <v>0</v>
      </c>
      <c r="O202" s="78">
        <f>VLOOKUP(INT((A202-1)/12)+1,P_Parameters!$B$63:$C$66,2)*N202</f>
        <v>0</v>
      </c>
      <c r="P202" s="80">
        <f t="shared" si="50"/>
        <v>0</v>
      </c>
      <c r="Q202" s="92">
        <f t="shared" si="51"/>
        <v>0</v>
      </c>
      <c r="R202" s="78">
        <f t="shared" ca="1" si="52"/>
        <v>0</v>
      </c>
      <c r="S202" s="75">
        <f t="shared" ca="1" si="53"/>
        <v>7046121.1601686599</v>
      </c>
      <c r="T202" s="75">
        <f t="shared" ca="1" si="58"/>
        <v>7046121.1601686599</v>
      </c>
      <c r="U202" s="81">
        <f>VLOOKUP(D202,P_Parameters!$B$71:$C$76,2)</f>
        <v>0</v>
      </c>
    </row>
    <row r="203" spans="1:21" x14ac:dyDescent="0.25">
      <c r="A203" s="59">
        <f t="shared" si="59"/>
        <v>197</v>
      </c>
      <c r="B203" s="76">
        <f t="shared" ca="1" si="45"/>
        <v>49369</v>
      </c>
      <c r="C203" s="76">
        <f t="shared" ca="1" si="46"/>
        <v>49400</v>
      </c>
      <c r="D203" s="77">
        <f t="shared" si="54"/>
        <v>17</v>
      </c>
      <c r="E203" s="77">
        <f t="shared" si="55"/>
        <v>0</v>
      </c>
      <c r="F203" s="75">
        <f t="shared" si="56"/>
        <v>0</v>
      </c>
      <c r="G203" s="75">
        <f t="shared" si="47"/>
        <v>0</v>
      </c>
      <c r="H203" s="59">
        <f>IF(SUM(F203:$F$366)=1,1,0)</f>
        <v>1</v>
      </c>
      <c r="I203" s="78">
        <f t="shared" si="48"/>
        <v>1</v>
      </c>
      <c r="J203" s="59">
        <f>IF(MOD(A203-1,12/VLOOKUP(Prem_Frequency,P_Parameters!$B$21:$C$24,2,FALSE))=0,1)*H203</f>
        <v>0</v>
      </c>
      <c r="K203" s="75">
        <f t="shared" si="49"/>
        <v>2000000</v>
      </c>
      <c r="L203" s="79">
        <f>SUMPRODUCT($J$7:$J$366,$N$7:$N$366)-SUMPRODUCT($J$7:J203,$N$7:N203)</f>
        <v>900000</v>
      </c>
      <c r="M203" s="75">
        <f t="shared" ca="1" si="57"/>
        <v>7046121.1601686599</v>
      </c>
      <c r="N203" s="75">
        <f>C_Lower!J203*Ann_Prem/No_Ann_Prems</f>
        <v>0</v>
      </c>
      <c r="O203" s="78">
        <f>VLOOKUP(INT((A203-1)/12)+1,P_Parameters!$B$63:$C$66,2)*N203</f>
        <v>0</v>
      </c>
      <c r="P203" s="80">
        <f t="shared" si="50"/>
        <v>0</v>
      </c>
      <c r="Q203" s="92">
        <f t="shared" si="51"/>
        <v>0</v>
      </c>
      <c r="R203" s="78">
        <f t="shared" ca="1" si="52"/>
        <v>0</v>
      </c>
      <c r="S203" s="75">
        <f t="shared" ca="1" si="53"/>
        <v>7088714.3920172276</v>
      </c>
      <c r="T203" s="75">
        <f t="shared" ca="1" si="58"/>
        <v>7088714.3920172276</v>
      </c>
      <c r="U203" s="81">
        <f>VLOOKUP(D203,P_Parameters!$B$71:$C$76,2)</f>
        <v>0</v>
      </c>
    </row>
    <row r="204" spans="1:21" x14ac:dyDescent="0.25">
      <c r="A204" s="59">
        <f t="shared" si="59"/>
        <v>198</v>
      </c>
      <c r="B204" s="76">
        <f t="shared" ca="1" si="45"/>
        <v>49400</v>
      </c>
      <c r="C204" s="76">
        <f t="shared" ca="1" si="46"/>
        <v>49430</v>
      </c>
      <c r="D204" s="77">
        <f t="shared" si="54"/>
        <v>17</v>
      </c>
      <c r="E204" s="77">
        <f t="shared" si="55"/>
        <v>0</v>
      </c>
      <c r="F204" s="75">
        <f t="shared" si="56"/>
        <v>0</v>
      </c>
      <c r="G204" s="75">
        <f t="shared" si="47"/>
        <v>0</v>
      </c>
      <c r="H204" s="59">
        <f>IF(SUM(F204:$F$366)=1,1,0)</f>
        <v>1</v>
      </c>
      <c r="I204" s="78">
        <f t="shared" si="48"/>
        <v>1</v>
      </c>
      <c r="J204" s="59">
        <f>IF(MOD(A204-1,12/VLOOKUP(Prem_Frequency,P_Parameters!$B$21:$C$24,2,FALSE))=0,1)*H204</f>
        <v>0</v>
      </c>
      <c r="K204" s="75">
        <f t="shared" si="49"/>
        <v>2000000</v>
      </c>
      <c r="L204" s="79">
        <f>SUMPRODUCT($J$7:$J$366,$N$7:$N$366)-SUMPRODUCT($J$7:J204,$N$7:N204)</f>
        <v>900000</v>
      </c>
      <c r="M204" s="75">
        <f t="shared" ca="1" si="57"/>
        <v>7088714.3920172276</v>
      </c>
      <c r="N204" s="75">
        <f>C_Lower!J204*Ann_Prem/No_Ann_Prems</f>
        <v>0</v>
      </c>
      <c r="O204" s="78">
        <f>VLOOKUP(INT((A204-1)/12)+1,P_Parameters!$B$63:$C$66,2)*N204</f>
        <v>0</v>
      </c>
      <c r="P204" s="80">
        <f t="shared" si="50"/>
        <v>0</v>
      </c>
      <c r="Q204" s="92">
        <f t="shared" si="51"/>
        <v>0</v>
      </c>
      <c r="R204" s="78">
        <f t="shared" ca="1" si="52"/>
        <v>0</v>
      </c>
      <c r="S204" s="75">
        <f t="shared" ca="1" si="53"/>
        <v>7131565.0965033034</v>
      </c>
      <c r="T204" s="75">
        <f t="shared" ca="1" si="58"/>
        <v>7131565.0965033034</v>
      </c>
      <c r="U204" s="81">
        <f>VLOOKUP(D204,P_Parameters!$B$71:$C$76,2)</f>
        <v>0</v>
      </c>
    </row>
    <row r="205" spans="1:21" x14ac:dyDescent="0.25">
      <c r="A205" s="59">
        <f t="shared" si="59"/>
        <v>199</v>
      </c>
      <c r="B205" s="76">
        <f t="shared" ca="1" si="45"/>
        <v>49430</v>
      </c>
      <c r="C205" s="76">
        <f t="shared" ca="1" si="46"/>
        <v>49461</v>
      </c>
      <c r="D205" s="77">
        <f t="shared" si="54"/>
        <v>17</v>
      </c>
      <c r="E205" s="77">
        <f t="shared" si="55"/>
        <v>0</v>
      </c>
      <c r="F205" s="75">
        <f t="shared" si="56"/>
        <v>0</v>
      </c>
      <c r="G205" s="75">
        <f t="shared" si="47"/>
        <v>0</v>
      </c>
      <c r="H205" s="59">
        <f>IF(SUM(F205:$F$366)=1,1,0)</f>
        <v>1</v>
      </c>
      <c r="I205" s="78">
        <f t="shared" si="48"/>
        <v>1</v>
      </c>
      <c r="J205" s="59">
        <f>IF(MOD(A205-1,12/VLOOKUP(Prem_Frequency,P_Parameters!$B$21:$C$24,2,FALSE))=0,1)*H205</f>
        <v>0</v>
      </c>
      <c r="K205" s="75">
        <f t="shared" si="49"/>
        <v>2000000</v>
      </c>
      <c r="L205" s="79">
        <f>SUMPRODUCT($J$7:$J$366,$N$7:$N$366)-SUMPRODUCT($J$7:J205,$N$7:N205)</f>
        <v>900000</v>
      </c>
      <c r="M205" s="75">
        <f t="shared" ca="1" si="57"/>
        <v>7131565.0965033034</v>
      </c>
      <c r="N205" s="75">
        <f>C_Lower!J205*Ann_Prem/No_Ann_Prems</f>
        <v>0</v>
      </c>
      <c r="O205" s="78">
        <f>VLOOKUP(INT((A205-1)/12)+1,P_Parameters!$B$63:$C$66,2)*N205</f>
        <v>0</v>
      </c>
      <c r="P205" s="80">
        <f t="shared" si="50"/>
        <v>0</v>
      </c>
      <c r="Q205" s="92">
        <f t="shared" si="51"/>
        <v>0</v>
      </c>
      <c r="R205" s="78">
        <f t="shared" ca="1" si="52"/>
        <v>0</v>
      </c>
      <c r="S205" s="75">
        <f t="shared" ca="1" si="53"/>
        <v>7174674.8300281307</v>
      </c>
      <c r="T205" s="75">
        <f t="shared" ca="1" si="58"/>
        <v>7174674.8300281307</v>
      </c>
      <c r="U205" s="81">
        <f>VLOOKUP(D205,P_Parameters!$B$71:$C$76,2)</f>
        <v>0</v>
      </c>
    </row>
    <row r="206" spans="1:21" x14ac:dyDescent="0.25">
      <c r="A206" s="59">
        <f t="shared" si="59"/>
        <v>200</v>
      </c>
      <c r="B206" s="76">
        <f t="shared" ca="1" si="45"/>
        <v>49461</v>
      </c>
      <c r="C206" s="76">
        <f t="shared" ca="1" si="46"/>
        <v>49491</v>
      </c>
      <c r="D206" s="77">
        <f t="shared" si="54"/>
        <v>17</v>
      </c>
      <c r="E206" s="77">
        <f t="shared" si="55"/>
        <v>0</v>
      </c>
      <c r="F206" s="75">
        <f t="shared" si="56"/>
        <v>0</v>
      </c>
      <c r="G206" s="75">
        <f t="shared" si="47"/>
        <v>0</v>
      </c>
      <c r="H206" s="59">
        <f>IF(SUM(F206:$F$366)=1,1,0)</f>
        <v>1</v>
      </c>
      <c r="I206" s="78">
        <f t="shared" si="48"/>
        <v>1</v>
      </c>
      <c r="J206" s="59">
        <f>IF(MOD(A206-1,12/VLOOKUP(Prem_Frequency,P_Parameters!$B$21:$C$24,2,FALSE))=0,1)*H206</f>
        <v>0</v>
      </c>
      <c r="K206" s="75">
        <f t="shared" si="49"/>
        <v>2000000</v>
      </c>
      <c r="L206" s="79">
        <f>SUMPRODUCT($J$7:$J$366,$N$7:$N$366)-SUMPRODUCT($J$7:J206,$N$7:N206)</f>
        <v>900000</v>
      </c>
      <c r="M206" s="75">
        <f t="shared" ca="1" si="57"/>
        <v>7174674.8300281307</v>
      </c>
      <c r="N206" s="75">
        <f>C_Lower!J206*Ann_Prem/No_Ann_Prems</f>
        <v>0</v>
      </c>
      <c r="O206" s="78">
        <f>VLOOKUP(INT((A206-1)/12)+1,P_Parameters!$B$63:$C$66,2)*N206</f>
        <v>0</v>
      </c>
      <c r="P206" s="80">
        <f t="shared" si="50"/>
        <v>0</v>
      </c>
      <c r="Q206" s="92">
        <f t="shared" si="51"/>
        <v>0</v>
      </c>
      <c r="R206" s="78">
        <f t="shared" ca="1" si="52"/>
        <v>0</v>
      </c>
      <c r="S206" s="75">
        <f t="shared" ca="1" si="53"/>
        <v>7218045.1584012751</v>
      </c>
      <c r="T206" s="75">
        <f t="shared" ca="1" si="58"/>
        <v>7218045.1584012751</v>
      </c>
      <c r="U206" s="81">
        <f>VLOOKUP(D206,P_Parameters!$B$71:$C$76,2)</f>
        <v>0</v>
      </c>
    </row>
    <row r="207" spans="1:21" x14ac:dyDescent="0.25">
      <c r="A207" s="59">
        <f t="shared" si="59"/>
        <v>201</v>
      </c>
      <c r="B207" s="76">
        <f t="shared" ca="1" si="45"/>
        <v>49491</v>
      </c>
      <c r="C207" s="76">
        <f t="shared" ca="1" si="46"/>
        <v>49522</v>
      </c>
      <c r="D207" s="77">
        <f t="shared" si="54"/>
        <v>17</v>
      </c>
      <c r="E207" s="77">
        <f t="shared" si="55"/>
        <v>0</v>
      </c>
      <c r="F207" s="75">
        <f t="shared" si="56"/>
        <v>0</v>
      </c>
      <c r="G207" s="75">
        <f t="shared" si="47"/>
        <v>0</v>
      </c>
      <c r="H207" s="59">
        <f>IF(SUM(F207:$F$366)=1,1,0)</f>
        <v>1</v>
      </c>
      <c r="I207" s="78">
        <f t="shared" si="48"/>
        <v>1</v>
      </c>
      <c r="J207" s="59">
        <f>IF(MOD(A207-1,12/VLOOKUP(Prem_Frequency,P_Parameters!$B$21:$C$24,2,FALSE))=0,1)*H207</f>
        <v>0</v>
      </c>
      <c r="K207" s="75">
        <f t="shared" si="49"/>
        <v>2000000</v>
      </c>
      <c r="L207" s="79">
        <f>SUMPRODUCT($J$7:$J$366,$N$7:$N$366)-SUMPRODUCT($J$7:J207,$N$7:N207)</f>
        <v>900000</v>
      </c>
      <c r="M207" s="75">
        <f t="shared" ca="1" si="57"/>
        <v>7218045.1584012751</v>
      </c>
      <c r="N207" s="75">
        <f>C_Lower!J207*Ann_Prem/No_Ann_Prems</f>
        <v>0</v>
      </c>
      <c r="O207" s="78">
        <f>VLOOKUP(INT((A207-1)/12)+1,P_Parameters!$B$63:$C$66,2)*N207</f>
        <v>0</v>
      </c>
      <c r="P207" s="80">
        <f t="shared" si="50"/>
        <v>0</v>
      </c>
      <c r="Q207" s="92">
        <f t="shared" si="51"/>
        <v>0</v>
      </c>
      <c r="R207" s="78">
        <f t="shared" ca="1" si="52"/>
        <v>0</v>
      </c>
      <c r="S207" s="75">
        <f t="shared" ca="1" si="53"/>
        <v>7261677.6568974918</v>
      </c>
      <c r="T207" s="75">
        <f t="shared" ca="1" si="58"/>
        <v>7261677.6568974918</v>
      </c>
      <c r="U207" s="81">
        <f>VLOOKUP(D207,P_Parameters!$B$71:$C$76,2)</f>
        <v>0</v>
      </c>
    </row>
    <row r="208" spans="1:21" x14ac:dyDescent="0.25">
      <c r="A208" s="59">
        <f t="shared" si="59"/>
        <v>202</v>
      </c>
      <c r="B208" s="76">
        <f t="shared" ca="1" si="45"/>
        <v>49522</v>
      </c>
      <c r="C208" s="76">
        <f t="shared" ca="1" si="46"/>
        <v>49553</v>
      </c>
      <c r="D208" s="77">
        <f t="shared" si="54"/>
        <v>17</v>
      </c>
      <c r="E208" s="77">
        <f t="shared" si="55"/>
        <v>0</v>
      </c>
      <c r="F208" s="75">
        <f t="shared" si="56"/>
        <v>0</v>
      </c>
      <c r="G208" s="75">
        <f t="shared" si="47"/>
        <v>0</v>
      </c>
      <c r="H208" s="59">
        <f>IF(SUM(F208:$F$366)=1,1,0)</f>
        <v>1</v>
      </c>
      <c r="I208" s="78">
        <f t="shared" si="48"/>
        <v>1</v>
      </c>
      <c r="J208" s="59">
        <f>IF(MOD(A208-1,12/VLOOKUP(Prem_Frequency,P_Parameters!$B$21:$C$24,2,FALSE))=0,1)*H208</f>
        <v>0</v>
      </c>
      <c r="K208" s="75">
        <f t="shared" si="49"/>
        <v>2000000</v>
      </c>
      <c r="L208" s="79">
        <f>SUMPRODUCT($J$7:$J$366,$N$7:$N$366)-SUMPRODUCT($J$7:J208,$N$7:N208)</f>
        <v>900000</v>
      </c>
      <c r="M208" s="75">
        <f t="shared" ca="1" si="57"/>
        <v>7261677.6568974918</v>
      </c>
      <c r="N208" s="75">
        <f>C_Lower!J208*Ann_Prem/No_Ann_Prems</f>
        <v>0</v>
      </c>
      <c r="O208" s="78">
        <f>VLOOKUP(INT((A208-1)/12)+1,P_Parameters!$B$63:$C$66,2)*N208</f>
        <v>0</v>
      </c>
      <c r="P208" s="80">
        <f t="shared" si="50"/>
        <v>0</v>
      </c>
      <c r="Q208" s="92">
        <f t="shared" si="51"/>
        <v>0</v>
      </c>
      <c r="R208" s="78">
        <f t="shared" ca="1" si="52"/>
        <v>0</v>
      </c>
      <c r="S208" s="75">
        <f t="shared" ca="1" si="53"/>
        <v>7305573.9103139453</v>
      </c>
      <c r="T208" s="75">
        <f t="shared" ca="1" si="58"/>
        <v>7305573.9103139453</v>
      </c>
      <c r="U208" s="81">
        <f>VLOOKUP(D208,P_Parameters!$B$71:$C$76,2)</f>
        <v>0</v>
      </c>
    </row>
    <row r="209" spans="1:21" x14ac:dyDescent="0.25">
      <c r="A209" s="59">
        <f t="shared" si="59"/>
        <v>203</v>
      </c>
      <c r="B209" s="76">
        <f t="shared" ca="1" si="45"/>
        <v>49553</v>
      </c>
      <c r="C209" s="76">
        <f t="shared" ca="1" si="46"/>
        <v>49583</v>
      </c>
      <c r="D209" s="77">
        <f t="shared" si="54"/>
        <v>17</v>
      </c>
      <c r="E209" s="77">
        <f t="shared" si="55"/>
        <v>0</v>
      </c>
      <c r="F209" s="75">
        <f t="shared" si="56"/>
        <v>0</v>
      </c>
      <c r="G209" s="75">
        <f t="shared" si="47"/>
        <v>0</v>
      </c>
      <c r="H209" s="59">
        <f>IF(SUM(F209:$F$366)=1,1,0)</f>
        <v>1</v>
      </c>
      <c r="I209" s="78">
        <f t="shared" si="48"/>
        <v>1</v>
      </c>
      <c r="J209" s="59">
        <f>IF(MOD(A209-1,12/VLOOKUP(Prem_Frequency,P_Parameters!$B$21:$C$24,2,FALSE))=0,1)*H209</f>
        <v>0</v>
      </c>
      <c r="K209" s="75">
        <f t="shared" si="49"/>
        <v>2000000</v>
      </c>
      <c r="L209" s="79">
        <f>SUMPRODUCT($J$7:$J$366,$N$7:$N$366)-SUMPRODUCT($J$7:J209,$N$7:N209)</f>
        <v>900000</v>
      </c>
      <c r="M209" s="75">
        <f t="shared" ca="1" si="57"/>
        <v>7305573.9103139453</v>
      </c>
      <c r="N209" s="75">
        <f>C_Lower!J209*Ann_Prem/No_Ann_Prems</f>
        <v>0</v>
      </c>
      <c r="O209" s="78">
        <f>VLOOKUP(INT((A209-1)/12)+1,P_Parameters!$B$63:$C$66,2)*N209</f>
        <v>0</v>
      </c>
      <c r="P209" s="80">
        <f t="shared" si="50"/>
        <v>0</v>
      </c>
      <c r="Q209" s="92">
        <f t="shared" si="51"/>
        <v>0</v>
      </c>
      <c r="R209" s="78">
        <f t="shared" ca="1" si="52"/>
        <v>0</v>
      </c>
      <c r="S209" s="75">
        <f t="shared" ca="1" si="53"/>
        <v>7349735.5130277714</v>
      </c>
      <c r="T209" s="75">
        <f t="shared" ca="1" si="58"/>
        <v>7349735.5130277714</v>
      </c>
      <c r="U209" s="81">
        <f>VLOOKUP(D209,P_Parameters!$B$71:$C$76,2)</f>
        <v>0</v>
      </c>
    </row>
    <row r="210" spans="1:21" x14ac:dyDescent="0.25">
      <c r="A210" s="59">
        <f t="shared" si="59"/>
        <v>204</v>
      </c>
      <c r="B210" s="76">
        <f t="shared" ca="1" si="45"/>
        <v>49583</v>
      </c>
      <c r="C210" s="76">
        <f t="shared" ca="1" si="46"/>
        <v>49614</v>
      </c>
      <c r="D210" s="77">
        <f t="shared" si="54"/>
        <v>18</v>
      </c>
      <c r="E210" s="77">
        <f t="shared" si="55"/>
        <v>17</v>
      </c>
      <c r="F210" s="75">
        <f t="shared" si="56"/>
        <v>0</v>
      </c>
      <c r="G210" s="75">
        <f t="shared" si="47"/>
        <v>0</v>
      </c>
      <c r="H210" s="59">
        <f>IF(SUM(F210:$F$366)=1,1,0)</f>
        <v>1</v>
      </c>
      <c r="I210" s="78">
        <f t="shared" si="48"/>
        <v>1</v>
      </c>
      <c r="J210" s="59">
        <f>IF(MOD(A210-1,12/VLOOKUP(Prem_Frequency,P_Parameters!$B$21:$C$24,2,FALSE))=0,1)*H210</f>
        <v>0</v>
      </c>
      <c r="K210" s="75">
        <f t="shared" si="49"/>
        <v>2000000</v>
      </c>
      <c r="L210" s="79">
        <f>SUMPRODUCT($J$7:$J$366,$N$7:$N$366)-SUMPRODUCT($J$7:J210,$N$7:N210)</f>
        <v>900000</v>
      </c>
      <c r="M210" s="75">
        <f t="shared" ca="1" si="57"/>
        <v>7349735.5130277714</v>
      </c>
      <c r="N210" s="75">
        <f>C_Lower!J210*Ann_Prem/No_Ann_Prems</f>
        <v>0</v>
      </c>
      <c r="O210" s="78">
        <f>VLOOKUP(INT((A210-1)/12)+1,P_Parameters!$B$63:$C$66,2)*N210</f>
        <v>0</v>
      </c>
      <c r="P210" s="80">
        <f t="shared" si="50"/>
        <v>0</v>
      </c>
      <c r="Q210" s="92">
        <f t="shared" si="51"/>
        <v>0</v>
      </c>
      <c r="R210" s="78">
        <f t="shared" ca="1" si="52"/>
        <v>0</v>
      </c>
      <c r="S210" s="75">
        <f t="shared" ca="1" si="53"/>
        <v>7394164.0690539852</v>
      </c>
      <c r="T210" s="75">
        <f t="shared" ca="1" si="58"/>
        <v>7394164.0690539852</v>
      </c>
      <c r="U210" s="81">
        <f>VLOOKUP(D210,P_Parameters!$B$71:$C$76,2)</f>
        <v>0</v>
      </c>
    </row>
    <row r="211" spans="1:21" x14ac:dyDescent="0.25">
      <c r="A211" s="59">
        <f t="shared" si="59"/>
        <v>205</v>
      </c>
      <c r="B211" s="76">
        <f t="shared" ca="1" si="45"/>
        <v>49614</v>
      </c>
      <c r="C211" s="76">
        <f t="shared" ca="1" si="46"/>
        <v>49644</v>
      </c>
      <c r="D211" s="77">
        <f t="shared" si="54"/>
        <v>18</v>
      </c>
      <c r="E211" s="77">
        <f t="shared" si="55"/>
        <v>0</v>
      </c>
      <c r="F211" s="75">
        <f t="shared" si="56"/>
        <v>0</v>
      </c>
      <c r="G211" s="75">
        <f t="shared" si="47"/>
        <v>1</v>
      </c>
      <c r="H211" s="59">
        <f>IF(SUM(F211:$F$366)=1,1,0)</f>
        <v>1</v>
      </c>
      <c r="I211" s="78">
        <f t="shared" si="48"/>
        <v>1</v>
      </c>
      <c r="J211" s="59">
        <f>IF(MOD(A211-1,12/VLOOKUP(Prem_Frequency,P_Parameters!$B$21:$C$24,2,FALSE))=0,1)*H211</f>
        <v>1</v>
      </c>
      <c r="K211" s="75">
        <f t="shared" si="49"/>
        <v>2000000</v>
      </c>
      <c r="L211" s="79">
        <f>SUMPRODUCT($J$7:$J$366,$N$7:$N$366)-SUMPRODUCT($J$7:J211,$N$7:N211)</f>
        <v>600000</v>
      </c>
      <c r="M211" s="75">
        <f t="shared" ca="1" si="57"/>
        <v>7394164.0690539852</v>
      </c>
      <c r="N211" s="75">
        <f>C_Lower!J211*Ann_Prem/No_Ann_Prems</f>
        <v>300000</v>
      </c>
      <c r="O211" s="78">
        <f>VLOOKUP(INT((A211-1)/12)+1,P_Parameters!$B$63:$C$66,2)*N211</f>
        <v>0</v>
      </c>
      <c r="P211" s="80">
        <f t="shared" si="50"/>
        <v>3000</v>
      </c>
      <c r="Q211" s="92">
        <f t="shared" si="51"/>
        <v>5000</v>
      </c>
      <c r="R211" s="78">
        <f t="shared" ca="1" si="52"/>
        <v>30810</v>
      </c>
      <c r="S211" s="75">
        <f t="shared" ca="1" si="53"/>
        <v>7701630.0645036986</v>
      </c>
      <c r="T211" s="75">
        <f t="shared" ca="1" si="58"/>
        <v>7701630.0645036986</v>
      </c>
      <c r="U211" s="81">
        <f>VLOOKUP(D211,P_Parameters!$B$71:$C$76,2)</f>
        <v>0</v>
      </c>
    </row>
    <row r="212" spans="1:21" x14ac:dyDescent="0.25">
      <c r="A212" s="59">
        <f t="shared" si="59"/>
        <v>206</v>
      </c>
      <c r="B212" s="76">
        <f t="shared" ca="1" si="45"/>
        <v>49644</v>
      </c>
      <c r="C212" s="76">
        <f t="shared" ca="1" si="46"/>
        <v>49675</v>
      </c>
      <c r="D212" s="77">
        <f t="shared" si="54"/>
        <v>18</v>
      </c>
      <c r="E212" s="77">
        <f t="shared" si="55"/>
        <v>0</v>
      </c>
      <c r="F212" s="75">
        <f t="shared" si="56"/>
        <v>0</v>
      </c>
      <c r="G212" s="75">
        <f t="shared" si="47"/>
        <v>0</v>
      </c>
      <c r="H212" s="59">
        <f>IF(SUM(F212:$F$366)=1,1,0)</f>
        <v>1</v>
      </c>
      <c r="I212" s="78">
        <f t="shared" si="48"/>
        <v>1</v>
      </c>
      <c r="J212" s="59">
        <f>IF(MOD(A212-1,12/VLOOKUP(Prem_Frequency,P_Parameters!$B$21:$C$24,2,FALSE))=0,1)*H212</f>
        <v>0</v>
      </c>
      <c r="K212" s="75">
        <f t="shared" si="49"/>
        <v>2000000</v>
      </c>
      <c r="L212" s="79">
        <f>SUMPRODUCT($J$7:$J$366,$N$7:$N$366)-SUMPRODUCT($J$7:J212,$N$7:N212)</f>
        <v>600000</v>
      </c>
      <c r="M212" s="75">
        <f t="shared" ca="1" si="57"/>
        <v>7701630.0645036986</v>
      </c>
      <c r="N212" s="75">
        <f>C_Lower!J212*Ann_Prem/No_Ann_Prems</f>
        <v>0</v>
      </c>
      <c r="O212" s="78">
        <f>VLOOKUP(INT((A212-1)/12)+1,P_Parameters!$B$63:$C$66,2)*N212</f>
        <v>0</v>
      </c>
      <c r="P212" s="80">
        <f t="shared" si="50"/>
        <v>0</v>
      </c>
      <c r="Q212" s="92">
        <f t="shared" si="51"/>
        <v>0</v>
      </c>
      <c r="R212" s="78">
        <f t="shared" ca="1" si="52"/>
        <v>0</v>
      </c>
      <c r="S212" s="75">
        <f t="shared" ca="1" si="53"/>
        <v>7748185.7945986744</v>
      </c>
      <c r="T212" s="75">
        <f t="shared" ca="1" si="58"/>
        <v>7748185.7945986744</v>
      </c>
      <c r="U212" s="81">
        <f>VLOOKUP(D212,P_Parameters!$B$71:$C$76,2)</f>
        <v>0</v>
      </c>
    </row>
    <row r="213" spans="1:21" x14ac:dyDescent="0.25">
      <c r="A213" s="59">
        <f t="shared" si="59"/>
        <v>207</v>
      </c>
      <c r="B213" s="76">
        <f t="shared" ca="1" si="45"/>
        <v>49675</v>
      </c>
      <c r="C213" s="76">
        <f t="shared" ca="1" si="46"/>
        <v>49706</v>
      </c>
      <c r="D213" s="77">
        <f t="shared" si="54"/>
        <v>18</v>
      </c>
      <c r="E213" s="77">
        <f t="shared" si="55"/>
        <v>0</v>
      </c>
      <c r="F213" s="75">
        <f t="shared" si="56"/>
        <v>0</v>
      </c>
      <c r="G213" s="75">
        <f t="shared" si="47"/>
        <v>0</v>
      </c>
      <c r="H213" s="59">
        <f>IF(SUM(F213:$F$366)=1,1,0)</f>
        <v>1</v>
      </c>
      <c r="I213" s="78">
        <f t="shared" si="48"/>
        <v>1</v>
      </c>
      <c r="J213" s="59">
        <f>IF(MOD(A213-1,12/VLOOKUP(Prem_Frequency,P_Parameters!$B$21:$C$24,2,FALSE))=0,1)*H213</f>
        <v>0</v>
      </c>
      <c r="K213" s="75">
        <f t="shared" si="49"/>
        <v>2000000</v>
      </c>
      <c r="L213" s="79">
        <f>SUMPRODUCT($J$7:$J$366,$N$7:$N$366)-SUMPRODUCT($J$7:J213,$N$7:N213)</f>
        <v>600000</v>
      </c>
      <c r="M213" s="75">
        <f t="shared" ca="1" si="57"/>
        <v>7748185.7945986744</v>
      </c>
      <c r="N213" s="75">
        <f>C_Lower!J213*Ann_Prem/No_Ann_Prems</f>
        <v>0</v>
      </c>
      <c r="O213" s="78">
        <f>VLOOKUP(INT((A213-1)/12)+1,P_Parameters!$B$63:$C$66,2)*N213</f>
        <v>0</v>
      </c>
      <c r="P213" s="80">
        <f t="shared" si="50"/>
        <v>0</v>
      </c>
      <c r="Q213" s="92">
        <f t="shared" si="51"/>
        <v>0</v>
      </c>
      <c r="R213" s="78">
        <f t="shared" ca="1" si="52"/>
        <v>0</v>
      </c>
      <c r="S213" s="75">
        <f t="shared" ca="1" si="53"/>
        <v>7795022.9503121907</v>
      </c>
      <c r="T213" s="75">
        <f t="shared" ca="1" si="58"/>
        <v>7795022.9503121907</v>
      </c>
      <c r="U213" s="81">
        <f>VLOOKUP(D213,P_Parameters!$B$71:$C$76,2)</f>
        <v>0</v>
      </c>
    </row>
    <row r="214" spans="1:21" x14ac:dyDescent="0.25">
      <c r="A214" s="59">
        <f t="shared" si="59"/>
        <v>208</v>
      </c>
      <c r="B214" s="76">
        <f t="shared" ca="1" si="45"/>
        <v>49706</v>
      </c>
      <c r="C214" s="76">
        <f t="shared" ca="1" si="46"/>
        <v>49735</v>
      </c>
      <c r="D214" s="77">
        <f t="shared" si="54"/>
        <v>18</v>
      </c>
      <c r="E214" s="77">
        <f t="shared" si="55"/>
        <v>0</v>
      </c>
      <c r="F214" s="75">
        <f t="shared" si="56"/>
        <v>0</v>
      </c>
      <c r="G214" s="75">
        <f t="shared" si="47"/>
        <v>0</v>
      </c>
      <c r="H214" s="59">
        <f>IF(SUM(F214:$F$366)=1,1,0)</f>
        <v>1</v>
      </c>
      <c r="I214" s="78">
        <f t="shared" si="48"/>
        <v>1</v>
      </c>
      <c r="J214" s="59">
        <f>IF(MOD(A214-1,12/VLOOKUP(Prem_Frequency,P_Parameters!$B$21:$C$24,2,FALSE))=0,1)*H214</f>
        <v>0</v>
      </c>
      <c r="K214" s="75">
        <f t="shared" si="49"/>
        <v>2000000</v>
      </c>
      <c r="L214" s="79">
        <f>SUMPRODUCT($J$7:$J$366,$N$7:$N$366)-SUMPRODUCT($J$7:J214,$N$7:N214)</f>
        <v>600000</v>
      </c>
      <c r="M214" s="75">
        <f t="shared" ca="1" si="57"/>
        <v>7795022.9503121907</v>
      </c>
      <c r="N214" s="75">
        <f>C_Lower!J214*Ann_Prem/No_Ann_Prems</f>
        <v>0</v>
      </c>
      <c r="O214" s="78">
        <f>VLOOKUP(INT((A214-1)/12)+1,P_Parameters!$B$63:$C$66,2)*N214</f>
        <v>0</v>
      </c>
      <c r="P214" s="80">
        <f t="shared" si="50"/>
        <v>0</v>
      </c>
      <c r="Q214" s="92">
        <f t="shared" si="51"/>
        <v>0</v>
      </c>
      <c r="R214" s="78">
        <f t="shared" ca="1" si="52"/>
        <v>0</v>
      </c>
      <c r="S214" s="75">
        <f t="shared" ca="1" si="53"/>
        <v>7842143.2328393236</v>
      </c>
      <c r="T214" s="75">
        <f t="shared" ca="1" si="58"/>
        <v>7842143.2328393236</v>
      </c>
      <c r="U214" s="81">
        <f>VLOOKUP(D214,P_Parameters!$B$71:$C$76,2)</f>
        <v>0</v>
      </c>
    </row>
    <row r="215" spans="1:21" x14ac:dyDescent="0.25">
      <c r="A215" s="59">
        <f t="shared" si="59"/>
        <v>209</v>
      </c>
      <c r="B215" s="76">
        <f t="shared" ca="1" si="45"/>
        <v>49735</v>
      </c>
      <c r="C215" s="76">
        <f t="shared" ca="1" si="46"/>
        <v>49766</v>
      </c>
      <c r="D215" s="77">
        <f t="shared" si="54"/>
        <v>18</v>
      </c>
      <c r="E215" s="77">
        <f t="shared" si="55"/>
        <v>0</v>
      </c>
      <c r="F215" s="75">
        <f t="shared" si="56"/>
        <v>0</v>
      </c>
      <c r="G215" s="75">
        <f t="shared" si="47"/>
        <v>0</v>
      </c>
      <c r="H215" s="59">
        <f>IF(SUM(F215:$F$366)=1,1,0)</f>
        <v>1</v>
      </c>
      <c r="I215" s="78">
        <f t="shared" si="48"/>
        <v>1</v>
      </c>
      <c r="J215" s="59">
        <f>IF(MOD(A215-1,12/VLOOKUP(Prem_Frequency,P_Parameters!$B$21:$C$24,2,FALSE))=0,1)*H215</f>
        <v>0</v>
      </c>
      <c r="K215" s="75">
        <f t="shared" si="49"/>
        <v>2000000</v>
      </c>
      <c r="L215" s="79">
        <f>SUMPRODUCT($J$7:$J$366,$N$7:$N$366)-SUMPRODUCT($J$7:J215,$N$7:N215)</f>
        <v>600000</v>
      </c>
      <c r="M215" s="75">
        <f t="shared" ca="1" si="57"/>
        <v>7842143.2328393236</v>
      </c>
      <c r="N215" s="75">
        <f>C_Lower!J215*Ann_Prem/No_Ann_Prems</f>
        <v>0</v>
      </c>
      <c r="O215" s="78">
        <f>VLOOKUP(INT((A215-1)/12)+1,P_Parameters!$B$63:$C$66,2)*N215</f>
        <v>0</v>
      </c>
      <c r="P215" s="80">
        <f t="shared" si="50"/>
        <v>0</v>
      </c>
      <c r="Q215" s="92">
        <f t="shared" si="51"/>
        <v>0</v>
      </c>
      <c r="R215" s="78">
        <f t="shared" ca="1" si="52"/>
        <v>0</v>
      </c>
      <c r="S215" s="75">
        <f t="shared" ca="1" si="53"/>
        <v>7889548.3536587348</v>
      </c>
      <c r="T215" s="75">
        <f t="shared" ca="1" si="58"/>
        <v>7889548.3536587348</v>
      </c>
      <c r="U215" s="81">
        <f>VLOOKUP(D215,P_Parameters!$B$71:$C$76,2)</f>
        <v>0</v>
      </c>
    </row>
    <row r="216" spans="1:21" x14ac:dyDescent="0.25">
      <c r="A216" s="59">
        <f t="shared" si="59"/>
        <v>210</v>
      </c>
      <c r="B216" s="76">
        <f t="shared" ca="1" si="45"/>
        <v>49766</v>
      </c>
      <c r="C216" s="76">
        <f t="shared" ca="1" si="46"/>
        <v>49796</v>
      </c>
      <c r="D216" s="77">
        <f t="shared" si="54"/>
        <v>18</v>
      </c>
      <c r="E216" s="77">
        <f t="shared" si="55"/>
        <v>0</v>
      </c>
      <c r="F216" s="75">
        <f t="shared" si="56"/>
        <v>0</v>
      </c>
      <c r="G216" s="75">
        <f t="shared" si="47"/>
        <v>0</v>
      </c>
      <c r="H216" s="59">
        <f>IF(SUM(F216:$F$366)=1,1,0)</f>
        <v>1</v>
      </c>
      <c r="I216" s="78">
        <f t="shared" si="48"/>
        <v>1</v>
      </c>
      <c r="J216" s="59">
        <f>IF(MOD(A216-1,12/VLOOKUP(Prem_Frequency,P_Parameters!$B$21:$C$24,2,FALSE))=0,1)*H216</f>
        <v>0</v>
      </c>
      <c r="K216" s="75">
        <f t="shared" si="49"/>
        <v>2000000</v>
      </c>
      <c r="L216" s="79">
        <f>SUMPRODUCT($J$7:$J$366,$N$7:$N$366)-SUMPRODUCT($J$7:J216,$N$7:N216)</f>
        <v>600000</v>
      </c>
      <c r="M216" s="75">
        <f t="shared" ca="1" si="57"/>
        <v>7889548.3536587348</v>
      </c>
      <c r="N216" s="75">
        <f>C_Lower!J216*Ann_Prem/No_Ann_Prems</f>
        <v>0</v>
      </c>
      <c r="O216" s="78">
        <f>VLOOKUP(INT((A216-1)/12)+1,P_Parameters!$B$63:$C$66,2)*N216</f>
        <v>0</v>
      </c>
      <c r="P216" s="80">
        <f t="shared" si="50"/>
        <v>0</v>
      </c>
      <c r="Q216" s="92">
        <f t="shared" si="51"/>
        <v>0</v>
      </c>
      <c r="R216" s="78">
        <f t="shared" ca="1" si="52"/>
        <v>0</v>
      </c>
      <c r="S216" s="75">
        <f t="shared" ca="1" si="53"/>
        <v>7937240.0345948357</v>
      </c>
      <c r="T216" s="75">
        <f t="shared" ca="1" si="58"/>
        <v>7937240.0345948357</v>
      </c>
      <c r="U216" s="81">
        <f>VLOOKUP(D216,P_Parameters!$B$71:$C$76,2)</f>
        <v>0</v>
      </c>
    </row>
    <row r="217" spans="1:21" x14ac:dyDescent="0.25">
      <c r="A217" s="59">
        <f t="shared" si="59"/>
        <v>211</v>
      </c>
      <c r="B217" s="76">
        <f t="shared" ca="1" si="45"/>
        <v>49796</v>
      </c>
      <c r="C217" s="76">
        <f t="shared" ca="1" si="46"/>
        <v>49827</v>
      </c>
      <c r="D217" s="77">
        <f t="shared" si="54"/>
        <v>18</v>
      </c>
      <c r="E217" s="77">
        <f t="shared" si="55"/>
        <v>0</v>
      </c>
      <c r="F217" s="75">
        <f t="shared" si="56"/>
        <v>0</v>
      </c>
      <c r="G217" s="75">
        <f t="shared" si="47"/>
        <v>0</v>
      </c>
      <c r="H217" s="59">
        <f>IF(SUM(F217:$F$366)=1,1,0)</f>
        <v>1</v>
      </c>
      <c r="I217" s="78">
        <f t="shared" si="48"/>
        <v>1</v>
      </c>
      <c r="J217" s="59">
        <f>IF(MOD(A217-1,12/VLOOKUP(Prem_Frequency,P_Parameters!$B$21:$C$24,2,FALSE))=0,1)*H217</f>
        <v>0</v>
      </c>
      <c r="K217" s="75">
        <f t="shared" si="49"/>
        <v>2000000</v>
      </c>
      <c r="L217" s="79">
        <f>SUMPRODUCT($J$7:$J$366,$N$7:$N$366)-SUMPRODUCT($J$7:J217,$N$7:N217)</f>
        <v>600000</v>
      </c>
      <c r="M217" s="75">
        <f t="shared" ca="1" si="57"/>
        <v>7937240.0345948357</v>
      </c>
      <c r="N217" s="75">
        <f>C_Lower!J217*Ann_Prem/No_Ann_Prems</f>
        <v>0</v>
      </c>
      <c r="O217" s="78">
        <f>VLOOKUP(INT((A217-1)/12)+1,P_Parameters!$B$63:$C$66,2)*N217</f>
        <v>0</v>
      </c>
      <c r="P217" s="80">
        <f t="shared" si="50"/>
        <v>0</v>
      </c>
      <c r="Q217" s="92">
        <f t="shared" si="51"/>
        <v>0</v>
      </c>
      <c r="R217" s="78">
        <f t="shared" ca="1" si="52"/>
        <v>0</v>
      </c>
      <c r="S217" s="75">
        <f t="shared" ca="1" si="53"/>
        <v>7985220.0078803282</v>
      </c>
      <c r="T217" s="75">
        <f t="shared" ca="1" si="58"/>
        <v>7985220.0078803282</v>
      </c>
      <c r="U217" s="81">
        <f>VLOOKUP(D217,P_Parameters!$B$71:$C$76,2)</f>
        <v>0</v>
      </c>
    </row>
    <row r="218" spans="1:21" x14ac:dyDescent="0.25">
      <c r="A218" s="59">
        <f t="shared" si="59"/>
        <v>212</v>
      </c>
      <c r="B218" s="76">
        <f t="shared" ca="1" si="45"/>
        <v>49827</v>
      </c>
      <c r="C218" s="76">
        <f t="shared" ca="1" si="46"/>
        <v>49857</v>
      </c>
      <c r="D218" s="77">
        <f t="shared" si="54"/>
        <v>18</v>
      </c>
      <c r="E218" s="77">
        <f t="shared" si="55"/>
        <v>0</v>
      </c>
      <c r="F218" s="75">
        <f t="shared" si="56"/>
        <v>0</v>
      </c>
      <c r="G218" s="75">
        <f t="shared" si="47"/>
        <v>0</v>
      </c>
      <c r="H218" s="59">
        <f>IF(SUM(F218:$F$366)=1,1,0)</f>
        <v>1</v>
      </c>
      <c r="I218" s="78">
        <f t="shared" si="48"/>
        <v>1</v>
      </c>
      <c r="J218" s="59">
        <f>IF(MOD(A218-1,12/VLOOKUP(Prem_Frequency,P_Parameters!$B$21:$C$24,2,FALSE))=0,1)*H218</f>
        <v>0</v>
      </c>
      <c r="K218" s="75">
        <f t="shared" si="49"/>
        <v>2000000</v>
      </c>
      <c r="L218" s="79">
        <f>SUMPRODUCT($J$7:$J$366,$N$7:$N$366)-SUMPRODUCT($J$7:J218,$N$7:N218)</f>
        <v>600000</v>
      </c>
      <c r="M218" s="75">
        <f t="shared" ca="1" si="57"/>
        <v>7985220.0078803282</v>
      </c>
      <c r="N218" s="75">
        <f>C_Lower!J218*Ann_Prem/No_Ann_Prems</f>
        <v>0</v>
      </c>
      <c r="O218" s="78">
        <f>VLOOKUP(INT((A218-1)/12)+1,P_Parameters!$B$63:$C$66,2)*N218</f>
        <v>0</v>
      </c>
      <c r="P218" s="80">
        <f t="shared" si="50"/>
        <v>0</v>
      </c>
      <c r="Q218" s="92">
        <f t="shared" si="51"/>
        <v>0</v>
      </c>
      <c r="R218" s="78">
        <f t="shared" ca="1" si="52"/>
        <v>0</v>
      </c>
      <c r="S218" s="75">
        <f t="shared" ca="1" si="53"/>
        <v>8033490.0162191186</v>
      </c>
      <c r="T218" s="75">
        <f t="shared" ca="1" si="58"/>
        <v>8033490.0162191186</v>
      </c>
      <c r="U218" s="81">
        <f>VLOOKUP(D218,P_Parameters!$B$71:$C$76,2)</f>
        <v>0</v>
      </c>
    </row>
    <row r="219" spans="1:21" x14ac:dyDescent="0.25">
      <c r="A219" s="59">
        <f t="shared" si="59"/>
        <v>213</v>
      </c>
      <c r="B219" s="76">
        <f t="shared" ca="1" si="45"/>
        <v>49857</v>
      </c>
      <c r="C219" s="76">
        <f t="shared" ca="1" si="46"/>
        <v>49888</v>
      </c>
      <c r="D219" s="77">
        <f t="shared" si="54"/>
        <v>18</v>
      </c>
      <c r="E219" s="77">
        <f t="shared" si="55"/>
        <v>0</v>
      </c>
      <c r="F219" s="75">
        <f t="shared" si="56"/>
        <v>0</v>
      </c>
      <c r="G219" s="75">
        <f t="shared" si="47"/>
        <v>0</v>
      </c>
      <c r="H219" s="59">
        <f>IF(SUM(F219:$F$366)=1,1,0)</f>
        <v>1</v>
      </c>
      <c r="I219" s="78">
        <f t="shared" si="48"/>
        <v>1</v>
      </c>
      <c r="J219" s="59">
        <f>IF(MOD(A219-1,12/VLOOKUP(Prem_Frequency,P_Parameters!$B$21:$C$24,2,FALSE))=0,1)*H219</f>
        <v>0</v>
      </c>
      <c r="K219" s="75">
        <f t="shared" si="49"/>
        <v>2000000</v>
      </c>
      <c r="L219" s="79">
        <f>SUMPRODUCT($J$7:$J$366,$N$7:$N$366)-SUMPRODUCT($J$7:J219,$N$7:N219)</f>
        <v>600000</v>
      </c>
      <c r="M219" s="75">
        <f t="shared" ca="1" si="57"/>
        <v>8033490.0162191186</v>
      </c>
      <c r="N219" s="75">
        <f>C_Lower!J219*Ann_Prem/No_Ann_Prems</f>
        <v>0</v>
      </c>
      <c r="O219" s="78">
        <f>VLOOKUP(INT((A219-1)/12)+1,P_Parameters!$B$63:$C$66,2)*N219</f>
        <v>0</v>
      </c>
      <c r="P219" s="80">
        <f t="shared" si="50"/>
        <v>0</v>
      </c>
      <c r="Q219" s="92">
        <f t="shared" si="51"/>
        <v>0</v>
      </c>
      <c r="R219" s="78">
        <f t="shared" ca="1" si="52"/>
        <v>0</v>
      </c>
      <c r="S219" s="75">
        <f t="shared" ca="1" si="53"/>
        <v>8082051.8128496194</v>
      </c>
      <c r="T219" s="75">
        <f t="shared" ca="1" si="58"/>
        <v>8082051.8128496194</v>
      </c>
      <c r="U219" s="81">
        <f>VLOOKUP(D219,P_Parameters!$B$71:$C$76,2)</f>
        <v>0</v>
      </c>
    </row>
    <row r="220" spans="1:21" x14ac:dyDescent="0.25">
      <c r="A220" s="59">
        <f t="shared" si="59"/>
        <v>214</v>
      </c>
      <c r="B220" s="76">
        <f t="shared" ca="1" si="45"/>
        <v>49888</v>
      </c>
      <c r="C220" s="76">
        <f t="shared" ca="1" si="46"/>
        <v>49919</v>
      </c>
      <c r="D220" s="77">
        <f t="shared" si="54"/>
        <v>18</v>
      </c>
      <c r="E220" s="77">
        <f t="shared" si="55"/>
        <v>0</v>
      </c>
      <c r="F220" s="75">
        <f t="shared" si="56"/>
        <v>0</v>
      </c>
      <c r="G220" s="75">
        <f t="shared" si="47"/>
        <v>0</v>
      </c>
      <c r="H220" s="59">
        <f>IF(SUM(F220:$F$366)=1,1,0)</f>
        <v>1</v>
      </c>
      <c r="I220" s="78">
        <f t="shared" si="48"/>
        <v>1</v>
      </c>
      <c r="J220" s="59">
        <f>IF(MOD(A220-1,12/VLOOKUP(Prem_Frequency,P_Parameters!$B$21:$C$24,2,FALSE))=0,1)*H220</f>
        <v>0</v>
      </c>
      <c r="K220" s="75">
        <f t="shared" si="49"/>
        <v>2000000</v>
      </c>
      <c r="L220" s="79">
        <f>SUMPRODUCT($J$7:$J$366,$N$7:$N$366)-SUMPRODUCT($J$7:J220,$N$7:N220)</f>
        <v>600000</v>
      </c>
      <c r="M220" s="75">
        <f t="shared" ca="1" si="57"/>
        <v>8082051.8128496194</v>
      </c>
      <c r="N220" s="75">
        <f>C_Lower!J220*Ann_Prem/No_Ann_Prems</f>
        <v>0</v>
      </c>
      <c r="O220" s="78">
        <f>VLOOKUP(INT((A220-1)/12)+1,P_Parameters!$B$63:$C$66,2)*N220</f>
        <v>0</v>
      </c>
      <c r="P220" s="80">
        <f t="shared" si="50"/>
        <v>0</v>
      </c>
      <c r="Q220" s="92">
        <f t="shared" si="51"/>
        <v>0</v>
      </c>
      <c r="R220" s="78">
        <f t="shared" ca="1" si="52"/>
        <v>0</v>
      </c>
      <c r="S220" s="75">
        <f t="shared" ca="1" si="53"/>
        <v>8130907.1616084259</v>
      </c>
      <c r="T220" s="75">
        <f t="shared" ca="1" si="58"/>
        <v>8130907.1616084259</v>
      </c>
      <c r="U220" s="81">
        <f>VLOOKUP(D220,P_Parameters!$B$71:$C$76,2)</f>
        <v>0</v>
      </c>
    </row>
    <row r="221" spans="1:21" x14ac:dyDescent="0.25">
      <c r="A221" s="59">
        <f t="shared" si="59"/>
        <v>215</v>
      </c>
      <c r="B221" s="76">
        <f t="shared" ca="1" si="45"/>
        <v>49919</v>
      </c>
      <c r="C221" s="76">
        <f t="shared" ca="1" si="46"/>
        <v>49949</v>
      </c>
      <c r="D221" s="77">
        <f t="shared" si="54"/>
        <v>18</v>
      </c>
      <c r="E221" s="77">
        <f t="shared" si="55"/>
        <v>0</v>
      </c>
      <c r="F221" s="75">
        <f t="shared" si="56"/>
        <v>0</v>
      </c>
      <c r="G221" s="75">
        <f t="shared" si="47"/>
        <v>0</v>
      </c>
      <c r="H221" s="59">
        <f>IF(SUM(F221:$F$366)=1,1,0)</f>
        <v>1</v>
      </c>
      <c r="I221" s="78">
        <f t="shared" si="48"/>
        <v>1</v>
      </c>
      <c r="J221" s="59">
        <f>IF(MOD(A221-1,12/VLOOKUP(Prem_Frequency,P_Parameters!$B$21:$C$24,2,FALSE))=0,1)*H221</f>
        <v>0</v>
      </c>
      <c r="K221" s="75">
        <f t="shared" si="49"/>
        <v>2000000</v>
      </c>
      <c r="L221" s="79">
        <f>SUMPRODUCT($J$7:$J$366,$N$7:$N$366)-SUMPRODUCT($J$7:J221,$N$7:N221)</f>
        <v>600000</v>
      </c>
      <c r="M221" s="75">
        <f t="shared" ca="1" si="57"/>
        <v>8130907.1616084259</v>
      </c>
      <c r="N221" s="75">
        <f>C_Lower!J221*Ann_Prem/No_Ann_Prems</f>
        <v>0</v>
      </c>
      <c r="O221" s="78">
        <f>VLOOKUP(INT((A221-1)/12)+1,P_Parameters!$B$63:$C$66,2)*N221</f>
        <v>0</v>
      </c>
      <c r="P221" s="80">
        <f t="shared" si="50"/>
        <v>0</v>
      </c>
      <c r="Q221" s="92">
        <f t="shared" si="51"/>
        <v>0</v>
      </c>
      <c r="R221" s="78">
        <f t="shared" ca="1" si="52"/>
        <v>0</v>
      </c>
      <c r="S221" s="75">
        <f t="shared" ca="1" si="53"/>
        <v>8180057.8369943826</v>
      </c>
      <c r="T221" s="75">
        <f t="shared" ca="1" si="58"/>
        <v>8180057.8369943826</v>
      </c>
      <c r="U221" s="81">
        <f>VLOOKUP(D221,P_Parameters!$B$71:$C$76,2)</f>
        <v>0</v>
      </c>
    </row>
    <row r="222" spans="1:21" x14ac:dyDescent="0.25">
      <c r="A222" s="59">
        <f t="shared" si="59"/>
        <v>216</v>
      </c>
      <c r="B222" s="76">
        <f t="shared" ca="1" si="45"/>
        <v>49949</v>
      </c>
      <c r="C222" s="76">
        <f t="shared" ca="1" si="46"/>
        <v>49980</v>
      </c>
      <c r="D222" s="77">
        <f t="shared" si="54"/>
        <v>19</v>
      </c>
      <c r="E222" s="77">
        <f t="shared" si="55"/>
        <v>18</v>
      </c>
      <c r="F222" s="75">
        <f t="shared" si="56"/>
        <v>0</v>
      </c>
      <c r="G222" s="75">
        <f t="shared" si="47"/>
        <v>0</v>
      </c>
      <c r="H222" s="59">
        <f>IF(SUM(F222:$F$366)=1,1,0)</f>
        <v>1</v>
      </c>
      <c r="I222" s="78">
        <f t="shared" si="48"/>
        <v>1</v>
      </c>
      <c r="J222" s="59">
        <f>IF(MOD(A222-1,12/VLOOKUP(Prem_Frequency,P_Parameters!$B$21:$C$24,2,FALSE))=0,1)*H222</f>
        <v>0</v>
      </c>
      <c r="K222" s="75">
        <f t="shared" si="49"/>
        <v>2000000</v>
      </c>
      <c r="L222" s="79">
        <f>SUMPRODUCT($J$7:$J$366,$N$7:$N$366)-SUMPRODUCT($J$7:J222,$N$7:N222)</f>
        <v>600000</v>
      </c>
      <c r="M222" s="75">
        <f t="shared" ca="1" si="57"/>
        <v>8180057.8369943826</v>
      </c>
      <c r="N222" s="75">
        <f>C_Lower!J222*Ann_Prem/No_Ann_Prems</f>
        <v>0</v>
      </c>
      <c r="O222" s="78">
        <f>VLOOKUP(INT((A222-1)/12)+1,P_Parameters!$B$63:$C$66,2)*N222</f>
        <v>0</v>
      </c>
      <c r="P222" s="80">
        <f t="shared" si="50"/>
        <v>0</v>
      </c>
      <c r="Q222" s="92">
        <f t="shared" si="51"/>
        <v>0</v>
      </c>
      <c r="R222" s="78">
        <f t="shared" ca="1" si="52"/>
        <v>0</v>
      </c>
      <c r="S222" s="75">
        <f t="shared" ca="1" si="53"/>
        <v>8229505.6242330363</v>
      </c>
      <c r="T222" s="75">
        <f t="shared" ca="1" si="58"/>
        <v>8229505.6242330363</v>
      </c>
      <c r="U222" s="81">
        <f>VLOOKUP(D222,P_Parameters!$B$71:$C$76,2)</f>
        <v>0</v>
      </c>
    </row>
    <row r="223" spans="1:21" x14ac:dyDescent="0.25">
      <c r="A223" s="59">
        <f t="shared" si="59"/>
        <v>217</v>
      </c>
      <c r="B223" s="76">
        <f t="shared" ca="1" si="45"/>
        <v>49980</v>
      </c>
      <c r="C223" s="76">
        <f t="shared" ca="1" si="46"/>
        <v>50010</v>
      </c>
      <c r="D223" s="77">
        <f t="shared" si="54"/>
        <v>19</v>
      </c>
      <c r="E223" s="77">
        <f t="shared" si="55"/>
        <v>0</v>
      </c>
      <c r="F223" s="75">
        <f t="shared" si="56"/>
        <v>0</v>
      </c>
      <c r="G223" s="75">
        <f t="shared" si="47"/>
        <v>1</v>
      </c>
      <c r="H223" s="59">
        <f>IF(SUM(F223:$F$366)=1,1,0)</f>
        <v>1</v>
      </c>
      <c r="I223" s="78">
        <f t="shared" si="48"/>
        <v>1</v>
      </c>
      <c r="J223" s="59">
        <f>IF(MOD(A223-1,12/VLOOKUP(Prem_Frequency,P_Parameters!$B$21:$C$24,2,FALSE))=0,1)*H223</f>
        <v>1</v>
      </c>
      <c r="K223" s="75">
        <f t="shared" si="49"/>
        <v>2000000</v>
      </c>
      <c r="L223" s="79">
        <f>SUMPRODUCT($J$7:$J$366,$N$7:$N$366)-SUMPRODUCT($J$7:J223,$N$7:N223)</f>
        <v>300000</v>
      </c>
      <c r="M223" s="75">
        <f t="shared" ca="1" si="57"/>
        <v>8229505.6242330363</v>
      </c>
      <c r="N223" s="75">
        <f>C_Lower!J223*Ann_Prem/No_Ann_Prems</f>
        <v>300000</v>
      </c>
      <c r="O223" s="78">
        <f>VLOOKUP(INT((A223-1)/12)+1,P_Parameters!$B$63:$C$66,2)*N223</f>
        <v>0</v>
      </c>
      <c r="P223" s="80">
        <f t="shared" si="50"/>
        <v>3000</v>
      </c>
      <c r="Q223" s="92">
        <f t="shared" si="51"/>
        <v>5000</v>
      </c>
      <c r="R223" s="78">
        <f t="shared" ca="1" si="52"/>
        <v>27255</v>
      </c>
      <c r="S223" s="75">
        <f t="shared" ca="1" si="53"/>
        <v>8545597.6814285647</v>
      </c>
      <c r="T223" s="75">
        <f t="shared" ca="1" si="58"/>
        <v>8545597.6814285647</v>
      </c>
      <c r="U223" s="81">
        <f>VLOOKUP(D223,P_Parameters!$B$71:$C$76,2)</f>
        <v>0</v>
      </c>
    </row>
    <row r="224" spans="1:21" x14ac:dyDescent="0.25">
      <c r="A224" s="59">
        <f t="shared" si="59"/>
        <v>218</v>
      </c>
      <c r="B224" s="76">
        <f t="shared" ca="1" si="45"/>
        <v>50010</v>
      </c>
      <c r="C224" s="76">
        <f t="shared" ca="1" si="46"/>
        <v>50041</v>
      </c>
      <c r="D224" s="77">
        <f t="shared" si="54"/>
        <v>19</v>
      </c>
      <c r="E224" s="77">
        <f t="shared" si="55"/>
        <v>0</v>
      </c>
      <c r="F224" s="75">
        <f t="shared" si="56"/>
        <v>0</v>
      </c>
      <c r="G224" s="75">
        <f t="shared" si="47"/>
        <v>0</v>
      </c>
      <c r="H224" s="59">
        <f>IF(SUM(F224:$F$366)=1,1,0)</f>
        <v>1</v>
      </c>
      <c r="I224" s="78">
        <f t="shared" si="48"/>
        <v>1</v>
      </c>
      <c r="J224" s="59">
        <f>IF(MOD(A224-1,12/VLOOKUP(Prem_Frequency,P_Parameters!$B$21:$C$24,2,FALSE))=0,1)*H224</f>
        <v>0</v>
      </c>
      <c r="K224" s="75">
        <f t="shared" si="49"/>
        <v>2000000</v>
      </c>
      <c r="L224" s="79">
        <f>SUMPRODUCT($J$7:$J$366,$N$7:$N$366)-SUMPRODUCT($J$7:J224,$N$7:N224)</f>
        <v>300000</v>
      </c>
      <c r="M224" s="75">
        <f t="shared" ca="1" si="57"/>
        <v>8545597.6814285647</v>
      </c>
      <c r="N224" s="75">
        <f>C_Lower!J224*Ann_Prem/No_Ann_Prems</f>
        <v>0</v>
      </c>
      <c r="O224" s="78">
        <f>VLOOKUP(INT((A224-1)/12)+1,P_Parameters!$B$63:$C$66,2)*N224</f>
        <v>0</v>
      </c>
      <c r="P224" s="80">
        <f t="shared" si="50"/>
        <v>0</v>
      </c>
      <c r="Q224" s="92">
        <f t="shared" si="51"/>
        <v>0</v>
      </c>
      <c r="R224" s="78">
        <f t="shared" ca="1" si="52"/>
        <v>0</v>
      </c>
      <c r="S224" s="75">
        <f t="shared" ca="1" si="53"/>
        <v>8597255.1274269763</v>
      </c>
      <c r="T224" s="75">
        <f t="shared" ca="1" si="58"/>
        <v>8597255.1274269763</v>
      </c>
      <c r="U224" s="81">
        <f>VLOOKUP(D224,P_Parameters!$B$71:$C$76,2)</f>
        <v>0</v>
      </c>
    </row>
    <row r="225" spans="1:21" x14ac:dyDescent="0.25">
      <c r="A225" s="59">
        <f t="shared" si="59"/>
        <v>219</v>
      </c>
      <c r="B225" s="76">
        <f t="shared" ca="1" si="45"/>
        <v>50041</v>
      </c>
      <c r="C225" s="76">
        <f t="shared" ca="1" si="46"/>
        <v>50072</v>
      </c>
      <c r="D225" s="77">
        <f t="shared" si="54"/>
        <v>19</v>
      </c>
      <c r="E225" s="77">
        <f t="shared" si="55"/>
        <v>0</v>
      </c>
      <c r="F225" s="75">
        <f t="shared" si="56"/>
        <v>0</v>
      </c>
      <c r="G225" s="75">
        <f t="shared" si="47"/>
        <v>0</v>
      </c>
      <c r="H225" s="59">
        <f>IF(SUM(F225:$F$366)=1,1,0)</f>
        <v>1</v>
      </c>
      <c r="I225" s="78">
        <f t="shared" si="48"/>
        <v>1</v>
      </c>
      <c r="J225" s="59">
        <f>IF(MOD(A225-1,12/VLOOKUP(Prem_Frequency,P_Parameters!$B$21:$C$24,2,FALSE))=0,1)*H225</f>
        <v>0</v>
      </c>
      <c r="K225" s="75">
        <f t="shared" si="49"/>
        <v>2000000</v>
      </c>
      <c r="L225" s="79">
        <f>SUMPRODUCT($J$7:$J$366,$N$7:$N$366)-SUMPRODUCT($J$7:J225,$N$7:N225)</f>
        <v>300000</v>
      </c>
      <c r="M225" s="75">
        <f t="shared" ca="1" si="57"/>
        <v>8597255.1274269763</v>
      </c>
      <c r="N225" s="75">
        <f>C_Lower!J225*Ann_Prem/No_Ann_Prems</f>
        <v>0</v>
      </c>
      <c r="O225" s="78">
        <f>VLOOKUP(INT((A225-1)/12)+1,P_Parameters!$B$63:$C$66,2)*N225</f>
        <v>0</v>
      </c>
      <c r="P225" s="80">
        <f t="shared" si="50"/>
        <v>0</v>
      </c>
      <c r="Q225" s="92">
        <f t="shared" si="51"/>
        <v>0</v>
      </c>
      <c r="R225" s="78">
        <f t="shared" ca="1" si="52"/>
        <v>0</v>
      </c>
      <c r="S225" s="75">
        <f t="shared" ca="1" si="53"/>
        <v>8649224.8385034483</v>
      </c>
      <c r="T225" s="75">
        <f t="shared" ca="1" si="58"/>
        <v>8649224.8385034483</v>
      </c>
      <c r="U225" s="81">
        <f>VLOOKUP(D225,P_Parameters!$B$71:$C$76,2)</f>
        <v>0</v>
      </c>
    </row>
    <row r="226" spans="1:21" x14ac:dyDescent="0.25">
      <c r="A226" s="59">
        <f t="shared" si="59"/>
        <v>220</v>
      </c>
      <c r="B226" s="76">
        <f t="shared" ca="1" si="45"/>
        <v>50072</v>
      </c>
      <c r="C226" s="76">
        <f t="shared" ca="1" si="46"/>
        <v>50100</v>
      </c>
      <c r="D226" s="77">
        <f t="shared" si="54"/>
        <v>19</v>
      </c>
      <c r="E226" s="77">
        <f t="shared" si="55"/>
        <v>0</v>
      </c>
      <c r="F226" s="75">
        <f t="shared" si="56"/>
        <v>0</v>
      </c>
      <c r="G226" s="75">
        <f t="shared" si="47"/>
        <v>0</v>
      </c>
      <c r="H226" s="59">
        <f>IF(SUM(F226:$F$366)=1,1,0)</f>
        <v>1</v>
      </c>
      <c r="I226" s="78">
        <f t="shared" si="48"/>
        <v>1</v>
      </c>
      <c r="J226" s="59">
        <f>IF(MOD(A226-1,12/VLOOKUP(Prem_Frequency,P_Parameters!$B$21:$C$24,2,FALSE))=0,1)*H226</f>
        <v>0</v>
      </c>
      <c r="K226" s="75">
        <f t="shared" si="49"/>
        <v>2000000</v>
      </c>
      <c r="L226" s="79">
        <f>SUMPRODUCT($J$7:$J$366,$N$7:$N$366)-SUMPRODUCT($J$7:J226,$N$7:N226)</f>
        <v>300000</v>
      </c>
      <c r="M226" s="75">
        <f t="shared" ca="1" si="57"/>
        <v>8649224.8385034483</v>
      </c>
      <c r="N226" s="75">
        <f>C_Lower!J226*Ann_Prem/No_Ann_Prems</f>
        <v>0</v>
      </c>
      <c r="O226" s="78">
        <f>VLOOKUP(INT((A226-1)/12)+1,P_Parameters!$B$63:$C$66,2)*N226</f>
        <v>0</v>
      </c>
      <c r="P226" s="80">
        <f t="shared" si="50"/>
        <v>0</v>
      </c>
      <c r="Q226" s="92">
        <f t="shared" si="51"/>
        <v>0</v>
      </c>
      <c r="R226" s="78">
        <f t="shared" ca="1" si="52"/>
        <v>0</v>
      </c>
      <c r="S226" s="75">
        <f t="shared" ca="1" si="53"/>
        <v>8701508.7022750936</v>
      </c>
      <c r="T226" s="75">
        <f t="shared" ca="1" si="58"/>
        <v>8701508.7022750936</v>
      </c>
      <c r="U226" s="81">
        <f>VLOOKUP(D226,P_Parameters!$B$71:$C$76,2)</f>
        <v>0</v>
      </c>
    </row>
    <row r="227" spans="1:21" x14ac:dyDescent="0.25">
      <c r="A227" s="59">
        <f t="shared" si="59"/>
        <v>221</v>
      </c>
      <c r="B227" s="76">
        <f t="shared" ca="1" si="45"/>
        <v>50100</v>
      </c>
      <c r="C227" s="76">
        <f t="shared" ca="1" si="46"/>
        <v>50131</v>
      </c>
      <c r="D227" s="77">
        <f t="shared" si="54"/>
        <v>19</v>
      </c>
      <c r="E227" s="77">
        <f t="shared" si="55"/>
        <v>0</v>
      </c>
      <c r="F227" s="75">
        <f t="shared" si="56"/>
        <v>0</v>
      </c>
      <c r="G227" s="75">
        <f t="shared" si="47"/>
        <v>0</v>
      </c>
      <c r="H227" s="59">
        <f>IF(SUM(F227:$F$366)=1,1,0)</f>
        <v>1</v>
      </c>
      <c r="I227" s="78">
        <f t="shared" si="48"/>
        <v>1</v>
      </c>
      <c r="J227" s="59">
        <f>IF(MOD(A227-1,12/VLOOKUP(Prem_Frequency,P_Parameters!$B$21:$C$24,2,FALSE))=0,1)*H227</f>
        <v>0</v>
      </c>
      <c r="K227" s="75">
        <f t="shared" si="49"/>
        <v>2000000</v>
      </c>
      <c r="L227" s="79">
        <f>SUMPRODUCT($J$7:$J$366,$N$7:$N$366)-SUMPRODUCT($J$7:J227,$N$7:N227)</f>
        <v>300000</v>
      </c>
      <c r="M227" s="75">
        <f t="shared" ca="1" si="57"/>
        <v>8701508.7022750936</v>
      </c>
      <c r="N227" s="75">
        <f>C_Lower!J227*Ann_Prem/No_Ann_Prems</f>
        <v>0</v>
      </c>
      <c r="O227" s="78">
        <f>VLOOKUP(INT((A227-1)/12)+1,P_Parameters!$B$63:$C$66,2)*N227</f>
        <v>0</v>
      </c>
      <c r="P227" s="80">
        <f t="shared" si="50"/>
        <v>0</v>
      </c>
      <c r="Q227" s="92">
        <f t="shared" si="51"/>
        <v>0</v>
      </c>
      <c r="R227" s="78">
        <f t="shared" ca="1" si="52"/>
        <v>0</v>
      </c>
      <c r="S227" s="75">
        <f t="shared" ca="1" si="53"/>
        <v>8754108.617769517</v>
      </c>
      <c r="T227" s="75">
        <f t="shared" ca="1" si="58"/>
        <v>8754108.617769517</v>
      </c>
      <c r="U227" s="81">
        <f>VLOOKUP(D227,P_Parameters!$B$71:$C$76,2)</f>
        <v>0</v>
      </c>
    </row>
    <row r="228" spans="1:21" x14ac:dyDescent="0.25">
      <c r="A228" s="59">
        <f t="shared" si="59"/>
        <v>222</v>
      </c>
      <c r="B228" s="76">
        <f t="shared" ca="1" si="45"/>
        <v>50131</v>
      </c>
      <c r="C228" s="76">
        <f t="shared" ca="1" si="46"/>
        <v>50161</v>
      </c>
      <c r="D228" s="77">
        <f t="shared" si="54"/>
        <v>19</v>
      </c>
      <c r="E228" s="77">
        <f t="shared" si="55"/>
        <v>0</v>
      </c>
      <c r="F228" s="75">
        <f t="shared" si="56"/>
        <v>0</v>
      </c>
      <c r="G228" s="75">
        <f t="shared" si="47"/>
        <v>0</v>
      </c>
      <c r="H228" s="59">
        <f>IF(SUM(F228:$F$366)=1,1,0)</f>
        <v>1</v>
      </c>
      <c r="I228" s="78">
        <f t="shared" si="48"/>
        <v>1</v>
      </c>
      <c r="J228" s="59">
        <f>IF(MOD(A228-1,12/VLOOKUP(Prem_Frequency,P_Parameters!$B$21:$C$24,2,FALSE))=0,1)*H228</f>
        <v>0</v>
      </c>
      <c r="K228" s="75">
        <f t="shared" si="49"/>
        <v>2000000</v>
      </c>
      <c r="L228" s="79">
        <f>SUMPRODUCT($J$7:$J$366,$N$7:$N$366)-SUMPRODUCT($J$7:J228,$N$7:N228)</f>
        <v>300000</v>
      </c>
      <c r="M228" s="75">
        <f t="shared" ca="1" si="57"/>
        <v>8754108.617769517</v>
      </c>
      <c r="N228" s="75">
        <f>C_Lower!J228*Ann_Prem/No_Ann_Prems</f>
        <v>0</v>
      </c>
      <c r="O228" s="78">
        <f>VLOOKUP(INT((A228-1)/12)+1,P_Parameters!$B$63:$C$66,2)*N228</f>
        <v>0</v>
      </c>
      <c r="P228" s="80">
        <f t="shared" si="50"/>
        <v>0</v>
      </c>
      <c r="Q228" s="92">
        <f t="shared" si="51"/>
        <v>0</v>
      </c>
      <c r="R228" s="78">
        <f t="shared" ca="1" si="52"/>
        <v>0</v>
      </c>
      <c r="S228" s="75">
        <f t="shared" ca="1" si="53"/>
        <v>8807026.4954937883</v>
      </c>
      <c r="T228" s="75">
        <f t="shared" ca="1" si="58"/>
        <v>8807026.4954937883</v>
      </c>
      <c r="U228" s="81">
        <f>VLOOKUP(D228,P_Parameters!$B$71:$C$76,2)</f>
        <v>0</v>
      </c>
    </row>
    <row r="229" spans="1:21" x14ac:dyDescent="0.25">
      <c r="A229" s="59">
        <f t="shared" si="59"/>
        <v>223</v>
      </c>
      <c r="B229" s="76">
        <f t="shared" ca="1" si="45"/>
        <v>50161</v>
      </c>
      <c r="C229" s="76">
        <f t="shared" ca="1" si="46"/>
        <v>50192</v>
      </c>
      <c r="D229" s="77">
        <f t="shared" si="54"/>
        <v>19</v>
      </c>
      <c r="E229" s="77">
        <f t="shared" si="55"/>
        <v>0</v>
      </c>
      <c r="F229" s="75">
        <f t="shared" si="56"/>
        <v>0</v>
      </c>
      <c r="G229" s="75">
        <f t="shared" si="47"/>
        <v>0</v>
      </c>
      <c r="H229" s="59">
        <f>IF(SUM(F229:$F$366)=1,1,0)</f>
        <v>1</v>
      </c>
      <c r="I229" s="78">
        <f t="shared" si="48"/>
        <v>1</v>
      </c>
      <c r="J229" s="59">
        <f>IF(MOD(A229-1,12/VLOOKUP(Prem_Frequency,P_Parameters!$B$21:$C$24,2,FALSE))=0,1)*H229</f>
        <v>0</v>
      </c>
      <c r="K229" s="75">
        <f t="shared" si="49"/>
        <v>2000000</v>
      </c>
      <c r="L229" s="79">
        <f>SUMPRODUCT($J$7:$J$366,$N$7:$N$366)-SUMPRODUCT($J$7:J229,$N$7:N229)</f>
        <v>300000</v>
      </c>
      <c r="M229" s="75">
        <f t="shared" ca="1" si="57"/>
        <v>8807026.4954937883</v>
      </c>
      <c r="N229" s="75">
        <f>C_Lower!J229*Ann_Prem/No_Ann_Prems</f>
        <v>0</v>
      </c>
      <c r="O229" s="78">
        <f>VLOOKUP(INT((A229-1)/12)+1,P_Parameters!$B$63:$C$66,2)*N229</f>
        <v>0</v>
      </c>
      <c r="P229" s="80">
        <f t="shared" si="50"/>
        <v>0</v>
      </c>
      <c r="Q229" s="92">
        <f t="shared" si="51"/>
        <v>0</v>
      </c>
      <c r="R229" s="78">
        <f t="shared" ca="1" si="52"/>
        <v>0</v>
      </c>
      <c r="S229" s="75">
        <f t="shared" ca="1" si="53"/>
        <v>8860264.2575038392</v>
      </c>
      <c r="T229" s="75">
        <f t="shared" ca="1" si="58"/>
        <v>8860264.2575038392</v>
      </c>
      <c r="U229" s="81">
        <f>VLOOKUP(D229,P_Parameters!$B$71:$C$76,2)</f>
        <v>0</v>
      </c>
    </row>
    <row r="230" spans="1:21" x14ac:dyDescent="0.25">
      <c r="A230" s="59">
        <f t="shared" si="59"/>
        <v>224</v>
      </c>
      <c r="B230" s="76">
        <f t="shared" ca="1" si="45"/>
        <v>50192</v>
      </c>
      <c r="C230" s="76">
        <f t="shared" ca="1" si="46"/>
        <v>50222</v>
      </c>
      <c r="D230" s="77">
        <f t="shared" si="54"/>
        <v>19</v>
      </c>
      <c r="E230" s="77">
        <f t="shared" si="55"/>
        <v>0</v>
      </c>
      <c r="F230" s="75">
        <f t="shared" si="56"/>
        <v>0</v>
      </c>
      <c r="G230" s="75">
        <f t="shared" si="47"/>
        <v>0</v>
      </c>
      <c r="H230" s="59">
        <f>IF(SUM(F230:$F$366)=1,1,0)</f>
        <v>1</v>
      </c>
      <c r="I230" s="78">
        <f t="shared" si="48"/>
        <v>1</v>
      </c>
      <c r="J230" s="59">
        <f>IF(MOD(A230-1,12/VLOOKUP(Prem_Frequency,P_Parameters!$B$21:$C$24,2,FALSE))=0,1)*H230</f>
        <v>0</v>
      </c>
      <c r="K230" s="75">
        <f t="shared" si="49"/>
        <v>2000000</v>
      </c>
      <c r="L230" s="79">
        <f>SUMPRODUCT($J$7:$J$366,$N$7:$N$366)-SUMPRODUCT($J$7:J230,$N$7:N230)</f>
        <v>300000</v>
      </c>
      <c r="M230" s="75">
        <f t="shared" ca="1" si="57"/>
        <v>8860264.2575038392</v>
      </c>
      <c r="N230" s="75">
        <f>C_Lower!J230*Ann_Prem/No_Ann_Prems</f>
        <v>0</v>
      </c>
      <c r="O230" s="78">
        <f>VLOOKUP(INT((A230-1)/12)+1,P_Parameters!$B$63:$C$66,2)*N230</f>
        <v>0</v>
      </c>
      <c r="P230" s="80">
        <f t="shared" si="50"/>
        <v>0</v>
      </c>
      <c r="Q230" s="92">
        <f t="shared" si="51"/>
        <v>0</v>
      </c>
      <c r="R230" s="78">
        <f t="shared" ca="1" si="52"/>
        <v>0</v>
      </c>
      <c r="S230" s="75">
        <f t="shared" ca="1" si="53"/>
        <v>8913823.8374742754</v>
      </c>
      <c r="T230" s="75">
        <f t="shared" ca="1" si="58"/>
        <v>8913823.8374742754</v>
      </c>
      <c r="U230" s="81">
        <f>VLOOKUP(D230,P_Parameters!$B$71:$C$76,2)</f>
        <v>0</v>
      </c>
    </row>
    <row r="231" spans="1:21" x14ac:dyDescent="0.25">
      <c r="A231" s="59">
        <f t="shared" si="59"/>
        <v>225</v>
      </c>
      <c r="B231" s="76">
        <f t="shared" ca="1" si="45"/>
        <v>50222</v>
      </c>
      <c r="C231" s="76">
        <f t="shared" ca="1" si="46"/>
        <v>50253</v>
      </c>
      <c r="D231" s="77">
        <f t="shared" si="54"/>
        <v>19</v>
      </c>
      <c r="E231" s="77">
        <f t="shared" si="55"/>
        <v>0</v>
      </c>
      <c r="F231" s="75">
        <f t="shared" si="56"/>
        <v>0</v>
      </c>
      <c r="G231" s="75">
        <f t="shared" si="47"/>
        <v>0</v>
      </c>
      <c r="H231" s="59">
        <f>IF(SUM(F231:$F$366)=1,1,0)</f>
        <v>1</v>
      </c>
      <c r="I231" s="78">
        <f t="shared" si="48"/>
        <v>1</v>
      </c>
      <c r="J231" s="59">
        <f>IF(MOD(A231-1,12/VLOOKUP(Prem_Frequency,P_Parameters!$B$21:$C$24,2,FALSE))=0,1)*H231</f>
        <v>0</v>
      </c>
      <c r="K231" s="75">
        <f t="shared" si="49"/>
        <v>2000000</v>
      </c>
      <c r="L231" s="79">
        <f>SUMPRODUCT($J$7:$J$366,$N$7:$N$366)-SUMPRODUCT($J$7:J231,$N$7:N231)</f>
        <v>300000</v>
      </c>
      <c r="M231" s="75">
        <f t="shared" ca="1" si="57"/>
        <v>8913823.8374742754</v>
      </c>
      <c r="N231" s="75">
        <f>C_Lower!J231*Ann_Prem/No_Ann_Prems</f>
        <v>0</v>
      </c>
      <c r="O231" s="78">
        <f>VLOOKUP(INT((A231-1)/12)+1,P_Parameters!$B$63:$C$66,2)*N231</f>
        <v>0</v>
      </c>
      <c r="P231" s="80">
        <f t="shared" si="50"/>
        <v>0</v>
      </c>
      <c r="Q231" s="92">
        <f t="shared" si="51"/>
        <v>0</v>
      </c>
      <c r="R231" s="78">
        <f t="shared" ca="1" si="52"/>
        <v>0</v>
      </c>
      <c r="S231" s="75">
        <f t="shared" ca="1" si="53"/>
        <v>8967707.180768609</v>
      </c>
      <c r="T231" s="75">
        <f t="shared" ca="1" si="58"/>
        <v>8967707.180768609</v>
      </c>
      <c r="U231" s="81">
        <f>VLOOKUP(D231,P_Parameters!$B$71:$C$76,2)</f>
        <v>0</v>
      </c>
    </row>
    <row r="232" spans="1:21" x14ac:dyDescent="0.25">
      <c r="A232" s="59">
        <f t="shared" si="59"/>
        <v>226</v>
      </c>
      <c r="B232" s="76">
        <f t="shared" ca="1" si="45"/>
        <v>50253</v>
      </c>
      <c r="C232" s="76">
        <f t="shared" ca="1" si="46"/>
        <v>50284</v>
      </c>
      <c r="D232" s="77">
        <f t="shared" si="54"/>
        <v>19</v>
      </c>
      <c r="E232" s="77">
        <f t="shared" si="55"/>
        <v>0</v>
      </c>
      <c r="F232" s="75">
        <f t="shared" si="56"/>
        <v>0</v>
      </c>
      <c r="G232" s="75">
        <f t="shared" si="47"/>
        <v>0</v>
      </c>
      <c r="H232" s="59">
        <f>IF(SUM(F232:$F$366)=1,1,0)</f>
        <v>1</v>
      </c>
      <c r="I232" s="78">
        <f t="shared" si="48"/>
        <v>1</v>
      </c>
      <c r="J232" s="59">
        <f>IF(MOD(A232-1,12/VLOOKUP(Prem_Frequency,P_Parameters!$B$21:$C$24,2,FALSE))=0,1)*H232</f>
        <v>0</v>
      </c>
      <c r="K232" s="75">
        <f t="shared" si="49"/>
        <v>2000000</v>
      </c>
      <c r="L232" s="79">
        <f>SUMPRODUCT($J$7:$J$366,$N$7:$N$366)-SUMPRODUCT($J$7:J232,$N$7:N232)</f>
        <v>300000</v>
      </c>
      <c r="M232" s="75">
        <f t="shared" ca="1" si="57"/>
        <v>8967707.180768609</v>
      </c>
      <c r="N232" s="75">
        <f>C_Lower!J232*Ann_Prem/No_Ann_Prems</f>
        <v>0</v>
      </c>
      <c r="O232" s="78">
        <f>VLOOKUP(INT((A232-1)/12)+1,P_Parameters!$B$63:$C$66,2)*N232</f>
        <v>0</v>
      </c>
      <c r="P232" s="80">
        <f t="shared" si="50"/>
        <v>0</v>
      </c>
      <c r="Q232" s="92">
        <f t="shared" si="51"/>
        <v>0</v>
      </c>
      <c r="R232" s="78">
        <f t="shared" ca="1" si="52"/>
        <v>0</v>
      </c>
      <c r="S232" s="75">
        <f t="shared" ca="1" si="53"/>
        <v>9021916.2445099149</v>
      </c>
      <c r="T232" s="75">
        <f t="shared" ca="1" si="58"/>
        <v>9021916.2445099149</v>
      </c>
      <c r="U232" s="81">
        <f>VLOOKUP(D232,P_Parameters!$B$71:$C$76,2)</f>
        <v>0</v>
      </c>
    </row>
    <row r="233" spans="1:21" x14ac:dyDescent="0.25">
      <c r="A233" s="59">
        <f t="shared" si="59"/>
        <v>227</v>
      </c>
      <c r="B233" s="76">
        <f t="shared" ca="1" si="45"/>
        <v>50284</v>
      </c>
      <c r="C233" s="76">
        <f t="shared" ca="1" si="46"/>
        <v>50314</v>
      </c>
      <c r="D233" s="77">
        <f t="shared" si="54"/>
        <v>19</v>
      </c>
      <c r="E233" s="77">
        <f t="shared" si="55"/>
        <v>0</v>
      </c>
      <c r="F233" s="75">
        <f t="shared" si="56"/>
        <v>0</v>
      </c>
      <c r="G233" s="75">
        <f t="shared" si="47"/>
        <v>0</v>
      </c>
      <c r="H233" s="59">
        <f>IF(SUM(F233:$F$366)=1,1,0)</f>
        <v>1</v>
      </c>
      <c r="I233" s="78">
        <f t="shared" si="48"/>
        <v>1</v>
      </c>
      <c r="J233" s="59">
        <f>IF(MOD(A233-1,12/VLOOKUP(Prem_Frequency,P_Parameters!$B$21:$C$24,2,FALSE))=0,1)*H233</f>
        <v>0</v>
      </c>
      <c r="K233" s="75">
        <f t="shared" si="49"/>
        <v>2000000</v>
      </c>
      <c r="L233" s="79">
        <f>SUMPRODUCT($J$7:$J$366,$N$7:$N$366)-SUMPRODUCT($J$7:J233,$N$7:N233)</f>
        <v>300000</v>
      </c>
      <c r="M233" s="75">
        <f t="shared" ca="1" si="57"/>
        <v>9021916.2445099149</v>
      </c>
      <c r="N233" s="75">
        <f>C_Lower!J233*Ann_Prem/No_Ann_Prems</f>
        <v>0</v>
      </c>
      <c r="O233" s="78">
        <f>VLOOKUP(INT((A233-1)/12)+1,P_Parameters!$B$63:$C$66,2)*N233</f>
        <v>0</v>
      </c>
      <c r="P233" s="80">
        <f t="shared" si="50"/>
        <v>0</v>
      </c>
      <c r="Q233" s="92">
        <f t="shared" si="51"/>
        <v>0</v>
      </c>
      <c r="R233" s="78">
        <f t="shared" ca="1" si="52"/>
        <v>0</v>
      </c>
      <c r="S233" s="75">
        <f t="shared" ca="1" si="53"/>
        <v>9076452.9976519197</v>
      </c>
      <c r="T233" s="75">
        <f t="shared" ca="1" si="58"/>
        <v>9076452.9976519197</v>
      </c>
      <c r="U233" s="81">
        <f>VLOOKUP(D233,P_Parameters!$B$71:$C$76,2)</f>
        <v>0</v>
      </c>
    </row>
    <row r="234" spans="1:21" x14ac:dyDescent="0.25">
      <c r="A234" s="59">
        <f t="shared" si="59"/>
        <v>228</v>
      </c>
      <c r="B234" s="76">
        <f t="shared" ca="1" si="45"/>
        <v>50314</v>
      </c>
      <c r="C234" s="76">
        <f t="shared" ca="1" si="46"/>
        <v>50345</v>
      </c>
      <c r="D234" s="77">
        <f t="shared" si="54"/>
        <v>20</v>
      </c>
      <c r="E234" s="77">
        <f t="shared" si="55"/>
        <v>19</v>
      </c>
      <c r="F234" s="75">
        <f t="shared" si="56"/>
        <v>0</v>
      </c>
      <c r="G234" s="75">
        <f t="shared" si="47"/>
        <v>0</v>
      </c>
      <c r="H234" s="59">
        <f>IF(SUM(F234:$F$366)=1,1,0)</f>
        <v>1</v>
      </c>
      <c r="I234" s="78">
        <f t="shared" si="48"/>
        <v>1</v>
      </c>
      <c r="J234" s="59">
        <f>IF(MOD(A234-1,12/VLOOKUP(Prem_Frequency,P_Parameters!$B$21:$C$24,2,FALSE))=0,1)*H234</f>
        <v>0</v>
      </c>
      <c r="K234" s="75">
        <f t="shared" si="49"/>
        <v>2000000</v>
      </c>
      <c r="L234" s="79">
        <f>SUMPRODUCT($J$7:$J$366,$N$7:$N$366)-SUMPRODUCT($J$7:J234,$N$7:N234)</f>
        <v>300000</v>
      </c>
      <c r="M234" s="75">
        <f t="shared" ca="1" si="57"/>
        <v>9076452.9976519197</v>
      </c>
      <c r="N234" s="75">
        <f>C_Lower!J234*Ann_Prem/No_Ann_Prems</f>
        <v>0</v>
      </c>
      <c r="O234" s="78">
        <f>VLOOKUP(INT((A234-1)/12)+1,P_Parameters!$B$63:$C$66,2)*N234</f>
        <v>0</v>
      </c>
      <c r="P234" s="80">
        <f t="shared" si="50"/>
        <v>0</v>
      </c>
      <c r="Q234" s="92">
        <f t="shared" si="51"/>
        <v>0</v>
      </c>
      <c r="R234" s="78">
        <f t="shared" ca="1" si="52"/>
        <v>0</v>
      </c>
      <c r="S234" s="75">
        <f t="shared" ca="1" si="53"/>
        <v>9131319.421050515</v>
      </c>
      <c r="T234" s="75">
        <f t="shared" ca="1" si="58"/>
        <v>9131319.421050515</v>
      </c>
      <c r="U234" s="81">
        <f>VLOOKUP(D234,P_Parameters!$B$71:$C$76,2)</f>
        <v>0</v>
      </c>
    </row>
    <row r="235" spans="1:21" x14ac:dyDescent="0.25">
      <c r="A235" s="59">
        <f t="shared" si="59"/>
        <v>229</v>
      </c>
      <c r="B235" s="76">
        <f t="shared" ca="1" si="45"/>
        <v>50345</v>
      </c>
      <c r="C235" s="76">
        <f t="shared" ca="1" si="46"/>
        <v>50375</v>
      </c>
      <c r="D235" s="77">
        <f t="shared" si="54"/>
        <v>20</v>
      </c>
      <c r="E235" s="77">
        <f t="shared" si="55"/>
        <v>0</v>
      </c>
      <c r="F235" s="75">
        <f t="shared" si="56"/>
        <v>0</v>
      </c>
      <c r="G235" s="75">
        <f t="shared" si="47"/>
        <v>1</v>
      </c>
      <c r="H235" s="59">
        <f>IF(SUM(F235:$F$366)=1,1,0)</f>
        <v>1</v>
      </c>
      <c r="I235" s="78">
        <f t="shared" si="48"/>
        <v>1</v>
      </c>
      <c r="J235" s="59">
        <f>IF(MOD(A235-1,12/VLOOKUP(Prem_Frequency,P_Parameters!$B$21:$C$24,2,FALSE))=0,1)*H235</f>
        <v>1</v>
      </c>
      <c r="K235" s="75">
        <f t="shared" si="49"/>
        <v>2000000</v>
      </c>
      <c r="L235" s="79">
        <f>SUMPRODUCT($J$7:$J$366,$N$7:$N$366)-SUMPRODUCT($J$7:J235,$N$7:N235)</f>
        <v>0</v>
      </c>
      <c r="M235" s="75">
        <f t="shared" ca="1" si="57"/>
        <v>9131319.421050515</v>
      </c>
      <c r="N235" s="75">
        <f>C_Lower!J235*Ann_Prem/No_Ann_Prems</f>
        <v>300000</v>
      </c>
      <c r="O235" s="78">
        <f>VLOOKUP(INT((A235-1)/12)+1,P_Parameters!$B$63:$C$66,2)*N235</f>
        <v>0</v>
      </c>
      <c r="P235" s="80">
        <f t="shared" si="50"/>
        <v>3000</v>
      </c>
      <c r="Q235" s="92">
        <f t="shared" si="51"/>
        <v>5000</v>
      </c>
      <c r="R235" s="78">
        <f t="shared" ca="1" si="52"/>
        <v>23700</v>
      </c>
      <c r="S235" s="75">
        <f t="shared" ca="1" si="53"/>
        <v>9456439.3593099248</v>
      </c>
      <c r="T235" s="75">
        <f t="shared" ca="1" si="58"/>
        <v>9456439.3593099248</v>
      </c>
      <c r="U235" s="81">
        <f>VLOOKUP(D235,P_Parameters!$B$71:$C$76,2)</f>
        <v>0</v>
      </c>
    </row>
    <row r="236" spans="1:21" x14ac:dyDescent="0.25">
      <c r="A236" s="59">
        <f t="shared" si="59"/>
        <v>230</v>
      </c>
      <c r="B236" s="76">
        <f t="shared" ca="1" si="45"/>
        <v>50375</v>
      </c>
      <c r="C236" s="76">
        <f t="shared" ca="1" si="46"/>
        <v>50406</v>
      </c>
      <c r="D236" s="77">
        <f t="shared" si="54"/>
        <v>20</v>
      </c>
      <c r="E236" s="77">
        <f t="shared" si="55"/>
        <v>0</v>
      </c>
      <c r="F236" s="75">
        <f t="shared" si="56"/>
        <v>0</v>
      </c>
      <c r="G236" s="75">
        <f t="shared" si="47"/>
        <v>0</v>
      </c>
      <c r="H236" s="59">
        <f>IF(SUM(F236:$F$366)=1,1,0)</f>
        <v>1</v>
      </c>
      <c r="I236" s="78">
        <f t="shared" si="48"/>
        <v>1</v>
      </c>
      <c r="J236" s="59">
        <f>IF(MOD(A236-1,12/VLOOKUP(Prem_Frequency,P_Parameters!$B$21:$C$24,2,FALSE))=0,1)*H236</f>
        <v>0</v>
      </c>
      <c r="K236" s="75">
        <f t="shared" si="49"/>
        <v>2000000</v>
      </c>
      <c r="L236" s="79">
        <f>SUMPRODUCT($J$7:$J$366,$N$7:$N$366)-SUMPRODUCT($J$7:J236,$N$7:N236)</f>
        <v>0</v>
      </c>
      <c r="M236" s="75">
        <f t="shared" ca="1" si="57"/>
        <v>9456439.3593099248</v>
      </c>
      <c r="N236" s="75">
        <f>C_Lower!J236*Ann_Prem/No_Ann_Prems</f>
        <v>0</v>
      </c>
      <c r="O236" s="78">
        <f>VLOOKUP(INT((A236-1)/12)+1,P_Parameters!$B$63:$C$66,2)*N236</f>
        <v>0</v>
      </c>
      <c r="P236" s="80">
        <f t="shared" si="50"/>
        <v>0</v>
      </c>
      <c r="Q236" s="92">
        <f t="shared" si="51"/>
        <v>0</v>
      </c>
      <c r="R236" s="78">
        <f t="shared" ca="1" si="52"/>
        <v>0</v>
      </c>
      <c r="S236" s="75">
        <f t="shared" ca="1" si="53"/>
        <v>9513602.7694950774</v>
      </c>
      <c r="T236" s="75">
        <f t="shared" ca="1" si="58"/>
        <v>9513602.7694950774</v>
      </c>
      <c r="U236" s="81">
        <f>VLOOKUP(D236,P_Parameters!$B$71:$C$76,2)</f>
        <v>0</v>
      </c>
    </row>
    <row r="237" spans="1:21" x14ac:dyDescent="0.25">
      <c r="A237" s="59">
        <f t="shared" si="59"/>
        <v>231</v>
      </c>
      <c r="B237" s="76">
        <f t="shared" ca="1" si="45"/>
        <v>50406</v>
      </c>
      <c r="C237" s="76">
        <f t="shared" ca="1" si="46"/>
        <v>50437</v>
      </c>
      <c r="D237" s="77">
        <f t="shared" si="54"/>
        <v>20</v>
      </c>
      <c r="E237" s="77">
        <f t="shared" si="55"/>
        <v>0</v>
      </c>
      <c r="F237" s="75">
        <f t="shared" si="56"/>
        <v>0</v>
      </c>
      <c r="G237" s="75">
        <f t="shared" si="47"/>
        <v>0</v>
      </c>
      <c r="H237" s="59">
        <f>IF(SUM(F237:$F$366)=1,1,0)</f>
        <v>1</v>
      </c>
      <c r="I237" s="78">
        <f t="shared" si="48"/>
        <v>1</v>
      </c>
      <c r="J237" s="59">
        <f>IF(MOD(A237-1,12/VLOOKUP(Prem_Frequency,P_Parameters!$B$21:$C$24,2,FALSE))=0,1)*H237</f>
        <v>0</v>
      </c>
      <c r="K237" s="75">
        <f t="shared" si="49"/>
        <v>2000000</v>
      </c>
      <c r="L237" s="79">
        <f>SUMPRODUCT($J$7:$J$366,$N$7:$N$366)-SUMPRODUCT($J$7:J237,$N$7:N237)</f>
        <v>0</v>
      </c>
      <c r="M237" s="75">
        <f t="shared" ca="1" si="57"/>
        <v>9513602.7694950774</v>
      </c>
      <c r="N237" s="75">
        <f>C_Lower!J237*Ann_Prem/No_Ann_Prems</f>
        <v>0</v>
      </c>
      <c r="O237" s="78">
        <f>VLOOKUP(INT((A237-1)/12)+1,P_Parameters!$B$63:$C$66,2)*N237</f>
        <v>0</v>
      </c>
      <c r="P237" s="80">
        <f t="shared" si="50"/>
        <v>0</v>
      </c>
      <c r="Q237" s="92">
        <f t="shared" si="51"/>
        <v>0</v>
      </c>
      <c r="R237" s="78">
        <f t="shared" ca="1" si="52"/>
        <v>0</v>
      </c>
      <c r="S237" s="75">
        <f t="shared" ca="1" si="53"/>
        <v>9571111.727865953</v>
      </c>
      <c r="T237" s="75">
        <f t="shared" ca="1" si="58"/>
        <v>9571111.727865953</v>
      </c>
      <c r="U237" s="81">
        <f>VLOOKUP(D237,P_Parameters!$B$71:$C$76,2)</f>
        <v>0</v>
      </c>
    </row>
    <row r="238" spans="1:21" x14ac:dyDescent="0.25">
      <c r="A238" s="59">
        <f t="shared" si="59"/>
        <v>232</v>
      </c>
      <c r="B238" s="76">
        <f t="shared" ca="1" si="45"/>
        <v>50437</v>
      </c>
      <c r="C238" s="76">
        <f t="shared" ca="1" si="46"/>
        <v>50465</v>
      </c>
      <c r="D238" s="77">
        <f t="shared" si="54"/>
        <v>20</v>
      </c>
      <c r="E238" s="77">
        <f t="shared" si="55"/>
        <v>0</v>
      </c>
      <c r="F238" s="75">
        <f t="shared" si="56"/>
        <v>0</v>
      </c>
      <c r="G238" s="75">
        <f t="shared" si="47"/>
        <v>0</v>
      </c>
      <c r="H238" s="59">
        <f>IF(SUM(F238:$F$366)=1,1,0)</f>
        <v>1</v>
      </c>
      <c r="I238" s="78">
        <f t="shared" si="48"/>
        <v>1</v>
      </c>
      <c r="J238" s="59">
        <f>IF(MOD(A238-1,12/VLOOKUP(Prem_Frequency,P_Parameters!$B$21:$C$24,2,FALSE))=0,1)*H238</f>
        <v>0</v>
      </c>
      <c r="K238" s="75">
        <f t="shared" si="49"/>
        <v>2000000</v>
      </c>
      <c r="L238" s="79">
        <f>SUMPRODUCT($J$7:$J$366,$N$7:$N$366)-SUMPRODUCT($J$7:J238,$N$7:N238)</f>
        <v>0</v>
      </c>
      <c r="M238" s="75">
        <f t="shared" ca="1" si="57"/>
        <v>9571111.727865953</v>
      </c>
      <c r="N238" s="75">
        <f>C_Lower!J238*Ann_Prem/No_Ann_Prems</f>
        <v>0</v>
      </c>
      <c r="O238" s="78">
        <f>VLOOKUP(INT((A238-1)/12)+1,P_Parameters!$B$63:$C$66,2)*N238</f>
        <v>0</v>
      </c>
      <c r="P238" s="80">
        <f t="shared" si="50"/>
        <v>0</v>
      </c>
      <c r="Q238" s="92">
        <f t="shared" si="51"/>
        <v>0</v>
      </c>
      <c r="R238" s="78">
        <f t="shared" ca="1" si="52"/>
        <v>0</v>
      </c>
      <c r="S238" s="75">
        <f t="shared" ca="1" si="53"/>
        <v>9628968.3232333511</v>
      </c>
      <c r="T238" s="75">
        <f t="shared" ca="1" si="58"/>
        <v>9628968.3232333511</v>
      </c>
      <c r="U238" s="81">
        <f>VLOOKUP(D238,P_Parameters!$B$71:$C$76,2)</f>
        <v>0</v>
      </c>
    </row>
    <row r="239" spans="1:21" x14ac:dyDescent="0.25">
      <c r="A239" s="59">
        <f t="shared" si="59"/>
        <v>233</v>
      </c>
      <c r="B239" s="76">
        <f t="shared" ca="1" si="45"/>
        <v>50465</v>
      </c>
      <c r="C239" s="76">
        <f t="shared" ca="1" si="46"/>
        <v>50496</v>
      </c>
      <c r="D239" s="77">
        <f t="shared" si="54"/>
        <v>20</v>
      </c>
      <c r="E239" s="77">
        <f t="shared" si="55"/>
        <v>0</v>
      </c>
      <c r="F239" s="75">
        <f t="shared" si="56"/>
        <v>0</v>
      </c>
      <c r="G239" s="75">
        <f t="shared" si="47"/>
        <v>0</v>
      </c>
      <c r="H239" s="59">
        <f>IF(SUM(F239:$F$366)=1,1,0)</f>
        <v>1</v>
      </c>
      <c r="I239" s="78">
        <f t="shared" si="48"/>
        <v>1</v>
      </c>
      <c r="J239" s="59">
        <f>IF(MOD(A239-1,12/VLOOKUP(Prem_Frequency,P_Parameters!$B$21:$C$24,2,FALSE))=0,1)*H239</f>
        <v>0</v>
      </c>
      <c r="K239" s="75">
        <f t="shared" si="49"/>
        <v>2000000</v>
      </c>
      <c r="L239" s="79">
        <f>SUMPRODUCT($J$7:$J$366,$N$7:$N$366)-SUMPRODUCT($J$7:J239,$N$7:N239)</f>
        <v>0</v>
      </c>
      <c r="M239" s="75">
        <f t="shared" ca="1" si="57"/>
        <v>9628968.3232333511</v>
      </c>
      <c r="N239" s="75">
        <f>C_Lower!J239*Ann_Prem/No_Ann_Prems</f>
        <v>0</v>
      </c>
      <c r="O239" s="78">
        <f>VLOOKUP(INT((A239-1)/12)+1,P_Parameters!$B$63:$C$66,2)*N239</f>
        <v>0</v>
      </c>
      <c r="P239" s="80">
        <f t="shared" si="50"/>
        <v>0</v>
      </c>
      <c r="Q239" s="92">
        <f t="shared" si="51"/>
        <v>0</v>
      </c>
      <c r="R239" s="78">
        <f t="shared" ca="1" si="52"/>
        <v>0</v>
      </c>
      <c r="S239" s="75">
        <f t="shared" ca="1" si="53"/>
        <v>9687174.6570347659</v>
      </c>
      <c r="T239" s="75">
        <f t="shared" ca="1" si="58"/>
        <v>9687174.6570347659</v>
      </c>
      <c r="U239" s="81">
        <f>VLOOKUP(D239,P_Parameters!$B$71:$C$76,2)</f>
        <v>0</v>
      </c>
    </row>
    <row r="240" spans="1:21" x14ac:dyDescent="0.25">
      <c r="A240" s="59">
        <f t="shared" si="59"/>
        <v>234</v>
      </c>
      <c r="B240" s="76">
        <f t="shared" ca="1" si="45"/>
        <v>50496</v>
      </c>
      <c r="C240" s="76">
        <f t="shared" ca="1" si="46"/>
        <v>50526</v>
      </c>
      <c r="D240" s="77">
        <f t="shared" si="54"/>
        <v>20</v>
      </c>
      <c r="E240" s="77">
        <f t="shared" si="55"/>
        <v>0</v>
      </c>
      <c r="F240" s="75">
        <f t="shared" si="56"/>
        <v>0</v>
      </c>
      <c r="G240" s="75">
        <f t="shared" si="47"/>
        <v>0</v>
      </c>
      <c r="H240" s="59">
        <f>IF(SUM(F240:$F$366)=1,1,0)</f>
        <v>1</v>
      </c>
      <c r="I240" s="78">
        <f t="shared" si="48"/>
        <v>1</v>
      </c>
      <c r="J240" s="59">
        <f>IF(MOD(A240-1,12/VLOOKUP(Prem_Frequency,P_Parameters!$B$21:$C$24,2,FALSE))=0,1)*H240</f>
        <v>0</v>
      </c>
      <c r="K240" s="75">
        <f t="shared" si="49"/>
        <v>2000000</v>
      </c>
      <c r="L240" s="79">
        <f>SUMPRODUCT($J$7:$J$366,$N$7:$N$366)-SUMPRODUCT($J$7:J240,$N$7:N240)</f>
        <v>0</v>
      </c>
      <c r="M240" s="75">
        <f t="shared" ca="1" si="57"/>
        <v>9687174.6570347659</v>
      </c>
      <c r="N240" s="75">
        <f>C_Lower!J240*Ann_Prem/No_Ann_Prems</f>
        <v>0</v>
      </c>
      <c r="O240" s="78">
        <f>VLOOKUP(INT((A240-1)/12)+1,P_Parameters!$B$63:$C$66,2)*N240</f>
        <v>0</v>
      </c>
      <c r="P240" s="80">
        <f t="shared" si="50"/>
        <v>0</v>
      </c>
      <c r="Q240" s="92">
        <f t="shared" si="51"/>
        <v>0</v>
      </c>
      <c r="R240" s="78">
        <f t="shared" ca="1" si="52"/>
        <v>0</v>
      </c>
      <c r="S240" s="75">
        <f t="shared" ca="1" si="53"/>
        <v>9745732.8434107117</v>
      </c>
      <c r="T240" s="75">
        <f t="shared" ca="1" si="58"/>
        <v>9745732.8434107117</v>
      </c>
      <c r="U240" s="81">
        <f>VLOOKUP(D240,P_Parameters!$B$71:$C$76,2)</f>
        <v>0</v>
      </c>
    </row>
    <row r="241" spans="1:21" x14ac:dyDescent="0.25">
      <c r="A241" s="59">
        <f t="shared" si="59"/>
        <v>235</v>
      </c>
      <c r="B241" s="76">
        <f t="shared" ca="1" si="45"/>
        <v>50526</v>
      </c>
      <c r="C241" s="76">
        <f t="shared" ca="1" si="46"/>
        <v>50557</v>
      </c>
      <c r="D241" s="77">
        <f t="shared" si="54"/>
        <v>20</v>
      </c>
      <c r="E241" s="77">
        <f t="shared" si="55"/>
        <v>0</v>
      </c>
      <c r="F241" s="75">
        <f t="shared" si="56"/>
        <v>0</v>
      </c>
      <c r="G241" s="75">
        <f t="shared" si="47"/>
        <v>0</v>
      </c>
      <c r="H241" s="59">
        <f>IF(SUM(F241:$F$366)=1,1,0)</f>
        <v>1</v>
      </c>
      <c r="I241" s="78">
        <f t="shared" si="48"/>
        <v>1</v>
      </c>
      <c r="J241" s="59">
        <f>IF(MOD(A241-1,12/VLOOKUP(Prem_Frequency,P_Parameters!$B$21:$C$24,2,FALSE))=0,1)*H241</f>
        <v>0</v>
      </c>
      <c r="K241" s="75">
        <f t="shared" si="49"/>
        <v>2000000</v>
      </c>
      <c r="L241" s="79">
        <f>SUMPRODUCT($J$7:$J$366,$N$7:$N$366)-SUMPRODUCT($J$7:J241,$N$7:N241)</f>
        <v>0</v>
      </c>
      <c r="M241" s="75">
        <f t="shared" ca="1" si="57"/>
        <v>9745732.8434107117</v>
      </c>
      <c r="N241" s="75">
        <f>C_Lower!J241*Ann_Prem/No_Ann_Prems</f>
        <v>0</v>
      </c>
      <c r="O241" s="78">
        <f>VLOOKUP(INT((A241-1)/12)+1,P_Parameters!$B$63:$C$66,2)*N241</f>
        <v>0</v>
      </c>
      <c r="P241" s="80">
        <f t="shared" si="50"/>
        <v>0</v>
      </c>
      <c r="Q241" s="92">
        <f t="shared" si="51"/>
        <v>0</v>
      </c>
      <c r="R241" s="78">
        <f t="shared" ca="1" si="52"/>
        <v>0</v>
      </c>
      <c r="S241" s="75">
        <f t="shared" ca="1" si="53"/>
        <v>9804645.0092815105</v>
      </c>
      <c r="T241" s="75">
        <f t="shared" ca="1" si="58"/>
        <v>9804645.0092815105</v>
      </c>
      <c r="U241" s="81">
        <f>VLOOKUP(D241,P_Parameters!$B$71:$C$76,2)</f>
        <v>0</v>
      </c>
    </row>
    <row r="242" spans="1:21" x14ac:dyDescent="0.25">
      <c r="A242" s="59">
        <f t="shared" si="59"/>
        <v>236</v>
      </c>
      <c r="B242" s="76">
        <f t="shared" ca="1" si="45"/>
        <v>50557</v>
      </c>
      <c r="C242" s="76">
        <f t="shared" ca="1" si="46"/>
        <v>50587</v>
      </c>
      <c r="D242" s="77">
        <f t="shared" si="54"/>
        <v>20</v>
      </c>
      <c r="E242" s="77">
        <f t="shared" si="55"/>
        <v>0</v>
      </c>
      <c r="F242" s="75">
        <f t="shared" si="56"/>
        <v>0</v>
      </c>
      <c r="G242" s="75">
        <f t="shared" si="47"/>
        <v>0</v>
      </c>
      <c r="H242" s="59">
        <f>IF(SUM(F242:$F$366)=1,1,0)</f>
        <v>1</v>
      </c>
      <c r="I242" s="78">
        <f t="shared" si="48"/>
        <v>1</v>
      </c>
      <c r="J242" s="59">
        <f>IF(MOD(A242-1,12/VLOOKUP(Prem_Frequency,P_Parameters!$B$21:$C$24,2,FALSE))=0,1)*H242</f>
        <v>0</v>
      </c>
      <c r="K242" s="75">
        <f t="shared" si="49"/>
        <v>2000000</v>
      </c>
      <c r="L242" s="79">
        <f>SUMPRODUCT($J$7:$J$366,$N$7:$N$366)-SUMPRODUCT($J$7:J242,$N$7:N242)</f>
        <v>0</v>
      </c>
      <c r="M242" s="75">
        <f t="shared" ca="1" si="57"/>
        <v>9804645.0092815105</v>
      </c>
      <c r="N242" s="75">
        <f>C_Lower!J242*Ann_Prem/No_Ann_Prems</f>
        <v>0</v>
      </c>
      <c r="O242" s="78">
        <f>VLOOKUP(INT((A242-1)/12)+1,P_Parameters!$B$63:$C$66,2)*N242</f>
        <v>0</v>
      </c>
      <c r="P242" s="80">
        <f t="shared" si="50"/>
        <v>0</v>
      </c>
      <c r="Q242" s="92">
        <f t="shared" si="51"/>
        <v>0</v>
      </c>
      <c r="R242" s="78">
        <f t="shared" ca="1" si="52"/>
        <v>0</v>
      </c>
      <c r="S242" s="75">
        <f t="shared" ca="1" si="53"/>
        <v>9863913.2944245432</v>
      </c>
      <c r="T242" s="75">
        <f t="shared" ca="1" si="58"/>
        <v>9863913.2944245432</v>
      </c>
      <c r="U242" s="81">
        <f>VLOOKUP(D242,P_Parameters!$B$71:$C$76,2)</f>
        <v>0</v>
      </c>
    </row>
    <row r="243" spans="1:21" x14ac:dyDescent="0.25">
      <c r="A243" s="59">
        <f t="shared" si="59"/>
        <v>237</v>
      </c>
      <c r="B243" s="76">
        <f t="shared" ca="1" si="45"/>
        <v>50587</v>
      </c>
      <c r="C243" s="76">
        <f t="shared" ca="1" si="46"/>
        <v>50618</v>
      </c>
      <c r="D243" s="77">
        <f t="shared" si="54"/>
        <v>20</v>
      </c>
      <c r="E243" s="77">
        <f t="shared" si="55"/>
        <v>0</v>
      </c>
      <c r="F243" s="75">
        <f t="shared" si="56"/>
        <v>0</v>
      </c>
      <c r="G243" s="75">
        <f t="shared" si="47"/>
        <v>0</v>
      </c>
      <c r="H243" s="59">
        <f>IF(SUM(F243:$F$366)=1,1,0)</f>
        <v>1</v>
      </c>
      <c r="I243" s="78">
        <f t="shared" si="48"/>
        <v>1</v>
      </c>
      <c r="J243" s="59">
        <f>IF(MOD(A243-1,12/VLOOKUP(Prem_Frequency,P_Parameters!$B$21:$C$24,2,FALSE))=0,1)*H243</f>
        <v>0</v>
      </c>
      <c r="K243" s="75">
        <f t="shared" si="49"/>
        <v>2000000</v>
      </c>
      <c r="L243" s="79">
        <f>SUMPRODUCT($J$7:$J$366,$N$7:$N$366)-SUMPRODUCT($J$7:J243,$N$7:N243)</f>
        <v>0</v>
      </c>
      <c r="M243" s="75">
        <f t="shared" ca="1" si="57"/>
        <v>9863913.2944245432</v>
      </c>
      <c r="N243" s="75">
        <f>C_Lower!J243*Ann_Prem/No_Ann_Prems</f>
        <v>0</v>
      </c>
      <c r="O243" s="78">
        <f>VLOOKUP(INT((A243-1)/12)+1,P_Parameters!$B$63:$C$66,2)*N243</f>
        <v>0</v>
      </c>
      <c r="P243" s="80">
        <f t="shared" si="50"/>
        <v>0</v>
      </c>
      <c r="Q243" s="92">
        <f t="shared" si="51"/>
        <v>0</v>
      </c>
      <c r="R243" s="78">
        <f t="shared" ca="1" si="52"/>
        <v>0</v>
      </c>
      <c r="S243" s="75">
        <f t="shared" ca="1" si="53"/>
        <v>9923539.8515519742</v>
      </c>
      <c r="T243" s="75">
        <f t="shared" ca="1" si="58"/>
        <v>9923539.8515519742</v>
      </c>
      <c r="U243" s="81">
        <f>VLOOKUP(D243,P_Parameters!$B$71:$C$76,2)</f>
        <v>0</v>
      </c>
    </row>
    <row r="244" spans="1:21" x14ac:dyDescent="0.25">
      <c r="A244" s="59">
        <f t="shared" si="59"/>
        <v>238</v>
      </c>
      <c r="B244" s="76">
        <f t="shared" ca="1" si="45"/>
        <v>50618</v>
      </c>
      <c r="C244" s="76">
        <f t="shared" ca="1" si="46"/>
        <v>50649</v>
      </c>
      <c r="D244" s="77">
        <f t="shared" si="54"/>
        <v>20</v>
      </c>
      <c r="E244" s="77">
        <f t="shared" si="55"/>
        <v>0</v>
      </c>
      <c r="F244" s="75">
        <f t="shared" si="56"/>
        <v>0</v>
      </c>
      <c r="G244" s="75">
        <f t="shared" si="47"/>
        <v>0</v>
      </c>
      <c r="H244" s="59">
        <f>IF(SUM(F244:$F$366)=1,1,0)</f>
        <v>1</v>
      </c>
      <c r="I244" s="78">
        <f t="shared" si="48"/>
        <v>1</v>
      </c>
      <c r="J244" s="59">
        <f>IF(MOD(A244-1,12/VLOOKUP(Prem_Frequency,P_Parameters!$B$21:$C$24,2,FALSE))=0,1)*H244</f>
        <v>0</v>
      </c>
      <c r="K244" s="75">
        <f t="shared" si="49"/>
        <v>2000000</v>
      </c>
      <c r="L244" s="79">
        <f>SUMPRODUCT($J$7:$J$366,$N$7:$N$366)-SUMPRODUCT($J$7:J244,$N$7:N244)</f>
        <v>0</v>
      </c>
      <c r="M244" s="75">
        <f t="shared" ca="1" si="57"/>
        <v>9923539.8515519742</v>
      </c>
      <c r="N244" s="75">
        <f>C_Lower!J244*Ann_Prem/No_Ann_Prems</f>
        <v>0</v>
      </c>
      <c r="O244" s="78">
        <f>VLOOKUP(INT((A244-1)/12)+1,P_Parameters!$B$63:$C$66,2)*N244</f>
        <v>0</v>
      </c>
      <c r="P244" s="80">
        <f t="shared" si="50"/>
        <v>0</v>
      </c>
      <c r="Q244" s="92">
        <f t="shared" si="51"/>
        <v>0</v>
      </c>
      <c r="R244" s="78">
        <f t="shared" ca="1" si="52"/>
        <v>0</v>
      </c>
      <c r="S244" s="75">
        <f t="shared" ca="1" si="53"/>
        <v>9983526.8463889379</v>
      </c>
      <c r="T244" s="75">
        <f t="shared" ca="1" si="58"/>
        <v>9983526.8463889379</v>
      </c>
      <c r="U244" s="81">
        <f>VLOOKUP(D244,P_Parameters!$B$71:$C$76,2)</f>
        <v>0</v>
      </c>
    </row>
    <row r="245" spans="1:21" x14ac:dyDescent="0.25">
      <c r="A245" s="59">
        <f t="shared" si="59"/>
        <v>239</v>
      </c>
      <c r="B245" s="76">
        <f t="shared" ca="1" si="45"/>
        <v>50649</v>
      </c>
      <c r="C245" s="76">
        <f t="shared" ca="1" si="46"/>
        <v>50679</v>
      </c>
      <c r="D245" s="77">
        <f t="shared" si="54"/>
        <v>20</v>
      </c>
      <c r="E245" s="77">
        <f t="shared" si="55"/>
        <v>0</v>
      </c>
      <c r="F245" s="75">
        <f t="shared" si="56"/>
        <v>0</v>
      </c>
      <c r="G245" s="75">
        <f t="shared" si="47"/>
        <v>0</v>
      </c>
      <c r="H245" s="59">
        <f>IF(SUM(F245:$F$366)=1,1,0)</f>
        <v>1</v>
      </c>
      <c r="I245" s="78">
        <f t="shared" si="48"/>
        <v>1</v>
      </c>
      <c r="J245" s="59">
        <f>IF(MOD(A245-1,12/VLOOKUP(Prem_Frequency,P_Parameters!$B$21:$C$24,2,FALSE))=0,1)*H245</f>
        <v>0</v>
      </c>
      <c r="K245" s="75">
        <f t="shared" si="49"/>
        <v>2000000</v>
      </c>
      <c r="L245" s="79">
        <f>SUMPRODUCT($J$7:$J$366,$N$7:$N$366)-SUMPRODUCT($J$7:J245,$N$7:N245)</f>
        <v>0</v>
      </c>
      <c r="M245" s="75">
        <f t="shared" ca="1" si="57"/>
        <v>9983526.8463889379</v>
      </c>
      <c r="N245" s="75">
        <f>C_Lower!J245*Ann_Prem/No_Ann_Prems</f>
        <v>0</v>
      </c>
      <c r="O245" s="78">
        <f>VLOOKUP(INT((A245-1)/12)+1,P_Parameters!$B$63:$C$66,2)*N245</f>
        <v>0</v>
      </c>
      <c r="P245" s="80">
        <f t="shared" si="50"/>
        <v>0</v>
      </c>
      <c r="Q245" s="92">
        <f t="shared" si="51"/>
        <v>0</v>
      </c>
      <c r="R245" s="78">
        <f t="shared" ca="1" si="52"/>
        <v>0</v>
      </c>
      <c r="S245" s="75">
        <f t="shared" ca="1" si="53"/>
        <v>10043876.457752202</v>
      </c>
      <c r="T245" s="75">
        <f t="shared" ca="1" si="58"/>
        <v>10043876.457752202</v>
      </c>
      <c r="U245" s="81">
        <f>VLOOKUP(D245,P_Parameters!$B$71:$C$76,2)</f>
        <v>0</v>
      </c>
    </row>
    <row r="246" spans="1:21" x14ac:dyDescent="0.25">
      <c r="A246" s="59">
        <f t="shared" si="59"/>
        <v>240</v>
      </c>
      <c r="B246" s="76">
        <f t="shared" ca="1" si="45"/>
        <v>50679</v>
      </c>
      <c r="C246" s="76">
        <f t="shared" ca="1" si="46"/>
        <v>50710</v>
      </c>
      <c r="D246" s="77">
        <f t="shared" si="54"/>
        <v>21</v>
      </c>
      <c r="E246" s="77">
        <f t="shared" si="55"/>
        <v>20</v>
      </c>
      <c r="F246" s="75">
        <f t="shared" si="56"/>
        <v>1</v>
      </c>
      <c r="G246" s="75">
        <f t="shared" si="47"/>
        <v>0</v>
      </c>
      <c r="H246" s="59">
        <f>IF(SUM(F246:$F$366)=1,1,0)</f>
        <v>1</v>
      </c>
      <c r="I246" s="78">
        <f t="shared" si="48"/>
        <v>0</v>
      </c>
      <c r="J246" s="59">
        <f>IF(MOD(A246-1,12/VLOOKUP(Prem_Frequency,P_Parameters!$B$21:$C$24,2,FALSE))=0,1)*H246</f>
        <v>0</v>
      </c>
      <c r="K246" s="75">
        <f t="shared" si="49"/>
        <v>2000000</v>
      </c>
      <c r="L246" s="79">
        <f>SUMPRODUCT($J$7:$J$366,$N$7:$N$366)-SUMPRODUCT($J$7:J246,$N$7:N246)</f>
        <v>0</v>
      </c>
      <c r="M246" s="75">
        <f t="shared" ca="1" si="57"/>
        <v>10043876.457752202</v>
      </c>
      <c r="N246" s="75">
        <f>C_Lower!J246*Ann_Prem/No_Ann_Prems</f>
        <v>0</v>
      </c>
      <c r="O246" s="78">
        <f>VLOOKUP(INT((A246-1)/12)+1,P_Parameters!$B$63:$C$66,2)*N246</f>
        <v>0</v>
      </c>
      <c r="P246" s="80">
        <f t="shared" si="50"/>
        <v>0</v>
      </c>
      <c r="Q246" s="92">
        <f t="shared" si="51"/>
        <v>0</v>
      </c>
      <c r="R246" s="78">
        <f t="shared" ca="1" si="52"/>
        <v>0</v>
      </c>
      <c r="S246" s="75">
        <f t="shared" ca="1" si="53"/>
        <v>10104590.877629304</v>
      </c>
      <c r="T246" s="75">
        <f t="shared" ca="1" si="58"/>
        <v>10104590.877629304</v>
      </c>
      <c r="U246" s="81">
        <f>VLOOKUP(D246,P_Parameters!$B$71:$C$76,2)</f>
        <v>0</v>
      </c>
    </row>
    <row r="247" spans="1:21" x14ac:dyDescent="0.25">
      <c r="A247" s="59">
        <f t="shared" si="59"/>
        <v>241</v>
      </c>
      <c r="B247" s="76">
        <f t="shared" ca="1" si="45"/>
        <v>50710</v>
      </c>
      <c r="C247" s="76">
        <f t="shared" ca="1" si="46"/>
        <v>50740</v>
      </c>
      <c r="D247" s="77">
        <f t="shared" si="54"/>
        <v>21</v>
      </c>
      <c r="E247" s="77">
        <f t="shared" si="55"/>
        <v>0</v>
      </c>
      <c r="F247" s="75">
        <f t="shared" si="56"/>
        <v>0</v>
      </c>
      <c r="G247" s="75">
        <f t="shared" si="47"/>
        <v>0</v>
      </c>
      <c r="H247" s="59">
        <f>IF(SUM(F247:$F$366)=1,1,0)</f>
        <v>0</v>
      </c>
      <c r="I247" s="78">
        <f t="shared" si="48"/>
        <v>0</v>
      </c>
      <c r="J247" s="59">
        <f>IF(MOD(A247-1,12/VLOOKUP(Prem_Frequency,P_Parameters!$B$21:$C$24,2,FALSE))=0,1)*H247</f>
        <v>0</v>
      </c>
      <c r="K247" s="75">
        <f t="shared" si="49"/>
        <v>0</v>
      </c>
      <c r="L247" s="79">
        <f>SUMPRODUCT($J$7:$J$366,$N$7:$N$366)-SUMPRODUCT($J$7:J247,$N$7:N247)</f>
        <v>0</v>
      </c>
      <c r="M247" s="75">
        <f t="shared" ca="1" si="57"/>
        <v>0</v>
      </c>
      <c r="N247" s="75">
        <f>C_Lower!J247*Ann_Prem/No_Ann_Prems</f>
        <v>0</v>
      </c>
      <c r="O247" s="78">
        <f>VLOOKUP(INT((A247-1)/12)+1,P_Parameters!$B$63:$C$66,2)*N247</f>
        <v>0</v>
      </c>
      <c r="P247" s="80">
        <f t="shared" si="50"/>
        <v>0</v>
      </c>
      <c r="Q247" s="92">
        <f t="shared" si="51"/>
        <v>0</v>
      </c>
      <c r="R247" s="78">
        <f t="shared" ca="1" si="52"/>
        <v>0</v>
      </c>
      <c r="S247" s="75">
        <f t="shared" ca="1" si="53"/>
        <v>0</v>
      </c>
      <c r="T247" s="75">
        <f t="shared" ca="1" si="58"/>
        <v>0</v>
      </c>
      <c r="U247" s="81">
        <f>VLOOKUP(D247,P_Parameters!$B$71:$C$76,2)</f>
        <v>0</v>
      </c>
    </row>
    <row r="248" spans="1:21" x14ac:dyDescent="0.25">
      <c r="A248" s="59">
        <f t="shared" si="59"/>
        <v>242</v>
      </c>
      <c r="B248" s="76">
        <f t="shared" ca="1" si="45"/>
        <v>50740</v>
      </c>
      <c r="C248" s="76">
        <f t="shared" ca="1" si="46"/>
        <v>50771</v>
      </c>
      <c r="D248" s="77">
        <f t="shared" si="54"/>
        <v>21</v>
      </c>
      <c r="E248" s="77">
        <f t="shared" si="55"/>
        <v>0</v>
      </c>
      <c r="F248" s="75">
        <f t="shared" si="56"/>
        <v>0</v>
      </c>
      <c r="G248" s="75">
        <f t="shared" si="47"/>
        <v>0</v>
      </c>
      <c r="H248" s="59">
        <f>IF(SUM(F248:$F$366)=1,1,0)</f>
        <v>0</v>
      </c>
      <c r="I248" s="78">
        <f t="shared" si="48"/>
        <v>0</v>
      </c>
      <c r="J248" s="59">
        <f>IF(MOD(A248-1,12/VLOOKUP(Prem_Frequency,P_Parameters!$B$21:$C$24,2,FALSE))=0,1)*H248</f>
        <v>0</v>
      </c>
      <c r="K248" s="75">
        <f t="shared" si="49"/>
        <v>0</v>
      </c>
      <c r="L248" s="79">
        <f>SUMPRODUCT($J$7:$J$366,$N$7:$N$366)-SUMPRODUCT($J$7:J248,$N$7:N248)</f>
        <v>0</v>
      </c>
      <c r="M248" s="75">
        <f t="shared" ca="1" si="57"/>
        <v>0</v>
      </c>
      <c r="N248" s="75">
        <f>C_Lower!J248*Ann_Prem/No_Ann_Prems</f>
        <v>0</v>
      </c>
      <c r="O248" s="78">
        <f>VLOOKUP(INT((A248-1)/12)+1,P_Parameters!$B$63:$C$66,2)*N248</f>
        <v>0</v>
      </c>
      <c r="P248" s="80">
        <f t="shared" si="50"/>
        <v>0</v>
      </c>
      <c r="Q248" s="92">
        <f t="shared" si="51"/>
        <v>0</v>
      </c>
      <c r="R248" s="78">
        <f t="shared" ca="1" si="52"/>
        <v>0</v>
      </c>
      <c r="S248" s="75">
        <f t="shared" ca="1" si="53"/>
        <v>0</v>
      </c>
      <c r="T248" s="75">
        <f t="shared" ca="1" si="58"/>
        <v>0</v>
      </c>
      <c r="U248" s="81">
        <f>VLOOKUP(D248,P_Parameters!$B$71:$C$76,2)</f>
        <v>0</v>
      </c>
    </row>
    <row r="249" spans="1:21" x14ac:dyDescent="0.25">
      <c r="A249" s="59">
        <f t="shared" si="59"/>
        <v>243</v>
      </c>
      <c r="B249" s="76">
        <f t="shared" ca="1" si="45"/>
        <v>50771</v>
      </c>
      <c r="C249" s="76">
        <f t="shared" ca="1" si="46"/>
        <v>50802</v>
      </c>
      <c r="D249" s="77">
        <f t="shared" si="54"/>
        <v>21</v>
      </c>
      <c r="E249" s="77">
        <f t="shared" si="55"/>
        <v>0</v>
      </c>
      <c r="F249" s="75">
        <f t="shared" si="56"/>
        <v>0</v>
      </c>
      <c r="G249" s="75">
        <f t="shared" si="47"/>
        <v>0</v>
      </c>
      <c r="H249" s="59">
        <f>IF(SUM(F249:$F$366)=1,1,0)</f>
        <v>0</v>
      </c>
      <c r="I249" s="78">
        <f t="shared" si="48"/>
        <v>0</v>
      </c>
      <c r="J249" s="59">
        <f>IF(MOD(A249-1,12/VLOOKUP(Prem_Frequency,P_Parameters!$B$21:$C$24,2,FALSE))=0,1)*H249</f>
        <v>0</v>
      </c>
      <c r="K249" s="75">
        <f t="shared" si="49"/>
        <v>0</v>
      </c>
      <c r="L249" s="79">
        <f>SUMPRODUCT($J$7:$J$366,$N$7:$N$366)-SUMPRODUCT($J$7:J249,$N$7:N249)</f>
        <v>0</v>
      </c>
      <c r="M249" s="75">
        <f t="shared" ca="1" si="57"/>
        <v>0</v>
      </c>
      <c r="N249" s="75">
        <f>C_Lower!J249*Ann_Prem/No_Ann_Prems</f>
        <v>0</v>
      </c>
      <c r="O249" s="78">
        <f>VLOOKUP(INT((A249-1)/12)+1,P_Parameters!$B$63:$C$66,2)*N249</f>
        <v>0</v>
      </c>
      <c r="P249" s="80">
        <f t="shared" si="50"/>
        <v>0</v>
      </c>
      <c r="Q249" s="92">
        <f t="shared" si="51"/>
        <v>0</v>
      </c>
      <c r="R249" s="78">
        <f t="shared" ca="1" si="52"/>
        <v>0</v>
      </c>
      <c r="S249" s="75">
        <f t="shared" ca="1" si="53"/>
        <v>0</v>
      </c>
      <c r="T249" s="75">
        <f t="shared" ca="1" si="58"/>
        <v>0</v>
      </c>
      <c r="U249" s="81">
        <f>VLOOKUP(D249,P_Parameters!$B$71:$C$76,2)</f>
        <v>0</v>
      </c>
    </row>
    <row r="250" spans="1:21" x14ac:dyDescent="0.25">
      <c r="A250" s="59">
        <f t="shared" si="59"/>
        <v>244</v>
      </c>
      <c r="B250" s="76">
        <f t="shared" ca="1" si="45"/>
        <v>50802</v>
      </c>
      <c r="C250" s="76">
        <f t="shared" ca="1" si="46"/>
        <v>50830</v>
      </c>
      <c r="D250" s="77">
        <f t="shared" si="54"/>
        <v>21</v>
      </c>
      <c r="E250" s="77">
        <f t="shared" si="55"/>
        <v>0</v>
      </c>
      <c r="F250" s="75">
        <f t="shared" si="56"/>
        <v>0</v>
      </c>
      <c r="G250" s="75">
        <f t="shared" si="47"/>
        <v>0</v>
      </c>
      <c r="H250" s="59">
        <f>IF(SUM(F250:$F$366)=1,1,0)</f>
        <v>0</v>
      </c>
      <c r="I250" s="78">
        <f t="shared" si="48"/>
        <v>0</v>
      </c>
      <c r="J250" s="59">
        <f>IF(MOD(A250-1,12/VLOOKUP(Prem_Frequency,P_Parameters!$B$21:$C$24,2,FALSE))=0,1)*H250</f>
        <v>0</v>
      </c>
      <c r="K250" s="75">
        <f t="shared" si="49"/>
        <v>0</v>
      </c>
      <c r="L250" s="79">
        <f>SUMPRODUCT($J$7:$J$366,$N$7:$N$366)-SUMPRODUCT($J$7:J250,$N$7:N250)</f>
        <v>0</v>
      </c>
      <c r="M250" s="75">
        <f t="shared" ca="1" si="57"/>
        <v>0</v>
      </c>
      <c r="N250" s="75">
        <f>C_Lower!J250*Ann_Prem/No_Ann_Prems</f>
        <v>0</v>
      </c>
      <c r="O250" s="78">
        <f>VLOOKUP(INT((A250-1)/12)+1,P_Parameters!$B$63:$C$66,2)*N250</f>
        <v>0</v>
      </c>
      <c r="P250" s="80">
        <f t="shared" si="50"/>
        <v>0</v>
      </c>
      <c r="Q250" s="92">
        <f t="shared" si="51"/>
        <v>0</v>
      </c>
      <c r="R250" s="78">
        <f t="shared" ca="1" si="52"/>
        <v>0</v>
      </c>
      <c r="S250" s="75">
        <f t="shared" ca="1" si="53"/>
        <v>0</v>
      </c>
      <c r="T250" s="75">
        <f t="shared" ca="1" si="58"/>
        <v>0</v>
      </c>
      <c r="U250" s="81">
        <f>VLOOKUP(D250,P_Parameters!$B$71:$C$76,2)</f>
        <v>0</v>
      </c>
    </row>
    <row r="251" spans="1:21" x14ac:dyDescent="0.25">
      <c r="A251" s="59">
        <f t="shared" si="59"/>
        <v>245</v>
      </c>
      <c r="B251" s="76">
        <f t="shared" ca="1" si="45"/>
        <v>50830</v>
      </c>
      <c r="C251" s="76">
        <f t="shared" ca="1" si="46"/>
        <v>50861</v>
      </c>
      <c r="D251" s="77">
        <f t="shared" si="54"/>
        <v>21</v>
      </c>
      <c r="E251" s="77">
        <f t="shared" si="55"/>
        <v>0</v>
      </c>
      <c r="F251" s="75">
        <f t="shared" si="56"/>
        <v>0</v>
      </c>
      <c r="G251" s="75">
        <f t="shared" si="47"/>
        <v>0</v>
      </c>
      <c r="H251" s="59">
        <f>IF(SUM(F251:$F$366)=1,1,0)</f>
        <v>0</v>
      </c>
      <c r="I251" s="78">
        <f t="shared" si="48"/>
        <v>0</v>
      </c>
      <c r="J251" s="59">
        <f>IF(MOD(A251-1,12/VLOOKUP(Prem_Frequency,P_Parameters!$B$21:$C$24,2,FALSE))=0,1)*H251</f>
        <v>0</v>
      </c>
      <c r="K251" s="75">
        <f t="shared" si="49"/>
        <v>0</v>
      </c>
      <c r="L251" s="79">
        <f>SUMPRODUCT($J$7:$J$366,$N$7:$N$366)-SUMPRODUCT($J$7:J251,$N$7:N251)</f>
        <v>0</v>
      </c>
      <c r="M251" s="75">
        <f t="shared" ca="1" si="57"/>
        <v>0</v>
      </c>
      <c r="N251" s="75">
        <f>C_Lower!J251*Ann_Prem/No_Ann_Prems</f>
        <v>0</v>
      </c>
      <c r="O251" s="78">
        <f>VLOOKUP(INT((A251-1)/12)+1,P_Parameters!$B$63:$C$66,2)*N251</f>
        <v>0</v>
      </c>
      <c r="P251" s="80">
        <f t="shared" si="50"/>
        <v>0</v>
      </c>
      <c r="Q251" s="92">
        <f t="shared" si="51"/>
        <v>0</v>
      </c>
      <c r="R251" s="78">
        <f t="shared" ca="1" si="52"/>
        <v>0</v>
      </c>
      <c r="S251" s="75">
        <f t="shared" ca="1" si="53"/>
        <v>0</v>
      </c>
      <c r="T251" s="75">
        <f t="shared" ca="1" si="58"/>
        <v>0</v>
      </c>
      <c r="U251" s="81">
        <f>VLOOKUP(D251,P_Parameters!$B$71:$C$76,2)</f>
        <v>0</v>
      </c>
    </row>
    <row r="252" spans="1:21" x14ac:dyDescent="0.25">
      <c r="A252" s="59">
        <f t="shared" si="59"/>
        <v>246</v>
      </c>
      <c r="B252" s="76">
        <f t="shared" ca="1" si="45"/>
        <v>50861</v>
      </c>
      <c r="C252" s="76">
        <f t="shared" ca="1" si="46"/>
        <v>50891</v>
      </c>
      <c r="D252" s="77">
        <f t="shared" si="54"/>
        <v>21</v>
      </c>
      <c r="E252" s="77">
        <f t="shared" si="55"/>
        <v>0</v>
      </c>
      <c r="F252" s="75">
        <f t="shared" si="56"/>
        <v>0</v>
      </c>
      <c r="G252" s="75">
        <f t="shared" si="47"/>
        <v>0</v>
      </c>
      <c r="H252" s="59">
        <f>IF(SUM(F252:$F$366)=1,1,0)</f>
        <v>0</v>
      </c>
      <c r="I252" s="78">
        <f t="shared" si="48"/>
        <v>0</v>
      </c>
      <c r="J252" s="59">
        <f>IF(MOD(A252-1,12/VLOOKUP(Prem_Frequency,P_Parameters!$B$21:$C$24,2,FALSE))=0,1)*H252</f>
        <v>0</v>
      </c>
      <c r="K252" s="75">
        <f t="shared" si="49"/>
        <v>0</v>
      </c>
      <c r="L252" s="79">
        <f>SUMPRODUCT($J$7:$J$366,$N$7:$N$366)-SUMPRODUCT($J$7:J252,$N$7:N252)</f>
        <v>0</v>
      </c>
      <c r="M252" s="75">
        <f t="shared" ca="1" si="57"/>
        <v>0</v>
      </c>
      <c r="N252" s="75">
        <f>C_Lower!J252*Ann_Prem/No_Ann_Prems</f>
        <v>0</v>
      </c>
      <c r="O252" s="78">
        <f>VLOOKUP(INT((A252-1)/12)+1,P_Parameters!$B$63:$C$66,2)*N252</f>
        <v>0</v>
      </c>
      <c r="P252" s="80">
        <f t="shared" si="50"/>
        <v>0</v>
      </c>
      <c r="Q252" s="92">
        <f t="shared" si="51"/>
        <v>0</v>
      </c>
      <c r="R252" s="78">
        <f t="shared" ca="1" si="52"/>
        <v>0</v>
      </c>
      <c r="S252" s="75">
        <f t="shared" ca="1" si="53"/>
        <v>0</v>
      </c>
      <c r="T252" s="75">
        <f t="shared" ca="1" si="58"/>
        <v>0</v>
      </c>
      <c r="U252" s="81">
        <f>VLOOKUP(D252,P_Parameters!$B$71:$C$76,2)</f>
        <v>0</v>
      </c>
    </row>
    <row r="253" spans="1:21" x14ac:dyDescent="0.25">
      <c r="A253" s="59">
        <f t="shared" si="59"/>
        <v>247</v>
      </c>
      <c r="B253" s="76">
        <f t="shared" ca="1" si="45"/>
        <v>50891</v>
      </c>
      <c r="C253" s="76">
        <f t="shared" ca="1" si="46"/>
        <v>50922</v>
      </c>
      <c r="D253" s="77">
        <f t="shared" si="54"/>
        <v>21</v>
      </c>
      <c r="E253" s="77">
        <f t="shared" si="55"/>
        <v>0</v>
      </c>
      <c r="F253" s="75">
        <f t="shared" si="56"/>
        <v>0</v>
      </c>
      <c r="G253" s="75">
        <f t="shared" si="47"/>
        <v>0</v>
      </c>
      <c r="H253" s="59">
        <f>IF(SUM(F253:$F$366)=1,1,0)</f>
        <v>0</v>
      </c>
      <c r="I253" s="78">
        <f t="shared" si="48"/>
        <v>0</v>
      </c>
      <c r="J253" s="59">
        <f>IF(MOD(A253-1,12/VLOOKUP(Prem_Frequency,P_Parameters!$B$21:$C$24,2,FALSE))=0,1)*H253</f>
        <v>0</v>
      </c>
      <c r="K253" s="75">
        <f t="shared" si="49"/>
        <v>0</v>
      </c>
      <c r="L253" s="79">
        <f>SUMPRODUCT($J$7:$J$366,$N$7:$N$366)-SUMPRODUCT($J$7:J253,$N$7:N253)</f>
        <v>0</v>
      </c>
      <c r="M253" s="75">
        <f t="shared" ca="1" si="57"/>
        <v>0</v>
      </c>
      <c r="N253" s="75">
        <f>C_Lower!J253*Ann_Prem/No_Ann_Prems</f>
        <v>0</v>
      </c>
      <c r="O253" s="78">
        <f>VLOOKUP(INT((A253-1)/12)+1,P_Parameters!$B$63:$C$66,2)*N253</f>
        <v>0</v>
      </c>
      <c r="P253" s="80">
        <f t="shared" si="50"/>
        <v>0</v>
      </c>
      <c r="Q253" s="92">
        <f t="shared" si="51"/>
        <v>0</v>
      </c>
      <c r="R253" s="78">
        <f t="shared" ca="1" si="52"/>
        <v>0</v>
      </c>
      <c r="S253" s="75">
        <f t="shared" ca="1" si="53"/>
        <v>0</v>
      </c>
      <c r="T253" s="75">
        <f t="shared" ca="1" si="58"/>
        <v>0</v>
      </c>
      <c r="U253" s="81">
        <f>VLOOKUP(D253,P_Parameters!$B$71:$C$76,2)</f>
        <v>0</v>
      </c>
    </row>
    <row r="254" spans="1:21" x14ac:dyDescent="0.25">
      <c r="A254" s="59">
        <f t="shared" si="59"/>
        <v>248</v>
      </c>
      <c r="B254" s="76">
        <f t="shared" ca="1" si="45"/>
        <v>50922</v>
      </c>
      <c r="C254" s="76">
        <f t="shared" ca="1" si="46"/>
        <v>50952</v>
      </c>
      <c r="D254" s="77">
        <f t="shared" si="54"/>
        <v>21</v>
      </c>
      <c r="E254" s="77">
        <f t="shared" si="55"/>
        <v>0</v>
      </c>
      <c r="F254" s="75">
        <f t="shared" si="56"/>
        <v>0</v>
      </c>
      <c r="G254" s="75">
        <f t="shared" si="47"/>
        <v>0</v>
      </c>
      <c r="H254" s="59">
        <f>IF(SUM(F254:$F$366)=1,1,0)</f>
        <v>0</v>
      </c>
      <c r="I254" s="78">
        <f t="shared" si="48"/>
        <v>0</v>
      </c>
      <c r="J254" s="59">
        <f>IF(MOD(A254-1,12/VLOOKUP(Prem_Frequency,P_Parameters!$B$21:$C$24,2,FALSE))=0,1)*H254</f>
        <v>0</v>
      </c>
      <c r="K254" s="75">
        <f t="shared" si="49"/>
        <v>0</v>
      </c>
      <c r="L254" s="79">
        <f>SUMPRODUCT($J$7:$J$366,$N$7:$N$366)-SUMPRODUCT($J$7:J254,$N$7:N254)</f>
        <v>0</v>
      </c>
      <c r="M254" s="75">
        <f t="shared" ca="1" si="57"/>
        <v>0</v>
      </c>
      <c r="N254" s="75">
        <f>C_Lower!J254*Ann_Prem/No_Ann_Prems</f>
        <v>0</v>
      </c>
      <c r="O254" s="78">
        <f>VLOOKUP(INT((A254-1)/12)+1,P_Parameters!$B$63:$C$66,2)*N254</f>
        <v>0</v>
      </c>
      <c r="P254" s="80">
        <f t="shared" si="50"/>
        <v>0</v>
      </c>
      <c r="Q254" s="92">
        <f t="shared" si="51"/>
        <v>0</v>
      </c>
      <c r="R254" s="78">
        <f t="shared" ca="1" si="52"/>
        <v>0</v>
      </c>
      <c r="S254" s="75">
        <f t="shared" ca="1" si="53"/>
        <v>0</v>
      </c>
      <c r="T254" s="75">
        <f t="shared" ca="1" si="58"/>
        <v>0</v>
      </c>
      <c r="U254" s="81">
        <f>VLOOKUP(D254,P_Parameters!$B$71:$C$76,2)</f>
        <v>0</v>
      </c>
    </row>
    <row r="255" spans="1:21" x14ac:dyDescent="0.25">
      <c r="A255" s="59">
        <f t="shared" si="59"/>
        <v>249</v>
      </c>
      <c r="B255" s="76">
        <f t="shared" ca="1" si="45"/>
        <v>50952</v>
      </c>
      <c r="C255" s="76">
        <f t="shared" ca="1" si="46"/>
        <v>50983</v>
      </c>
      <c r="D255" s="77">
        <f t="shared" si="54"/>
        <v>21</v>
      </c>
      <c r="E255" s="77">
        <f t="shared" si="55"/>
        <v>0</v>
      </c>
      <c r="F255" s="75">
        <f t="shared" si="56"/>
        <v>0</v>
      </c>
      <c r="G255" s="75">
        <f t="shared" si="47"/>
        <v>0</v>
      </c>
      <c r="H255" s="59">
        <f>IF(SUM(F255:$F$366)=1,1,0)</f>
        <v>0</v>
      </c>
      <c r="I255" s="78">
        <f t="shared" si="48"/>
        <v>0</v>
      </c>
      <c r="J255" s="59">
        <f>IF(MOD(A255-1,12/VLOOKUP(Prem_Frequency,P_Parameters!$B$21:$C$24,2,FALSE))=0,1)*H255</f>
        <v>0</v>
      </c>
      <c r="K255" s="75">
        <f t="shared" si="49"/>
        <v>0</v>
      </c>
      <c r="L255" s="79">
        <f>SUMPRODUCT($J$7:$J$366,$N$7:$N$366)-SUMPRODUCT($J$7:J255,$N$7:N255)</f>
        <v>0</v>
      </c>
      <c r="M255" s="75">
        <f t="shared" ca="1" si="57"/>
        <v>0</v>
      </c>
      <c r="N255" s="75">
        <f>C_Lower!J255*Ann_Prem/No_Ann_Prems</f>
        <v>0</v>
      </c>
      <c r="O255" s="78">
        <f>VLOOKUP(INT((A255-1)/12)+1,P_Parameters!$B$63:$C$66,2)*N255</f>
        <v>0</v>
      </c>
      <c r="P255" s="80">
        <f t="shared" si="50"/>
        <v>0</v>
      </c>
      <c r="Q255" s="92">
        <f t="shared" si="51"/>
        <v>0</v>
      </c>
      <c r="R255" s="78">
        <f t="shared" ca="1" si="52"/>
        <v>0</v>
      </c>
      <c r="S255" s="75">
        <f t="shared" ca="1" si="53"/>
        <v>0</v>
      </c>
      <c r="T255" s="75">
        <f t="shared" ca="1" si="58"/>
        <v>0</v>
      </c>
      <c r="U255" s="81">
        <f>VLOOKUP(D255,P_Parameters!$B$71:$C$76,2)</f>
        <v>0</v>
      </c>
    </row>
    <row r="256" spans="1:21" x14ac:dyDescent="0.25">
      <c r="A256" s="59">
        <f t="shared" si="59"/>
        <v>250</v>
      </c>
      <c r="B256" s="76">
        <f t="shared" ca="1" si="45"/>
        <v>50983</v>
      </c>
      <c r="C256" s="76">
        <f t="shared" ca="1" si="46"/>
        <v>51014</v>
      </c>
      <c r="D256" s="77">
        <f t="shared" si="54"/>
        <v>21</v>
      </c>
      <c r="E256" s="77">
        <f t="shared" si="55"/>
        <v>0</v>
      </c>
      <c r="F256" s="75">
        <f t="shared" si="56"/>
        <v>0</v>
      </c>
      <c r="G256" s="75">
        <f t="shared" si="47"/>
        <v>0</v>
      </c>
      <c r="H256" s="59">
        <f>IF(SUM(F256:$F$366)=1,1,0)</f>
        <v>0</v>
      </c>
      <c r="I256" s="78">
        <f t="shared" si="48"/>
        <v>0</v>
      </c>
      <c r="J256" s="59">
        <f>IF(MOD(A256-1,12/VLOOKUP(Prem_Frequency,P_Parameters!$B$21:$C$24,2,FALSE))=0,1)*H256</f>
        <v>0</v>
      </c>
      <c r="K256" s="75">
        <f t="shared" si="49"/>
        <v>0</v>
      </c>
      <c r="L256" s="79">
        <f>SUMPRODUCT($J$7:$J$366,$N$7:$N$366)-SUMPRODUCT($J$7:J256,$N$7:N256)</f>
        <v>0</v>
      </c>
      <c r="M256" s="75">
        <f t="shared" ca="1" si="57"/>
        <v>0</v>
      </c>
      <c r="N256" s="75">
        <f>C_Lower!J256*Ann_Prem/No_Ann_Prems</f>
        <v>0</v>
      </c>
      <c r="O256" s="78">
        <f>VLOOKUP(INT((A256-1)/12)+1,P_Parameters!$B$63:$C$66,2)*N256</f>
        <v>0</v>
      </c>
      <c r="P256" s="80">
        <f t="shared" si="50"/>
        <v>0</v>
      </c>
      <c r="Q256" s="92">
        <f t="shared" si="51"/>
        <v>0</v>
      </c>
      <c r="R256" s="78">
        <f t="shared" ca="1" si="52"/>
        <v>0</v>
      </c>
      <c r="S256" s="75">
        <f t="shared" ca="1" si="53"/>
        <v>0</v>
      </c>
      <c r="T256" s="75">
        <f t="shared" ca="1" si="58"/>
        <v>0</v>
      </c>
      <c r="U256" s="81">
        <f>VLOOKUP(D256,P_Parameters!$B$71:$C$76,2)</f>
        <v>0</v>
      </c>
    </row>
    <row r="257" spans="1:21" x14ac:dyDescent="0.25">
      <c r="A257" s="59">
        <f t="shared" si="59"/>
        <v>251</v>
      </c>
      <c r="B257" s="76">
        <f t="shared" ca="1" si="45"/>
        <v>51014</v>
      </c>
      <c r="C257" s="76">
        <f t="shared" ca="1" si="46"/>
        <v>51044</v>
      </c>
      <c r="D257" s="77">
        <f t="shared" si="54"/>
        <v>21</v>
      </c>
      <c r="E257" s="77">
        <f t="shared" si="55"/>
        <v>0</v>
      </c>
      <c r="F257" s="75">
        <f t="shared" si="56"/>
        <v>0</v>
      </c>
      <c r="G257" s="75">
        <f t="shared" si="47"/>
        <v>0</v>
      </c>
      <c r="H257" s="59">
        <f>IF(SUM(F257:$F$366)=1,1,0)</f>
        <v>0</v>
      </c>
      <c r="I257" s="78">
        <f t="shared" si="48"/>
        <v>0</v>
      </c>
      <c r="J257" s="59">
        <f>IF(MOD(A257-1,12/VLOOKUP(Prem_Frequency,P_Parameters!$B$21:$C$24,2,FALSE))=0,1)*H257</f>
        <v>0</v>
      </c>
      <c r="K257" s="75">
        <f t="shared" si="49"/>
        <v>0</v>
      </c>
      <c r="L257" s="79">
        <f>SUMPRODUCT($J$7:$J$366,$N$7:$N$366)-SUMPRODUCT($J$7:J257,$N$7:N257)</f>
        <v>0</v>
      </c>
      <c r="M257" s="75">
        <f t="shared" ca="1" si="57"/>
        <v>0</v>
      </c>
      <c r="N257" s="75">
        <f>C_Lower!J257*Ann_Prem/No_Ann_Prems</f>
        <v>0</v>
      </c>
      <c r="O257" s="78">
        <f>VLOOKUP(INT((A257-1)/12)+1,P_Parameters!$B$63:$C$66,2)*N257</f>
        <v>0</v>
      </c>
      <c r="P257" s="80">
        <f t="shared" si="50"/>
        <v>0</v>
      </c>
      <c r="Q257" s="92">
        <f t="shared" si="51"/>
        <v>0</v>
      </c>
      <c r="R257" s="78">
        <f t="shared" ca="1" si="52"/>
        <v>0</v>
      </c>
      <c r="S257" s="75">
        <f t="shared" ca="1" si="53"/>
        <v>0</v>
      </c>
      <c r="T257" s="75">
        <f t="shared" ca="1" si="58"/>
        <v>0</v>
      </c>
      <c r="U257" s="81">
        <f>VLOOKUP(D257,P_Parameters!$B$71:$C$76,2)</f>
        <v>0</v>
      </c>
    </row>
    <row r="258" spans="1:21" x14ac:dyDescent="0.25">
      <c r="A258" s="59">
        <f t="shared" si="59"/>
        <v>252</v>
      </c>
      <c r="B258" s="76">
        <f t="shared" ca="1" si="45"/>
        <v>51044</v>
      </c>
      <c r="C258" s="76">
        <f t="shared" ca="1" si="46"/>
        <v>51075</v>
      </c>
      <c r="D258" s="77">
        <f t="shared" si="54"/>
        <v>22</v>
      </c>
      <c r="E258" s="77">
        <f t="shared" si="55"/>
        <v>21</v>
      </c>
      <c r="F258" s="75">
        <f t="shared" si="56"/>
        <v>0</v>
      </c>
      <c r="G258" s="75">
        <f t="shared" si="47"/>
        <v>0</v>
      </c>
      <c r="H258" s="59">
        <f>IF(SUM(F258:$F$366)=1,1,0)</f>
        <v>0</v>
      </c>
      <c r="I258" s="78">
        <f t="shared" si="48"/>
        <v>0</v>
      </c>
      <c r="J258" s="59">
        <f>IF(MOD(A258-1,12/VLOOKUP(Prem_Frequency,P_Parameters!$B$21:$C$24,2,FALSE))=0,1)*H258</f>
        <v>0</v>
      </c>
      <c r="K258" s="75">
        <f t="shared" si="49"/>
        <v>0</v>
      </c>
      <c r="L258" s="79">
        <f>SUMPRODUCT($J$7:$J$366,$N$7:$N$366)-SUMPRODUCT($J$7:J258,$N$7:N258)</f>
        <v>0</v>
      </c>
      <c r="M258" s="75">
        <f t="shared" ca="1" si="57"/>
        <v>0</v>
      </c>
      <c r="N258" s="75">
        <f>C_Lower!J258*Ann_Prem/No_Ann_Prems</f>
        <v>0</v>
      </c>
      <c r="O258" s="78">
        <f>VLOOKUP(INT((A258-1)/12)+1,P_Parameters!$B$63:$C$66,2)*N258</f>
        <v>0</v>
      </c>
      <c r="P258" s="80">
        <f t="shared" si="50"/>
        <v>0</v>
      </c>
      <c r="Q258" s="92">
        <f t="shared" si="51"/>
        <v>0</v>
      </c>
      <c r="R258" s="78">
        <f t="shared" ca="1" si="52"/>
        <v>0</v>
      </c>
      <c r="S258" s="75">
        <f t="shared" ca="1" si="53"/>
        <v>0</v>
      </c>
      <c r="T258" s="75">
        <f t="shared" ca="1" si="58"/>
        <v>0</v>
      </c>
      <c r="U258" s="81">
        <f>VLOOKUP(D258,P_Parameters!$B$71:$C$76,2)</f>
        <v>0</v>
      </c>
    </row>
    <row r="259" spans="1:21" x14ac:dyDescent="0.25">
      <c r="A259" s="59">
        <f t="shared" si="59"/>
        <v>253</v>
      </c>
      <c r="B259" s="76">
        <f t="shared" ca="1" si="45"/>
        <v>51075</v>
      </c>
      <c r="C259" s="76">
        <f t="shared" ca="1" si="46"/>
        <v>51105</v>
      </c>
      <c r="D259" s="77">
        <f t="shared" si="54"/>
        <v>22</v>
      </c>
      <c r="E259" s="77">
        <f t="shared" si="55"/>
        <v>0</v>
      </c>
      <c r="F259" s="75">
        <f t="shared" si="56"/>
        <v>0</v>
      </c>
      <c r="G259" s="75">
        <f t="shared" si="47"/>
        <v>0</v>
      </c>
      <c r="H259" s="59">
        <f>IF(SUM(F259:$F$366)=1,1,0)</f>
        <v>0</v>
      </c>
      <c r="I259" s="78">
        <f t="shared" si="48"/>
        <v>0</v>
      </c>
      <c r="J259" s="59">
        <f>IF(MOD(A259-1,12/VLOOKUP(Prem_Frequency,P_Parameters!$B$21:$C$24,2,FALSE))=0,1)*H259</f>
        <v>0</v>
      </c>
      <c r="K259" s="75">
        <f t="shared" si="49"/>
        <v>0</v>
      </c>
      <c r="L259" s="79">
        <f>SUMPRODUCT($J$7:$J$366,$N$7:$N$366)-SUMPRODUCT($J$7:J259,$N$7:N259)</f>
        <v>0</v>
      </c>
      <c r="M259" s="75">
        <f t="shared" ca="1" si="57"/>
        <v>0</v>
      </c>
      <c r="N259" s="75">
        <f>C_Lower!J259*Ann_Prem/No_Ann_Prems</f>
        <v>0</v>
      </c>
      <c r="O259" s="78">
        <f>VLOOKUP(INT((A259-1)/12)+1,P_Parameters!$B$63:$C$66,2)*N259</f>
        <v>0</v>
      </c>
      <c r="P259" s="80">
        <f t="shared" si="50"/>
        <v>0</v>
      </c>
      <c r="Q259" s="92">
        <f t="shared" si="51"/>
        <v>0</v>
      </c>
      <c r="R259" s="78">
        <f t="shared" ca="1" si="52"/>
        <v>0</v>
      </c>
      <c r="S259" s="75">
        <f t="shared" ca="1" si="53"/>
        <v>0</v>
      </c>
      <c r="T259" s="75">
        <f t="shared" ca="1" si="58"/>
        <v>0</v>
      </c>
      <c r="U259" s="81">
        <f>VLOOKUP(D259,P_Parameters!$B$71:$C$76,2)</f>
        <v>0</v>
      </c>
    </row>
    <row r="260" spans="1:21" x14ac:dyDescent="0.25">
      <c r="A260" s="59">
        <f t="shared" si="59"/>
        <v>254</v>
      </c>
      <c r="B260" s="76">
        <f t="shared" ca="1" si="45"/>
        <v>51105</v>
      </c>
      <c r="C260" s="76">
        <f t="shared" ca="1" si="46"/>
        <v>51136</v>
      </c>
      <c r="D260" s="77">
        <f t="shared" si="54"/>
        <v>22</v>
      </c>
      <c r="E260" s="77">
        <f t="shared" si="55"/>
        <v>0</v>
      </c>
      <c r="F260" s="75">
        <f t="shared" si="56"/>
        <v>0</v>
      </c>
      <c r="G260" s="75">
        <f t="shared" si="47"/>
        <v>0</v>
      </c>
      <c r="H260" s="59">
        <f>IF(SUM(F260:$F$366)=1,1,0)</f>
        <v>0</v>
      </c>
      <c r="I260" s="78">
        <f t="shared" si="48"/>
        <v>0</v>
      </c>
      <c r="J260" s="59">
        <f>IF(MOD(A260-1,12/VLOOKUP(Prem_Frequency,P_Parameters!$B$21:$C$24,2,FALSE))=0,1)*H260</f>
        <v>0</v>
      </c>
      <c r="K260" s="75">
        <f t="shared" si="49"/>
        <v>0</v>
      </c>
      <c r="L260" s="79">
        <f>SUMPRODUCT($J$7:$J$366,$N$7:$N$366)-SUMPRODUCT($J$7:J260,$N$7:N260)</f>
        <v>0</v>
      </c>
      <c r="M260" s="75">
        <f t="shared" ca="1" si="57"/>
        <v>0</v>
      </c>
      <c r="N260" s="75">
        <f>C_Lower!J260*Ann_Prem/No_Ann_Prems</f>
        <v>0</v>
      </c>
      <c r="O260" s="78">
        <f>VLOOKUP(INT((A260-1)/12)+1,P_Parameters!$B$63:$C$66,2)*N260</f>
        <v>0</v>
      </c>
      <c r="P260" s="80">
        <f t="shared" si="50"/>
        <v>0</v>
      </c>
      <c r="Q260" s="92">
        <f t="shared" si="51"/>
        <v>0</v>
      </c>
      <c r="R260" s="78">
        <f t="shared" ca="1" si="52"/>
        <v>0</v>
      </c>
      <c r="S260" s="75">
        <f t="shared" ca="1" si="53"/>
        <v>0</v>
      </c>
      <c r="T260" s="75">
        <f t="shared" ca="1" si="58"/>
        <v>0</v>
      </c>
      <c r="U260" s="81">
        <f>VLOOKUP(D260,P_Parameters!$B$71:$C$76,2)</f>
        <v>0</v>
      </c>
    </row>
    <row r="261" spans="1:21" x14ac:dyDescent="0.25">
      <c r="A261" s="59">
        <f t="shared" si="59"/>
        <v>255</v>
      </c>
      <c r="B261" s="76">
        <f t="shared" ca="1" si="45"/>
        <v>51136</v>
      </c>
      <c r="C261" s="76">
        <f t="shared" ca="1" si="46"/>
        <v>51167</v>
      </c>
      <c r="D261" s="77">
        <f t="shared" si="54"/>
        <v>22</v>
      </c>
      <c r="E261" s="77">
        <f t="shared" si="55"/>
        <v>0</v>
      </c>
      <c r="F261" s="75">
        <f t="shared" si="56"/>
        <v>0</v>
      </c>
      <c r="G261" s="75">
        <f t="shared" si="47"/>
        <v>0</v>
      </c>
      <c r="H261" s="59">
        <f>IF(SUM(F261:$F$366)=1,1,0)</f>
        <v>0</v>
      </c>
      <c r="I261" s="78">
        <f t="shared" si="48"/>
        <v>0</v>
      </c>
      <c r="J261" s="59">
        <f>IF(MOD(A261-1,12/VLOOKUP(Prem_Frequency,P_Parameters!$B$21:$C$24,2,FALSE))=0,1)*H261</f>
        <v>0</v>
      </c>
      <c r="K261" s="75">
        <f t="shared" si="49"/>
        <v>0</v>
      </c>
      <c r="L261" s="79">
        <f>SUMPRODUCT($J$7:$J$366,$N$7:$N$366)-SUMPRODUCT($J$7:J261,$N$7:N261)</f>
        <v>0</v>
      </c>
      <c r="M261" s="75">
        <f t="shared" ca="1" si="57"/>
        <v>0</v>
      </c>
      <c r="N261" s="75">
        <f>C_Lower!J261*Ann_Prem/No_Ann_Prems</f>
        <v>0</v>
      </c>
      <c r="O261" s="78">
        <f>VLOOKUP(INT((A261-1)/12)+1,P_Parameters!$B$63:$C$66,2)*N261</f>
        <v>0</v>
      </c>
      <c r="P261" s="80">
        <f t="shared" si="50"/>
        <v>0</v>
      </c>
      <c r="Q261" s="92">
        <f t="shared" si="51"/>
        <v>0</v>
      </c>
      <c r="R261" s="78">
        <f t="shared" ca="1" si="52"/>
        <v>0</v>
      </c>
      <c r="S261" s="75">
        <f t="shared" ca="1" si="53"/>
        <v>0</v>
      </c>
      <c r="T261" s="75">
        <f t="shared" ca="1" si="58"/>
        <v>0</v>
      </c>
      <c r="U261" s="81">
        <f>VLOOKUP(D261,P_Parameters!$B$71:$C$76,2)</f>
        <v>0</v>
      </c>
    </row>
    <row r="262" spans="1:21" x14ac:dyDescent="0.25">
      <c r="A262" s="59">
        <f t="shared" si="59"/>
        <v>256</v>
      </c>
      <c r="B262" s="76">
        <f t="shared" ca="1" si="45"/>
        <v>51167</v>
      </c>
      <c r="C262" s="76">
        <f t="shared" ca="1" si="46"/>
        <v>51196</v>
      </c>
      <c r="D262" s="77">
        <f t="shared" si="54"/>
        <v>22</v>
      </c>
      <c r="E262" s="77">
        <f t="shared" si="55"/>
        <v>0</v>
      </c>
      <c r="F262" s="75">
        <f t="shared" si="56"/>
        <v>0</v>
      </c>
      <c r="G262" s="75">
        <f t="shared" si="47"/>
        <v>0</v>
      </c>
      <c r="H262" s="59">
        <f>IF(SUM(F262:$F$366)=1,1,0)</f>
        <v>0</v>
      </c>
      <c r="I262" s="78">
        <f t="shared" si="48"/>
        <v>0</v>
      </c>
      <c r="J262" s="59">
        <f>IF(MOD(A262-1,12/VLOOKUP(Prem_Frequency,P_Parameters!$B$21:$C$24,2,FALSE))=0,1)*H262</f>
        <v>0</v>
      </c>
      <c r="K262" s="75">
        <f t="shared" si="49"/>
        <v>0</v>
      </c>
      <c r="L262" s="79">
        <f>SUMPRODUCT($J$7:$J$366,$N$7:$N$366)-SUMPRODUCT($J$7:J262,$N$7:N262)</f>
        <v>0</v>
      </c>
      <c r="M262" s="75">
        <f t="shared" ca="1" si="57"/>
        <v>0</v>
      </c>
      <c r="N262" s="75">
        <f>C_Lower!J262*Ann_Prem/No_Ann_Prems</f>
        <v>0</v>
      </c>
      <c r="O262" s="78">
        <f>VLOOKUP(INT((A262-1)/12)+1,P_Parameters!$B$63:$C$66,2)*N262</f>
        <v>0</v>
      </c>
      <c r="P262" s="80">
        <f t="shared" si="50"/>
        <v>0</v>
      </c>
      <c r="Q262" s="92">
        <f t="shared" si="51"/>
        <v>0</v>
      </c>
      <c r="R262" s="78">
        <f t="shared" ca="1" si="52"/>
        <v>0</v>
      </c>
      <c r="S262" s="75">
        <f t="shared" ca="1" si="53"/>
        <v>0</v>
      </c>
      <c r="T262" s="75">
        <f t="shared" ca="1" si="58"/>
        <v>0</v>
      </c>
      <c r="U262" s="81">
        <f>VLOOKUP(D262,P_Parameters!$B$71:$C$76,2)</f>
        <v>0</v>
      </c>
    </row>
    <row r="263" spans="1:21" x14ac:dyDescent="0.25">
      <c r="A263" s="59">
        <f t="shared" si="59"/>
        <v>257</v>
      </c>
      <c r="B263" s="76">
        <f t="shared" ref="B263:B326" ca="1" si="60">DATE(YEAR(Illn_Date),MONTH(Illn_Date)+A263-1,1)</f>
        <v>51196</v>
      </c>
      <c r="C263" s="76">
        <f t="shared" ref="C263:C326" ca="1" si="61">DATE(YEAR(Illn_Date),MONTH(Illn_Date)+A263,1)</f>
        <v>51227</v>
      </c>
      <c r="D263" s="77">
        <f t="shared" si="54"/>
        <v>22</v>
      </c>
      <c r="E263" s="77">
        <f t="shared" si="55"/>
        <v>0</v>
      </c>
      <c r="F263" s="75">
        <f t="shared" si="56"/>
        <v>0</v>
      </c>
      <c r="G263" s="75">
        <f t="shared" ref="G263:G326" si="62">IF(MOD(A263,12)=1,1,0)*H263</f>
        <v>0</v>
      </c>
      <c r="H263" s="59">
        <f>IF(SUM(F263:$F$366)=1,1,0)</f>
        <v>0</v>
      </c>
      <c r="I263" s="78">
        <f t="shared" ref="I263:I326" si="63">H263*(1-F263)</f>
        <v>0</v>
      </c>
      <c r="J263" s="59">
        <f>IF(MOD(A263-1,12/VLOOKUP(Prem_Frequency,P_Parameters!$B$21:$C$24,2,FALSE))=0,1)*H263</f>
        <v>0</v>
      </c>
      <c r="K263" s="75">
        <f t="shared" ref="K263:K326" si="64">Sum_Assured*H263</f>
        <v>0</v>
      </c>
      <c r="L263" s="79">
        <f>SUMPRODUCT($J$7:$J$366,$N$7:$N$366)-SUMPRODUCT($J$7:J263,$N$7:N263)</f>
        <v>0</v>
      </c>
      <c r="M263" s="75">
        <f t="shared" ca="1" si="57"/>
        <v>0</v>
      </c>
      <c r="N263" s="75">
        <f>C_Lower!J263*Ann_Prem/No_Ann_Prems</f>
        <v>0</v>
      </c>
      <c r="O263" s="78">
        <f>VLOOKUP(INT((A263-1)/12)+1,P_Parameters!$B$63:$C$66,2)*N263</f>
        <v>0</v>
      </c>
      <c r="P263" s="80">
        <f t="shared" ref="P263:P326" si="65">Admin_Fee*J263/No_Ann_Prems</f>
        <v>0</v>
      </c>
      <c r="Q263" s="92">
        <f t="shared" ref="Q263:Q326" si="66">(Health_Benefit_Charge*J263)/No_Ann_Prems</f>
        <v>0</v>
      </c>
      <c r="R263" s="78">
        <f t="shared" ref="R263:R326" ca="1" si="67">(K263+L263)*(Risk_Rate/1000)*(Modal_Loading/No_Ann_Prems)*J263</f>
        <v>0</v>
      </c>
      <c r="S263" s="75">
        <f t="shared" ref="S263:S326" ca="1" si="68">(M263+N263-SUM(O263:R263))*((1+Lower_Rate-FMC)^(1/12))</f>
        <v>0</v>
      </c>
      <c r="T263" s="75">
        <f t="shared" ca="1" si="58"/>
        <v>0</v>
      </c>
      <c r="U263" s="81">
        <f>VLOOKUP(D263,P_Parameters!$B$71:$C$76,2)</f>
        <v>0</v>
      </c>
    </row>
    <row r="264" spans="1:21" x14ac:dyDescent="0.25">
      <c r="A264" s="59">
        <f t="shared" si="59"/>
        <v>258</v>
      </c>
      <c r="B264" s="76">
        <f t="shared" ca="1" si="60"/>
        <v>51227</v>
      </c>
      <c r="C264" s="76">
        <f t="shared" ca="1" si="61"/>
        <v>51257</v>
      </c>
      <c r="D264" s="77">
        <f t="shared" ref="D264:D327" si="69">INT(A264/12)+1</f>
        <v>22</v>
      </c>
      <c r="E264" s="77">
        <f t="shared" ref="E264:E327" si="70">MAX(0,IF(D264=D263,0,D264)-1)</f>
        <v>0</v>
      </c>
      <c r="F264" s="75">
        <f t="shared" ref="F264:F327" si="71">IF(A264=Pol_Term*12,1,0)</f>
        <v>0</v>
      </c>
      <c r="G264" s="75">
        <f t="shared" si="62"/>
        <v>0</v>
      </c>
      <c r="H264" s="59">
        <f>IF(SUM(F264:$F$366)=1,1,0)</f>
        <v>0</v>
      </c>
      <c r="I264" s="78">
        <f t="shared" si="63"/>
        <v>0</v>
      </c>
      <c r="J264" s="59">
        <f>IF(MOD(A264-1,12/VLOOKUP(Prem_Frequency,P_Parameters!$B$21:$C$24,2,FALSE))=0,1)*H264</f>
        <v>0</v>
      </c>
      <c r="K264" s="75">
        <f t="shared" si="64"/>
        <v>0</v>
      </c>
      <c r="L264" s="79">
        <f>SUMPRODUCT($J$7:$J$366,$N$7:$N$366)-SUMPRODUCT($J$7:J264,$N$7:N264)</f>
        <v>0</v>
      </c>
      <c r="M264" s="75">
        <f t="shared" ref="M264:M327" ca="1" si="72">S263*H264</f>
        <v>0</v>
      </c>
      <c r="N264" s="75">
        <f>C_Lower!J264*Ann_Prem/No_Ann_Prems</f>
        <v>0</v>
      </c>
      <c r="O264" s="78">
        <f>VLOOKUP(INT((A264-1)/12)+1,P_Parameters!$B$63:$C$66,2)*N264</f>
        <v>0</v>
      </c>
      <c r="P264" s="80">
        <f t="shared" si="65"/>
        <v>0</v>
      </c>
      <c r="Q264" s="92">
        <f t="shared" si="66"/>
        <v>0</v>
      </c>
      <c r="R264" s="78">
        <f t="shared" ca="1" si="67"/>
        <v>0</v>
      </c>
      <c r="S264" s="75">
        <f t="shared" ca="1" si="68"/>
        <v>0</v>
      </c>
      <c r="T264" s="75">
        <f t="shared" ref="T264:T327" ca="1" si="73">S264*(1-U264)</f>
        <v>0</v>
      </c>
      <c r="U264" s="81">
        <f>VLOOKUP(D264,P_Parameters!$B$71:$C$76,2)</f>
        <v>0</v>
      </c>
    </row>
    <row r="265" spans="1:21" x14ac:dyDescent="0.25">
      <c r="A265" s="59">
        <f t="shared" ref="A265:A328" si="74">A264+1</f>
        <v>259</v>
      </c>
      <c r="B265" s="76">
        <f t="shared" ca="1" si="60"/>
        <v>51257</v>
      </c>
      <c r="C265" s="76">
        <f t="shared" ca="1" si="61"/>
        <v>51288</v>
      </c>
      <c r="D265" s="77">
        <f t="shared" si="69"/>
        <v>22</v>
      </c>
      <c r="E265" s="77">
        <f t="shared" si="70"/>
        <v>0</v>
      </c>
      <c r="F265" s="75">
        <f t="shared" si="71"/>
        <v>0</v>
      </c>
      <c r="G265" s="75">
        <f t="shared" si="62"/>
        <v>0</v>
      </c>
      <c r="H265" s="59">
        <f>IF(SUM(F265:$F$366)=1,1,0)</f>
        <v>0</v>
      </c>
      <c r="I265" s="78">
        <f t="shared" si="63"/>
        <v>0</v>
      </c>
      <c r="J265" s="59">
        <f>IF(MOD(A265-1,12/VLOOKUP(Prem_Frequency,P_Parameters!$B$21:$C$24,2,FALSE))=0,1)*H265</f>
        <v>0</v>
      </c>
      <c r="K265" s="75">
        <f t="shared" si="64"/>
        <v>0</v>
      </c>
      <c r="L265" s="79">
        <f>SUMPRODUCT($J$7:$J$366,$N$7:$N$366)-SUMPRODUCT($J$7:J265,$N$7:N265)</f>
        <v>0</v>
      </c>
      <c r="M265" s="75">
        <f t="shared" ca="1" si="72"/>
        <v>0</v>
      </c>
      <c r="N265" s="75">
        <f>C_Lower!J265*Ann_Prem/No_Ann_Prems</f>
        <v>0</v>
      </c>
      <c r="O265" s="78">
        <f>VLOOKUP(INT((A265-1)/12)+1,P_Parameters!$B$63:$C$66,2)*N265</f>
        <v>0</v>
      </c>
      <c r="P265" s="80">
        <f t="shared" si="65"/>
        <v>0</v>
      </c>
      <c r="Q265" s="92">
        <f t="shared" si="66"/>
        <v>0</v>
      </c>
      <c r="R265" s="78">
        <f t="shared" ca="1" si="67"/>
        <v>0</v>
      </c>
      <c r="S265" s="75">
        <f t="shared" ca="1" si="68"/>
        <v>0</v>
      </c>
      <c r="T265" s="75">
        <f t="shared" ca="1" si="73"/>
        <v>0</v>
      </c>
      <c r="U265" s="81">
        <f>VLOOKUP(D265,P_Parameters!$B$71:$C$76,2)</f>
        <v>0</v>
      </c>
    </row>
    <row r="266" spans="1:21" x14ac:dyDescent="0.25">
      <c r="A266" s="59">
        <f t="shared" si="74"/>
        <v>260</v>
      </c>
      <c r="B266" s="76">
        <f t="shared" ca="1" si="60"/>
        <v>51288</v>
      </c>
      <c r="C266" s="76">
        <f t="shared" ca="1" si="61"/>
        <v>51318</v>
      </c>
      <c r="D266" s="77">
        <f t="shared" si="69"/>
        <v>22</v>
      </c>
      <c r="E266" s="77">
        <f t="shared" si="70"/>
        <v>0</v>
      </c>
      <c r="F266" s="75">
        <f t="shared" si="71"/>
        <v>0</v>
      </c>
      <c r="G266" s="75">
        <f t="shared" si="62"/>
        <v>0</v>
      </c>
      <c r="H266" s="59">
        <f>IF(SUM(F266:$F$366)=1,1,0)</f>
        <v>0</v>
      </c>
      <c r="I266" s="78">
        <f t="shared" si="63"/>
        <v>0</v>
      </c>
      <c r="J266" s="59">
        <f>IF(MOD(A266-1,12/VLOOKUP(Prem_Frequency,P_Parameters!$B$21:$C$24,2,FALSE))=0,1)*H266</f>
        <v>0</v>
      </c>
      <c r="K266" s="75">
        <f t="shared" si="64"/>
        <v>0</v>
      </c>
      <c r="L266" s="79">
        <f>SUMPRODUCT($J$7:$J$366,$N$7:$N$366)-SUMPRODUCT($J$7:J266,$N$7:N266)</f>
        <v>0</v>
      </c>
      <c r="M266" s="75">
        <f t="shared" ca="1" si="72"/>
        <v>0</v>
      </c>
      <c r="N266" s="75">
        <f>C_Lower!J266*Ann_Prem/No_Ann_Prems</f>
        <v>0</v>
      </c>
      <c r="O266" s="78">
        <f>VLOOKUP(INT((A266-1)/12)+1,P_Parameters!$B$63:$C$66,2)*N266</f>
        <v>0</v>
      </c>
      <c r="P266" s="80">
        <f t="shared" si="65"/>
        <v>0</v>
      </c>
      <c r="Q266" s="92">
        <f t="shared" si="66"/>
        <v>0</v>
      </c>
      <c r="R266" s="78">
        <f t="shared" ca="1" si="67"/>
        <v>0</v>
      </c>
      <c r="S266" s="75">
        <f t="shared" ca="1" si="68"/>
        <v>0</v>
      </c>
      <c r="T266" s="75">
        <f t="shared" ca="1" si="73"/>
        <v>0</v>
      </c>
      <c r="U266" s="81">
        <f>VLOOKUP(D266,P_Parameters!$B$71:$C$76,2)</f>
        <v>0</v>
      </c>
    </row>
    <row r="267" spans="1:21" x14ac:dyDescent="0.25">
      <c r="A267" s="59">
        <f t="shared" si="74"/>
        <v>261</v>
      </c>
      <c r="B267" s="76">
        <f t="shared" ca="1" si="60"/>
        <v>51318</v>
      </c>
      <c r="C267" s="76">
        <f t="shared" ca="1" si="61"/>
        <v>51349</v>
      </c>
      <c r="D267" s="77">
        <f t="shared" si="69"/>
        <v>22</v>
      </c>
      <c r="E267" s="77">
        <f t="shared" si="70"/>
        <v>0</v>
      </c>
      <c r="F267" s="75">
        <f t="shared" si="71"/>
        <v>0</v>
      </c>
      <c r="G267" s="75">
        <f t="shared" si="62"/>
        <v>0</v>
      </c>
      <c r="H267" s="59">
        <f>IF(SUM(F267:$F$366)=1,1,0)</f>
        <v>0</v>
      </c>
      <c r="I267" s="78">
        <f t="shared" si="63"/>
        <v>0</v>
      </c>
      <c r="J267" s="59">
        <f>IF(MOD(A267-1,12/VLOOKUP(Prem_Frequency,P_Parameters!$B$21:$C$24,2,FALSE))=0,1)*H267</f>
        <v>0</v>
      </c>
      <c r="K267" s="75">
        <f t="shared" si="64"/>
        <v>0</v>
      </c>
      <c r="L267" s="79">
        <f>SUMPRODUCT($J$7:$J$366,$N$7:$N$366)-SUMPRODUCT($J$7:J267,$N$7:N267)</f>
        <v>0</v>
      </c>
      <c r="M267" s="75">
        <f t="shared" ca="1" si="72"/>
        <v>0</v>
      </c>
      <c r="N267" s="75">
        <f>C_Lower!J267*Ann_Prem/No_Ann_Prems</f>
        <v>0</v>
      </c>
      <c r="O267" s="78">
        <f>VLOOKUP(INT((A267-1)/12)+1,P_Parameters!$B$63:$C$66,2)*N267</f>
        <v>0</v>
      </c>
      <c r="P267" s="80">
        <f t="shared" si="65"/>
        <v>0</v>
      </c>
      <c r="Q267" s="92">
        <f t="shared" si="66"/>
        <v>0</v>
      </c>
      <c r="R267" s="78">
        <f t="shared" ca="1" si="67"/>
        <v>0</v>
      </c>
      <c r="S267" s="75">
        <f t="shared" ca="1" si="68"/>
        <v>0</v>
      </c>
      <c r="T267" s="75">
        <f t="shared" ca="1" si="73"/>
        <v>0</v>
      </c>
      <c r="U267" s="81">
        <f>VLOOKUP(D267,P_Parameters!$B$71:$C$76,2)</f>
        <v>0</v>
      </c>
    </row>
    <row r="268" spans="1:21" x14ac:dyDescent="0.25">
      <c r="A268" s="59">
        <f t="shared" si="74"/>
        <v>262</v>
      </c>
      <c r="B268" s="76">
        <f t="shared" ca="1" si="60"/>
        <v>51349</v>
      </c>
      <c r="C268" s="76">
        <f t="shared" ca="1" si="61"/>
        <v>51380</v>
      </c>
      <c r="D268" s="77">
        <f t="shared" si="69"/>
        <v>22</v>
      </c>
      <c r="E268" s="77">
        <f t="shared" si="70"/>
        <v>0</v>
      </c>
      <c r="F268" s="75">
        <f t="shared" si="71"/>
        <v>0</v>
      </c>
      <c r="G268" s="75">
        <f t="shared" si="62"/>
        <v>0</v>
      </c>
      <c r="H268" s="59">
        <f>IF(SUM(F268:$F$366)=1,1,0)</f>
        <v>0</v>
      </c>
      <c r="I268" s="78">
        <f t="shared" si="63"/>
        <v>0</v>
      </c>
      <c r="J268" s="59">
        <f>IF(MOD(A268-1,12/VLOOKUP(Prem_Frequency,P_Parameters!$B$21:$C$24,2,FALSE))=0,1)*H268</f>
        <v>0</v>
      </c>
      <c r="K268" s="75">
        <f t="shared" si="64"/>
        <v>0</v>
      </c>
      <c r="L268" s="79">
        <f>SUMPRODUCT($J$7:$J$366,$N$7:$N$366)-SUMPRODUCT($J$7:J268,$N$7:N268)</f>
        <v>0</v>
      </c>
      <c r="M268" s="75">
        <f t="shared" ca="1" si="72"/>
        <v>0</v>
      </c>
      <c r="N268" s="75">
        <f>C_Lower!J268*Ann_Prem/No_Ann_Prems</f>
        <v>0</v>
      </c>
      <c r="O268" s="78">
        <f>VLOOKUP(INT((A268-1)/12)+1,P_Parameters!$B$63:$C$66,2)*N268</f>
        <v>0</v>
      </c>
      <c r="P268" s="80">
        <f t="shared" si="65"/>
        <v>0</v>
      </c>
      <c r="Q268" s="92">
        <f t="shared" si="66"/>
        <v>0</v>
      </c>
      <c r="R268" s="78">
        <f t="shared" ca="1" si="67"/>
        <v>0</v>
      </c>
      <c r="S268" s="75">
        <f t="shared" ca="1" si="68"/>
        <v>0</v>
      </c>
      <c r="T268" s="75">
        <f t="shared" ca="1" si="73"/>
        <v>0</v>
      </c>
      <c r="U268" s="81">
        <f>VLOOKUP(D268,P_Parameters!$B$71:$C$76,2)</f>
        <v>0</v>
      </c>
    </row>
    <row r="269" spans="1:21" x14ac:dyDescent="0.25">
      <c r="A269" s="59">
        <f t="shared" si="74"/>
        <v>263</v>
      </c>
      <c r="B269" s="76">
        <f t="shared" ca="1" si="60"/>
        <v>51380</v>
      </c>
      <c r="C269" s="76">
        <f t="shared" ca="1" si="61"/>
        <v>51410</v>
      </c>
      <c r="D269" s="77">
        <f t="shared" si="69"/>
        <v>22</v>
      </c>
      <c r="E269" s="77">
        <f t="shared" si="70"/>
        <v>0</v>
      </c>
      <c r="F269" s="75">
        <f t="shared" si="71"/>
        <v>0</v>
      </c>
      <c r="G269" s="75">
        <f t="shared" si="62"/>
        <v>0</v>
      </c>
      <c r="H269" s="59">
        <f>IF(SUM(F269:$F$366)=1,1,0)</f>
        <v>0</v>
      </c>
      <c r="I269" s="78">
        <f t="shared" si="63"/>
        <v>0</v>
      </c>
      <c r="J269" s="59">
        <f>IF(MOD(A269-1,12/VLOOKUP(Prem_Frequency,P_Parameters!$B$21:$C$24,2,FALSE))=0,1)*H269</f>
        <v>0</v>
      </c>
      <c r="K269" s="75">
        <f t="shared" si="64"/>
        <v>0</v>
      </c>
      <c r="L269" s="79">
        <f>SUMPRODUCT($J$7:$J$366,$N$7:$N$366)-SUMPRODUCT($J$7:J269,$N$7:N269)</f>
        <v>0</v>
      </c>
      <c r="M269" s="75">
        <f t="shared" ca="1" si="72"/>
        <v>0</v>
      </c>
      <c r="N269" s="75">
        <f>C_Lower!J269*Ann_Prem/No_Ann_Prems</f>
        <v>0</v>
      </c>
      <c r="O269" s="78">
        <f>VLOOKUP(INT((A269-1)/12)+1,P_Parameters!$B$63:$C$66,2)*N269</f>
        <v>0</v>
      </c>
      <c r="P269" s="80">
        <f t="shared" si="65"/>
        <v>0</v>
      </c>
      <c r="Q269" s="92">
        <f t="shared" si="66"/>
        <v>0</v>
      </c>
      <c r="R269" s="78">
        <f t="shared" ca="1" si="67"/>
        <v>0</v>
      </c>
      <c r="S269" s="75">
        <f t="shared" ca="1" si="68"/>
        <v>0</v>
      </c>
      <c r="T269" s="75">
        <f t="shared" ca="1" si="73"/>
        <v>0</v>
      </c>
      <c r="U269" s="81">
        <f>VLOOKUP(D269,P_Parameters!$B$71:$C$76,2)</f>
        <v>0</v>
      </c>
    </row>
    <row r="270" spans="1:21" x14ac:dyDescent="0.25">
      <c r="A270" s="59">
        <f t="shared" si="74"/>
        <v>264</v>
      </c>
      <c r="B270" s="76">
        <f t="shared" ca="1" si="60"/>
        <v>51410</v>
      </c>
      <c r="C270" s="76">
        <f t="shared" ca="1" si="61"/>
        <v>51441</v>
      </c>
      <c r="D270" s="77">
        <f t="shared" si="69"/>
        <v>23</v>
      </c>
      <c r="E270" s="77">
        <f t="shared" si="70"/>
        <v>22</v>
      </c>
      <c r="F270" s="75">
        <f t="shared" si="71"/>
        <v>0</v>
      </c>
      <c r="G270" s="75">
        <f t="shared" si="62"/>
        <v>0</v>
      </c>
      <c r="H270" s="59">
        <f>IF(SUM(F270:$F$366)=1,1,0)</f>
        <v>0</v>
      </c>
      <c r="I270" s="78">
        <f t="shared" si="63"/>
        <v>0</v>
      </c>
      <c r="J270" s="59">
        <f>IF(MOD(A270-1,12/VLOOKUP(Prem_Frequency,P_Parameters!$B$21:$C$24,2,FALSE))=0,1)*H270</f>
        <v>0</v>
      </c>
      <c r="K270" s="75">
        <f t="shared" si="64"/>
        <v>0</v>
      </c>
      <c r="L270" s="79">
        <f>SUMPRODUCT($J$7:$J$366,$N$7:$N$366)-SUMPRODUCT($J$7:J270,$N$7:N270)</f>
        <v>0</v>
      </c>
      <c r="M270" s="75">
        <f t="shared" ca="1" si="72"/>
        <v>0</v>
      </c>
      <c r="N270" s="75">
        <f>C_Lower!J270*Ann_Prem/No_Ann_Prems</f>
        <v>0</v>
      </c>
      <c r="O270" s="78">
        <f>VLOOKUP(INT((A270-1)/12)+1,P_Parameters!$B$63:$C$66,2)*N270</f>
        <v>0</v>
      </c>
      <c r="P270" s="80">
        <f t="shared" si="65"/>
        <v>0</v>
      </c>
      <c r="Q270" s="92">
        <f t="shared" si="66"/>
        <v>0</v>
      </c>
      <c r="R270" s="78">
        <f t="shared" ca="1" si="67"/>
        <v>0</v>
      </c>
      <c r="S270" s="75">
        <f t="shared" ca="1" si="68"/>
        <v>0</v>
      </c>
      <c r="T270" s="75">
        <f t="shared" ca="1" si="73"/>
        <v>0</v>
      </c>
      <c r="U270" s="81">
        <f>VLOOKUP(D270,P_Parameters!$B$71:$C$76,2)</f>
        <v>0</v>
      </c>
    </row>
    <row r="271" spans="1:21" x14ac:dyDescent="0.25">
      <c r="A271" s="59">
        <f t="shared" si="74"/>
        <v>265</v>
      </c>
      <c r="B271" s="76">
        <f t="shared" ca="1" si="60"/>
        <v>51441</v>
      </c>
      <c r="C271" s="76">
        <f t="shared" ca="1" si="61"/>
        <v>51471</v>
      </c>
      <c r="D271" s="77">
        <f t="shared" si="69"/>
        <v>23</v>
      </c>
      <c r="E271" s="77">
        <f t="shared" si="70"/>
        <v>0</v>
      </c>
      <c r="F271" s="75">
        <f t="shared" si="71"/>
        <v>0</v>
      </c>
      <c r="G271" s="75">
        <f t="shared" si="62"/>
        <v>0</v>
      </c>
      <c r="H271" s="59">
        <f>IF(SUM(F271:$F$366)=1,1,0)</f>
        <v>0</v>
      </c>
      <c r="I271" s="78">
        <f t="shared" si="63"/>
        <v>0</v>
      </c>
      <c r="J271" s="59">
        <f>IF(MOD(A271-1,12/VLOOKUP(Prem_Frequency,P_Parameters!$B$21:$C$24,2,FALSE))=0,1)*H271</f>
        <v>0</v>
      </c>
      <c r="K271" s="75">
        <f t="shared" si="64"/>
        <v>0</v>
      </c>
      <c r="L271" s="79">
        <f>SUMPRODUCT($J$7:$J$366,$N$7:$N$366)-SUMPRODUCT($J$7:J271,$N$7:N271)</f>
        <v>0</v>
      </c>
      <c r="M271" s="75">
        <f t="shared" ca="1" si="72"/>
        <v>0</v>
      </c>
      <c r="N271" s="75">
        <f>C_Lower!J271*Ann_Prem/No_Ann_Prems</f>
        <v>0</v>
      </c>
      <c r="O271" s="78">
        <f>VLOOKUP(INT((A271-1)/12)+1,P_Parameters!$B$63:$C$66,2)*N271</f>
        <v>0</v>
      </c>
      <c r="P271" s="80">
        <f t="shared" si="65"/>
        <v>0</v>
      </c>
      <c r="Q271" s="92">
        <f t="shared" si="66"/>
        <v>0</v>
      </c>
      <c r="R271" s="78">
        <f t="shared" ca="1" si="67"/>
        <v>0</v>
      </c>
      <c r="S271" s="75">
        <f t="shared" ca="1" si="68"/>
        <v>0</v>
      </c>
      <c r="T271" s="75">
        <f t="shared" ca="1" si="73"/>
        <v>0</v>
      </c>
      <c r="U271" s="81">
        <f>VLOOKUP(D271,P_Parameters!$B$71:$C$76,2)</f>
        <v>0</v>
      </c>
    </row>
    <row r="272" spans="1:21" x14ac:dyDescent="0.25">
      <c r="A272" s="59">
        <f t="shared" si="74"/>
        <v>266</v>
      </c>
      <c r="B272" s="76">
        <f t="shared" ca="1" si="60"/>
        <v>51471</v>
      </c>
      <c r="C272" s="76">
        <f t="shared" ca="1" si="61"/>
        <v>51502</v>
      </c>
      <c r="D272" s="77">
        <f t="shared" si="69"/>
        <v>23</v>
      </c>
      <c r="E272" s="77">
        <f t="shared" si="70"/>
        <v>0</v>
      </c>
      <c r="F272" s="75">
        <f t="shared" si="71"/>
        <v>0</v>
      </c>
      <c r="G272" s="75">
        <f t="shared" si="62"/>
        <v>0</v>
      </c>
      <c r="H272" s="59">
        <f>IF(SUM(F272:$F$366)=1,1,0)</f>
        <v>0</v>
      </c>
      <c r="I272" s="78">
        <f t="shared" si="63"/>
        <v>0</v>
      </c>
      <c r="J272" s="59">
        <f>IF(MOD(A272-1,12/VLOOKUP(Prem_Frequency,P_Parameters!$B$21:$C$24,2,FALSE))=0,1)*H272</f>
        <v>0</v>
      </c>
      <c r="K272" s="75">
        <f t="shared" si="64"/>
        <v>0</v>
      </c>
      <c r="L272" s="79">
        <f>SUMPRODUCT($J$7:$J$366,$N$7:$N$366)-SUMPRODUCT($J$7:J272,$N$7:N272)</f>
        <v>0</v>
      </c>
      <c r="M272" s="75">
        <f t="shared" ca="1" si="72"/>
        <v>0</v>
      </c>
      <c r="N272" s="75">
        <f>C_Lower!J272*Ann_Prem/No_Ann_Prems</f>
        <v>0</v>
      </c>
      <c r="O272" s="78">
        <f>VLOOKUP(INT((A272-1)/12)+1,P_Parameters!$B$63:$C$66,2)*N272</f>
        <v>0</v>
      </c>
      <c r="P272" s="80">
        <f t="shared" si="65"/>
        <v>0</v>
      </c>
      <c r="Q272" s="92">
        <f t="shared" si="66"/>
        <v>0</v>
      </c>
      <c r="R272" s="78">
        <f t="shared" ca="1" si="67"/>
        <v>0</v>
      </c>
      <c r="S272" s="75">
        <f t="shared" ca="1" si="68"/>
        <v>0</v>
      </c>
      <c r="T272" s="75">
        <f t="shared" ca="1" si="73"/>
        <v>0</v>
      </c>
      <c r="U272" s="81">
        <f>VLOOKUP(D272,P_Parameters!$B$71:$C$76,2)</f>
        <v>0</v>
      </c>
    </row>
    <row r="273" spans="1:21" x14ac:dyDescent="0.25">
      <c r="A273" s="59">
        <f t="shared" si="74"/>
        <v>267</v>
      </c>
      <c r="B273" s="76">
        <f t="shared" ca="1" si="60"/>
        <v>51502</v>
      </c>
      <c r="C273" s="76">
        <f t="shared" ca="1" si="61"/>
        <v>51533</v>
      </c>
      <c r="D273" s="77">
        <f t="shared" si="69"/>
        <v>23</v>
      </c>
      <c r="E273" s="77">
        <f t="shared" si="70"/>
        <v>0</v>
      </c>
      <c r="F273" s="75">
        <f t="shared" si="71"/>
        <v>0</v>
      </c>
      <c r="G273" s="75">
        <f t="shared" si="62"/>
        <v>0</v>
      </c>
      <c r="H273" s="59">
        <f>IF(SUM(F273:$F$366)=1,1,0)</f>
        <v>0</v>
      </c>
      <c r="I273" s="78">
        <f t="shared" si="63"/>
        <v>0</v>
      </c>
      <c r="J273" s="59">
        <f>IF(MOD(A273-1,12/VLOOKUP(Prem_Frequency,P_Parameters!$B$21:$C$24,2,FALSE))=0,1)*H273</f>
        <v>0</v>
      </c>
      <c r="K273" s="75">
        <f t="shared" si="64"/>
        <v>0</v>
      </c>
      <c r="L273" s="79">
        <f>SUMPRODUCT($J$7:$J$366,$N$7:$N$366)-SUMPRODUCT($J$7:J273,$N$7:N273)</f>
        <v>0</v>
      </c>
      <c r="M273" s="75">
        <f t="shared" ca="1" si="72"/>
        <v>0</v>
      </c>
      <c r="N273" s="75">
        <f>C_Lower!J273*Ann_Prem/No_Ann_Prems</f>
        <v>0</v>
      </c>
      <c r="O273" s="78">
        <f>VLOOKUP(INT((A273-1)/12)+1,P_Parameters!$B$63:$C$66,2)*N273</f>
        <v>0</v>
      </c>
      <c r="P273" s="80">
        <f t="shared" si="65"/>
        <v>0</v>
      </c>
      <c r="Q273" s="92">
        <f t="shared" si="66"/>
        <v>0</v>
      </c>
      <c r="R273" s="78">
        <f t="shared" ca="1" si="67"/>
        <v>0</v>
      </c>
      <c r="S273" s="75">
        <f t="shared" ca="1" si="68"/>
        <v>0</v>
      </c>
      <c r="T273" s="75">
        <f t="shared" ca="1" si="73"/>
        <v>0</v>
      </c>
      <c r="U273" s="81">
        <f>VLOOKUP(D273,P_Parameters!$B$71:$C$76,2)</f>
        <v>0</v>
      </c>
    </row>
    <row r="274" spans="1:21" x14ac:dyDescent="0.25">
      <c r="A274" s="59">
        <f t="shared" si="74"/>
        <v>268</v>
      </c>
      <c r="B274" s="76">
        <f t="shared" ca="1" si="60"/>
        <v>51533</v>
      </c>
      <c r="C274" s="76">
        <f t="shared" ca="1" si="61"/>
        <v>51561</v>
      </c>
      <c r="D274" s="77">
        <f t="shared" si="69"/>
        <v>23</v>
      </c>
      <c r="E274" s="77">
        <f t="shared" si="70"/>
        <v>0</v>
      </c>
      <c r="F274" s="75">
        <f t="shared" si="71"/>
        <v>0</v>
      </c>
      <c r="G274" s="75">
        <f t="shared" si="62"/>
        <v>0</v>
      </c>
      <c r="H274" s="59">
        <f>IF(SUM(F274:$F$366)=1,1,0)</f>
        <v>0</v>
      </c>
      <c r="I274" s="78">
        <f t="shared" si="63"/>
        <v>0</v>
      </c>
      <c r="J274" s="59">
        <f>IF(MOD(A274-1,12/VLOOKUP(Prem_Frequency,P_Parameters!$B$21:$C$24,2,FALSE))=0,1)*H274</f>
        <v>0</v>
      </c>
      <c r="K274" s="75">
        <f t="shared" si="64"/>
        <v>0</v>
      </c>
      <c r="L274" s="79">
        <f>SUMPRODUCT($J$7:$J$366,$N$7:$N$366)-SUMPRODUCT($J$7:J274,$N$7:N274)</f>
        <v>0</v>
      </c>
      <c r="M274" s="75">
        <f t="shared" ca="1" si="72"/>
        <v>0</v>
      </c>
      <c r="N274" s="75">
        <f>C_Lower!J274*Ann_Prem/No_Ann_Prems</f>
        <v>0</v>
      </c>
      <c r="O274" s="78">
        <f>VLOOKUP(INT((A274-1)/12)+1,P_Parameters!$B$63:$C$66,2)*N274</f>
        <v>0</v>
      </c>
      <c r="P274" s="80">
        <f t="shared" si="65"/>
        <v>0</v>
      </c>
      <c r="Q274" s="92">
        <f t="shared" si="66"/>
        <v>0</v>
      </c>
      <c r="R274" s="78">
        <f t="shared" ca="1" si="67"/>
        <v>0</v>
      </c>
      <c r="S274" s="75">
        <f t="shared" ca="1" si="68"/>
        <v>0</v>
      </c>
      <c r="T274" s="75">
        <f t="shared" ca="1" si="73"/>
        <v>0</v>
      </c>
      <c r="U274" s="81">
        <f>VLOOKUP(D274,P_Parameters!$B$71:$C$76,2)</f>
        <v>0</v>
      </c>
    </row>
    <row r="275" spans="1:21" x14ac:dyDescent="0.25">
      <c r="A275" s="59">
        <f t="shared" si="74"/>
        <v>269</v>
      </c>
      <c r="B275" s="76">
        <f t="shared" ca="1" si="60"/>
        <v>51561</v>
      </c>
      <c r="C275" s="76">
        <f t="shared" ca="1" si="61"/>
        <v>51592</v>
      </c>
      <c r="D275" s="77">
        <f t="shared" si="69"/>
        <v>23</v>
      </c>
      <c r="E275" s="77">
        <f t="shared" si="70"/>
        <v>0</v>
      </c>
      <c r="F275" s="75">
        <f t="shared" si="71"/>
        <v>0</v>
      </c>
      <c r="G275" s="75">
        <f t="shared" si="62"/>
        <v>0</v>
      </c>
      <c r="H275" s="59">
        <f>IF(SUM(F275:$F$366)=1,1,0)</f>
        <v>0</v>
      </c>
      <c r="I275" s="78">
        <f t="shared" si="63"/>
        <v>0</v>
      </c>
      <c r="J275" s="59">
        <f>IF(MOD(A275-1,12/VLOOKUP(Prem_Frequency,P_Parameters!$B$21:$C$24,2,FALSE))=0,1)*H275</f>
        <v>0</v>
      </c>
      <c r="K275" s="75">
        <f t="shared" si="64"/>
        <v>0</v>
      </c>
      <c r="L275" s="79">
        <f>SUMPRODUCT($J$7:$J$366,$N$7:$N$366)-SUMPRODUCT($J$7:J275,$N$7:N275)</f>
        <v>0</v>
      </c>
      <c r="M275" s="75">
        <f t="shared" ca="1" si="72"/>
        <v>0</v>
      </c>
      <c r="N275" s="75">
        <f>C_Lower!J275*Ann_Prem/No_Ann_Prems</f>
        <v>0</v>
      </c>
      <c r="O275" s="78">
        <f>VLOOKUP(INT((A275-1)/12)+1,P_Parameters!$B$63:$C$66,2)*N275</f>
        <v>0</v>
      </c>
      <c r="P275" s="80">
        <f t="shared" si="65"/>
        <v>0</v>
      </c>
      <c r="Q275" s="92">
        <f t="shared" si="66"/>
        <v>0</v>
      </c>
      <c r="R275" s="78">
        <f t="shared" ca="1" si="67"/>
        <v>0</v>
      </c>
      <c r="S275" s="75">
        <f t="shared" ca="1" si="68"/>
        <v>0</v>
      </c>
      <c r="T275" s="75">
        <f t="shared" ca="1" si="73"/>
        <v>0</v>
      </c>
      <c r="U275" s="81">
        <f>VLOOKUP(D275,P_Parameters!$B$71:$C$76,2)</f>
        <v>0</v>
      </c>
    </row>
    <row r="276" spans="1:21" x14ac:dyDescent="0.25">
      <c r="A276" s="59">
        <f t="shared" si="74"/>
        <v>270</v>
      </c>
      <c r="B276" s="76">
        <f t="shared" ca="1" si="60"/>
        <v>51592</v>
      </c>
      <c r="C276" s="76">
        <f t="shared" ca="1" si="61"/>
        <v>51622</v>
      </c>
      <c r="D276" s="77">
        <f t="shared" si="69"/>
        <v>23</v>
      </c>
      <c r="E276" s="77">
        <f t="shared" si="70"/>
        <v>0</v>
      </c>
      <c r="F276" s="75">
        <f t="shared" si="71"/>
        <v>0</v>
      </c>
      <c r="G276" s="75">
        <f t="shared" si="62"/>
        <v>0</v>
      </c>
      <c r="H276" s="59">
        <f>IF(SUM(F276:$F$366)=1,1,0)</f>
        <v>0</v>
      </c>
      <c r="I276" s="78">
        <f t="shared" si="63"/>
        <v>0</v>
      </c>
      <c r="J276" s="59">
        <f>IF(MOD(A276-1,12/VLOOKUP(Prem_Frequency,P_Parameters!$B$21:$C$24,2,FALSE))=0,1)*H276</f>
        <v>0</v>
      </c>
      <c r="K276" s="75">
        <f t="shared" si="64"/>
        <v>0</v>
      </c>
      <c r="L276" s="79">
        <f>SUMPRODUCT($J$7:$J$366,$N$7:$N$366)-SUMPRODUCT($J$7:J276,$N$7:N276)</f>
        <v>0</v>
      </c>
      <c r="M276" s="75">
        <f t="shared" ca="1" si="72"/>
        <v>0</v>
      </c>
      <c r="N276" s="75">
        <f>C_Lower!J276*Ann_Prem/No_Ann_Prems</f>
        <v>0</v>
      </c>
      <c r="O276" s="78">
        <f>VLOOKUP(INT((A276-1)/12)+1,P_Parameters!$B$63:$C$66,2)*N276</f>
        <v>0</v>
      </c>
      <c r="P276" s="80">
        <f t="shared" si="65"/>
        <v>0</v>
      </c>
      <c r="Q276" s="92">
        <f t="shared" si="66"/>
        <v>0</v>
      </c>
      <c r="R276" s="78">
        <f t="shared" ca="1" si="67"/>
        <v>0</v>
      </c>
      <c r="S276" s="75">
        <f t="shared" ca="1" si="68"/>
        <v>0</v>
      </c>
      <c r="T276" s="75">
        <f t="shared" ca="1" si="73"/>
        <v>0</v>
      </c>
      <c r="U276" s="81">
        <f>VLOOKUP(D276,P_Parameters!$B$71:$C$76,2)</f>
        <v>0</v>
      </c>
    </row>
    <row r="277" spans="1:21" x14ac:dyDescent="0.25">
      <c r="A277" s="59">
        <f t="shared" si="74"/>
        <v>271</v>
      </c>
      <c r="B277" s="76">
        <f t="shared" ca="1" si="60"/>
        <v>51622</v>
      </c>
      <c r="C277" s="76">
        <f t="shared" ca="1" si="61"/>
        <v>51653</v>
      </c>
      <c r="D277" s="77">
        <f t="shared" si="69"/>
        <v>23</v>
      </c>
      <c r="E277" s="77">
        <f t="shared" si="70"/>
        <v>0</v>
      </c>
      <c r="F277" s="75">
        <f t="shared" si="71"/>
        <v>0</v>
      </c>
      <c r="G277" s="75">
        <f t="shared" si="62"/>
        <v>0</v>
      </c>
      <c r="H277" s="59">
        <f>IF(SUM(F277:$F$366)=1,1,0)</f>
        <v>0</v>
      </c>
      <c r="I277" s="78">
        <f t="shared" si="63"/>
        <v>0</v>
      </c>
      <c r="J277" s="59">
        <f>IF(MOD(A277-1,12/VLOOKUP(Prem_Frequency,P_Parameters!$B$21:$C$24,2,FALSE))=0,1)*H277</f>
        <v>0</v>
      </c>
      <c r="K277" s="75">
        <f t="shared" si="64"/>
        <v>0</v>
      </c>
      <c r="L277" s="79">
        <f>SUMPRODUCT($J$7:$J$366,$N$7:$N$366)-SUMPRODUCT($J$7:J277,$N$7:N277)</f>
        <v>0</v>
      </c>
      <c r="M277" s="75">
        <f t="shared" ca="1" si="72"/>
        <v>0</v>
      </c>
      <c r="N277" s="75">
        <f>C_Lower!J277*Ann_Prem/No_Ann_Prems</f>
        <v>0</v>
      </c>
      <c r="O277" s="78">
        <f>VLOOKUP(INT((A277-1)/12)+1,P_Parameters!$B$63:$C$66,2)*N277</f>
        <v>0</v>
      </c>
      <c r="P277" s="80">
        <f t="shared" si="65"/>
        <v>0</v>
      </c>
      <c r="Q277" s="92">
        <f t="shared" si="66"/>
        <v>0</v>
      </c>
      <c r="R277" s="78">
        <f t="shared" ca="1" si="67"/>
        <v>0</v>
      </c>
      <c r="S277" s="75">
        <f t="shared" ca="1" si="68"/>
        <v>0</v>
      </c>
      <c r="T277" s="75">
        <f t="shared" ca="1" si="73"/>
        <v>0</v>
      </c>
      <c r="U277" s="81">
        <f>VLOOKUP(D277,P_Parameters!$B$71:$C$76,2)</f>
        <v>0</v>
      </c>
    </row>
    <row r="278" spans="1:21" x14ac:dyDescent="0.25">
      <c r="A278" s="59">
        <f t="shared" si="74"/>
        <v>272</v>
      </c>
      <c r="B278" s="76">
        <f t="shared" ca="1" si="60"/>
        <v>51653</v>
      </c>
      <c r="C278" s="76">
        <f t="shared" ca="1" si="61"/>
        <v>51683</v>
      </c>
      <c r="D278" s="77">
        <f t="shared" si="69"/>
        <v>23</v>
      </c>
      <c r="E278" s="77">
        <f t="shared" si="70"/>
        <v>0</v>
      </c>
      <c r="F278" s="75">
        <f t="shared" si="71"/>
        <v>0</v>
      </c>
      <c r="G278" s="75">
        <f t="shared" si="62"/>
        <v>0</v>
      </c>
      <c r="H278" s="59">
        <f>IF(SUM(F278:$F$366)=1,1,0)</f>
        <v>0</v>
      </c>
      <c r="I278" s="78">
        <f t="shared" si="63"/>
        <v>0</v>
      </c>
      <c r="J278" s="59">
        <f>IF(MOD(A278-1,12/VLOOKUP(Prem_Frequency,P_Parameters!$B$21:$C$24,2,FALSE))=0,1)*H278</f>
        <v>0</v>
      </c>
      <c r="K278" s="75">
        <f t="shared" si="64"/>
        <v>0</v>
      </c>
      <c r="L278" s="79">
        <f>SUMPRODUCT($J$7:$J$366,$N$7:$N$366)-SUMPRODUCT($J$7:J278,$N$7:N278)</f>
        <v>0</v>
      </c>
      <c r="M278" s="75">
        <f t="shared" ca="1" si="72"/>
        <v>0</v>
      </c>
      <c r="N278" s="75">
        <f>C_Lower!J278*Ann_Prem/No_Ann_Prems</f>
        <v>0</v>
      </c>
      <c r="O278" s="78">
        <f>VLOOKUP(INT((A278-1)/12)+1,P_Parameters!$B$63:$C$66,2)*N278</f>
        <v>0</v>
      </c>
      <c r="P278" s="80">
        <f t="shared" si="65"/>
        <v>0</v>
      </c>
      <c r="Q278" s="92">
        <f t="shared" si="66"/>
        <v>0</v>
      </c>
      <c r="R278" s="78">
        <f t="shared" ca="1" si="67"/>
        <v>0</v>
      </c>
      <c r="S278" s="75">
        <f t="shared" ca="1" si="68"/>
        <v>0</v>
      </c>
      <c r="T278" s="75">
        <f t="shared" ca="1" si="73"/>
        <v>0</v>
      </c>
      <c r="U278" s="81">
        <f>VLOOKUP(D278,P_Parameters!$B$71:$C$76,2)</f>
        <v>0</v>
      </c>
    </row>
    <row r="279" spans="1:21" x14ac:dyDescent="0.25">
      <c r="A279" s="59">
        <f t="shared" si="74"/>
        <v>273</v>
      </c>
      <c r="B279" s="76">
        <f t="shared" ca="1" si="60"/>
        <v>51683</v>
      </c>
      <c r="C279" s="76">
        <f t="shared" ca="1" si="61"/>
        <v>51714</v>
      </c>
      <c r="D279" s="77">
        <f t="shared" si="69"/>
        <v>23</v>
      </c>
      <c r="E279" s="77">
        <f t="shared" si="70"/>
        <v>0</v>
      </c>
      <c r="F279" s="75">
        <f t="shared" si="71"/>
        <v>0</v>
      </c>
      <c r="G279" s="75">
        <f t="shared" si="62"/>
        <v>0</v>
      </c>
      <c r="H279" s="59">
        <f>IF(SUM(F279:$F$366)=1,1,0)</f>
        <v>0</v>
      </c>
      <c r="I279" s="78">
        <f t="shared" si="63"/>
        <v>0</v>
      </c>
      <c r="J279" s="59">
        <f>IF(MOD(A279-1,12/VLOOKUP(Prem_Frequency,P_Parameters!$B$21:$C$24,2,FALSE))=0,1)*H279</f>
        <v>0</v>
      </c>
      <c r="K279" s="75">
        <f t="shared" si="64"/>
        <v>0</v>
      </c>
      <c r="L279" s="79">
        <f>SUMPRODUCT($J$7:$J$366,$N$7:$N$366)-SUMPRODUCT($J$7:J279,$N$7:N279)</f>
        <v>0</v>
      </c>
      <c r="M279" s="75">
        <f t="shared" ca="1" si="72"/>
        <v>0</v>
      </c>
      <c r="N279" s="75">
        <f>C_Lower!J279*Ann_Prem/No_Ann_Prems</f>
        <v>0</v>
      </c>
      <c r="O279" s="78">
        <f>VLOOKUP(INT((A279-1)/12)+1,P_Parameters!$B$63:$C$66,2)*N279</f>
        <v>0</v>
      </c>
      <c r="P279" s="80">
        <f t="shared" si="65"/>
        <v>0</v>
      </c>
      <c r="Q279" s="92">
        <f t="shared" si="66"/>
        <v>0</v>
      </c>
      <c r="R279" s="78">
        <f t="shared" ca="1" si="67"/>
        <v>0</v>
      </c>
      <c r="S279" s="75">
        <f t="shared" ca="1" si="68"/>
        <v>0</v>
      </c>
      <c r="T279" s="75">
        <f t="shared" ca="1" si="73"/>
        <v>0</v>
      </c>
      <c r="U279" s="81">
        <f>VLOOKUP(D279,P_Parameters!$B$71:$C$76,2)</f>
        <v>0</v>
      </c>
    </row>
    <row r="280" spans="1:21" x14ac:dyDescent="0.25">
      <c r="A280" s="59">
        <f t="shared" si="74"/>
        <v>274</v>
      </c>
      <c r="B280" s="76">
        <f t="shared" ca="1" si="60"/>
        <v>51714</v>
      </c>
      <c r="C280" s="76">
        <f t="shared" ca="1" si="61"/>
        <v>51745</v>
      </c>
      <c r="D280" s="77">
        <f t="shared" si="69"/>
        <v>23</v>
      </c>
      <c r="E280" s="77">
        <f t="shared" si="70"/>
        <v>0</v>
      </c>
      <c r="F280" s="75">
        <f t="shared" si="71"/>
        <v>0</v>
      </c>
      <c r="G280" s="75">
        <f t="shared" si="62"/>
        <v>0</v>
      </c>
      <c r="H280" s="59">
        <f>IF(SUM(F280:$F$366)=1,1,0)</f>
        <v>0</v>
      </c>
      <c r="I280" s="78">
        <f t="shared" si="63"/>
        <v>0</v>
      </c>
      <c r="J280" s="59">
        <f>IF(MOD(A280-1,12/VLOOKUP(Prem_Frequency,P_Parameters!$B$21:$C$24,2,FALSE))=0,1)*H280</f>
        <v>0</v>
      </c>
      <c r="K280" s="75">
        <f t="shared" si="64"/>
        <v>0</v>
      </c>
      <c r="L280" s="79">
        <f>SUMPRODUCT($J$7:$J$366,$N$7:$N$366)-SUMPRODUCT($J$7:J280,$N$7:N280)</f>
        <v>0</v>
      </c>
      <c r="M280" s="75">
        <f t="shared" ca="1" si="72"/>
        <v>0</v>
      </c>
      <c r="N280" s="75">
        <f>C_Lower!J280*Ann_Prem/No_Ann_Prems</f>
        <v>0</v>
      </c>
      <c r="O280" s="78">
        <f>VLOOKUP(INT((A280-1)/12)+1,P_Parameters!$B$63:$C$66,2)*N280</f>
        <v>0</v>
      </c>
      <c r="P280" s="80">
        <f t="shared" si="65"/>
        <v>0</v>
      </c>
      <c r="Q280" s="92">
        <f t="shared" si="66"/>
        <v>0</v>
      </c>
      <c r="R280" s="78">
        <f t="shared" ca="1" si="67"/>
        <v>0</v>
      </c>
      <c r="S280" s="75">
        <f t="shared" ca="1" si="68"/>
        <v>0</v>
      </c>
      <c r="T280" s="75">
        <f t="shared" ca="1" si="73"/>
        <v>0</v>
      </c>
      <c r="U280" s="81">
        <f>VLOOKUP(D280,P_Parameters!$B$71:$C$76,2)</f>
        <v>0</v>
      </c>
    </row>
    <row r="281" spans="1:21" x14ac:dyDescent="0.25">
      <c r="A281" s="59">
        <f t="shared" si="74"/>
        <v>275</v>
      </c>
      <c r="B281" s="76">
        <f t="shared" ca="1" si="60"/>
        <v>51745</v>
      </c>
      <c r="C281" s="76">
        <f t="shared" ca="1" si="61"/>
        <v>51775</v>
      </c>
      <c r="D281" s="77">
        <f t="shared" si="69"/>
        <v>23</v>
      </c>
      <c r="E281" s="77">
        <f t="shared" si="70"/>
        <v>0</v>
      </c>
      <c r="F281" s="75">
        <f t="shared" si="71"/>
        <v>0</v>
      </c>
      <c r="G281" s="75">
        <f t="shared" si="62"/>
        <v>0</v>
      </c>
      <c r="H281" s="59">
        <f>IF(SUM(F281:$F$366)=1,1,0)</f>
        <v>0</v>
      </c>
      <c r="I281" s="78">
        <f t="shared" si="63"/>
        <v>0</v>
      </c>
      <c r="J281" s="59">
        <f>IF(MOD(A281-1,12/VLOOKUP(Prem_Frequency,P_Parameters!$B$21:$C$24,2,FALSE))=0,1)*H281</f>
        <v>0</v>
      </c>
      <c r="K281" s="75">
        <f t="shared" si="64"/>
        <v>0</v>
      </c>
      <c r="L281" s="79">
        <f>SUMPRODUCT($J$7:$J$366,$N$7:$N$366)-SUMPRODUCT($J$7:J281,$N$7:N281)</f>
        <v>0</v>
      </c>
      <c r="M281" s="75">
        <f t="shared" ca="1" si="72"/>
        <v>0</v>
      </c>
      <c r="N281" s="75">
        <f>C_Lower!J281*Ann_Prem/No_Ann_Prems</f>
        <v>0</v>
      </c>
      <c r="O281" s="78">
        <f>VLOOKUP(INT((A281-1)/12)+1,P_Parameters!$B$63:$C$66,2)*N281</f>
        <v>0</v>
      </c>
      <c r="P281" s="80">
        <f t="shared" si="65"/>
        <v>0</v>
      </c>
      <c r="Q281" s="92">
        <f t="shared" si="66"/>
        <v>0</v>
      </c>
      <c r="R281" s="78">
        <f t="shared" ca="1" si="67"/>
        <v>0</v>
      </c>
      <c r="S281" s="75">
        <f t="shared" ca="1" si="68"/>
        <v>0</v>
      </c>
      <c r="T281" s="75">
        <f t="shared" ca="1" si="73"/>
        <v>0</v>
      </c>
      <c r="U281" s="81">
        <f>VLOOKUP(D281,P_Parameters!$B$71:$C$76,2)</f>
        <v>0</v>
      </c>
    </row>
    <row r="282" spans="1:21" x14ac:dyDescent="0.25">
      <c r="A282" s="59">
        <f t="shared" si="74"/>
        <v>276</v>
      </c>
      <c r="B282" s="76">
        <f t="shared" ca="1" si="60"/>
        <v>51775</v>
      </c>
      <c r="C282" s="76">
        <f t="shared" ca="1" si="61"/>
        <v>51806</v>
      </c>
      <c r="D282" s="77">
        <f t="shared" si="69"/>
        <v>24</v>
      </c>
      <c r="E282" s="77">
        <f t="shared" si="70"/>
        <v>23</v>
      </c>
      <c r="F282" s="75">
        <f t="shared" si="71"/>
        <v>0</v>
      </c>
      <c r="G282" s="75">
        <f t="shared" si="62"/>
        <v>0</v>
      </c>
      <c r="H282" s="59">
        <f>IF(SUM(F282:$F$366)=1,1,0)</f>
        <v>0</v>
      </c>
      <c r="I282" s="78">
        <f t="shared" si="63"/>
        <v>0</v>
      </c>
      <c r="J282" s="59">
        <f>IF(MOD(A282-1,12/VLOOKUP(Prem_Frequency,P_Parameters!$B$21:$C$24,2,FALSE))=0,1)*H282</f>
        <v>0</v>
      </c>
      <c r="K282" s="75">
        <f t="shared" si="64"/>
        <v>0</v>
      </c>
      <c r="L282" s="79">
        <f>SUMPRODUCT($J$7:$J$366,$N$7:$N$366)-SUMPRODUCT($J$7:J282,$N$7:N282)</f>
        <v>0</v>
      </c>
      <c r="M282" s="75">
        <f t="shared" ca="1" si="72"/>
        <v>0</v>
      </c>
      <c r="N282" s="75">
        <f>C_Lower!J282*Ann_Prem/No_Ann_Prems</f>
        <v>0</v>
      </c>
      <c r="O282" s="78">
        <f>VLOOKUP(INT((A282-1)/12)+1,P_Parameters!$B$63:$C$66,2)*N282</f>
        <v>0</v>
      </c>
      <c r="P282" s="80">
        <f t="shared" si="65"/>
        <v>0</v>
      </c>
      <c r="Q282" s="92">
        <f t="shared" si="66"/>
        <v>0</v>
      </c>
      <c r="R282" s="78">
        <f t="shared" ca="1" si="67"/>
        <v>0</v>
      </c>
      <c r="S282" s="75">
        <f t="shared" ca="1" si="68"/>
        <v>0</v>
      </c>
      <c r="T282" s="75">
        <f t="shared" ca="1" si="73"/>
        <v>0</v>
      </c>
      <c r="U282" s="81">
        <f>VLOOKUP(D282,P_Parameters!$B$71:$C$76,2)</f>
        <v>0</v>
      </c>
    </row>
    <row r="283" spans="1:21" x14ac:dyDescent="0.25">
      <c r="A283" s="59">
        <f t="shared" si="74"/>
        <v>277</v>
      </c>
      <c r="B283" s="76">
        <f t="shared" ca="1" si="60"/>
        <v>51806</v>
      </c>
      <c r="C283" s="76">
        <f t="shared" ca="1" si="61"/>
        <v>51836</v>
      </c>
      <c r="D283" s="77">
        <f t="shared" si="69"/>
        <v>24</v>
      </c>
      <c r="E283" s="77">
        <f t="shared" si="70"/>
        <v>0</v>
      </c>
      <c r="F283" s="75">
        <f t="shared" si="71"/>
        <v>0</v>
      </c>
      <c r="G283" s="75">
        <f t="shared" si="62"/>
        <v>0</v>
      </c>
      <c r="H283" s="59">
        <f>IF(SUM(F283:$F$366)=1,1,0)</f>
        <v>0</v>
      </c>
      <c r="I283" s="78">
        <f t="shared" si="63"/>
        <v>0</v>
      </c>
      <c r="J283" s="59">
        <f>IF(MOD(A283-1,12/VLOOKUP(Prem_Frequency,P_Parameters!$B$21:$C$24,2,FALSE))=0,1)*H283</f>
        <v>0</v>
      </c>
      <c r="K283" s="75">
        <f t="shared" si="64"/>
        <v>0</v>
      </c>
      <c r="L283" s="79">
        <f>SUMPRODUCT($J$7:$J$366,$N$7:$N$366)-SUMPRODUCT($J$7:J283,$N$7:N283)</f>
        <v>0</v>
      </c>
      <c r="M283" s="75">
        <f t="shared" ca="1" si="72"/>
        <v>0</v>
      </c>
      <c r="N283" s="75">
        <f>C_Lower!J283*Ann_Prem/No_Ann_Prems</f>
        <v>0</v>
      </c>
      <c r="O283" s="78">
        <f>VLOOKUP(INT((A283-1)/12)+1,P_Parameters!$B$63:$C$66,2)*N283</f>
        <v>0</v>
      </c>
      <c r="P283" s="80">
        <f t="shared" si="65"/>
        <v>0</v>
      </c>
      <c r="Q283" s="92">
        <f t="shared" si="66"/>
        <v>0</v>
      </c>
      <c r="R283" s="78">
        <f t="shared" ca="1" si="67"/>
        <v>0</v>
      </c>
      <c r="S283" s="75">
        <f t="shared" ca="1" si="68"/>
        <v>0</v>
      </c>
      <c r="T283" s="75">
        <f t="shared" ca="1" si="73"/>
        <v>0</v>
      </c>
      <c r="U283" s="81">
        <f>VLOOKUP(D283,P_Parameters!$B$71:$C$76,2)</f>
        <v>0</v>
      </c>
    </row>
    <row r="284" spans="1:21" x14ac:dyDescent="0.25">
      <c r="A284" s="59">
        <f t="shared" si="74"/>
        <v>278</v>
      </c>
      <c r="B284" s="76">
        <f t="shared" ca="1" si="60"/>
        <v>51836</v>
      </c>
      <c r="C284" s="76">
        <f t="shared" ca="1" si="61"/>
        <v>51867</v>
      </c>
      <c r="D284" s="77">
        <f t="shared" si="69"/>
        <v>24</v>
      </c>
      <c r="E284" s="77">
        <f t="shared" si="70"/>
        <v>0</v>
      </c>
      <c r="F284" s="75">
        <f t="shared" si="71"/>
        <v>0</v>
      </c>
      <c r="G284" s="75">
        <f t="shared" si="62"/>
        <v>0</v>
      </c>
      <c r="H284" s="59">
        <f>IF(SUM(F284:$F$366)=1,1,0)</f>
        <v>0</v>
      </c>
      <c r="I284" s="78">
        <f t="shared" si="63"/>
        <v>0</v>
      </c>
      <c r="J284" s="59">
        <f>IF(MOD(A284-1,12/VLOOKUP(Prem_Frequency,P_Parameters!$B$21:$C$24,2,FALSE))=0,1)*H284</f>
        <v>0</v>
      </c>
      <c r="K284" s="75">
        <f t="shared" si="64"/>
        <v>0</v>
      </c>
      <c r="L284" s="79">
        <f>SUMPRODUCT($J$7:$J$366,$N$7:$N$366)-SUMPRODUCT($J$7:J284,$N$7:N284)</f>
        <v>0</v>
      </c>
      <c r="M284" s="75">
        <f t="shared" ca="1" si="72"/>
        <v>0</v>
      </c>
      <c r="N284" s="75">
        <f>C_Lower!J284*Ann_Prem/No_Ann_Prems</f>
        <v>0</v>
      </c>
      <c r="O284" s="78">
        <f>VLOOKUP(INT((A284-1)/12)+1,P_Parameters!$B$63:$C$66,2)*N284</f>
        <v>0</v>
      </c>
      <c r="P284" s="80">
        <f t="shared" si="65"/>
        <v>0</v>
      </c>
      <c r="Q284" s="92">
        <f t="shared" si="66"/>
        <v>0</v>
      </c>
      <c r="R284" s="78">
        <f t="shared" ca="1" si="67"/>
        <v>0</v>
      </c>
      <c r="S284" s="75">
        <f t="shared" ca="1" si="68"/>
        <v>0</v>
      </c>
      <c r="T284" s="75">
        <f t="shared" ca="1" si="73"/>
        <v>0</v>
      </c>
      <c r="U284" s="81">
        <f>VLOOKUP(D284,P_Parameters!$B$71:$C$76,2)</f>
        <v>0</v>
      </c>
    </row>
    <row r="285" spans="1:21" x14ac:dyDescent="0.25">
      <c r="A285" s="59">
        <f t="shared" si="74"/>
        <v>279</v>
      </c>
      <c r="B285" s="76">
        <f t="shared" ca="1" si="60"/>
        <v>51867</v>
      </c>
      <c r="C285" s="76">
        <f t="shared" ca="1" si="61"/>
        <v>51898</v>
      </c>
      <c r="D285" s="77">
        <f t="shared" si="69"/>
        <v>24</v>
      </c>
      <c r="E285" s="77">
        <f t="shared" si="70"/>
        <v>0</v>
      </c>
      <c r="F285" s="75">
        <f t="shared" si="71"/>
        <v>0</v>
      </c>
      <c r="G285" s="75">
        <f t="shared" si="62"/>
        <v>0</v>
      </c>
      <c r="H285" s="59">
        <f>IF(SUM(F285:$F$366)=1,1,0)</f>
        <v>0</v>
      </c>
      <c r="I285" s="78">
        <f t="shared" si="63"/>
        <v>0</v>
      </c>
      <c r="J285" s="59">
        <f>IF(MOD(A285-1,12/VLOOKUP(Prem_Frequency,P_Parameters!$B$21:$C$24,2,FALSE))=0,1)*H285</f>
        <v>0</v>
      </c>
      <c r="K285" s="75">
        <f t="shared" si="64"/>
        <v>0</v>
      </c>
      <c r="L285" s="79">
        <f>SUMPRODUCT($J$7:$J$366,$N$7:$N$366)-SUMPRODUCT($J$7:J285,$N$7:N285)</f>
        <v>0</v>
      </c>
      <c r="M285" s="75">
        <f t="shared" ca="1" si="72"/>
        <v>0</v>
      </c>
      <c r="N285" s="75">
        <f>C_Lower!J285*Ann_Prem/No_Ann_Prems</f>
        <v>0</v>
      </c>
      <c r="O285" s="78">
        <f>VLOOKUP(INT((A285-1)/12)+1,P_Parameters!$B$63:$C$66,2)*N285</f>
        <v>0</v>
      </c>
      <c r="P285" s="80">
        <f t="shared" si="65"/>
        <v>0</v>
      </c>
      <c r="Q285" s="92">
        <f t="shared" si="66"/>
        <v>0</v>
      </c>
      <c r="R285" s="78">
        <f t="shared" ca="1" si="67"/>
        <v>0</v>
      </c>
      <c r="S285" s="75">
        <f t="shared" ca="1" si="68"/>
        <v>0</v>
      </c>
      <c r="T285" s="75">
        <f t="shared" ca="1" si="73"/>
        <v>0</v>
      </c>
      <c r="U285" s="81">
        <f>VLOOKUP(D285,P_Parameters!$B$71:$C$76,2)</f>
        <v>0</v>
      </c>
    </row>
    <row r="286" spans="1:21" x14ac:dyDescent="0.25">
      <c r="A286" s="59">
        <f t="shared" si="74"/>
        <v>280</v>
      </c>
      <c r="B286" s="76">
        <f t="shared" ca="1" si="60"/>
        <v>51898</v>
      </c>
      <c r="C286" s="76">
        <f t="shared" ca="1" si="61"/>
        <v>51926</v>
      </c>
      <c r="D286" s="77">
        <f t="shared" si="69"/>
        <v>24</v>
      </c>
      <c r="E286" s="77">
        <f t="shared" si="70"/>
        <v>0</v>
      </c>
      <c r="F286" s="75">
        <f t="shared" si="71"/>
        <v>0</v>
      </c>
      <c r="G286" s="75">
        <f t="shared" si="62"/>
        <v>0</v>
      </c>
      <c r="H286" s="59">
        <f>IF(SUM(F286:$F$366)=1,1,0)</f>
        <v>0</v>
      </c>
      <c r="I286" s="78">
        <f t="shared" si="63"/>
        <v>0</v>
      </c>
      <c r="J286" s="59">
        <f>IF(MOD(A286-1,12/VLOOKUP(Prem_Frequency,P_Parameters!$B$21:$C$24,2,FALSE))=0,1)*H286</f>
        <v>0</v>
      </c>
      <c r="K286" s="75">
        <f t="shared" si="64"/>
        <v>0</v>
      </c>
      <c r="L286" s="79">
        <f>SUMPRODUCT($J$7:$J$366,$N$7:$N$366)-SUMPRODUCT($J$7:J286,$N$7:N286)</f>
        <v>0</v>
      </c>
      <c r="M286" s="75">
        <f t="shared" ca="1" si="72"/>
        <v>0</v>
      </c>
      <c r="N286" s="75">
        <f>C_Lower!J286*Ann_Prem/No_Ann_Prems</f>
        <v>0</v>
      </c>
      <c r="O286" s="78">
        <f>VLOOKUP(INT((A286-1)/12)+1,P_Parameters!$B$63:$C$66,2)*N286</f>
        <v>0</v>
      </c>
      <c r="P286" s="80">
        <f t="shared" si="65"/>
        <v>0</v>
      </c>
      <c r="Q286" s="92">
        <f t="shared" si="66"/>
        <v>0</v>
      </c>
      <c r="R286" s="78">
        <f t="shared" ca="1" si="67"/>
        <v>0</v>
      </c>
      <c r="S286" s="75">
        <f t="shared" ca="1" si="68"/>
        <v>0</v>
      </c>
      <c r="T286" s="75">
        <f t="shared" ca="1" si="73"/>
        <v>0</v>
      </c>
      <c r="U286" s="81">
        <f>VLOOKUP(D286,P_Parameters!$B$71:$C$76,2)</f>
        <v>0</v>
      </c>
    </row>
    <row r="287" spans="1:21" x14ac:dyDescent="0.25">
      <c r="A287" s="59">
        <f t="shared" si="74"/>
        <v>281</v>
      </c>
      <c r="B287" s="76">
        <f t="shared" ca="1" si="60"/>
        <v>51926</v>
      </c>
      <c r="C287" s="76">
        <f t="shared" ca="1" si="61"/>
        <v>51957</v>
      </c>
      <c r="D287" s="77">
        <f t="shared" si="69"/>
        <v>24</v>
      </c>
      <c r="E287" s="77">
        <f t="shared" si="70"/>
        <v>0</v>
      </c>
      <c r="F287" s="75">
        <f t="shared" si="71"/>
        <v>0</v>
      </c>
      <c r="G287" s="75">
        <f t="shared" si="62"/>
        <v>0</v>
      </c>
      <c r="H287" s="59">
        <f>IF(SUM(F287:$F$366)=1,1,0)</f>
        <v>0</v>
      </c>
      <c r="I287" s="78">
        <f t="shared" si="63"/>
        <v>0</v>
      </c>
      <c r="J287" s="59">
        <f>IF(MOD(A287-1,12/VLOOKUP(Prem_Frequency,P_Parameters!$B$21:$C$24,2,FALSE))=0,1)*H287</f>
        <v>0</v>
      </c>
      <c r="K287" s="75">
        <f t="shared" si="64"/>
        <v>0</v>
      </c>
      <c r="L287" s="79">
        <f>SUMPRODUCT($J$7:$J$366,$N$7:$N$366)-SUMPRODUCT($J$7:J287,$N$7:N287)</f>
        <v>0</v>
      </c>
      <c r="M287" s="75">
        <f t="shared" ca="1" si="72"/>
        <v>0</v>
      </c>
      <c r="N287" s="75">
        <f>C_Lower!J287*Ann_Prem/No_Ann_Prems</f>
        <v>0</v>
      </c>
      <c r="O287" s="78">
        <f>VLOOKUP(INT((A287-1)/12)+1,P_Parameters!$B$63:$C$66,2)*N287</f>
        <v>0</v>
      </c>
      <c r="P287" s="80">
        <f t="shared" si="65"/>
        <v>0</v>
      </c>
      <c r="Q287" s="92">
        <f t="shared" si="66"/>
        <v>0</v>
      </c>
      <c r="R287" s="78">
        <f t="shared" ca="1" si="67"/>
        <v>0</v>
      </c>
      <c r="S287" s="75">
        <f t="shared" ca="1" si="68"/>
        <v>0</v>
      </c>
      <c r="T287" s="75">
        <f t="shared" ca="1" si="73"/>
        <v>0</v>
      </c>
      <c r="U287" s="81">
        <f>VLOOKUP(D287,P_Parameters!$B$71:$C$76,2)</f>
        <v>0</v>
      </c>
    </row>
    <row r="288" spans="1:21" x14ac:dyDescent="0.25">
      <c r="A288" s="59">
        <f t="shared" si="74"/>
        <v>282</v>
      </c>
      <c r="B288" s="76">
        <f t="shared" ca="1" si="60"/>
        <v>51957</v>
      </c>
      <c r="C288" s="76">
        <f t="shared" ca="1" si="61"/>
        <v>51987</v>
      </c>
      <c r="D288" s="77">
        <f t="shared" si="69"/>
        <v>24</v>
      </c>
      <c r="E288" s="77">
        <f t="shared" si="70"/>
        <v>0</v>
      </c>
      <c r="F288" s="75">
        <f t="shared" si="71"/>
        <v>0</v>
      </c>
      <c r="G288" s="75">
        <f t="shared" si="62"/>
        <v>0</v>
      </c>
      <c r="H288" s="59">
        <f>IF(SUM(F288:$F$366)=1,1,0)</f>
        <v>0</v>
      </c>
      <c r="I288" s="78">
        <f t="shared" si="63"/>
        <v>0</v>
      </c>
      <c r="J288" s="59">
        <f>IF(MOD(A288-1,12/VLOOKUP(Prem_Frequency,P_Parameters!$B$21:$C$24,2,FALSE))=0,1)*H288</f>
        <v>0</v>
      </c>
      <c r="K288" s="75">
        <f t="shared" si="64"/>
        <v>0</v>
      </c>
      <c r="L288" s="79">
        <f>SUMPRODUCT($J$7:$J$366,$N$7:$N$366)-SUMPRODUCT($J$7:J288,$N$7:N288)</f>
        <v>0</v>
      </c>
      <c r="M288" s="75">
        <f t="shared" ca="1" si="72"/>
        <v>0</v>
      </c>
      <c r="N288" s="75">
        <f>C_Lower!J288*Ann_Prem/No_Ann_Prems</f>
        <v>0</v>
      </c>
      <c r="O288" s="78">
        <f>VLOOKUP(INT((A288-1)/12)+1,P_Parameters!$B$63:$C$66,2)*N288</f>
        <v>0</v>
      </c>
      <c r="P288" s="80">
        <f t="shared" si="65"/>
        <v>0</v>
      </c>
      <c r="Q288" s="92">
        <f t="shared" si="66"/>
        <v>0</v>
      </c>
      <c r="R288" s="78">
        <f t="shared" ca="1" si="67"/>
        <v>0</v>
      </c>
      <c r="S288" s="75">
        <f t="shared" ca="1" si="68"/>
        <v>0</v>
      </c>
      <c r="T288" s="75">
        <f t="shared" ca="1" si="73"/>
        <v>0</v>
      </c>
      <c r="U288" s="81">
        <f>VLOOKUP(D288,P_Parameters!$B$71:$C$76,2)</f>
        <v>0</v>
      </c>
    </row>
    <row r="289" spans="1:21" x14ac:dyDescent="0.25">
      <c r="A289" s="59">
        <f t="shared" si="74"/>
        <v>283</v>
      </c>
      <c r="B289" s="76">
        <f t="shared" ca="1" si="60"/>
        <v>51987</v>
      </c>
      <c r="C289" s="76">
        <f t="shared" ca="1" si="61"/>
        <v>52018</v>
      </c>
      <c r="D289" s="77">
        <f t="shared" si="69"/>
        <v>24</v>
      </c>
      <c r="E289" s="77">
        <f t="shared" si="70"/>
        <v>0</v>
      </c>
      <c r="F289" s="75">
        <f t="shared" si="71"/>
        <v>0</v>
      </c>
      <c r="G289" s="75">
        <f t="shared" si="62"/>
        <v>0</v>
      </c>
      <c r="H289" s="59">
        <f>IF(SUM(F289:$F$366)=1,1,0)</f>
        <v>0</v>
      </c>
      <c r="I289" s="78">
        <f t="shared" si="63"/>
        <v>0</v>
      </c>
      <c r="J289" s="59">
        <f>IF(MOD(A289-1,12/VLOOKUP(Prem_Frequency,P_Parameters!$B$21:$C$24,2,FALSE))=0,1)*H289</f>
        <v>0</v>
      </c>
      <c r="K289" s="75">
        <f t="shared" si="64"/>
        <v>0</v>
      </c>
      <c r="L289" s="79">
        <f>SUMPRODUCT($J$7:$J$366,$N$7:$N$366)-SUMPRODUCT($J$7:J289,$N$7:N289)</f>
        <v>0</v>
      </c>
      <c r="M289" s="75">
        <f t="shared" ca="1" si="72"/>
        <v>0</v>
      </c>
      <c r="N289" s="75">
        <f>C_Lower!J289*Ann_Prem/No_Ann_Prems</f>
        <v>0</v>
      </c>
      <c r="O289" s="78">
        <f>VLOOKUP(INT((A289-1)/12)+1,P_Parameters!$B$63:$C$66,2)*N289</f>
        <v>0</v>
      </c>
      <c r="P289" s="80">
        <f t="shared" si="65"/>
        <v>0</v>
      </c>
      <c r="Q289" s="92">
        <f t="shared" si="66"/>
        <v>0</v>
      </c>
      <c r="R289" s="78">
        <f t="shared" ca="1" si="67"/>
        <v>0</v>
      </c>
      <c r="S289" s="75">
        <f t="shared" ca="1" si="68"/>
        <v>0</v>
      </c>
      <c r="T289" s="75">
        <f t="shared" ca="1" si="73"/>
        <v>0</v>
      </c>
      <c r="U289" s="81">
        <f>VLOOKUP(D289,P_Parameters!$B$71:$C$76,2)</f>
        <v>0</v>
      </c>
    </row>
    <row r="290" spans="1:21" x14ac:dyDescent="0.25">
      <c r="A290" s="59">
        <f t="shared" si="74"/>
        <v>284</v>
      </c>
      <c r="B290" s="76">
        <f t="shared" ca="1" si="60"/>
        <v>52018</v>
      </c>
      <c r="C290" s="76">
        <f t="shared" ca="1" si="61"/>
        <v>52048</v>
      </c>
      <c r="D290" s="77">
        <f t="shared" si="69"/>
        <v>24</v>
      </c>
      <c r="E290" s="77">
        <f t="shared" si="70"/>
        <v>0</v>
      </c>
      <c r="F290" s="75">
        <f t="shared" si="71"/>
        <v>0</v>
      </c>
      <c r="G290" s="75">
        <f t="shared" si="62"/>
        <v>0</v>
      </c>
      <c r="H290" s="59">
        <f>IF(SUM(F290:$F$366)=1,1,0)</f>
        <v>0</v>
      </c>
      <c r="I290" s="78">
        <f t="shared" si="63"/>
        <v>0</v>
      </c>
      <c r="J290" s="59">
        <f>IF(MOD(A290-1,12/VLOOKUP(Prem_Frequency,P_Parameters!$B$21:$C$24,2,FALSE))=0,1)*H290</f>
        <v>0</v>
      </c>
      <c r="K290" s="75">
        <f t="shared" si="64"/>
        <v>0</v>
      </c>
      <c r="L290" s="79">
        <f>SUMPRODUCT($J$7:$J$366,$N$7:$N$366)-SUMPRODUCT($J$7:J290,$N$7:N290)</f>
        <v>0</v>
      </c>
      <c r="M290" s="75">
        <f t="shared" ca="1" si="72"/>
        <v>0</v>
      </c>
      <c r="N290" s="75">
        <f>C_Lower!J290*Ann_Prem/No_Ann_Prems</f>
        <v>0</v>
      </c>
      <c r="O290" s="78">
        <f>VLOOKUP(INT((A290-1)/12)+1,P_Parameters!$B$63:$C$66,2)*N290</f>
        <v>0</v>
      </c>
      <c r="P290" s="80">
        <f t="shared" si="65"/>
        <v>0</v>
      </c>
      <c r="Q290" s="92">
        <f t="shared" si="66"/>
        <v>0</v>
      </c>
      <c r="R290" s="78">
        <f t="shared" ca="1" si="67"/>
        <v>0</v>
      </c>
      <c r="S290" s="75">
        <f t="shared" ca="1" si="68"/>
        <v>0</v>
      </c>
      <c r="T290" s="75">
        <f t="shared" ca="1" si="73"/>
        <v>0</v>
      </c>
      <c r="U290" s="81">
        <f>VLOOKUP(D290,P_Parameters!$B$71:$C$76,2)</f>
        <v>0</v>
      </c>
    </row>
    <row r="291" spans="1:21" x14ac:dyDescent="0.25">
      <c r="A291" s="59">
        <f t="shared" si="74"/>
        <v>285</v>
      </c>
      <c r="B291" s="76">
        <f t="shared" ca="1" si="60"/>
        <v>52048</v>
      </c>
      <c r="C291" s="76">
        <f t="shared" ca="1" si="61"/>
        <v>52079</v>
      </c>
      <c r="D291" s="77">
        <f t="shared" si="69"/>
        <v>24</v>
      </c>
      <c r="E291" s="77">
        <f t="shared" si="70"/>
        <v>0</v>
      </c>
      <c r="F291" s="75">
        <f t="shared" si="71"/>
        <v>0</v>
      </c>
      <c r="G291" s="75">
        <f t="shared" si="62"/>
        <v>0</v>
      </c>
      <c r="H291" s="59">
        <f>IF(SUM(F291:$F$366)=1,1,0)</f>
        <v>0</v>
      </c>
      <c r="I291" s="78">
        <f t="shared" si="63"/>
        <v>0</v>
      </c>
      <c r="J291" s="59">
        <f>IF(MOD(A291-1,12/VLOOKUP(Prem_Frequency,P_Parameters!$B$21:$C$24,2,FALSE))=0,1)*H291</f>
        <v>0</v>
      </c>
      <c r="K291" s="75">
        <f t="shared" si="64"/>
        <v>0</v>
      </c>
      <c r="L291" s="79">
        <f>SUMPRODUCT($J$7:$J$366,$N$7:$N$366)-SUMPRODUCT($J$7:J291,$N$7:N291)</f>
        <v>0</v>
      </c>
      <c r="M291" s="75">
        <f t="shared" ca="1" si="72"/>
        <v>0</v>
      </c>
      <c r="N291" s="75">
        <f>C_Lower!J291*Ann_Prem/No_Ann_Prems</f>
        <v>0</v>
      </c>
      <c r="O291" s="78">
        <f>VLOOKUP(INT((A291-1)/12)+1,P_Parameters!$B$63:$C$66,2)*N291</f>
        <v>0</v>
      </c>
      <c r="P291" s="80">
        <f t="shared" si="65"/>
        <v>0</v>
      </c>
      <c r="Q291" s="92">
        <f t="shared" si="66"/>
        <v>0</v>
      </c>
      <c r="R291" s="78">
        <f t="shared" ca="1" si="67"/>
        <v>0</v>
      </c>
      <c r="S291" s="75">
        <f t="shared" ca="1" si="68"/>
        <v>0</v>
      </c>
      <c r="T291" s="75">
        <f t="shared" ca="1" si="73"/>
        <v>0</v>
      </c>
      <c r="U291" s="81">
        <f>VLOOKUP(D291,P_Parameters!$B$71:$C$76,2)</f>
        <v>0</v>
      </c>
    </row>
    <row r="292" spans="1:21" x14ac:dyDescent="0.25">
      <c r="A292" s="59">
        <f t="shared" si="74"/>
        <v>286</v>
      </c>
      <c r="B292" s="76">
        <f t="shared" ca="1" si="60"/>
        <v>52079</v>
      </c>
      <c r="C292" s="76">
        <f t="shared" ca="1" si="61"/>
        <v>52110</v>
      </c>
      <c r="D292" s="77">
        <f t="shared" si="69"/>
        <v>24</v>
      </c>
      <c r="E292" s="77">
        <f t="shared" si="70"/>
        <v>0</v>
      </c>
      <c r="F292" s="75">
        <f t="shared" si="71"/>
        <v>0</v>
      </c>
      <c r="G292" s="75">
        <f t="shared" si="62"/>
        <v>0</v>
      </c>
      <c r="H292" s="59">
        <f>IF(SUM(F292:$F$366)=1,1,0)</f>
        <v>0</v>
      </c>
      <c r="I292" s="78">
        <f t="shared" si="63"/>
        <v>0</v>
      </c>
      <c r="J292" s="59">
        <f>IF(MOD(A292-1,12/VLOOKUP(Prem_Frequency,P_Parameters!$B$21:$C$24,2,FALSE))=0,1)*H292</f>
        <v>0</v>
      </c>
      <c r="K292" s="75">
        <f t="shared" si="64"/>
        <v>0</v>
      </c>
      <c r="L292" s="79">
        <f>SUMPRODUCT($J$7:$J$366,$N$7:$N$366)-SUMPRODUCT($J$7:J292,$N$7:N292)</f>
        <v>0</v>
      </c>
      <c r="M292" s="75">
        <f t="shared" ca="1" si="72"/>
        <v>0</v>
      </c>
      <c r="N292" s="75">
        <f>C_Lower!J292*Ann_Prem/No_Ann_Prems</f>
        <v>0</v>
      </c>
      <c r="O292" s="78">
        <f>VLOOKUP(INT((A292-1)/12)+1,P_Parameters!$B$63:$C$66,2)*N292</f>
        <v>0</v>
      </c>
      <c r="P292" s="80">
        <f t="shared" si="65"/>
        <v>0</v>
      </c>
      <c r="Q292" s="92">
        <f t="shared" si="66"/>
        <v>0</v>
      </c>
      <c r="R292" s="78">
        <f t="shared" ca="1" si="67"/>
        <v>0</v>
      </c>
      <c r="S292" s="75">
        <f t="shared" ca="1" si="68"/>
        <v>0</v>
      </c>
      <c r="T292" s="75">
        <f t="shared" ca="1" si="73"/>
        <v>0</v>
      </c>
      <c r="U292" s="81">
        <f>VLOOKUP(D292,P_Parameters!$B$71:$C$76,2)</f>
        <v>0</v>
      </c>
    </row>
    <row r="293" spans="1:21" x14ac:dyDescent="0.25">
      <c r="A293" s="59">
        <f t="shared" si="74"/>
        <v>287</v>
      </c>
      <c r="B293" s="76">
        <f t="shared" ca="1" si="60"/>
        <v>52110</v>
      </c>
      <c r="C293" s="76">
        <f t="shared" ca="1" si="61"/>
        <v>52140</v>
      </c>
      <c r="D293" s="77">
        <f t="shared" si="69"/>
        <v>24</v>
      </c>
      <c r="E293" s="77">
        <f t="shared" si="70"/>
        <v>0</v>
      </c>
      <c r="F293" s="75">
        <f t="shared" si="71"/>
        <v>0</v>
      </c>
      <c r="G293" s="75">
        <f t="shared" si="62"/>
        <v>0</v>
      </c>
      <c r="H293" s="59">
        <f>IF(SUM(F293:$F$366)=1,1,0)</f>
        <v>0</v>
      </c>
      <c r="I293" s="78">
        <f t="shared" si="63"/>
        <v>0</v>
      </c>
      <c r="J293" s="59">
        <f>IF(MOD(A293-1,12/VLOOKUP(Prem_Frequency,P_Parameters!$B$21:$C$24,2,FALSE))=0,1)*H293</f>
        <v>0</v>
      </c>
      <c r="K293" s="75">
        <f t="shared" si="64"/>
        <v>0</v>
      </c>
      <c r="L293" s="79">
        <f>SUMPRODUCT($J$7:$J$366,$N$7:$N$366)-SUMPRODUCT($J$7:J293,$N$7:N293)</f>
        <v>0</v>
      </c>
      <c r="M293" s="75">
        <f t="shared" ca="1" si="72"/>
        <v>0</v>
      </c>
      <c r="N293" s="75">
        <f>C_Lower!J293*Ann_Prem/No_Ann_Prems</f>
        <v>0</v>
      </c>
      <c r="O293" s="78">
        <f>VLOOKUP(INT((A293-1)/12)+1,P_Parameters!$B$63:$C$66,2)*N293</f>
        <v>0</v>
      </c>
      <c r="P293" s="80">
        <f t="shared" si="65"/>
        <v>0</v>
      </c>
      <c r="Q293" s="92">
        <f t="shared" si="66"/>
        <v>0</v>
      </c>
      <c r="R293" s="78">
        <f t="shared" ca="1" si="67"/>
        <v>0</v>
      </c>
      <c r="S293" s="75">
        <f t="shared" ca="1" si="68"/>
        <v>0</v>
      </c>
      <c r="T293" s="75">
        <f t="shared" ca="1" si="73"/>
        <v>0</v>
      </c>
      <c r="U293" s="81">
        <f>VLOOKUP(D293,P_Parameters!$B$71:$C$76,2)</f>
        <v>0</v>
      </c>
    </row>
    <row r="294" spans="1:21" x14ac:dyDescent="0.25">
      <c r="A294" s="59">
        <f t="shared" si="74"/>
        <v>288</v>
      </c>
      <c r="B294" s="76">
        <f t="shared" ca="1" si="60"/>
        <v>52140</v>
      </c>
      <c r="C294" s="76">
        <f t="shared" ca="1" si="61"/>
        <v>52171</v>
      </c>
      <c r="D294" s="77">
        <f t="shared" si="69"/>
        <v>25</v>
      </c>
      <c r="E294" s="77">
        <f t="shared" si="70"/>
        <v>24</v>
      </c>
      <c r="F294" s="75">
        <f t="shared" si="71"/>
        <v>0</v>
      </c>
      <c r="G294" s="75">
        <f t="shared" si="62"/>
        <v>0</v>
      </c>
      <c r="H294" s="59">
        <f>IF(SUM(F294:$F$366)=1,1,0)</f>
        <v>0</v>
      </c>
      <c r="I294" s="78">
        <f t="shared" si="63"/>
        <v>0</v>
      </c>
      <c r="J294" s="59">
        <f>IF(MOD(A294-1,12/VLOOKUP(Prem_Frequency,P_Parameters!$B$21:$C$24,2,FALSE))=0,1)*H294</f>
        <v>0</v>
      </c>
      <c r="K294" s="75">
        <f t="shared" si="64"/>
        <v>0</v>
      </c>
      <c r="L294" s="79">
        <f>SUMPRODUCT($J$7:$J$366,$N$7:$N$366)-SUMPRODUCT($J$7:J294,$N$7:N294)</f>
        <v>0</v>
      </c>
      <c r="M294" s="75">
        <f t="shared" ca="1" si="72"/>
        <v>0</v>
      </c>
      <c r="N294" s="75">
        <f>C_Lower!J294*Ann_Prem/No_Ann_Prems</f>
        <v>0</v>
      </c>
      <c r="O294" s="78">
        <f>VLOOKUP(INT((A294-1)/12)+1,P_Parameters!$B$63:$C$66,2)*N294</f>
        <v>0</v>
      </c>
      <c r="P294" s="80">
        <f t="shared" si="65"/>
        <v>0</v>
      </c>
      <c r="Q294" s="92">
        <f t="shared" si="66"/>
        <v>0</v>
      </c>
      <c r="R294" s="78">
        <f t="shared" ca="1" si="67"/>
        <v>0</v>
      </c>
      <c r="S294" s="75">
        <f t="shared" ca="1" si="68"/>
        <v>0</v>
      </c>
      <c r="T294" s="75">
        <f t="shared" ca="1" si="73"/>
        <v>0</v>
      </c>
      <c r="U294" s="81">
        <f>VLOOKUP(D294,P_Parameters!$B$71:$C$76,2)</f>
        <v>0</v>
      </c>
    </row>
    <row r="295" spans="1:21" x14ac:dyDescent="0.25">
      <c r="A295" s="59">
        <f t="shared" si="74"/>
        <v>289</v>
      </c>
      <c r="B295" s="76">
        <f t="shared" ca="1" si="60"/>
        <v>52171</v>
      </c>
      <c r="C295" s="76">
        <f t="shared" ca="1" si="61"/>
        <v>52201</v>
      </c>
      <c r="D295" s="77">
        <f t="shared" si="69"/>
        <v>25</v>
      </c>
      <c r="E295" s="77">
        <f t="shared" si="70"/>
        <v>0</v>
      </c>
      <c r="F295" s="75">
        <f t="shared" si="71"/>
        <v>0</v>
      </c>
      <c r="G295" s="75">
        <f t="shared" si="62"/>
        <v>0</v>
      </c>
      <c r="H295" s="59">
        <f>IF(SUM(F295:$F$366)=1,1,0)</f>
        <v>0</v>
      </c>
      <c r="I295" s="78">
        <f t="shared" si="63"/>
        <v>0</v>
      </c>
      <c r="J295" s="59">
        <f>IF(MOD(A295-1,12/VLOOKUP(Prem_Frequency,P_Parameters!$B$21:$C$24,2,FALSE))=0,1)*H295</f>
        <v>0</v>
      </c>
      <c r="K295" s="75">
        <f t="shared" si="64"/>
        <v>0</v>
      </c>
      <c r="L295" s="79">
        <f>SUMPRODUCT($J$7:$J$366,$N$7:$N$366)-SUMPRODUCT($J$7:J295,$N$7:N295)</f>
        <v>0</v>
      </c>
      <c r="M295" s="75">
        <f t="shared" ca="1" si="72"/>
        <v>0</v>
      </c>
      <c r="N295" s="75">
        <f>C_Lower!J295*Ann_Prem/No_Ann_Prems</f>
        <v>0</v>
      </c>
      <c r="O295" s="78">
        <f>VLOOKUP(INT((A295-1)/12)+1,P_Parameters!$B$63:$C$66,2)*N295</f>
        <v>0</v>
      </c>
      <c r="P295" s="80">
        <f t="shared" si="65"/>
        <v>0</v>
      </c>
      <c r="Q295" s="92">
        <f t="shared" si="66"/>
        <v>0</v>
      </c>
      <c r="R295" s="78">
        <f t="shared" ca="1" si="67"/>
        <v>0</v>
      </c>
      <c r="S295" s="75">
        <f t="shared" ca="1" si="68"/>
        <v>0</v>
      </c>
      <c r="T295" s="75">
        <f t="shared" ca="1" si="73"/>
        <v>0</v>
      </c>
      <c r="U295" s="81">
        <f>VLOOKUP(D295,P_Parameters!$B$71:$C$76,2)</f>
        <v>0</v>
      </c>
    </row>
    <row r="296" spans="1:21" x14ac:dyDescent="0.25">
      <c r="A296" s="59">
        <f t="shared" si="74"/>
        <v>290</v>
      </c>
      <c r="B296" s="76">
        <f t="shared" ca="1" si="60"/>
        <v>52201</v>
      </c>
      <c r="C296" s="76">
        <f t="shared" ca="1" si="61"/>
        <v>52232</v>
      </c>
      <c r="D296" s="77">
        <f t="shared" si="69"/>
        <v>25</v>
      </c>
      <c r="E296" s="77">
        <f t="shared" si="70"/>
        <v>0</v>
      </c>
      <c r="F296" s="75">
        <f t="shared" si="71"/>
        <v>0</v>
      </c>
      <c r="G296" s="75">
        <f t="shared" si="62"/>
        <v>0</v>
      </c>
      <c r="H296" s="59">
        <f>IF(SUM(F296:$F$366)=1,1,0)</f>
        <v>0</v>
      </c>
      <c r="I296" s="78">
        <f t="shared" si="63"/>
        <v>0</v>
      </c>
      <c r="J296" s="59">
        <f>IF(MOD(A296-1,12/VLOOKUP(Prem_Frequency,P_Parameters!$B$21:$C$24,2,FALSE))=0,1)*H296</f>
        <v>0</v>
      </c>
      <c r="K296" s="75">
        <f t="shared" si="64"/>
        <v>0</v>
      </c>
      <c r="L296" s="79">
        <f>SUMPRODUCT($J$7:$J$366,$N$7:$N$366)-SUMPRODUCT($J$7:J296,$N$7:N296)</f>
        <v>0</v>
      </c>
      <c r="M296" s="75">
        <f t="shared" ca="1" si="72"/>
        <v>0</v>
      </c>
      <c r="N296" s="75">
        <f>C_Lower!J296*Ann_Prem/No_Ann_Prems</f>
        <v>0</v>
      </c>
      <c r="O296" s="78">
        <f>VLOOKUP(INT((A296-1)/12)+1,P_Parameters!$B$63:$C$66,2)*N296</f>
        <v>0</v>
      </c>
      <c r="P296" s="80">
        <f t="shared" si="65"/>
        <v>0</v>
      </c>
      <c r="Q296" s="92">
        <f t="shared" si="66"/>
        <v>0</v>
      </c>
      <c r="R296" s="78">
        <f t="shared" ca="1" si="67"/>
        <v>0</v>
      </c>
      <c r="S296" s="75">
        <f t="shared" ca="1" si="68"/>
        <v>0</v>
      </c>
      <c r="T296" s="75">
        <f t="shared" ca="1" si="73"/>
        <v>0</v>
      </c>
      <c r="U296" s="81">
        <f>VLOOKUP(D296,P_Parameters!$B$71:$C$76,2)</f>
        <v>0</v>
      </c>
    </row>
    <row r="297" spans="1:21" x14ac:dyDescent="0.25">
      <c r="A297" s="59">
        <f t="shared" si="74"/>
        <v>291</v>
      </c>
      <c r="B297" s="76">
        <f t="shared" ca="1" si="60"/>
        <v>52232</v>
      </c>
      <c r="C297" s="76">
        <f t="shared" ca="1" si="61"/>
        <v>52263</v>
      </c>
      <c r="D297" s="77">
        <f t="shared" si="69"/>
        <v>25</v>
      </c>
      <c r="E297" s="77">
        <f t="shared" si="70"/>
        <v>0</v>
      </c>
      <c r="F297" s="75">
        <f t="shared" si="71"/>
        <v>0</v>
      </c>
      <c r="G297" s="75">
        <f t="shared" si="62"/>
        <v>0</v>
      </c>
      <c r="H297" s="59">
        <f>IF(SUM(F297:$F$366)=1,1,0)</f>
        <v>0</v>
      </c>
      <c r="I297" s="78">
        <f t="shared" si="63"/>
        <v>0</v>
      </c>
      <c r="J297" s="59">
        <f>IF(MOD(A297-1,12/VLOOKUP(Prem_Frequency,P_Parameters!$B$21:$C$24,2,FALSE))=0,1)*H297</f>
        <v>0</v>
      </c>
      <c r="K297" s="75">
        <f t="shared" si="64"/>
        <v>0</v>
      </c>
      <c r="L297" s="79">
        <f>SUMPRODUCT($J$7:$J$366,$N$7:$N$366)-SUMPRODUCT($J$7:J297,$N$7:N297)</f>
        <v>0</v>
      </c>
      <c r="M297" s="75">
        <f t="shared" ca="1" si="72"/>
        <v>0</v>
      </c>
      <c r="N297" s="75">
        <f>C_Lower!J297*Ann_Prem/No_Ann_Prems</f>
        <v>0</v>
      </c>
      <c r="O297" s="78">
        <f>VLOOKUP(INT((A297-1)/12)+1,P_Parameters!$B$63:$C$66,2)*N297</f>
        <v>0</v>
      </c>
      <c r="P297" s="80">
        <f t="shared" si="65"/>
        <v>0</v>
      </c>
      <c r="Q297" s="92">
        <f t="shared" si="66"/>
        <v>0</v>
      </c>
      <c r="R297" s="78">
        <f t="shared" ca="1" si="67"/>
        <v>0</v>
      </c>
      <c r="S297" s="75">
        <f t="shared" ca="1" si="68"/>
        <v>0</v>
      </c>
      <c r="T297" s="75">
        <f t="shared" ca="1" si="73"/>
        <v>0</v>
      </c>
      <c r="U297" s="81">
        <f>VLOOKUP(D297,P_Parameters!$B$71:$C$76,2)</f>
        <v>0</v>
      </c>
    </row>
    <row r="298" spans="1:21" x14ac:dyDescent="0.25">
      <c r="A298" s="59">
        <f t="shared" si="74"/>
        <v>292</v>
      </c>
      <c r="B298" s="76">
        <f t="shared" ca="1" si="60"/>
        <v>52263</v>
      </c>
      <c r="C298" s="76">
        <f t="shared" ca="1" si="61"/>
        <v>52291</v>
      </c>
      <c r="D298" s="77">
        <f t="shared" si="69"/>
        <v>25</v>
      </c>
      <c r="E298" s="77">
        <f t="shared" si="70"/>
        <v>0</v>
      </c>
      <c r="F298" s="75">
        <f t="shared" si="71"/>
        <v>0</v>
      </c>
      <c r="G298" s="75">
        <f t="shared" si="62"/>
        <v>0</v>
      </c>
      <c r="H298" s="59">
        <f>IF(SUM(F298:$F$366)=1,1,0)</f>
        <v>0</v>
      </c>
      <c r="I298" s="78">
        <f t="shared" si="63"/>
        <v>0</v>
      </c>
      <c r="J298" s="59">
        <f>IF(MOD(A298-1,12/VLOOKUP(Prem_Frequency,P_Parameters!$B$21:$C$24,2,FALSE))=0,1)*H298</f>
        <v>0</v>
      </c>
      <c r="K298" s="75">
        <f t="shared" si="64"/>
        <v>0</v>
      </c>
      <c r="L298" s="79">
        <f>SUMPRODUCT($J$7:$J$366,$N$7:$N$366)-SUMPRODUCT($J$7:J298,$N$7:N298)</f>
        <v>0</v>
      </c>
      <c r="M298" s="75">
        <f t="shared" ca="1" si="72"/>
        <v>0</v>
      </c>
      <c r="N298" s="75">
        <f>C_Lower!J298*Ann_Prem/No_Ann_Prems</f>
        <v>0</v>
      </c>
      <c r="O298" s="78">
        <f>VLOOKUP(INT((A298-1)/12)+1,P_Parameters!$B$63:$C$66,2)*N298</f>
        <v>0</v>
      </c>
      <c r="P298" s="80">
        <f t="shared" si="65"/>
        <v>0</v>
      </c>
      <c r="Q298" s="92">
        <f t="shared" si="66"/>
        <v>0</v>
      </c>
      <c r="R298" s="78">
        <f t="shared" ca="1" si="67"/>
        <v>0</v>
      </c>
      <c r="S298" s="75">
        <f t="shared" ca="1" si="68"/>
        <v>0</v>
      </c>
      <c r="T298" s="75">
        <f t="shared" ca="1" si="73"/>
        <v>0</v>
      </c>
      <c r="U298" s="81">
        <f>VLOOKUP(D298,P_Parameters!$B$71:$C$76,2)</f>
        <v>0</v>
      </c>
    </row>
    <row r="299" spans="1:21" x14ac:dyDescent="0.25">
      <c r="A299" s="59">
        <f t="shared" si="74"/>
        <v>293</v>
      </c>
      <c r="B299" s="76">
        <f t="shared" ca="1" si="60"/>
        <v>52291</v>
      </c>
      <c r="C299" s="76">
        <f t="shared" ca="1" si="61"/>
        <v>52322</v>
      </c>
      <c r="D299" s="77">
        <f t="shared" si="69"/>
        <v>25</v>
      </c>
      <c r="E299" s="77">
        <f t="shared" si="70"/>
        <v>0</v>
      </c>
      <c r="F299" s="75">
        <f t="shared" si="71"/>
        <v>0</v>
      </c>
      <c r="G299" s="75">
        <f t="shared" si="62"/>
        <v>0</v>
      </c>
      <c r="H299" s="59">
        <f>IF(SUM(F299:$F$366)=1,1,0)</f>
        <v>0</v>
      </c>
      <c r="I299" s="78">
        <f t="shared" si="63"/>
        <v>0</v>
      </c>
      <c r="J299" s="59">
        <f>IF(MOD(A299-1,12/VLOOKUP(Prem_Frequency,P_Parameters!$B$21:$C$24,2,FALSE))=0,1)*H299</f>
        <v>0</v>
      </c>
      <c r="K299" s="75">
        <f t="shared" si="64"/>
        <v>0</v>
      </c>
      <c r="L299" s="79">
        <f>SUMPRODUCT($J$7:$J$366,$N$7:$N$366)-SUMPRODUCT($J$7:J299,$N$7:N299)</f>
        <v>0</v>
      </c>
      <c r="M299" s="75">
        <f t="shared" ca="1" si="72"/>
        <v>0</v>
      </c>
      <c r="N299" s="75">
        <f>C_Lower!J299*Ann_Prem/No_Ann_Prems</f>
        <v>0</v>
      </c>
      <c r="O299" s="78">
        <f>VLOOKUP(INT((A299-1)/12)+1,P_Parameters!$B$63:$C$66,2)*N299</f>
        <v>0</v>
      </c>
      <c r="P299" s="80">
        <f t="shared" si="65"/>
        <v>0</v>
      </c>
      <c r="Q299" s="92">
        <f t="shared" si="66"/>
        <v>0</v>
      </c>
      <c r="R299" s="78">
        <f t="shared" ca="1" si="67"/>
        <v>0</v>
      </c>
      <c r="S299" s="75">
        <f t="shared" ca="1" si="68"/>
        <v>0</v>
      </c>
      <c r="T299" s="75">
        <f t="shared" ca="1" si="73"/>
        <v>0</v>
      </c>
      <c r="U299" s="81">
        <f>VLOOKUP(D299,P_Parameters!$B$71:$C$76,2)</f>
        <v>0</v>
      </c>
    </row>
    <row r="300" spans="1:21" x14ac:dyDescent="0.25">
      <c r="A300" s="59">
        <f t="shared" si="74"/>
        <v>294</v>
      </c>
      <c r="B300" s="76">
        <f t="shared" ca="1" si="60"/>
        <v>52322</v>
      </c>
      <c r="C300" s="76">
        <f t="shared" ca="1" si="61"/>
        <v>52352</v>
      </c>
      <c r="D300" s="77">
        <f t="shared" si="69"/>
        <v>25</v>
      </c>
      <c r="E300" s="77">
        <f t="shared" si="70"/>
        <v>0</v>
      </c>
      <c r="F300" s="75">
        <f t="shared" si="71"/>
        <v>0</v>
      </c>
      <c r="G300" s="75">
        <f t="shared" si="62"/>
        <v>0</v>
      </c>
      <c r="H300" s="59">
        <f>IF(SUM(F300:$F$366)=1,1,0)</f>
        <v>0</v>
      </c>
      <c r="I300" s="78">
        <f t="shared" si="63"/>
        <v>0</v>
      </c>
      <c r="J300" s="59">
        <f>IF(MOD(A300-1,12/VLOOKUP(Prem_Frequency,P_Parameters!$B$21:$C$24,2,FALSE))=0,1)*H300</f>
        <v>0</v>
      </c>
      <c r="K300" s="75">
        <f t="shared" si="64"/>
        <v>0</v>
      </c>
      <c r="L300" s="79">
        <f>SUMPRODUCT($J$7:$J$366,$N$7:$N$366)-SUMPRODUCT($J$7:J300,$N$7:N300)</f>
        <v>0</v>
      </c>
      <c r="M300" s="75">
        <f t="shared" ca="1" si="72"/>
        <v>0</v>
      </c>
      <c r="N300" s="75">
        <f>C_Lower!J300*Ann_Prem/No_Ann_Prems</f>
        <v>0</v>
      </c>
      <c r="O300" s="78">
        <f>VLOOKUP(INT((A300-1)/12)+1,P_Parameters!$B$63:$C$66,2)*N300</f>
        <v>0</v>
      </c>
      <c r="P300" s="80">
        <f t="shared" si="65"/>
        <v>0</v>
      </c>
      <c r="Q300" s="92">
        <f t="shared" si="66"/>
        <v>0</v>
      </c>
      <c r="R300" s="78">
        <f t="shared" ca="1" si="67"/>
        <v>0</v>
      </c>
      <c r="S300" s="75">
        <f t="shared" ca="1" si="68"/>
        <v>0</v>
      </c>
      <c r="T300" s="75">
        <f t="shared" ca="1" si="73"/>
        <v>0</v>
      </c>
      <c r="U300" s="81">
        <f>VLOOKUP(D300,P_Parameters!$B$71:$C$76,2)</f>
        <v>0</v>
      </c>
    </row>
    <row r="301" spans="1:21" x14ac:dyDescent="0.25">
      <c r="A301" s="59">
        <f t="shared" si="74"/>
        <v>295</v>
      </c>
      <c r="B301" s="76">
        <f t="shared" ca="1" si="60"/>
        <v>52352</v>
      </c>
      <c r="C301" s="76">
        <f t="shared" ca="1" si="61"/>
        <v>52383</v>
      </c>
      <c r="D301" s="77">
        <f t="shared" si="69"/>
        <v>25</v>
      </c>
      <c r="E301" s="77">
        <f t="shared" si="70"/>
        <v>0</v>
      </c>
      <c r="F301" s="75">
        <f t="shared" si="71"/>
        <v>0</v>
      </c>
      <c r="G301" s="75">
        <f t="shared" si="62"/>
        <v>0</v>
      </c>
      <c r="H301" s="59">
        <f>IF(SUM(F301:$F$366)=1,1,0)</f>
        <v>0</v>
      </c>
      <c r="I301" s="78">
        <f t="shared" si="63"/>
        <v>0</v>
      </c>
      <c r="J301" s="59">
        <f>IF(MOD(A301-1,12/VLOOKUP(Prem_Frequency,P_Parameters!$B$21:$C$24,2,FALSE))=0,1)*H301</f>
        <v>0</v>
      </c>
      <c r="K301" s="75">
        <f t="shared" si="64"/>
        <v>0</v>
      </c>
      <c r="L301" s="79">
        <f>SUMPRODUCT($J$7:$J$366,$N$7:$N$366)-SUMPRODUCT($J$7:J301,$N$7:N301)</f>
        <v>0</v>
      </c>
      <c r="M301" s="75">
        <f t="shared" ca="1" si="72"/>
        <v>0</v>
      </c>
      <c r="N301" s="75">
        <f>C_Lower!J301*Ann_Prem/No_Ann_Prems</f>
        <v>0</v>
      </c>
      <c r="O301" s="78">
        <f>VLOOKUP(INT((A301-1)/12)+1,P_Parameters!$B$63:$C$66,2)*N301</f>
        <v>0</v>
      </c>
      <c r="P301" s="80">
        <f t="shared" si="65"/>
        <v>0</v>
      </c>
      <c r="Q301" s="92">
        <f t="shared" si="66"/>
        <v>0</v>
      </c>
      <c r="R301" s="78">
        <f t="shared" ca="1" si="67"/>
        <v>0</v>
      </c>
      <c r="S301" s="75">
        <f t="shared" ca="1" si="68"/>
        <v>0</v>
      </c>
      <c r="T301" s="75">
        <f t="shared" ca="1" si="73"/>
        <v>0</v>
      </c>
      <c r="U301" s="81">
        <f>VLOOKUP(D301,P_Parameters!$B$71:$C$76,2)</f>
        <v>0</v>
      </c>
    </row>
    <row r="302" spans="1:21" x14ac:dyDescent="0.25">
      <c r="A302" s="59">
        <f t="shared" si="74"/>
        <v>296</v>
      </c>
      <c r="B302" s="76">
        <f t="shared" ca="1" si="60"/>
        <v>52383</v>
      </c>
      <c r="C302" s="76">
        <f t="shared" ca="1" si="61"/>
        <v>52413</v>
      </c>
      <c r="D302" s="77">
        <f t="shared" si="69"/>
        <v>25</v>
      </c>
      <c r="E302" s="77">
        <f t="shared" si="70"/>
        <v>0</v>
      </c>
      <c r="F302" s="75">
        <f t="shared" si="71"/>
        <v>0</v>
      </c>
      <c r="G302" s="75">
        <f t="shared" si="62"/>
        <v>0</v>
      </c>
      <c r="H302" s="59">
        <f>IF(SUM(F302:$F$366)=1,1,0)</f>
        <v>0</v>
      </c>
      <c r="I302" s="78">
        <f t="shared" si="63"/>
        <v>0</v>
      </c>
      <c r="J302" s="59">
        <f>IF(MOD(A302-1,12/VLOOKUP(Prem_Frequency,P_Parameters!$B$21:$C$24,2,FALSE))=0,1)*H302</f>
        <v>0</v>
      </c>
      <c r="K302" s="75">
        <f t="shared" si="64"/>
        <v>0</v>
      </c>
      <c r="L302" s="79">
        <f>SUMPRODUCT($J$7:$J$366,$N$7:$N$366)-SUMPRODUCT($J$7:J302,$N$7:N302)</f>
        <v>0</v>
      </c>
      <c r="M302" s="75">
        <f t="shared" ca="1" si="72"/>
        <v>0</v>
      </c>
      <c r="N302" s="75">
        <f>C_Lower!J302*Ann_Prem/No_Ann_Prems</f>
        <v>0</v>
      </c>
      <c r="O302" s="78">
        <f>VLOOKUP(INT((A302-1)/12)+1,P_Parameters!$B$63:$C$66,2)*N302</f>
        <v>0</v>
      </c>
      <c r="P302" s="80">
        <f t="shared" si="65"/>
        <v>0</v>
      </c>
      <c r="Q302" s="92">
        <f t="shared" si="66"/>
        <v>0</v>
      </c>
      <c r="R302" s="78">
        <f t="shared" ca="1" si="67"/>
        <v>0</v>
      </c>
      <c r="S302" s="75">
        <f t="shared" ca="1" si="68"/>
        <v>0</v>
      </c>
      <c r="T302" s="75">
        <f t="shared" ca="1" si="73"/>
        <v>0</v>
      </c>
      <c r="U302" s="81">
        <f>VLOOKUP(D302,P_Parameters!$B$71:$C$76,2)</f>
        <v>0</v>
      </c>
    </row>
    <row r="303" spans="1:21" x14ac:dyDescent="0.25">
      <c r="A303" s="59">
        <f t="shared" si="74"/>
        <v>297</v>
      </c>
      <c r="B303" s="76">
        <f t="shared" ca="1" si="60"/>
        <v>52413</v>
      </c>
      <c r="C303" s="76">
        <f t="shared" ca="1" si="61"/>
        <v>52444</v>
      </c>
      <c r="D303" s="77">
        <f t="shared" si="69"/>
        <v>25</v>
      </c>
      <c r="E303" s="77">
        <f t="shared" si="70"/>
        <v>0</v>
      </c>
      <c r="F303" s="75">
        <f t="shared" si="71"/>
        <v>0</v>
      </c>
      <c r="G303" s="75">
        <f t="shared" si="62"/>
        <v>0</v>
      </c>
      <c r="H303" s="59">
        <f>IF(SUM(F303:$F$366)=1,1,0)</f>
        <v>0</v>
      </c>
      <c r="I303" s="78">
        <f t="shared" si="63"/>
        <v>0</v>
      </c>
      <c r="J303" s="59">
        <f>IF(MOD(A303-1,12/VLOOKUP(Prem_Frequency,P_Parameters!$B$21:$C$24,2,FALSE))=0,1)*H303</f>
        <v>0</v>
      </c>
      <c r="K303" s="75">
        <f t="shared" si="64"/>
        <v>0</v>
      </c>
      <c r="L303" s="79">
        <f>SUMPRODUCT($J$7:$J$366,$N$7:$N$366)-SUMPRODUCT($J$7:J303,$N$7:N303)</f>
        <v>0</v>
      </c>
      <c r="M303" s="75">
        <f t="shared" ca="1" si="72"/>
        <v>0</v>
      </c>
      <c r="N303" s="75">
        <f>C_Lower!J303*Ann_Prem/No_Ann_Prems</f>
        <v>0</v>
      </c>
      <c r="O303" s="78">
        <f>VLOOKUP(INT((A303-1)/12)+1,P_Parameters!$B$63:$C$66,2)*N303</f>
        <v>0</v>
      </c>
      <c r="P303" s="80">
        <f t="shared" si="65"/>
        <v>0</v>
      </c>
      <c r="Q303" s="92">
        <f t="shared" si="66"/>
        <v>0</v>
      </c>
      <c r="R303" s="78">
        <f t="shared" ca="1" si="67"/>
        <v>0</v>
      </c>
      <c r="S303" s="75">
        <f t="shared" ca="1" si="68"/>
        <v>0</v>
      </c>
      <c r="T303" s="75">
        <f t="shared" ca="1" si="73"/>
        <v>0</v>
      </c>
      <c r="U303" s="81">
        <f>VLOOKUP(D303,P_Parameters!$B$71:$C$76,2)</f>
        <v>0</v>
      </c>
    </row>
    <row r="304" spans="1:21" x14ac:dyDescent="0.25">
      <c r="A304" s="59">
        <f t="shared" si="74"/>
        <v>298</v>
      </c>
      <c r="B304" s="76">
        <f t="shared" ca="1" si="60"/>
        <v>52444</v>
      </c>
      <c r="C304" s="76">
        <f t="shared" ca="1" si="61"/>
        <v>52475</v>
      </c>
      <c r="D304" s="77">
        <f t="shared" si="69"/>
        <v>25</v>
      </c>
      <c r="E304" s="77">
        <f t="shared" si="70"/>
        <v>0</v>
      </c>
      <c r="F304" s="75">
        <f t="shared" si="71"/>
        <v>0</v>
      </c>
      <c r="G304" s="75">
        <f t="shared" si="62"/>
        <v>0</v>
      </c>
      <c r="H304" s="59">
        <f>IF(SUM(F304:$F$366)=1,1,0)</f>
        <v>0</v>
      </c>
      <c r="I304" s="78">
        <f t="shared" si="63"/>
        <v>0</v>
      </c>
      <c r="J304" s="59">
        <f>IF(MOD(A304-1,12/VLOOKUP(Prem_Frequency,P_Parameters!$B$21:$C$24,2,FALSE))=0,1)*H304</f>
        <v>0</v>
      </c>
      <c r="K304" s="75">
        <f t="shared" si="64"/>
        <v>0</v>
      </c>
      <c r="L304" s="79">
        <f>SUMPRODUCT($J$7:$J$366,$N$7:$N$366)-SUMPRODUCT($J$7:J304,$N$7:N304)</f>
        <v>0</v>
      </c>
      <c r="M304" s="75">
        <f t="shared" ca="1" si="72"/>
        <v>0</v>
      </c>
      <c r="N304" s="75">
        <f>C_Lower!J304*Ann_Prem/No_Ann_Prems</f>
        <v>0</v>
      </c>
      <c r="O304" s="78">
        <f>VLOOKUP(INT((A304-1)/12)+1,P_Parameters!$B$63:$C$66,2)*N304</f>
        <v>0</v>
      </c>
      <c r="P304" s="80">
        <f t="shared" si="65"/>
        <v>0</v>
      </c>
      <c r="Q304" s="92">
        <f t="shared" si="66"/>
        <v>0</v>
      </c>
      <c r="R304" s="78">
        <f t="shared" ca="1" si="67"/>
        <v>0</v>
      </c>
      <c r="S304" s="75">
        <f t="shared" ca="1" si="68"/>
        <v>0</v>
      </c>
      <c r="T304" s="75">
        <f t="shared" ca="1" si="73"/>
        <v>0</v>
      </c>
      <c r="U304" s="81">
        <f>VLOOKUP(D304,P_Parameters!$B$71:$C$76,2)</f>
        <v>0</v>
      </c>
    </row>
    <row r="305" spans="1:21" x14ac:dyDescent="0.25">
      <c r="A305" s="59">
        <f t="shared" si="74"/>
        <v>299</v>
      </c>
      <c r="B305" s="76">
        <f t="shared" ca="1" si="60"/>
        <v>52475</v>
      </c>
      <c r="C305" s="76">
        <f t="shared" ca="1" si="61"/>
        <v>52505</v>
      </c>
      <c r="D305" s="77">
        <f t="shared" si="69"/>
        <v>25</v>
      </c>
      <c r="E305" s="77">
        <f t="shared" si="70"/>
        <v>0</v>
      </c>
      <c r="F305" s="75">
        <f t="shared" si="71"/>
        <v>0</v>
      </c>
      <c r="G305" s="75">
        <f t="shared" si="62"/>
        <v>0</v>
      </c>
      <c r="H305" s="59">
        <f>IF(SUM(F305:$F$366)=1,1,0)</f>
        <v>0</v>
      </c>
      <c r="I305" s="78">
        <f t="shared" si="63"/>
        <v>0</v>
      </c>
      <c r="J305" s="59">
        <f>IF(MOD(A305-1,12/VLOOKUP(Prem_Frequency,P_Parameters!$B$21:$C$24,2,FALSE))=0,1)*H305</f>
        <v>0</v>
      </c>
      <c r="K305" s="75">
        <f t="shared" si="64"/>
        <v>0</v>
      </c>
      <c r="L305" s="79">
        <f>SUMPRODUCT($J$7:$J$366,$N$7:$N$366)-SUMPRODUCT($J$7:J305,$N$7:N305)</f>
        <v>0</v>
      </c>
      <c r="M305" s="75">
        <f t="shared" ca="1" si="72"/>
        <v>0</v>
      </c>
      <c r="N305" s="75">
        <f>C_Lower!J305*Ann_Prem/No_Ann_Prems</f>
        <v>0</v>
      </c>
      <c r="O305" s="78">
        <f>VLOOKUP(INT((A305-1)/12)+1,P_Parameters!$B$63:$C$66,2)*N305</f>
        <v>0</v>
      </c>
      <c r="P305" s="80">
        <f t="shared" si="65"/>
        <v>0</v>
      </c>
      <c r="Q305" s="92">
        <f t="shared" si="66"/>
        <v>0</v>
      </c>
      <c r="R305" s="78">
        <f t="shared" ca="1" si="67"/>
        <v>0</v>
      </c>
      <c r="S305" s="75">
        <f t="shared" ca="1" si="68"/>
        <v>0</v>
      </c>
      <c r="T305" s="75">
        <f t="shared" ca="1" si="73"/>
        <v>0</v>
      </c>
      <c r="U305" s="81">
        <f>VLOOKUP(D305,P_Parameters!$B$71:$C$76,2)</f>
        <v>0</v>
      </c>
    </row>
    <row r="306" spans="1:21" x14ac:dyDescent="0.25">
      <c r="A306" s="59">
        <f t="shared" si="74"/>
        <v>300</v>
      </c>
      <c r="B306" s="76">
        <f t="shared" ca="1" si="60"/>
        <v>52505</v>
      </c>
      <c r="C306" s="76">
        <f t="shared" ca="1" si="61"/>
        <v>52536</v>
      </c>
      <c r="D306" s="77">
        <f t="shared" si="69"/>
        <v>26</v>
      </c>
      <c r="E306" s="77">
        <f t="shared" si="70"/>
        <v>25</v>
      </c>
      <c r="F306" s="75">
        <f t="shared" si="71"/>
        <v>0</v>
      </c>
      <c r="G306" s="75">
        <f t="shared" si="62"/>
        <v>0</v>
      </c>
      <c r="H306" s="59">
        <f>IF(SUM(F306:$F$366)=1,1,0)</f>
        <v>0</v>
      </c>
      <c r="I306" s="78">
        <f t="shared" si="63"/>
        <v>0</v>
      </c>
      <c r="J306" s="59">
        <f>IF(MOD(A306-1,12/VLOOKUP(Prem_Frequency,P_Parameters!$B$21:$C$24,2,FALSE))=0,1)*H306</f>
        <v>0</v>
      </c>
      <c r="K306" s="75">
        <f t="shared" si="64"/>
        <v>0</v>
      </c>
      <c r="L306" s="79">
        <f>SUMPRODUCT($J$7:$J$366,$N$7:$N$366)-SUMPRODUCT($J$7:J306,$N$7:N306)</f>
        <v>0</v>
      </c>
      <c r="M306" s="75">
        <f t="shared" ca="1" si="72"/>
        <v>0</v>
      </c>
      <c r="N306" s="75">
        <f>C_Lower!J306*Ann_Prem/No_Ann_Prems</f>
        <v>0</v>
      </c>
      <c r="O306" s="78">
        <f>VLOOKUP(INT((A306-1)/12)+1,P_Parameters!$B$63:$C$66,2)*N306</f>
        <v>0</v>
      </c>
      <c r="P306" s="80">
        <f t="shared" si="65"/>
        <v>0</v>
      </c>
      <c r="Q306" s="92">
        <f t="shared" si="66"/>
        <v>0</v>
      </c>
      <c r="R306" s="78">
        <f t="shared" ca="1" si="67"/>
        <v>0</v>
      </c>
      <c r="S306" s="75">
        <f t="shared" ca="1" si="68"/>
        <v>0</v>
      </c>
      <c r="T306" s="75">
        <f t="shared" ca="1" si="73"/>
        <v>0</v>
      </c>
      <c r="U306" s="81">
        <f>VLOOKUP(D306,P_Parameters!$B$71:$C$76,2)</f>
        <v>0</v>
      </c>
    </row>
    <row r="307" spans="1:21" x14ac:dyDescent="0.25">
      <c r="A307" s="59">
        <f t="shared" si="74"/>
        <v>301</v>
      </c>
      <c r="B307" s="76">
        <f t="shared" ca="1" si="60"/>
        <v>52536</v>
      </c>
      <c r="C307" s="76">
        <f t="shared" ca="1" si="61"/>
        <v>52566</v>
      </c>
      <c r="D307" s="77">
        <f t="shared" si="69"/>
        <v>26</v>
      </c>
      <c r="E307" s="77">
        <f t="shared" si="70"/>
        <v>0</v>
      </c>
      <c r="F307" s="75">
        <f t="shared" si="71"/>
        <v>0</v>
      </c>
      <c r="G307" s="75">
        <f t="shared" si="62"/>
        <v>0</v>
      </c>
      <c r="H307" s="59">
        <f>IF(SUM(F307:$F$366)=1,1,0)</f>
        <v>0</v>
      </c>
      <c r="I307" s="78">
        <f t="shared" si="63"/>
        <v>0</v>
      </c>
      <c r="J307" s="59">
        <f>IF(MOD(A307-1,12/VLOOKUP(Prem_Frequency,P_Parameters!$B$21:$C$24,2,FALSE))=0,1)*H307</f>
        <v>0</v>
      </c>
      <c r="K307" s="75">
        <f t="shared" si="64"/>
        <v>0</v>
      </c>
      <c r="L307" s="79">
        <f>SUMPRODUCT($J$7:$J$366,$N$7:$N$366)-SUMPRODUCT($J$7:J307,$N$7:N307)</f>
        <v>0</v>
      </c>
      <c r="M307" s="75">
        <f t="shared" ca="1" si="72"/>
        <v>0</v>
      </c>
      <c r="N307" s="75">
        <f>C_Lower!J307*Ann_Prem/No_Ann_Prems</f>
        <v>0</v>
      </c>
      <c r="O307" s="78">
        <f>VLOOKUP(INT((A307-1)/12)+1,P_Parameters!$B$63:$C$66,2)*N307</f>
        <v>0</v>
      </c>
      <c r="P307" s="80">
        <f t="shared" si="65"/>
        <v>0</v>
      </c>
      <c r="Q307" s="92">
        <f t="shared" si="66"/>
        <v>0</v>
      </c>
      <c r="R307" s="78">
        <f t="shared" ca="1" si="67"/>
        <v>0</v>
      </c>
      <c r="S307" s="75">
        <f t="shared" ca="1" si="68"/>
        <v>0</v>
      </c>
      <c r="T307" s="75">
        <f t="shared" ca="1" si="73"/>
        <v>0</v>
      </c>
      <c r="U307" s="81">
        <f>VLOOKUP(D307,P_Parameters!$B$71:$C$76,2)</f>
        <v>0</v>
      </c>
    </row>
    <row r="308" spans="1:21" x14ac:dyDescent="0.25">
      <c r="A308" s="59">
        <f t="shared" si="74"/>
        <v>302</v>
      </c>
      <c r="B308" s="76">
        <f t="shared" ca="1" si="60"/>
        <v>52566</v>
      </c>
      <c r="C308" s="76">
        <f t="shared" ca="1" si="61"/>
        <v>52597</v>
      </c>
      <c r="D308" s="77">
        <f t="shared" si="69"/>
        <v>26</v>
      </c>
      <c r="E308" s="77">
        <f t="shared" si="70"/>
        <v>0</v>
      </c>
      <c r="F308" s="75">
        <f t="shared" si="71"/>
        <v>0</v>
      </c>
      <c r="G308" s="75">
        <f t="shared" si="62"/>
        <v>0</v>
      </c>
      <c r="H308" s="59">
        <f>IF(SUM(F308:$F$366)=1,1,0)</f>
        <v>0</v>
      </c>
      <c r="I308" s="78">
        <f t="shared" si="63"/>
        <v>0</v>
      </c>
      <c r="J308" s="59">
        <f>IF(MOD(A308-1,12/VLOOKUP(Prem_Frequency,P_Parameters!$B$21:$C$24,2,FALSE))=0,1)*H308</f>
        <v>0</v>
      </c>
      <c r="K308" s="75">
        <f t="shared" si="64"/>
        <v>0</v>
      </c>
      <c r="L308" s="79">
        <f>SUMPRODUCT($J$7:$J$366,$N$7:$N$366)-SUMPRODUCT($J$7:J308,$N$7:N308)</f>
        <v>0</v>
      </c>
      <c r="M308" s="75">
        <f t="shared" ca="1" si="72"/>
        <v>0</v>
      </c>
      <c r="N308" s="75">
        <f>C_Lower!J308*Ann_Prem/No_Ann_Prems</f>
        <v>0</v>
      </c>
      <c r="O308" s="78">
        <f>VLOOKUP(INT((A308-1)/12)+1,P_Parameters!$B$63:$C$66,2)*N308</f>
        <v>0</v>
      </c>
      <c r="P308" s="80">
        <f t="shared" si="65"/>
        <v>0</v>
      </c>
      <c r="Q308" s="92">
        <f t="shared" si="66"/>
        <v>0</v>
      </c>
      <c r="R308" s="78">
        <f t="shared" ca="1" si="67"/>
        <v>0</v>
      </c>
      <c r="S308" s="75">
        <f t="shared" ca="1" si="68"/>
        <v>0</v>
      </c>
      <c r="T308" s="75">
        <f t="shared" ca="1" si="73"/>
        <v>0</v>
      </c>
      <c r="U308" s="81">
        <f>VLOOKUP(D308,P_Parameters!$B$71:$C$76,2)</f>
        <v>0</v>
      </c>
    </row>
    <row r="309" spans="1:21" x14ac:dyDescent="0.25">
      <c r="A309" s="59">
        <f t="shared" si="74"/>
        <v>303</v>
      </c>
      <c r="B309" s="76">
        <f t="shared" ca="1" si="60"/>
        <v>52597</v>
      </c>
      <c r="C309" s="76">
        <f t="shared" ca="1" si="61"/>
        <v>52628</v>
      </c>
      <c r="D309" s="77">
        <f t="shared" si="69"/>
        <v>26</v>
      </c>
      <c r="E309" s="77">
        <f t="shared" si="70"/>
        <v>0</v>
      </c>
      <c r="F309" s="75">
        <f t="shared" si="71"/>
        <v>0</v>
      </c>
      <c r="G309" s="75">
        <f t="shared" si="62"/>
        <v>0</v>
      </c>
      <c r="H309" s="59">
        <f>IF(SUM(F309:$F$366)=1,1,0)</f>
        <v>0</v>
      </c>
      <c r="I309" s="78">
        <f t="shared" si="63"/>
        <v>0</v>
      </c>
      <c r="J309" s="59">
        <f>IF(MOD(A309-1,12/VLOOKUP(Prem_Frequency,P_Parameters!$B$21:$C$24,2,FALSE))=0,1)*H309</f>
        <v>0</v>
      </c>
      <c r="K309" s="75">
        <f t="shared" si="64"/>
        <v>0</v>
      </c>
      <c r="L309" s="79">
        <f>SUMPRODUCT($J$7:$J$366,$N$7:$N$366)-SUMPRODUCT($J$7:J309,$N$7:N309)</f>
        <v>0</v>
      </c>
      <c r="M309" s="75">
        <f t="shared" ca="1" si="72"/>
        <v>0</v>
      </c>
      <c r="N309" s="75">
        <f>C_Lower!J309*Ann_Prem/No_Ann_Prems</f>
        <v>0</v>
      </c>
      <c r="O309" s="78">
        <f>VLOOKUP(INT((A309-1)/12)+1,P_Parameters!$B$63:$C$66,2)*N309</f>
        <v>0</v>
      </c>
      <c r="P309" s="80">
        <f t="shared" si="65"/>
        <v>0</v>
      </c>
      <c r="Q309" s="92">
        <f t="shared" si="66"/>
        <v>0</v>
      </c>
      <c r="R309" s="78">
        <f t="shared" ca="1" si="67"/>
        <v>0</v>
      </c>
      <c r="S309" s="75">
        <f t="shared" ca="1" si="68"/>
        <v>0</v>
      </c>
      <c r="T309" s="75">
        <f t="shared" ca="1" si="73"/>
        <v>0</v>
      </c>
      <c r="U309" s="81">
        <f>VLOOKUP(D309,P_Parameters!$B$71:$C$76,2)</f>
        <v>0</v>
      </c>
    </row>
    <row r="310" spans="1:21" x14ac:dyDescent="0.25">
      <c r="A310" s="59">
        <f t="shared" si="74"/>
        <v>304</v>
      </c>
      <c r="B310" s="76">
        <f t="shared" ca="1" si="60"/>
        <v>52628</v>
      </c>
      <c r="C310" s="76">
        <f t="shared" ca="1" si="61"/>
        <v>52657</v>
      </c>
      <c r="D310" s="77">
        <f t="shared" si="69"/>
        <v>26</v>
      </c>
      <c r="E310" s="77">
        <f t="shared" si="70"/>
        <v>0</v>
      </c>
      <c r="F310" s="75">
        <f t="shared" si="71"/>
        <v>0</v>
      </c>
      <c r="G310" s="75">
        <f t="shared" si="62"/>
        <v>0</v>
      </c>
      <c r="H310" s="59">
        <f>IF(SUM(F310:$F$366)=1,1,0)</f>
        <v>0</v>
      </c>
      <c r="I310" s="78">
        <f t="shared" si="63"/>
        <v>0</v>
      </c>
      <c r="J310" s="59">
        <f>IF(MOD(A310-1,12/VLOOKUP(Prem_Frequency,P_Parameters!$B$21:$C$24,2,FALSE))=0,1)*H310</f>
        <v>0</v>
      </c>
      <c r="K310" s="75">
        <f t="shared" si="64"/>
        <v>0</v>
      </c>
      <c r="L310" s="79">
        <f>SUMPRODUCT($J$7:$J$366,$N$7:$N$366)-SUMPRODUCT($J$7:J310,$N$7:N310)</f>
        <v>0</v>
      </c>
      <c r="M310" s="75">
        <f t="shared" ca="1" si="72"/>
        <v>0</v>
      </c>
      <c r="N310" s="75">
        <f>C_Lower!J310*Ann_Prem/No_Ann_Prems</f>
        <v>0</v>
      </c>
      <c r="O310" s="78">
        <f>VLOOKUP(INT((A310-1)/12)+1,P_Parameters!$B$63:$C$66,2)*N310</f>
        <v>0</v>
      </c>
      <c r="P310" s="80">
        <f t="shared" si="65"/>
        <v>0</v>
      </c>
      <c r="Q310" s="92">
        <f t="shared" si="66"/>
        <v>0</v>
      </c>
      <c r="R310" s="78">
        <f t="shared" ca="1" si="67"/>
        <v>0</v>
      </c>
      <c r="S310" s="75">
        <f t="shared" ca="1" si="68"/>
        <v>0</v>
      </c>
      <c r="T310" s="75">
        <f t="shared" ca="1" si="73"/>
        <v>0</v>
      </c>
      <c r="U310" s="81">
        <f>VLOOKUP(D310,P_Parameters!$B$71:$C$76,2)</f>
        <v>0</v>
      </c>
    </row>
    <row r="311" spans="1:21" x14ac:dyDescent="0.25">
      <c r="A311" s="59">
        <f t="shared" si="74"/>
        <v>305</v>
      </c>
      <c r="B311" s="76">
        <f t="shared" ca="1" si="60"/>
        <v>52657</v>
      </c>
      <c r="C311" s="76">
        <f t="shared" ca="1" si="61"/>
        <v>52688</v>
      </c>
      <c r="D311" s="77">
        <f t="shared" si="69"/>
        <v>26</v>
      </c>
      <c r="E311" s="77">
        <f t="shared" si="70"/>
        <v>0</v>
      </c>
      <c r="F311" s="75">
        <f t="shared" si="71"/>
        <v>0</v>
      </c>
      <c r="G311" s="75">
        <f t="shared" si="62"/>
        <v>0</v>
      </c>
      <c r="H311" s="59">
        <f>IF(SUM(F311:$F$366)=1,1,0)</f>
        <v>0</v>
      </c>
      <c r="I311" s="78">
        <f t="shared" si="63"/>
        <v>0</v>
      </c>
      <c r="J311" s="59">
        <f>IF(MOD(A311-1,12/VLOOKUP(Prem_Frequency,P_Parameters!$B$21:$C$24,2,FALSE))=0,1)*H311</f>
        <v>0</v>
      </c>
      <c r="K311" s="75">
        <f t="shared" si="64"/>
        <v>0</v>
      </c>
      <c r="L311" s="79">
        <f>SUMPRODUCT($J$7:$J$366,$N$7:$N$366)-SUMPRODUCT($J$7:J311,$N$7:N311)</f>
        <v>0</v>
      </c>
      <c r="M311" s="75">
        <f t="shared" ca="1" si="72"/>
        <v>0</v>
      </c>
      <c r="N311" s="75">
        <f>C_Lower!J311*Ann_Prem/No_Ann_Prems</f>
        <v>0</v>
      </c>
      <c r="O311" s="78">
        <f>VLOOKUP(INT((A311-1)/12)+1,P_Parameters!$B$63:$C$66,2)*N311</f>
        <v>0</v>
      </c>
      <c r="P311" s="80">
        <f t="shared" si="65"/>
        <v>0</v>
      </c>
      <c r="Q311" s="92">
        <f t="shared" si="66"/>
        <v>0</v>
      </c>
      <c r="R311" s="78">
        <f t="shared" ca="1" si="67"/>
        <v>0</v>
      </c>
      <c r="S311" s="75">
        <f t="shared" ca="1" si="68"/>
        <v>0</v>
      </c>
      <c r="T311" s="75">
        <f t="shared" ca="1" si="73"/>
        <v>0</v>
      </c>
      <c r="U311" s="81">
        <f>VLOOKUP(D311,P_Parameters!$B$71:$C$76,2)</f>
        <v>0</v>
      </c>
    </row>
    <row r="312" spans="1:21" x14ac:dyDescent="0.25">
      <c r="A312" s="59">
        <f t="shared" si="74"/>
        <v>306</v>
      </c>
      <c r="B312" s="76">
        <f t="shared" ca="1" si="60"/>
        <v>52688</v>
      </c>
      <c r="C312" s="76">
        <f t="shared" ca="1" si="61"/>
        <v>52718</v>
      </c>
      <c r="D312" s="77">
        <f t="shared" si="69"/>
        <v>26</v>
      </c>
      <c r="E312" s="77">
        <f t="shared" si="70"/>
        <v>0</v>
      </c>
      <c r="F312" s="75">
        <f t="shared" si="71"/>
        <v>0</v>
      </c>
      <c r="G312" s="75">
        <f t="shared" si="62"/>
        <v>0</v>
      </c>
      <c r="H312" s="59">
        <f>IF(SUM(F312:$F$366)=1,1,0)</f>
        <v>0</v>
      </c>
      <c r="I312" s="78">
        <f t="shared" si="63"/>
        <v>0</v>
      </c>
      <c r="J312" s="59">
        <f>IF(MOD(A312-1,12/VLOOKUP(Prem_Frequency,P_Parameters!$B$21:$C$24,2,FALSE))=0,1)*H312</f>
        <v>0</v>
      </c>
      <c r="K312" s="75">
        <f t="shared" si="64"/>
        <v>0</v>
      </c>
      <c r="L312" s="79">
        <f>SUMPRODUCT($J$7:$J$366,$N$7:$N$366)-SUMPRODUCT($J$7:J312,$N$7:N312)</f>
        <v>0</v>
      </c>
      <c r="M312" s="75">
        <f t="shared" ca="1" si="72"/>
        <v>0</v>
      </c>
      <c r="N312" s="75">
        <f>C_Lower!J312*Ann_Prem/No_Ann_Prems</f>
        <v>0</v>
      </c>
      <c r="O312" s="78">
        <f>VLOOKUP(INT((A312-1)/12)+1,P_Parameters!$B$63:$C$66,2)*N312</f>
        <v>0</v>
      </c>
      <c r="P312" s="80">
        <f t="shared" si="65"/>
        <v>0</v>
      </c>
      <c r="Q312" s="92">
        <f t="shared" si="66"/>
        <v>0</v>
      </c>
      <c r="R312" s="78">
        <f t="shared" ca="1" si="67"/>
        <v>0</v>
      </c>
      <c r="S312" s="75">
        <f t="shared" ca="1" si="68"/>
        <v>0</v>
      </c>
      <c r="T312" s="75">
        <f t="shared" ca="1" si="73"/>
        <v>0</v>
      </c>
      <c r="U312" s="81">
        <f>VLOOKUP(D312,P_Parameters!$B$71:$C$76,2)</f>
        <v>0</v>
      </c>
    </row>
    <row r="313" spans="1:21" x14ac:dyDescent="0.25">
      <c r="A313" s="59">
        <f t="shared" si="74"/>
        <v>307</v>
      </c>
      <c r="B313" s="76">
        <f t="shared" ca="1" si="60"/>
        <v>52718</v>
      </c>
      <c r="C313" s="76">
        <f t="shared" ca="1" si="61"/>
        <v>52749</v>
      </c>
      <c r="D313" s="77">
        <f t="shared" si="69"/>
        <v>26</v>
      </c>
      <c r="E313" s="77">
        <f t="shared" si="70"/>
        <v>0</v>
      </c>
      <c r="F313" s="75">
        <f t="shared" si="71"/>
        <v>0</v>
      </c>
      <c r="G313" s="75">
        <f t="shared" si="62"/>
        <v>0</v>
      </c>
      <c r="H313" s="59">
        <f>IF(SUM(F313:$F$366)=1,1,0)</f>
        <v>0</v>
      </c>
      <c r="I313" s="78">
        <f t="shared" si="63"/>
        <v>0</v>
      </c>
      <c r="J313" s="59">
        <f>IF(MOD(A313-1,12/VLOOKUP(Prem_Frequency,P_Parameters!$B$21:$C$24,2,FALSE))=0,1)*H313</f>
        <v>0</v>
      </c>
      <c r="K313" s="75">
        <f t="shared" si="64"/>
        <v>0</v>
      </c>
      <c r="L313" s="79">
        <f>SUMPRODUCT($J$7:$J$366,$N$7:$N$366)-SUMPRODUCT($J$7:J313,$N$7:N313)</f>
        <v>0</v>
      </c>
      <c r="M313" s="75">
        <f t="shared" ca="1" si="72"/>
        <v>0</v>
      </c>
      <c r="N313" s="75">
        <f>C_Lower!J313*Ann_Prem/No_Ann_Prems</f>
        <v>0</v>
      </c>
      <c r="O313" s="78">
        <f>VLOOKUP(INT((A313-1)/12)+1,P_Parameters!$B$63:$C$66,2)*N313</f>
        <v>0</v>
      </c>
      <c r="P313" s="80">
        <f t="shared" si="65"/>
        <v>0</v>
      </c>
      <c r="Q313" s="92">
        <f t="shared" si="66"/>
        <v>0</v>
      </c>
      <c r="R313" s="78">
        <f t="shared" ca="1" si="67"/>
        <v>0</v>
      </c>
      <c r="S313" s="75">
        <f t="shared" ca="1" si="68"/>
        <v>0</v>
      </c>
      <c r="T313" s="75">
        <f t="shared" ca="1" si="73"/>
        <v>0</v>
      </c>
      <c r="U313" s="81">
        <f>VLOOKUP(D313,P_Parameters!$B$71:$C$76,2)</f>
        <v>0</v>
      </c>
    </row>
    <row r="314" spans="1:21" x14ac:dyDescent="0.25">
      <c r="A314" s="59">
        <f t="shared" si="74"/>
        <v>308</v>
      </c>
      <c r="B314" s="76">
        <f t="shared" ca="1" si="60"/>
        <v>52749</v>
      </c>
      <c r="C314" s="76">
        <f t="shared" ca="1" si="61"/>
        <v>52779</v>
      </c>
      <c r="D314" s="77">
        <f t="shared" si="69"/>
        <v>26</v>
      </c>
      <c r="E314" s="77">
        <f t="shared" si="70"/>
        <v>0</v>
      </c>
      <c r="F314" s="75">
        <f t="shared" si="71"/>
        <v>0</v>
      </c>
      <c r="G314" s="75">
        <f t="shared" si="62"/>
        <v>0</v>
      </c>
      <c r="H314" s="59">
        <f>IF(SUM(F314:$F$366)=1,1,0)</f>
        <v>0</v>
      </c>
      <c r="I314" s="78">
        <f t="shared" si="63"/>
        <v>0</v>
      </c>
      <c r="J314" s="59">
        <f>IF(MOD(A314-1,12/VLOOKUP(Prem_Frequency,P_Parameters!$B$21:$C$24,2,FALSE))=0,1)*H314</f>
        <v>0</v>
      </c>
      <c r="K314" s="75">
        <f t="shared" si="64"/>
        <v>0</v>
      </c>
      <c r="L314" s="79">
        <f>SUMPRODUCT($J$7:$J$366,$N$7:$N$366)-SUMPRODUCT($J$7:J314,$N$7:N314)</f>
        <v>0</v>
      </c>
      <c r="M314" s="75">
        <f t="shared" ca="1" si="72"/>
        <v>0</v>
      </c>
      <c r="N314" s="75">
        <f>C_Lower!J314*Ann_Prem/No_Ann_Prems</f>
        <v>0</v>
      </c>
      <c r="O314" s="78">
        <f>VLOOKUP(INT((A314-1)/12)+1,P_Parameters!$B$63:$C$66,2)*N314</f>
        <v>0</v>
      </c>
      <c r="P314" s="80">
        <f t="shared" si="65"/>
        <v>0</v>
      </c>
      <c r="Q314" s="92">
        <f t="shared" si="66"/>
        <v>0</v>
      </c>
      <c r="R314" s="78">
        <f t="shared" ca="1" si="67"/>
        <v>0</v>
      </c>
      <c r="S314" s="75">
        <f t="shared" ca="1" si="68"/>
        <v>0</v>
      </c>
      <c r="T314" s="75">
        <f t="shared" ca="1" si="73"/>
        <v>0</v>
      </c>
      <c r="U314" s="81">
        <f>VLOOKUP(D314,P_Parameters!$B$71:$C$76,2)</f>
        <v>0</v>
      </c>
    </row>
    <row r="315" spans="1:21" x14ac:dyDescent="0.25">
      <c r="A315" s="59">
        <f t="shared" si="74"/>
        <v>309</v>
      </c>
      <c r="B315" s="76">
        <f t="shared" ca="1" si="60"/>
        <v>52779</v>
      </c>
      <c r="C315" s="76">
        <f t="shared" ca="1" si="61"/>
        <v>52810</v>
      </c>
      <c r="D315" s="77">
        <f t="shared" si="69"/>
        <v>26</v>
      </c>
      <c r="E315" s="77">
        <f t="shared" si="70"/>
        <v>0</v>
      </c>
      <c r="F315" s="75">
        <f t="shared" si="71"/>
        <v>0</v>
      </c>
      <c r="G315" s="75">
        <f t="shared" si="62"/>
        <v>0</v>
      </c>
      <c r="H315" s="59">
        <f>IF(SUM(F315:$F$366)=1,1,0)</f>
        <v>0</v>
      </c>
      <c r="I315" s="78">
        <f t="shared" si="63"/>
        <v>0</v>
      </c>
      <c r="J315" s="59">
        <f>IF(MOD(A315-1,12/VLOOKUP(Prem_Frequency,P_Parameters!$B$21:$C$24,2,FALSE))=0,1)*H315</f>
        <v>0</v>
      </c>
      <c r="K315" s="75">
        <f t="shared" si="64"/>
        <v>0</v>
      </c>
      <c r="L315" s="79">
        <f>SUMPRODUCT($J$7:$J$366,$N$7:$N$366)-SUMPRODUCT($J$7:J315,$N$7:N315)</f>
        <v>0</v>
      </c>
      <c r="M315" s="75">
        <f t="shared" ca="1" si="72"/>
        <v>0</v>
      </c>
      <c r="N315" s="75">
        <f>C_Lower!J315*Ann_Prem/No_Ann_Prems</f>
        <v>0</v>
      </c>
      <c r="O315" s="78">
        <f>VLOOKUP(INT((A315-1)/12)+1,P_Parameters!$B$63:$C$66,2)*N315</f>
        <v>0</v>
      </c>
      <c r="P315" s="80">
        <f t="shared" si="65"/>
        <v>0</v>
      </c>
      <c r="Q315" s="92">
        <f t="shared" si="66"/>
        <v>0</v>
      </c>
      <c r="R315" s="78">
        <f t="shared" ca="1" si="67"/>
        <v>0</v>
      </c>
      <c r="S315" s="75">
        <f t="shared" ca="1" si="68"/>
        <v>0</v>
      </c>
      <c r="T315" s="75">
        <f t="shared" ca="1" si="73"/>
        <v>0</v>
      </c>
      <c r="U315" s="81">
        <f>VLOOKUP(D315,P_Parameters!$B$71:$C$76,2)</f>
        <v>0</v>
      </c>
    </row>
    <row r="316" spans="1:21" x14ac:dyDescent="0.25">
      <c r="A316" s="59">
        <f t="shared" si="74"/>
        <v>310</v>
      </c>
      <c r="B316" s="76">
        <f t="shared" ca="1" si="60"/>
        <v>52810</v>
      </c>
      <c r="C316" s="76">
        <f t="shared" ca="1" si="61"/>
        <v>52841</v>
      </c>
      <c r="D316" s="77">
        <f t="shared" si="69"/>
        <v>26</v>
      </c>
      <c r="E316" s="77">
        <f t="shared" si="70"/>
        <v>0</v>
      </c>
      <c r="F316" s="75">
        <f t="shared" si="71"/>
        <v>0</v>
      </c>
      <c r="G316" s="75">
        <f t="shared" si="62"/>
        <v>0</v>
      </c>
      <c r="H316" s="59">
        <f>IF(SUM(F316:$F$366)=1,1,0)</f>
        <v>0</v>
      </c>
      <c r="I316" s="78">
        <f t="shared" si="63"/>
        <v>0</v>
      </c>
      <c r="J316" s="59">
        <f>IF(MOD(A316-1,12/VLOOKUP(Prem_Frequency,P_Parameters!$B$21:$C$24,2,FALSE))=0,1)*H316</f>
        <v>0</v>
      </c>
      <c r="K316" s="75">
        <f t="shared" si="64"/>
        <v>0</v>
      </c>
      <c r="L316" s="79">
        <f>SUMPRODUCT($J$7:$J$366,$N$7:$N$366)-SUMPRODUCT($J$7:J316,$N$7:N316)</f>
        <v>0</v>
      </c>
      <c r="M316" s="75">
        <f t="shared" ca="1" si="72"/>
        <v>0</v>
      </c>
      <c r="N316" s="75">
        <f>C_Lower!J316*Ann_Prem/No_Ann_Prems</f>
        <v>0</v>
      </c>
      <c r="O316" s="78">
        <f>VLOOKUP(INT((A316-1)/12)+1,P_Parameters!$B$63:$C$66,2)*N316</f>
        <v>0</v>
      </c>
      <c r="P316" s="80">
        <f t="shared" si="65"/>
        <v>0</v>
      </c>
      <c r="Q316" s="92">
        <f t="shared" si="66"/>
        <v>0</v>
      </c>
      <c r="R316" s="78">
        <f t="shared" ca="1" si="67"/>
        <v>0</v>
      </c>
      <c r="S316" s="75">
        <f t="shared" ca="1" si="68"/>
        <v>0</v>
      </c>
      <c r="T316" s="75">
        <f t="shared" ca="1" si="73"/>
        <v>0</v>
      </c>
      <c r="U316" s="81">
        <f>VLOOKUP(D316,P_Parameters!$B$71:$C$76,2)</f>
        <v>0</v>
      </c>
    </row>
    <row r="317" spans="1:21" x14ac:dyDescent="0.25">
      <c r="A317" s="59">
        <f t="shared" si="74"/>
        <v>311</v>
      </c>
      <c r="B317" s="76">
        <f t="shared" ca="1" si="60"/>
        <v>52841</v>
      </c>
      <c r="C317" s="76">
        <f t="shared" ca="1" si="61"/>
        <v>52871</v>
      </c>
      <c r="D317" s="77">
        <f t="shared" si="69"/>
        <v>26</v>
      </c>
      <c r="E317" s="77">
        <f t="shared" si="70"/>
        <v>0</v>
      </c>
      <c r="F317" s="75">
        <f t="shared" si="71"/>
        <v>0</v>
      </c>
      <c r="G317" s="75">
        <f t="shared" si="62"/>
        <v>0</v>
      </c>
      <c r="H317" s="59">
        <f>IF(SUM(F317:$F$366)=1,1,0)</f>
        <v>0</v>
      </c>
      <c r="I317" s="78">
        <f t="shared" si="63"/>
        <v>0</v>
      </c>
      <c r="J317" s="59">
        <f>IF(MOD(A317-1,12/VLOOKUP(Prem_Frequency,P_Parameters!$B$21:$C$24,2,FALSE))=0,1)*H317</f>
        <v>0</v>
      </c>
      <c r="K317" s="75">
        <f t="shared" si="64"/>
        <v>0</v>
      </c>
      <c r="L317" s="79">
        <f>SUMPRODUCT($J$7:$J$366,$N$7:$N$366)-SUMPRODUCT($J$7:J317,$N$7:N317)</f>
        <v>0</v>
      </c>
      <c r="M317" s="75">
        <f t="shared" ca="1" si="72"/>
        <v>0</v>
      </c>
      <c r="N317" s="75">
        <f>C_Lower!J317*Ann_Prem/No_Ann_Prems</f>
        <v>0</v>
      </c>
      <c r="O317" s="78">
        <f>VLOOKUP(INT((A317-1)/12)+1,P_Parameters!$B$63:$C$66,2)*N317</f>
        <v>0</v>
      </c>
      <c r="P317" s="80">
        <f t="shared" si="65"/>
        <v>0</v>
      </c>
      <c r="Q317" s="92">
        <f t="shared" si="66"/>
        <v>0</v>
      </c>
      <c r="R317" s="78">
        <f t="shared" ca="1" si="67"/>
        <v>0</v>
      </c>
      <c r="S317" s="75">
        <f t="shared" ca="1" si="68"/>
        <v>0</v>
      </c>
      <c r="T317" s="75">
        <f t="shared" ca="1" si="73"/>
        <v>0</v>
      </c>
      <c r="U317" s="81">
        <f>VLOOKUP(D317,P_Parameters!$B$71:$C$76,2)</f>
        <v>0</v>
      </c>
    </row>
    <row r="318" spans="1:21" x14ac:dyDescent="0.25">
      <c r="A318" s="59">
        <f t="shared" si="74"/>
        <v>312</v>
      </c>
      <c r="B318" s="76">
        <f t="shared" ca="1" si="60"/>
        <v>52871</v>
      </c>
      <c r="C318" s="76">
        <f t="shared" ca="1" si="61"/>
        <v>52902</v>
      </c>
      <c r="D318" s="77">
        <f t="shared" si="69"/>
        <v>27</v>
      </c>
      <c r="E318" s="77">
        <f t="shared" si="70"/>
        <v>26</v>
      </c>
      <c r="F318" s="75">
        <f t="shared" si="71"/>
        <v>0</v>
      </c>
      <c r="G318" s="75">
        <f t="shared" si="62"/>
        <v>0</v>
      </c>
      <c r="H318" s="59">
        <f>IF(SUM(F318:$F$366)=1,1,0)</f>
        <v>0</v>
      </c>
      <c r="I318" s="78">
        <f t="shared" si="63"/>
        <v>0</v>
      </c>
      <c r="J318" s="59">
        <f>IF(MOD(A318-1,12/VLOOKUP(Prem_Frequency,P_Parameters!$B$21:$C$24,2,FALSE))=0,1)*H318</f>
        <v>0</v>
      </c>
      <c r="K318" s="75">
        <f t="shared" si="64"/>
        <v>0</v>
      </c>
      <c r="L318" s="79">
        <f>SUMPRODUCT($J$7:$J$366,$N$7:$N$366)-SUMPRODUCT($J$7:J318,$N$7:N318)</f>
        <v>0</v>
      </c>
      <c r="M318" s="75">
        <f t="shared" ca="1" si="72"/>
        <v>0</v>
      </c>
      <c r="N318" s="75">
        <f>C_Lower!J318*Ann_Prem/No_Ann_Prems</f>
        <v>0</v>
      </c>
      <c r="O318" s="78">
        <f>VLOOKUP(INT((A318-1)/12)+1,P_Parameters!$B$63:$C$66,2)*N318</f>
        <v>0</v>
      </c>
      <c r="P318" s="80">
        <f t="shared" si="65"/>
        <v>0</v>
      </c>
      <c r="Q318" s="92">
        <f t="shared" si="66"/>
        <v>0</v>
      </c>
      <c r="R318" s="78">
        <f t="shared" ca="1" si="67"/>
        <v>0</v>
      </c>
      <c r="S318" s="75">
        <f t="shared" ca="1" si="68"/>
        <v>0</v>
      </c>
      <c r="T318" s="75">
        <f t="shared" ca="1" si="73"/>
        <v>0</v>
      </c>
      <c r="U318" s="81">
        <f>VLOOKUP(D318,P_Parameters!$B$71:$C$76,2)</f>
        <v>0</v>
      </c>
    </row>
    <row r="319" spans="1:21" x14ac:dyDescent="0.25">
      <c r="A319" s="59">
        <f t="shared" si="74"/>
        <v>313</v>
      </c>
      <c r="B319" s="76">
        <f t="shared" ca="1" si="60"/>
        <v>52902</v>
      </c>
      <c r="C319" s="76">
        <f t="shared" ca="1" si="61"/>
        <v>52932</v>
      </c>
      <c r="D319" s="77">
        <f t="shared" si="69"/>
        <v>27</v>
      </c>
      <c r="E319" s="77">
        <f t="shared" si="70"/>
        <v>0</v>
      </c>
      <c r="F319" s="75">
        <f t="shared" si="71"/>
        <v>0</v>
      </c>
      <c r="G319" s="75">
        <f t="shared" si="62"/>
        <v>0</v>
      </c>
      <c r="H319" s="59">
        <f>IF(SUM(F319:$F$366)=1,1,0)</f>
        <v>0</v>
      </c>
      <c r="I319" s="78">
        <f t="shared" si="63"/>
        <v>0</v>
      </c>
      <c r="J319" s="59">
        <f>IF(MOD(A319-1,12/VLOOKUP(Prem_Frequency,P_Parameters!$B$21:$C$24,2,FALSE))=0,1)*H319</f>
        <v>0</v>
      </c>
      <c r="K319" s="75">
        <f t="shared" si="64"/>
        <v>0</v>
      </c>
      <c r="L319" s="79">
        <f>SUMPRODUCT($J$7:$J$366,$N$7:$N$366)-SUMPRODUCT($J$7:J319,$N$7:N319)</f>
        <v>0</v>
      </c>
      <c r="M319" s="75">
        <f t="shared" ca="1" si="72"/>
        <v>0</v>
      </c>
      <c r="N319" s="75">
        <f>C_Lower!J319*Ann_Prem/No_Ann_Prems</f>
        <v>0</v>
      </c>
      <c r="O319" s="78">
        <f>VLOOKUP(INT((A319-1)/12)+1,P_Parameters!$B$63:$C$66,2)*N319</f>
        <v>0</v>
      </c>
      <c r="P319" s="80">
        <f t="shared" si="65"/>
        <v>0</v>
      </c>
      <c r="Q319" s="92">
        <f t="shared" si="66"/>
        <v>0</v>
      </c>
      <c r="R319" s="78">
        <f t="shared" ca="1" si="67"/>
        <v>0</v>
      </c>
      <c r="S319" s="75">
        <f t="shared" ca="1" si="68"/>
        <v>0</v>
      </c>
      <c r="T319" s="75">
        <f t="shared" ca="1" si="73"/>
        <v>0</v>
      </c>
      <c r="U319" s="81">
        <f>VLOOKUP(D319,P_Parameters!$B$71:$C$76,2)</f>
        <v>0</v>
      </c>
    </row>
    <row r="320" spans="1:21" x14ac:dyDescent="0.25">
      <c r="A320" s="59">
        <f t="shared" si="74"/>
        <v>314</v>
      </c>
      <c r="B320" s="76">
        <f t="shared" ca="1" si="60"/>
        <v>52932</v>
      </c>
      <c r="C320" s="76">
        <f t="shared" ca="1" si="61"/>
        <v>52963</v>
      </c>
      <c r="D320" s="77">
        <f t="shared" si="69"/>
        <v>27</v>
      </c>
      <c r="E320" s="77">
        <f t="shared" si="70"/>
        <v>0</v>
      </c>
      <c r="F320" s="75">
        <f t="shared" si="71"/>
        <v>0</v>
      </c>
      <c r="G320" s="75">
        <f t="shared" si="62"/>
        <v>0</v>
      </c>
      <c r="H320" s="59">
        <f>IF(SUM(F320:$F$366)=1,1,0)</f>
        <v>0</v>
      </c>
      <c r="I320" s="78">
        <f t="shared" si="63"/>
        <v>0</v>
      </c>
      <c r="J320" s="59">
        <f>IF(MOD(A320-1,12/VLOOKUP(Prem_Frequency,P_Parameters!$B$21:$C$24,2,FALSE))=0,1)*H320</f>
        <v>0</v>
      </c>
      <c r="K320" s="75">
        <f t="shared" si="64"/>
        <v>0</v>
      </c>
      <c r="L320" s="79">
        <f>SUMPRODUCT($J$7:$J$366,$N$7:$N$366)-SUMPRODUCT($J$7:J320,$N$7:N320)</f>
        <v>0</v>
      </c>
      <c r="M320" s="75">
        <f t="shared" ca="1" si="72"/>
        <v>0</v>
      </c>
      <c r="N320" s="75">
        <f>C_Lower!J320*Ann_Prem/No_Ann_Prems</f>
        <v>0</v>
      </c>
      <c r="O320" s="78">
        <f>VLOOKUP(INT((A320-1)/12)+1,P_Parameters!$B$63:$C$66,2)*N320</f>
        <v>0</v>
      </c>
      <c r="P320" s="80">
        <f t="shared" si="65"/>
        <v>0</v>
      </c>
      <c r="Q320" s="92">
        <f t="shared" si="66"/>
        <v>0</v>
      </c>
      <c r="R320" s="78">
        <f t="shared" ca="1" si="67"/>
        <v>0</v>
      </c>
      <c r="S320" s="75">
        <f t="shared" ca="1" si="68"/>
        <v>0</v>
      </c>
      <c r="T320" s="75">
        <f t="shared" ca="1" si="73"/>
        <v>0</v>
      </c>
      <c r="U320" s="81">
        <f>VLOOKUP(D320,P_Parameters!$B$71:$C$76,2)</f>
        <v>0</v>
      </c>
    </row>
    <row r="321" spans="1:21" x14ac:dyDescent="0.25">
      <c r="A321" s="59">
        <f t="shared" si="74"/>
        <v>315</v>
      </c>
      <c r="B321" s="76">
        <f t="shared" ca="1" si="60"/>
        <v>52963</v>
      </c>
      <c r="C321" s="76">
        <f t="shared" ca="1" si="61"/>
        <v>52994</v>
      </c>
      <c r="D321" s="77">
        <f t="shared" si="69"/>
        <v>27</v>
      </c>
      <c r="E321" s="77">
        <f t="shared" si="70"/>
        <v>0</v>
      </c>
      <c r="F321" s="75">
        <f t="shared" si="71"/>
        <v>0</v>
      </c>
      <c r="G321" s="75">
        <f t="shared" si="62"/>
        <v>0</v>
      </c>
      <c r="H321" s="59">
        <f>IF(SUM(F321:$F$366)=1,1,0)</f>
        <v>0</v>
      </c>
      <c r="I321" s="78">
        <f t="shared" si="63"/>
        <v>0</v>
      </c>
      <c r="J321" s="59">
        <f>IF(MOD(A321-1,12/VLOOKUP(Prem_Frequency,P_Parameters!$B$21:$C$24,2,FALSE))=0,1)*H321</f>
        <v>0</v>
      </c>
      <c r="K321" s="75">
        <f t="shared" si="64"/>
        <v>0</v>
      </c>
      <c r="L321" s="79">
        <f>SUMPRODUCT($J$7:$J$366,$N$7:$N$366)-SUMPRODUCT($J$7:J321,$N$7:N321)</f>
        <v>0</v>
      </c>
      <c r="M321" s="75">
        <f t="shared" ca="1" si="72"/>
        <v>0</v>
      </c>
      <c r="N321" s="75">
        <f>C_Lower!J321*Ann_Prem/No_Ann_Prems</f>
        <v>0</v>
      </c>
      <c r="O321" s="78">
        <f>VLOOKUP(INT((A321-1)/12)+1,P_Parameters!$B$63:$C$66,2)*N321</f>
        <v>0</v>
      </c>
      <c r="P321" s="80">
        <f t="shared" si="65"/>
        <v>0</v>
      </c>
      <c r="Q321" s="92">
        <f t="shared" si="66"/>
        <v>0</v>
      </c>
      <c r="R321" s="78">
        <f t="shared" ca="1" si="67"/>
        <v>0</v>
      </c>
      <c r="S321" s="75">
        <f t="shared" ca="1" si="68"/>
        <v>0</v>
      </c>
      <c r="T321" s="75">
        <f t="shared" ca="1" si="73"/>
        <v>0</v>
      </c>
      <c r="U321" s="81">
        <f>VLOOKUP(D321,P_Parameters!$B$71:$C$76,2)</f>
        <v>0</v>
      </c>
    </row>
    <row r="322" spans="1:21" x14ac:dyDescent="0.25">
      <c r="A322" s="59">
        <f t="shared" si="74"/>
        <v>316</v>
      </c>
      <c r="B322" s="76">
        <f t="shared" ca="1" si="60"/>
        <v>52994</v>
      </c>
      <c r="C322" s="76">
        <f t="shared" ca="1" si="61"/>
        <v>53022</v>
      </c>
      <c r="D322" s="77">
        <f t="shared" si="69"/>
        <v>27</v>
      </c>
      <c r="E322" s="77">
        <f t="shared" si="70"/>
        <v>0</v>
      </c>
      <c r="F322" s="75">
        <f t="shared" si="71"/>
        <v>0</v>
      </c>
      <c r="G322" s="75">
        <f t="shared" si="62"/>
        <v>0</v>
      </c>
      <c r="H322" s="59">
        <f>IF(SUM(F322:$F$366)=1,1,0)</f>
        <v>0</v>
      </c>
      <c r="I322" s="78">
        <f t="shared" si="63"/>
        <v>0</v>
      </c>
      <c r="J322" s="59">
        <f>IF(MOD(A322-1,12/VLOOKUP(Prem_Frequency,P_Parameters!$B$21:$C$24,2,FALSE))=0,1)*H322</f>
        <v>0</v>
      </c>
      <c r="K322" s="75">
        <f t="shared" si="64"/>
        <v>0</v>
      </c>
      <c r="L322" s="79">
        <f>SUMPRODUCT($J$7:$J$366,$N$7:$N$366)-SUMPRODUCT($J$7:J322,$N$7:N322)</f>
        <v>0</v>
      </c>
      <c r="M322" s="75">
        <f t="shared" ca="1" si="72"/>
        <v>0</v>
      </c>
      <c r="N322" s="75">
        <f>C_Lower!J322*Ann_Prem/No_Ann_Prems</f>
        <v>0</v>
      </c>
      <c r="O322" s="78">
        <f>VLOOKUP(INT((A322-1)/12)+1,P_Parameters!$B$63:$C$66,2)*N322</f>
        <v>0</v>
      </c>
      <c r="P322" s="80">
        <f t="shared" si="65"/>
        <v>0</v>
      </c>
      <c r="Q322" s="92">
        <f t="shared" si="66"/>
        <v>0</v>
      </c>
      <c r="R322" s="78">
        <f t="shared" ca="1" si="67"/>
        <v>0</v>
      </c>
      <c r="S322" s="75">
        <f t="shared" ca="1" si="68"/>
        <v>0</v>
      </c>
      <c r="T322" s="75">
        <f t="shared" ca="1" si="73"/>
        <v>0</v>
      </c>
      <c r="U322" s="81">
        <f>VLOOKUP(D322,P_Parameters!$B$71:$C$76,2)</f>
        <v>0</v>
      </c>
    </row>
    <row r="323" spans="1:21" x14ac:dyDescent="0.25">
      <c r="A323" s="59">
        <f t="shared" si="74"/>
        <v>317</v>
      </c>
      <c r="B323" s="76">
        <f t="shared" ca="1" si="60"/>
        <v>53022</v>
      </c>
      <c r="C323" s="76">
        <f t="shared" ca="1" si="61"/>
        <v>53053</v>
      </c>
      <c r="D323" s="77">
        <f t="shared" si="69"/>
        <v>27</v>
      </c>
      <c r="E323" s="77">
        <f t="shared" si="70"/>
        <v>0</v>
      </c>
      <c r="F323" s="75">
        <f t="shared" si="71"/>
        <v>0</v>
      </c>
      <c r="G323" s="75">
        <f t="shared" si="62"/>
        <v>0</v>
      </c>
      <c r="H323" s="59">
        <f>IF(SUM(F323:$F$366)=1,1,0)</f>
        <v>0</v>
      </c>
      <c r="I323" s="78">
        <f t="shared" si="63"/>
        <v>0</v>
      </c>
      <c r="J323" s="59">
        <f>IF(MOD(A323-1,12/VLOOKUP(Prem_Frequency,P_Parameters!$B$21:$C$24,2,FALSE))=0,1)*H323</f>
        <v>0</v>
      </c>
      <c r="K323" s="75">
        <f t="shared" si="64"/>
        <v>0</v>
      </c>
      <c r="L323" s="79">
        <f>SUMPRODUCT($J$7:$J$366,$N$7:$N$366)-SUMPRODUCT($J$7:J323,$N$7:N323)</f>
        <v>0</v>
      </c>
      <c r="M323" s="75">
        <f t="shared" ca="1" si="72"/>
        <v>0</v>
      </c>
      <c r="N323" s="75">
        <f>C_Lower!J323*Ann_Prem/No_Ann_Prems</f>
        <v>0</v>
      </c>
      <c r="O323" s="78">
        <f>VLOOKUP(INT((A323-1)/12)+1,P_Parameters!$B$63:$C$66,2)*N323</f>
        <v>0</v>
      </c>
      <c r="P323" s="80">
        <f t="shared" si="65"/>
        <v>0</v>
      </c>
      <c r="Q323" s="92">
        <f t="shared" si="66"/>
        <v>0</v>
      </c>
      <c r="R323" s="78">
        <f t="shared" ca="1" si="67"/>
        <v>0</v>
      </c>
      <c r="S323" s="75">
        <f t="shared" ca="1" si="68"/>
        <v>0</v>
      </c>
      <c r="T323" s="75">
        <f t="shared" ca="1" si="73"/>
        <v>0</v>
      </c>
      <c r="U323" s="81">
        <f>VLOOKUP(D323,P_Parameters!$B$71:$C$76,2)</f>
        <v>0</v>
      </c>
    </row>
    <row r="324" spans="1:21" x14ac:dyDescent="0.25">
      <c r="A324" s="59">
        <f t="shared" si="74"/>
        <v>318</v>
      </c>
      <c r="B324" s="76">
        <f t="shared" ca="1" si="60"/>
        <v>53053</v>
      </c>
      <c r="C324" s="76">
        <f t="shared" ca="1" si="61"/>
        <v>53083</v>
      </c>
      <c r="D324" s="77">
        <f t="shared" si="69"/>
        <v>27</v>
      </c>
      <c r="E324" s="77">
        <f t="shared" si="70"/>
        <v>0</v>
      </c>
      <c r="F324" s="75">
        <f t="shared" si="71"/>
        <v>0</v>
      </c>
      <c r="G324" s="75">
        <f t="shared" si="62"/>
        <v>0</v>
      </c>
      <c r="H324" s="59">
        <f>IF(SUM(F324:$F$366)=1,1,0)</f>
        <v>0</v>
      </c>
      <c r="I324" s="78">
        <f t="shared" si="63"/>
        <v>0</v>
      </c>
      <c r="J324" s="59">
        <f>IF(MOD(A324-1,12/VLOOKUP(Prem_Frequency,P_Parameters!$B$21:$C$24,2,FALSE))=0,1)*H324</f>
        <v>0</v>
      </c>
      <c r="K324" s="75">
        <f t="shared" si="64"/>
        <v>0</v>
      </c>
      <c r="L324" s="79">
        <f>SUMPRODUCT($J$7:$J$366,$N$7:$N$366)-SUMPRODUCT($J$7:J324,$N$7:N324)</f>
        <v>0</v>
      </c>
      <c r="M324" s="75">
        <f t="shared" ca="1" si="72"/>
        <v>0</v>
      </c>
      <c r="N324" s="75">
        <f>C_Lower!J324*Ann_Prem/No_Ann_Prems</f>
        <v>0</v>
      </c>
      <c r="O324" s="78">
        <f>VLOOKUP(INT((A324-1)/12)+1,P_Parameters!$B$63:$C$66,2)*N324</f>
        <v>0</v>
      </c>
      <c r="P324" s="80">
        <f t="shared" si="65"/>
        <v>0</v>
      </c>
      <c r="Q324" s="92">
        <f t="shared" si="66"/>
        <v>0</v>
      </c>
      <c r="R324" s="78">
        <f t="shared" ca="1" si="67"/>
        <v>0</v>
      </c>
      <c r="S324" s="75">
        <f t="shared" ca="1" si="68"/>
        <v>0</v>
      </c>
      <c r="T324" s="75">
        <f t="shared" ca="1" si="73"/>
        <v>0</v>
      </c>
      <c r="U324" s="81">
        <f>VLOOKUP(D324,P_Parameters!$B$71:$C$76,2)</f>
        <v>0</v>
      </c>
    </row>
    <row r="325" spans="1:21" x14ac:dyDescent="0.25">
      <c r="A325" s="59">
        <f t="shared" si="74"/>
        <v>319</v>
      </c>
      <c r="B325" s="76">
        <f t="shared" ca="1" si="60"/>
        <v>53083</v>
      </c>
      <c r="C325" s="76">
        <f t="shared" ca="1" si="61"/>
        <v>53114</v>
      </c>
      <c r="D325" s="77">
        <f t="shared" si="69"/>
        <v>27</v>
      </c>
      <c r="E325" s="77">
        <f t="shared" si="70"/>
        <v>0</v>
      </c>
      <c r="F325" s="75">
        <f t="shared" si="71"/>
        <v>0</v>
      </c>
      <c r="G325" s="75">
        <f t="shared" si="62"/>
        <v>0</v>
      </c>
      <c r="H325" s="59">
        <f>IF(SUM(F325:$F$366)=1,1,0)</f>
        <v>0</v>
      </c>
      <c r="I325" s="78">
        <f t="shared" si="63"/>
        <v>0</v>
      </c>
      <c r="J325" s="59">
        <f>IF(MOD(A325-1,12/VLOOKUP(Prem_Frequency,P_Parameters!$B$21:$C$24,2,FALSE))=0,1)*H325</f>
        <v>0</v>
      </c>
      <c r="K325" s="75">
        <f t="shared" si="64"/>
        <v>0</v>
      </c>
      <c r="L325" s="79">
        <f>SUMPRODUCT($J$7:$J$366,$N$7:$N$366)-SUMPRODUCT($J$7:J325,$N$7:N325)</f>
        <v>0</v>
      </c>
      <c r="M325" s="75">
        <f t="shared" ca="1" si="72"/>
        <v>0</v>
      </c>
      <c r="N325" s="75">
        <f>C_Lower!J325*Ann_Prem/No_Ann_Prems</f>
        <v>0</v>
      </c>
      <c r="O325" s="78">
        <f>VLOOKUP(INT((A325-1)/12)+1,P_Parameters!$B$63:$C$66,2)*N325</f>
        <v>0</v>
      </c>
      <c r="P325" s="80">
        <f t="shared" si="65"/>
        <v>0</v>
      </c>
      <c r="Q325" s="92">
        <f t="shared" si="66"/>
        <v>0</v>
      </c>
      <c r="R325" s="78">
        <f t="shared" ca="1" si="67"/>
        <v>0</v>
      </c>
      <c r="S325" s="75">
        <f t="shared" ca="1" si="68"/>
        <v>0</v>
      </c>
      <c r="T325" s="75">
        <f t="shared" ca="1" si="73"/>
        <v>0</v>
      </c>
      <c r="U325" s="81">
        <f>VLOOKUP(D325,P_Parameters!$B$71:$C$76,2)</f>
        <v>0</v>
      </c>
    </row>
    <row r="326" spans="1:21" x14ac:dyDescent="0.25">
      <c r="A326" s="59">
        <f t="shared" si="74"/>
        <v>320</v>
      </c>
      <c r="B326" s="76">
        <f t="shared" ca="1" si="60"/>
        <v>53114</v>
      </c>
      <c r="C326" s="76">
        <f t="shared" ca="1" si="61"/>
        <v>53144</v>
      </c>
      <c r="D326" s="77">
        <f t="shared" si="69"/>
        <v>27</v>
      </c>
      <c r="E326" s="77">
        <f t="shared" si="70"/>
        <v>0</v>
      </c>
      <c r="F326" s="75">
        <f t="shared" si="71"/>
        <v>0</v>
      </c>
      <c r="G326" s="75">
        <f t="shared" si="62"/>
        <v>0</v>
      </c>
      <c r="H326" s="59">
        <f>IF(SUM(F326:$F$366)=1,1,0)</f>
        <v>0</v>
      </c>
      <c r="I326" s="78">
        <f t="shared" si="63"/>
        <v>0</v>
      </c>
      <c r="J326" s="59">
        <f>IF(MOD(A326-1,12/VLOOKUP(Prem_Frequency,P_Parameters!$B$21:$C$24,2,FALSE))=0,1)*H326</f>
        <v>0</v>
      </c>
      <c r="K326" s="75">
        <f t="shared" si="64"/>
        <v>0</v>
      </c>
      <c r="L326" s="79">
        <f>SUMPRODUCT($J$7:$J$366,$N$7:$N$366)-SUMPRODUCT($J$7:J326,$N$7:N326)</f>
        <v>0</v>
      </c>
      <c r="M326" s="75">
        <f t="shared" ca="1" si="72"/>
        <v>0</v>
      </c>
      <c r="N326" s="75">
        <f>C_Lower!J326*Ann_Prem/No_Ann_Prems</f>
        <v>0</v>
      </c>
      <c r="O326" s="78">
        <f>VLOOKUP(INT((A326-1)/12)+1,P_Parameters!$B$63:$C$66,2)*N326</f>
        <v>0</v>
      </c>
      <c r="P326" s="80">
        <f t="shared" si="65"/>
        <v>0</v>
      </c>
      <c r="Q326" s="92">
        <f t="shared" si="66"/>
        <v>0</v>
      </c>
      <c r="R326" s="78">
        <f t="shared" ca="1" si="67"/>
        <v>0</v>
      </c>
      <c r="S326" s="75">
        <f t="shared" ca="1" si="68"/>
        <v>0</v>
      </c>
      <c r="T326" s="75">
        <f t="shared" ca="1" si="73"/>
        <v>0</v>
      </c>
      <c r="U326" s="81">
        <f>VLOOKUP(D326,P_Parameters!$B$71:$C$76,2)</f>
        <v>0</v>
      </c>
    </row>
    <row r="327" spans="1:21" x14ac:dyDescent="0.25">
      <c r="A327" s="59">
        <f t="shared" si="74"/>
        <v>321</v>
      </c>
      <c r="B327" s="76">
        <f t="shared" ref="B327:B366" ca="1" si="75">DATE(YEAR(Illn_Date),MONTH(Illn_Date)+A327-1,1)</f>
        <v>53144</v>
      </c>
      <c r="C327" s="76">
        <f t="shared" ref="C327:C366" ca="1" si="76">DATE(YEAR(Illn_Date),MONTH(Illn_Date)+A327,1)</f>
        <v>53175</v>
      </c>
      <c r="D327" s="77">
        <f t="shared" si="69"/>
        <v>27</v>
      </c>
      <c r="E327" s="77">
        <f t="shared" si="70"/>
        <v>0</v>
      </c>
      <c r="F327" s="75">
        <f t="shared" si="71"/>
        <v>0</v>
      </c>
      <c r="G327" s="75">
        <f t="shared" ref="G327:G366" si="77">IF(MOD(A327,12)=1,1,0)*H327</f>
        <v>0</v>
      </c>
      <c r="H327" s="59">
        <f>IF(SUM(F327:$F$366)=1,1,0)</f>
        <v>0</v>
      </c>
      <c r="I327" s="78">
        <f t="shared" ref="I327:I366" si="78">H327*(1-F327)</f>
        <v>0</v>
      </c>
      <c r="J327" s="59">
        <f>IF(MOD(A327-1,12/VLOOKUP(Prem_Frequency,P_Parameters!$B$21:$C$24,2,FALSE))=0,1)*H327</f>
        <v>0</v>
      </c>
      <c r="K327" s="75">
        <f t="shared" ref="K327:K366" si="79">Sum_Assured*H327</f>
        <v>0</v>
      </c>
      <c r="L327" s="79">
        <f>SUMPRODUCT($J$7:$J$366,$N$7:$N$366)-SUMPRODUCT($J$7:J327,$N$7:N327)</f>
        <v>0</v>
      </c>
      <c r="M327" s="75">
        <f t="shared" ca="1" si="72"/>
        <v>0</v>
      </c>
      <c r="N327" s="75">
        <f>C_Lower!J327*Ann_Prem/No_Ann_Prems</f>
        <v>0</v>
      </c>
      <c r="O327" s="78">
        <f>VLOOKUP(INT((A327-1)/12)+1,P_Parameters!$B$63:$C$66,2)*N327</f>
        <v>0</v>
      </c>
      <c r="P327" s="80">
        <f t="shared" ref="P327:P366" si="80">Admin_Fee*J327/No_Ann_Prems</f>
        <v>0</v>
      </c>
      <c r="Q327" s="92">
        <f t="shared" ref="Q327:Q366" si="81">(Health_Benefit_Charge*J327)/No_Ann_Prems</f>
        <v>0</v>
      </c>
      <c r="R327" s="78">
        <f t="shared" ref="R327:R366" ca="1" si="82">(K327+L327)*(Risk_Rate/1000)*(Modal_Loading/No_Ann_Prems)*J327</f>
        <v>0</v>
      </c>
      <c r="S327" s="75">
        <f t="shared" ref="S327:S366" ca="1" si="83">(M327+N327-SUM(O327:R327))*((1+Lower_Rate-FMC)^(1/12))</f>
        <v>0</v>
      </c>
      <c r="T327" s="75">
        <f t="shared" ca="1" si="73"/>
        <v>0</v>
      </c>
      <c r="U327" s="81">
        <f>VLOOKUP(D327,P_Parameters!$B$71:$C$76,2)</f>
        <v>0</v>
      </c>
    </row>
    <row r="328" spans="1:21" x14ac:dyDescent="0.25">
      <c r="A328" s="59">
        <f t="shared" si="74"/>
        <v>322</v>
      </c>
      <c r="B328" s="76">
        <f t="shared" ca="1" si="75"/>
        <v>53175</v>
      </c>
      <c r="C328" s="76">
        <f t="shared" ca="1" si="76"/>
        <v>53206</v>
      </c>
      <c r="D328" s="77">
        <f t="shared" ref="D328:D366" si="84">INT(A328/12)+1</f>
        <v>27</v>
      </c>
      <c r="E328" s="77">
        <f t="shared" ref="E328:E366" si="85">MAX(0,IF(D328=D327,0,D328)-1)</f>
        <v>0</v>
      </c>
      <c r="F328" s="75">
        <f t="shared" ref="F328:F366" si="86">IF(A328=Pol_Term*12,1,0)</f>
        <v>0</v>
      </c>
      <c r="G328" s="75">
        <f t="shared" si="77"/>
        <v>0</v>
      </c>
      <c r="H328" s="59">
        <f>IF(SUM(F328:$F$366)=1,1,0)</f>
        <v>0</v>
      </c>
      <c r="I328" s="78">
        <f t="shared" si="78"/>
        <v>0</v>
      </c>
      <c r="J328" s="59">
        <f>IF(MOD(A328-1,12/VLOOKUP(Prem_Frequency,P_Parameters!$B$21:$C$24,2,FALSE))=0,1)*H328</f>
        <v>0</v>
      </c>
      <c r="K328" s="75">
        <f t="shared" si="79"/>
        <v>0</v>
      </c>
      <c r="L328" s="79">
        <f>SUMPRODUCT($J$7:$J$366,$N$7:$N$366)-SUMPRODUCT($J$7:J328,$N$7:N328)</f>
        <v>0</v>
      </c>
      <c r="M328" s="75">
        <f t="shared" ref="M328:M366" ca="1" si="87">S327*H328</f>
        <v>0</v>
      </c>
      <c r="N328" s="75">
        <f>C_Lower!J328*Ann_Prem/No_Ann_Prems</f>
        <v>0</v>
      </c>
      <c r="O328" s="78">
        <f>VLOOKUP(INT((A328-1)/12)+1,P_Parameters!$B$63:$C$66,2)*N328</f>
        <v>0</v>
      </c>
      <c r="P328" s="80">
        <f t="shared" si="80"/>
        <v>0</v>
      </c>
      <c r="Q328" s="92">
        <f t="shared" si="81"/>
        <v>0</v>
      </c>
      <c r="R328" s="78">
        <f t="shared" ca="1" si="82"/>
        <v>0</v>
      </c>
      <c r="S328" s="75">
        <f t="shared" ca="1" si="83"/>
        <v>0</v>
      </c>
      <c r="T328" s="75">
        <f t="shared" ref="T328:T366" ca="1" si="88">S328*(1-U328)</f>
        <v>0</v>
      </c>
      <c r="U328" s="81">
        <f>VLOOKUP(D328,P_Parameters!$B$71:$C$76,2)</f>
        <v>0</v>
      </c>
    </row>
    <row r="329" spans="1:21" x14ac:dyDescent="0.25">
      <c r="A329" s="59">
        <f t="shared" ref="A329:A366" si="89">A328+1</f>
        <v>323</v>
      </c>
      <c r="B329" s="76">
        <f t="shared" ca="1" si="75"/>
        <v>53206</v>
      </c>
      <c r="C329" s="76">
        <f t="shared" ca="1" si="76"/>
        <v>53236</v>
      </c>
      <c r="D329" s="77">
        <f t="shared" si="84"/>
        <v>27</v>
      </c>
      <c r="E329" s="77">
        <f t="shared" si="85"/>
        <v>0</v>
      </c>
      <c r="F329" s="75">
        <f t="shared" si="86"/>
        <v>0</v>
      </c>
      <c r="G329" s="75">
        <f t="shared" si="77"/>
        <v>0</v>
      </c>
      <c r="H329" s="59">
        <f>IF(SUM(F329:$F$366)=1,1,0)</f>
        <v>0</v>
      </c>
      <c r="I329" s="78">
        <f t="shared" si="78"/>
        <v>0</v>
      </c>
      <c r="J329" s="59">
        <f>IF(MOD(A329-1,12/VLOOKUP(Prem_Frequency,P_Parameters!$B$21:$C$24,2,FALSE))=0,1)*H329</f>
        <v>0</v>
      </c>
      <c r="K329" s="75">
        <f t="shared" si="79"/>
        <v>0</v>
      </c>
      <c r="L329" s="79">
        <f>SUMPRODUCT($J$7:$J$366,$N$7:$N$366)-SUMPRODUCT($J$7:J329,$N$7:N329)</f>
        <v>0</v>
      </c>
      <c r="M329" s="75">
        <f t="shared" ca="1" si="87"/>
        <v>0</v>
      </c>
      <c r="N329" s="75">
        <f>C_Lower!J329*Ann_Prem/No_Ann_Prems</f>
        <v>0</v>
      </c>
      <c r="O329" s="78">
        <f>VLOOKUP(INT((A329-1)/12)+1,P_Parameters!$B$63:$C$66,2)*N329</f>
        <v>0</v>
      </c>
      <c r="P329" s="80">
        <f t="shared" si="80"/>
        <v>0</v>
      </c>
      <c r="Q329" s="92">
        <f t="shared" si="81"/>
        <v>0</v>
      </c>
      <c r="R329" s="78">
        <f t="shared" ca="1" si="82"/>
        <v>0</v>
      </c>
      <c r="S329" s="75">
        <f t="shared" ca="1" si="83"/>
        <v>0</v>
      </c>
      <c r="T329" s="75">
        <f t="shared" ca="1" si="88"/>
        <v>0</v>
      </c>
      <c r="U329" s="81">
        <f>VLOOKUP(D329,P_Parameters!$B$71:$C$76,2)</f>
        <v>0</v>
      </c>
    </row>
    <row r="330" spans="1:21" x14ac:dyDescent="0.25">
      <c r="A330" s="59">
        <f t="shared" si="89"/>
        <v>324</v>
      </c>
      <c r="B330" s="76">
        <f t="shared" ca="1" si="75"/>
        <v>53236</v>
      </c>
      <c r="C330" s="76">
        <f t="shared" ca="1" si="76"/>
        <v>53267</v>
      </c>
      <c r="D330" s="77">
        <f t="shared" si="84"/>
        <v>28</v>
      </c>
      <c r="E330" s="77">
        <f t="shared" si="85"/>
        <v>27</v>
      </c>
      <c r="F330" s="75">
        <f t="shared" si="86"/>
        <v>0</v>
      </c>
      <c r="G330" s="75">
        <f t="shared" si="77"/>
        <v>0</v>
      </c>
      <c r="H330" s="59">
        <f>IF(SUM(F330:$F$366)=1,1,0)</f>
        <v>0</v>
      </c>
      <c r="I330" s="78">
        <f t="shared" si="78"/>
        <v>0</v>
      </c>
      <c r="J330" s="59">
        <f>IF(MOD(A330-1,12/VLOOKUP(Prem_Frequency,P_Parameters!$B$21:$C$24,2,FALSE))=0,1)*H330</f>
        <v>0</v>
      </c>
      <c r="K330" s="75">
        <f t="shared" si="79"/>
        <v>0</v>
      </c>
      <c r="L330" s="79">
        <f>SUMPRODUCT($J$7:$J$366,$N$7:$N$366)-SUMPRODUCT($J$7:J330,$N$7:N330)</f>
        <v>0</v>
      </c>
      <c r="M330" s="75">
        <f t="shared" ca="1" si="87"/>
        <v>0</v>
      </c>
      <c r="N330" s="75">
        <f>C_Lower!J330*Ann_Prem/No_Ann_Prems</f>
        <v>0</v>
      </c>
      <c r="O330" s="78">
        <f>VLOOKUP(INT((A330-1)/12)+1,P_Parameters!$B$63:$C$66,2)*N330</f>
        <v>0</v>
      </c>
      <c r="P330" s="80">
        <f t="shared" si="80"/>
        <v>0</v>
      </c>
      <c r="Q330" s="92">
        <f t="shared" si="81"/>
        <v>0</v>
      </c>
      <c r="R330" s="78">
        <f t="shared" ca="1" si="82"/>
        <v>0</v>
      </c>
      <c r="S330" s="75">
        <f t="shared" ca="1" si="83"/>
        <v>0</v>
      </c>
      <c r="T330" s="75">
        <f t="shared" ca="1" si="88"/>
        <v>0</v>
      </c>
      <c r="U330" s="81">
        <f>VLOOKUP(D330,P_Parameters!$B$71:$C$76,2)</f>
        <v>0</v>
      </c>
    </row>
    <row r="331" spans="1:21" x14ac:dyDescent="0.25">
      <c r="A331" s="59">
        <f t="shared" si="89"/>
        <v>325</v>
      </c>
      <c r="B331" s="76">
        <f t="shared" ca="1" si="75"/>
        <v>53267</v>
      </c>
      <c r="C331" s="76">
        <f t="shared" ca="1" si="76"/>
        <v>53297</v>
      </c>
      <c r="D331" s="77">
        <f t="shared" si="84"/>
        <v>28</v>
      </c>
      <c r="E331" s="77">
        <f t="shared" si="85"/>
        <v>0</v>
      </c>
      <c r="F331" s="75">
        <f t="shared" si="86"/>
        <v>0</v>
      </c>
      <c r="G331" s="75">
        <f t="shared" si="77"/>
        <v>0</v>
      </c>
      <c r="H331" s="59">
        <f>IF(SUM(F331:$F$366)=1,1,0)</f>
        <v>0</v>
      </c>
      <c r="I331" s="78">
        <f t="shared" si="78"/>
        <v>0</v>
      </c>
      <c r="J331" s="59">
        <f>IF(MOD(A331-1,12/VLOOKUP(Prem_Frequency,P_Parameters!$B$21:$C$24,2,FALSE))=0,1)*H331</f>
        <v>0</v>
      </c>
      <c r="K331" s="75">
        <f t="shared" si="79"/>
        <v>0</v>
      </c>
      <c r="L331" s="79">
        <f>SUMPRODUCT($J$7:$J$366,$N$7:$N$366)-SUMPRODUCT($J$7:J331,$N$7:N331)</f>
        <v>0</v>
      </c>
      <c r="M331" s="75">
        <f t="shared" ca="1" si="87"/>
        <v>0</v>
      </c>
      <c r="N331" s="75">
        <f>C_Lower!J331*Ann_Prem/No_Ann_Prems</f>
        <v>0</v>
      </c>
      <c r="O331" s="78">
        <f>VLOOKUP(INT((A331-1)/12)+1,P_Parameters!$B$63:$C$66,2)*N331</f>
        <v>0</v>
      </c>
      <c r="P331" s="80">
        <f t="shared" si="80"/>
        <v>0</v>
      </c>
      <c r="Q331" s="92">
        <f t="shared" si="81"/>
        <v>0</v>
      </c>
      <c r="R331" s="78">
        <f t="shared" ca="1" si="82"/>
        <v>0</v>
      </c>
      <c r="S331" s="75">
        <f t="shared" ca="1" si="83"/>
        <v>0</v>
      </c>
      <c r="T331" s="75">
        <f t="shared" ca="1" si="88"/>
        <v>0</v>
      </c>
      <c r="U331" s="81">
        <f>VLOOKUP(D331,P_Parameters!$B$71:$C$76,2)</f>
        <v>0</v>
      </c>
    </row>
    <row r="332" spans="1:21" x14ac:dyDescent="0.25">
      <c r="A332" s="59">
        <f t="shared" si="89"/>
        <v>326</v>
      </c>
      <c r="B332" s="76">
        <f t="shared" ca="1" si="75"/>
        <v>53297</v>
      </c>
      <c r="C332" s="76">
        <f t="shared" ca="1" si="76"/>
        <v>53328</v>
      </c>
      <c r="D332" s="77">
        <f t="shared" si="84"/>
        <v>28</v>
      </c>
      <c r="E332" s="77">
        <f t="shared" si="85"/>
        <v>0</v>
      </c>
      <c r="F332" s="75">
        <f t="shared" si="86"/>
        <v>0</v>
      </c>
      <c r="G332" s="75">
        <f t="shared" si="77"/>
        <v>0</v>
      </c>
      <c r="H332" s="59">
        <f>IF(SUM(F332:$F$366)=1,1,0)</f>
        <v>0</v>
      </c>
      <c r="I332" s="78">
        <f t="shared" si="78"/>
        <v>0</v>
      </c>
      <c r="J332" s="59">
        <f>IF(MOD(A332-1,12/VLOOKUP(Prem_Frequency,P_Parameters!$B$21:$C$24,2,FALSE))=0,1)*H332</f>
        <v>0</v>
      </c>
      <c r="K332" s="75">
        <f t="shared" si="79"/>
        <v>0</v>
      </c>
      <c r="L332" s="79">
        <f>SUMPRODUCT($J$7:$J$366,$N$7:$N$366)-SUMPRODUCT($J$7:J332,$N$7:N332)</f>
        <v>0</v>
      </c>
      <c r="M332" s="75">
        <f t="shared" ca="1" si="87"/>
        <v>0</v>
      </c>
      <c r="N332" s="75">
        <f>C_Lower!J332*Ann_Prem/No_Ann_Prems</f>
        <v>0</v>
      </c>
      <c r="O332" s="78">
        <f>VLOOKUP(INT((A332-1)/12)+1,P_Parameters!$B$63:$C$66,2)*N332</f>
        <v>0</v>
      </c>
      <c r="P332" s="80">
        <f t="shared" si="80"/>
        <v>0</v>
      </c>
      <c r="Q332" s="92">
        <f t="shared" si="81"/>
        <v>0</v>
      </c>
      <c r="R332" s="78">
        <f t="shared" ca="1" si="82"/>
        <v>0</v>
      </c>
      <c r="S332" s="75">
        <f t="shared" ca="1" si="83"/>
        <v>0</v>
      </c>
      <c r="T332" s="75">
        <f t="shared" ca="1" si="88"/>
        <v>0</v>
      </c>
      <c r="U332" s="81">
        <f>VLOOKUP(D332,P_Parameters!$B$71:$C$76,2)</f>
        <v>0</v>
      </c>
    </row>
    <row r="333" spans="1:21" x14ac:dyDescent="0.25">
      <c r="A333" s="59">
        <f t="shared" si="89"/>
        <v>327</v>
      </c>
      <c r="B333" s="76">
        <f t="shared" ca="1" si="75"/>
        <v>53328</v>
      </c>
      <c r="C333" s="76">
        <f t="shared" ca="1" si="76"/>
        <v>53359</v>
      </c>
      <c r="D333" s="77">
        <f t="shared" si="84"/>
        <v>28</v>
      </c>
      <c r="E333" s="77">
        <f t="shared" si="85"/>
        <v>0</v>
      </c>
      <c r="F333" s="75">
        <f t="shared" si="86"/>
        <v>0</v>
      </c>
      <c r="G333" s="75">
        <f t="shared" si="77"/>
        <v>0</v>
      </c>
      <c r="H333" s="59">
        <f>IF(SUM(F333:$F$366)=1,1,0)</f>
        <v>0</v>
      </c>
      <c r="I333" s="78">
        <f t="shared" si="78"/>
        <v>0</v>
      </c>
      <c r="J333" s="59">
        <f>IF(MOD(A333-1,12/VLOOKUP(Prem_Frequency,P_Parameters!$B$21:$C$24,2,FALSE))=0,1)*H333</f>
        <v>0</v>
      </c>
      <c r="K333" s="75">
        <f t="shared" si="79"/>
        <v>0</v>
      </c>
      <c r="L333" s="79">
        <f>SUMPRODUCT($J$7:$J$366,$N$7:$N$366)-SUMPRODUCT($J$7:J333,$N$7:N333)</f>
        <v>0</v>
      </c>
      <c r="M333" s="75">
        <f t="shared" ca="1" si="87"/>
        <v>0</v>
      </c>
      <c r="N333" s="75">
        <f>C_Lower!J333*Ann_Prem/No_Ann_Prems</f>
        <v>0</v>
      </c>
      <c r="O333" s="78">
        <f>VLOOKUP(INT((A333-1)/12)+1,P_Parameters!$B$63:$C$66,2)*N333</f>
        <v>0</v>
      </c>
      <c r="P333" s="80">
        <f t="shared" si="80"/>
        <v>0</v>
      </c>
      <c r="Q333" s="92">
        <f t="shared" si="81"/>
        <v>0</v>
      </c>
      <c r="R333" s="78">
        <f t="shared" ca="1" si="82"/>
        <v>0</v>
      </c>
      <c r="S333" s="75">
        <f t="shared" ca="1" si="83"/>
        <v>0</v>
      </c>
      <c r="T333" s="75">
        <f t="shared" ca="1" si="88"/>
        <v>0</v>
      </c>
      <c r="U333" s="81">
        <f>VLOOKUP(D333,P_Parameters!$B$71:$C$76,2)</f>
        <v>0</v>
      </c>
    </row>
    <row r="334" spans="1:21" x14ac:dyDescent="0.25">
      <c r="A334" s="59">
        <f t="shared" si="89"/>
        <v>328</v>
      </c>
      <c r="B334" s="76">
        <f t="shared" ca="1" si="75"/>
        <v>53359</v>
      </c>
      <c r="C334" s="76">
        <f t="shared" ca="1" si="76"/>
        <v>53387</v>
      </c>
      <c r="D334" s="77">
        <f t="shared" si="84"/>
        <v>28</v>
      </c>
      <c r="E334" s="77">
        <f t="shared" si="85"/>
        <v>0</v>
      </c>
      <c r="F334" s="75">
        <f t="shared" si="86"/>
        <v>0</v>
      </c>
      <c r="G334" s="75">
        <f t="shared" si="77"/>
        <v>0</v>
      </c>
      <c r="H334" s="59">
        <f>IF(SUM(F334:$F$366)=1,1,0)</f>
        <v>0</v>
      </c>
      <c r="I334" s="78">
        <f t="shared" si="78"/>
        <v>0</v>
      </c>
      <c r="J334" s="59">
        <f>IF(MOD(A334-1,12/VLOOKUP(Prem_Frequency,P_Parameters!$B$21:$C$24,2,FALSE))=0,1)*H334</f>
        <v>0</v>
      </c>
      <c r="K334" s="75">
        <f t="shared" si="79"/>
        <v>0</v>
      </c>
      <c r="L334" s="79">
        <f>SUMPRODUCT($J$7:$J$366,$N$7:$N$366)-SUMPRODUCT($J$7:J334,$N$7:N334)</f>
        <v>0</v>
      </c>
      <c r="M334" s="75">
        <f t="shared" ca="1" si="87"/>
        <v>0</v>
      </c>
      <c r="N334" s="75">
        <f>C_Lower!J334*Ann_Prem/No_Ann_Prems</f>
        <v>0</v>
      </c>
      <c r="O334" s="78">
        <f>VLOOKUP(INT((A334-1)/12)+1,P_Parameters!$B$63:$C$66,2)*N334</f>
        <v>0</v>
      </c>
      <c r="P334" s="80">
        <f t="shared" si="80"/>
        <v>0</v>
      </c>
      <c r="Q334" s="92">
        <f t="shared" si="81"/>
        <v>0</v>
      </c>
      <c r="R334" s="78">
        <f t="shared" ca="1" si="82"/>
        <v>0</v>
      </c>
      <c r="S334" s="75">
        <f t="shared" ca="1" si="83"/>
        <v>0</v>
      </c>
      <c r="T334" s="75">
        <f t="shared" ca="1" si="88"/>
        <v>0</v>
      </c>
      <c r="U334" s="81">
        <f>VLOOKUP(D334,P_Parameters!$B$71:$C$76,2)</f>
        <v>0</v>
      </c>
    </row>
    <row r="335" spans="1:21" x14ac:dyDescent="0.25">
      <c r="A335" s="59">
        <f t="shared" si="89"/>
        <v>329</v>
      </c>
      <c r="B335" s="76">
        <f t="shared" ca="1" si="75"/>
        <v>53387</v>
      </c>
      <c r="C335" s="76">
        <f t="shared" ca="1" si="76"/>
        <v>53418</v>
      </c>
      <c r="D335" s="77">
        <f t="shared" si="84"/>
        <v>28</v>
      </c>
      <c r="E335" s="77">
        <f t="shared" si="85"/>
        <v>0</v>
      </c>
      <c r="F335" s="75">
        <f t="shared" si="86"/>
        <v>0</v>
      </c>
      <c r="G335" s="75">
        <f t="shared" si="77"/>
        <v>0</v>
      </c>
      <c r="H335" s="59">
        <f>IF(SUM(F335:$F$366)=1,1,0)</f>
        <v>0</v>
      </c>
      <c r="I335" s="78">
        <f t="shared" si="78"/>
        <v>0</v>
      </c>
      <c r="J335" s="59">
        <f>IF(MOD(A335-1,12/VLOOKUP(Prem_Frequency,P_Parameters!$B$21:$C$24,2,FALSE))=0,1)*H335</f>
        <v>0</v>
      </c>
      <c r="K335" s="75">
        <f t="shared" si="79"/>
        <v>0</v>
      </c>
      <c r="L335" s="79">
        <f>SUMPRODUCT($J$7:$J$366,$N$7:$N$366)-SUMPRODUCT($J$7:J335,$N$7:N335)</f>
        <v>0</v>
      </c>
      <c r="M335" s="75">
        <f t="shared" ca="1" si="87"/>
        <v>0</v>
      </c>
      <c r="N335" s="75">
        <f>C_Lower!J335*Ann_Prem/No_Ann_Prems</f>
        <v>0</v>
      </c>
      <c r="O335" s="78">
        <f>VLOOKUP(INT((A335-1)/12)+1,P_Parameters!$B$63:$C$66,2)*N335</f>
        <v>0</v>
      </c>
      <c r="P335" s="80">
        <f t="shared" si="80"/>
        <v>0</v>
      </c>
      <c r="Q335" s="92">
        <f t="shared" si="81"/>
        <v>0</v>
      </c>
      <c r="R335" s="78">
        <f t="shared" ca="1" si="82"/>
        <v>0</v>
      </c>
      <c r="S335" s="75">
        <f t="shared" ca="1" si="83"/>
        <v>0</v>
      </c>
      <c r="T335" s="75">
        <f t="shared" ca="1" si="88"/>
        <v>0</v>
      </c>
      <c r="U335" s="81">
        <f>VLOOKUP(D335,P_Parameters!$B$71:$C$76,2)</f>
        <v>0</v>
      </c>
    </row>
    <row r="336" spans="1:21" x14ac:dyDescent="0.25">
      <c r="A336" s="59">
        <f t="shared" si="89"/>
        <v>330</v>
      </c>
      <c r="B336" s="76">
        <f t="shared" ca="1" si="75"/>
        <v>53418</v>
      </c>
      <c r="C336" s="76">
        <f t="shared" ca="1" si="76"/>
        <v>53448</v>
      </c>
      <c r="D336" s="77">
        <f t="shared" si="84"/>
        <v>28</v>
      </c>
      <c r="E336" s="77">
        <f t="shared" si="85"/>
        <v>0</v>
      </c>
      <c r="F336" s="75">
        <f t="shared" si="86"/>
        <v>0</v>
      </c>
      <c r="G336" s="75">
        <f t="shared" si="77"/>
        <v>0</v>
      </c>
      <c r="H336" s="59">
        <f>IF(SUM(F336:$F$366)=1,1,0)</f>
        <v>0</v>
      </c>
      <c r="I336" s="78">
        <f t="shared" si="78"/>
        <v>0</v>
      </c>
      <c r="J336" s="59">
        <f>IF(MOD(A336-1,12/VLOOKUP(Prem_Frequency,P_Parameters!$B$21:$C$24,2,FALSE))=0,1)*H336</f>
        <v>0</v>
      </c>
      <c r="K336" s="75">
        <f t="shared" si="79"/>
        <v>0</v>
      </c>
      <c r="L336" s="79">
        <f>SUMPRODUCT($J$7:$J$366,$N$7:$N$366)-SUMPRODUCT($J$7:J336,$N$7:N336)</f>
        <v>0</v>
      </c>
      <c r="M336" s="75">
        <f t="shared" ca="1" si="87"/>
        <v>0</v>
      </c>
      <c r="N336" s="75">
        <f>C_Lower!J336*Ann_Prem/No_Ann_Prems</f>
        <v>0</v>
      </c>
      <c r="O336" s="78">
        <f>VLOOKUP(INT((A336-1)/12)+1,P_Parameters!$B$63:$C$66,2)*N336</f>
        <v>0</v>
      </c>
      <c r="P336" s="80">
        <f t="shared" si="80"/>
        <v>0</v>
      </c>
      <c r="Q336" s="92">
        <f t="shared" si="81"/>
        <v>0</v>
      </c>
      <c r="R336" s="78">
        <f t="shared" ca="1" si="82"/>
        <v>0</v>
      </c>
      <c r="S336" s="75">
        <f t="shared" ca="1" si="83"/>
        <v>0</v>
      </c>
      <c r="T336" s="75">
        <f t="shared" ca="1" si="88"/>
        <v>0</v>
      </c>
      <c r="U336" s="81">
        <f>VLOOKUP(D336,P_Parameters!$B$71:$C$76,2)</f>
        <v>0</v>
      </c>
    </row>
    <row r="337" spans="1:21" x14ac:dyDescent="0.25">
      <c r="A337" s="59">
        <f t="shared" si="89"/>
        <v>331</v>
      </c>
      <c r="B337" s="76">
        <f t="shared" ca="1" si="75"/>
        <v>53448</v>
      </c>
      <c r="C337" s="76">
        <f t="shared" ca="1" si="76"/>
        <v>53479</v>
      </c>
      <c r="D337" s="77">
        <f t="shared" si="84"/>
        <v>28</v>
      </c>
      <c r="E337" s="77">
        <f t="shared" si="85"/>
        <v>0</v>
      </c>
      <c r="F337" s="75">
        <f t="shared" si="86"/>
        <v>0</v>
      </c>
      <c r="G337" s="75">
        <f t="shared" si="77"/>
        <v>0</v>
      </c>
      <c r="H337" s="59">
        <f>IF(SUM(F337:$F$366)=1,1,0)</f>
        <v>0</v>
      </c>
      <c r="I337" s="78">
        <f t="shared" si="78"/>
        <v>0</v>
      </c>
      <c r="J337" s="59">
        <f>IF(MOD(A337-1,12/VLOOKUP(Prem_Frequency,P_Parameters!$B$21:$C$24,2,FALSE))=0,1)*H337</f>
        <v>0</v>
      </c>
      <c r="K337" s="75">
        <f t="shared" si="79"/>
        <v>0</v>
      </c>
      <c r="L337" s="79">
        <f>SUMPRODUCT($J$7:$J$366,$N$7:$N$366)-SUMPRODUCT($J$7:J337,$N$7:N337)</f>
        <v>0</v>
      </c>
      <c r="M337" s="75">
        <f t="shared" ca="1" si="87"/>
        <v>0</v>
      </c>
      <c r="N337" s="75">
        <f>C_Lower!J337*Ann_Prem/No_Ann_Prems</f>
        <v>0</v>
      </c>
      <c r="O337" s="78">
        <f>VLOOKUP(INT((A337-1)/12)+1,P_Parameters!$B$63:$C$66,2)*N337</f>
        <v>0</v>
      </c>
      <c r="P337" s="80">
        <f t="shared" si="80"/>
        <v>0</v>
      </c>
      <c r="Q337" s="92">
        <f t="shared" si="81"/>
        <v>0</v>
      </c>
      <c r="R337" s="78">
        <f t="shared" ca="1" si="82"/>
        <v>0</v>
      </c>
      <c r="S337" s="75">
        <f t="shared" ca="1" si="83"/>
        <v>0</v>
      </c>
      <c r="T337" s="75">
        <f t="shared" ca="1" si="88"/>
        <v>0</v>
      </c>
      <c r="U337" s="81">
        <f>VLOOKUP(D337,P_Parameters!$B$71:$C$76,2)</f>
        <v>0</v>
      </c>
    </row>
    <row r="338" spans="1:21" x14ac:dyDescent="0.25">
      <c r="A338" s="59">
        <f t="shared" si="89"/>
        <v>332</v>
      </c>
      <c r="B338" s="76">
        <f t="shared" ca="1" si="75"/>
        <v>53479</v>
      </c>
      <c r="C338" s="76">
        <f t="shared" ca="1" si="76"/>
        <v>53509</v>
      </c>
      <c r="D338" s="77">
        <f t="shared" si="84"/>
        <v>28</v>
      </c>
      <c r="E338" s="77">
        <f t="shared" si="85"/>
        <v>0</v>
      </c>
      <c r="F338" s="75">
        <f t="shared" si="86"/>
        <v>0</v>
      </c>
      <c r="G338" s="75">
        <f t="shared" si="77"/>
        <v>0</v>
      </c>
      <c r="H338" s="59">
        <f>IF(SUM(F338:$F$366)=1,1,0)</f>
        <v>0</v>
      </c>
      <c r="I338" s="78">
        <f t="shared" si="78"/>
        <v>0</v>
      </c>
      <c r="J338" s="59">
        <f>IF(MOD(A338-1,12/VLOOKUP(Prem_Frequency,P_Parameters!$B$21:$C$24,2,FALSE))=0,1)*H338</f>
        <v>0</v>
      </c>
      <c r="K338" s="75">
        <f t="shared" si="79"/>
        <v>0</v>
      </c>
      <c r="L338" s="79">
        <f>SUMPRODUCT($J$7:$J$366,$N$7:$N$366)-SUMPRODUCT($J$7:J338,$N$7:N338)</f>
        <v>0</v>
      </c>
      <c r="M338" s="75">
        <f t="shared" ca="1" si="87"/>
        <v>0</v>
      </c>
      <c r="N338" s="75">
        <f>C_Lower!J338*Ann_Prem/No_Ann_Prems</f>
        <v>0</v>
      </c>
      <c r="O338" s="78">
        <f>VLOOKUP(INT((A338-1)/12)+1,P_Parameters!$B$63:$C$66,2)*N338</f>
        <v>0</v>
      </c>
      <c r="P338" s="80">
        <f t="shared" si="80"/>
        <v>0</v>
      </c>
      <c r="Q338" s="92">
        <f t="shared" si="81"/>
        <v>0</v>
      </c>
      <c r="R338" s="78">
        <f t="shared" ca="1" si="82"/>
        <v>0</v>
      </c>
      <c r="S338" s="75">
        <f t="shared" ca="1" si="83"/>
        <v>0</v>
      </c>
      <c r="T338" s="75">
        <f t="shared" ca="1" si="88"/>
        <v>0</v>
      </c>
      <c r="U338" s="81">
        <f>VLOOKUP(D338,P_Parameters!$B$71:$C$76,2)</f>
        <v>0</v>
      </c>
    </row>
    <row r="339" spans="1:21" x14ac:dyDescent="0.25">
      <c r="A339" s="59">
        <f t="shared" si="89"/>
        <v>333</v>
      </c>
      <c r="B339" s="76">
        <f t="shared" ca="1" si="75"/>
        <v>53509</v>
      </c>
      <c r="C339" s="76">
        <f t="shared" ca="1" si="76"/>
        <v>53540</v>
      </c>
      <c r="D339" s="77">
        <f t="shared" si="84"/>
        <v>28</v>
      </c>
      <c r="E339" s="77">
        <f t="shared" si="85"/>
        <v>0</v>
      </c>
      <c r="F339" s="75">
        <f t="shared" si="86"/>
        <v>0</v>
      </c>
      <c r="G339" s="75">
        <f t="shared" si="77"/>
        <v>0</v>
      </c>
      <c r="H339" s="59">
        <f>IF(SUM(F339:$F$366)=1,1,0)</f>
        <v>0</v>
      </c>
      <c r="I339" s="78">
        <f t="shared" si="78"/>
        <v>0</v>
      </c>
      <c r="J339" s="59">
        <f>IF(MOD(A339-1,12/VLOOKUP(Prem_Frequency,P_Parameters!$B$21:$C$24,2,FALSE))=0,1)*H339</f>
        <v>0</v>
      </c>
      <c r="K339" s="75">
        <f t="shared" si="79"/>
        <v>0</v>
      </c>
      <c r="L339" s="79">
        <f>SUMPRODUCT($J$7:$J$366,$N$7:$N$366)-SUMPRODUCT($J$7:J339,$N$7:N339)</f>
        <v>0</v>
      </c>
      <c r="M339" s="75">
        <f t="shared" ca="1" si="87"/>
        <v>0</v>
      </c>
      <c r="N339" s="75">
        <f>C_Lower!J339*Ann_Prem/No_Ann_Prems</f>
        <v>0</v>
      </c>
      <c r="O339" s="78">
        <f>VLOOKUP(INT((A339-1)/12)+1,P_Parameters!$B$63:$C$66,2)*N339</f>
        <v>0</v>
      </c>
      <c r="P339" s="80">
        <f t="shared" si="80"/>
        <v>0</v>
      </c>
      <c r="Q339" s="92">
        <f t="shared" si="81"/>
        <v>0</v>
      </c>
      <c r="R339" s="78">
        <f t="shared" ca="1" si="82"/>
        <v>0</v>
      </c>
      <c r="S339" s="75">
        <f t="shared" ca="1" si="83"/>
        <v>0</v>
      </c>
      <c r="T339" s="75">
        <f t="shared" ca="1" si="88"/>
        <v>0</v>
      </c>
      <c r="U339" s="81">
        <f>VLOOKUP(D339,P_Parameters!$B$71:$C$76,2)</f>
        <v>0</v>
      </c>
    </row>
    <row r="340" spans="1:21" x14ac:dyDescent="0.25">
      <c r="A340" s="59">
        <f t="shared" si="89"/>
        <v>334</v>
      </c>
      <c r="B340" s="76">
        <f t="shared" ca="1" si="75"/>
        <v>53540</v>
      </c>
      <c r="C340" s="76">
        <f t="shared" ca="1" si="76"/>
        <v>53571</v>
      </c>
      <c r="D340" s="77">
        <f t="shared" si="84"/>
        <v>28</v>
      </c>
      <c r="E340" s="77">
        <f t="shared" si="85"/>
        <v>0</v>
      </c>
      <c r="F340" s="75">
        <f t="shared" si="86"/>
        <v>0</v>
      </c>
      <c r="G340" s="75">
        <f t="shared" si="77"/>
        <v>0</v>
      </c>
      <c r="H340" s="59">
        <f>IF(SUM(F340:$F$366)=1,1,0)</f>
        <v>0</v>
      </c>
      <c r="I340" s="78">
        <f t="shared" si="78"/>
        <v>0</v>
      </c>
      <c r="J340" s="59">
        <f>IF(MOD(A340-1,12/VLOOKUP(Prem_Frequency,P_Parameters!$B$21:$C$24,2,FALSE))=0,1)*H340</f>
        <v>0</v>
      </c>
      <c r="K340" s="75">
        <f t="shared" si="79"/>
        <v>0</v>
      </c>
      <c r="L340" s="79">
        <f>SUMPRODUCT($J$7:$J$366,$N$7:$N$366)-SUMPRODUCT($J$7:J340,$N$7:N340)</f>
        <v>0</v>
      </c>
      <c r="M340" s="75">
        <f t="shared" ca="1" si="87"/>
        <v>0</v>
      </c>
      <c r="N340" s="75">
        <f>C_Lower!J340*Ann_Prem/No_Ann_Prems</f>
        <v>0</v>
      </c>
      <c r="O340" s="78">
        <f>VLOOKUP(INT((A340-1)/12)+1,P_Parameters!$B$63:$C$66,2)*N340</f>
        <v>0</v>
      </c>
      <c r="P340" s="80">
        <f t="shared" si="80"/>
        <v>0</v>
      </c>
      <c r="Q340" s="92">
        <f t="shared" si="81"/>
        <v>0</v>
      </c>
      <c r="R340" s="78">
        <f t="shared" ca="1" si="82"/>
        <v>0</v>
      </c>
      <c r="S340" s="75">
        <f t="shared" ca="1" si="83"/>
        <v>0</v>
      </c>
      <c r="T340" s="75">
        <f t="shared" ca="1" si="88"/>
        <v>0</v>
      </c>
      <c r="U340" s="81">
        <f>VLOOKUP(D340,P_Parameters!$B$71:$C$76,2)</f>
        <v>0</v>
      </c>
    </row>
    <row r="341" spans="1:21" x14ac:dyDescent="0.25">
      <c r="A341" s="59">
        <f t="shared" si="89"/>
        <v>335</v>
      </c>
      <c r="B341" s="76">
        <f t="shared" ca="1" si="75"/>
        <v>53571</v>
      </c>
      <c r="C341" s="76">
        <f t="shared" ca="1" si="76"/>
        <v>53601</v>
      </c>
      <c r="D341" s="77">
        <f t="shared" si="84"/>
        <v>28</v>
      </c>
      <c r="E341" s="77">
        <f t="shared" si="85"/>
        <v>0</v>
      </c>
      <c r="F341" s="75">
        <f t="shared" si="86"/>
        <v>0</v>
      </c>
      <c r="G341" s="75">
        <f t="shared" si="77"/>
        <v>0</v>
      </c>
      <c r="H341" s="59">
        <f>IF(SUM(F341:$F$366)=1,1,0)</f>
        <v>0</v>
      </c>
      <c r="I341" s="78">
        <f t="shared" si="78"/>
        <v>0</v>
      </c>
      <c r="J341" s="59">
        <f>IF(MOD(A341-1,12/VLOOKUP(Prem_Frequency,P_Parameters!$B$21:$C$24,2,FALSE))=0,1)*H341</f>
        <v>0</v>
      </c>
      <c r="K341" s="75">
        <f t="shared" si="79"/>
        <v>0</v>
      </c>
      <c r="L341" s="79">
        <f>SUMPRODUCT($J$7:$J$366,$N$7:$N$366)-SUMPRODUCT($J$7:J341,$N$7:N341)</f>
        <v>0</v>
      </c>
      <c r="M341" s="75">
        <f t="shared" ca="1" si="87"/>
        <v>0</v>
      </c>
      <c r="N341" s="75">
        <f>C_Lower!J341*Ann_Prem/No_Ann_Prems</f>
        <v>0</v>
      </c>
      <c r="O341" s="78">
        <f>VLOOKUP(INT((A341-1)/12)+1,P_Parameters!$B$63:$C$66,2)*N341</f>
        <v>0</v>
      </c>
      <c r="P341" s="80">
        <f t="shared" si="80"/>
        <v>0</v>
      </c>
      <c r="Q341" s="92">
        <f t="shared" si="81"/>
        <v>0</v>
      </c>
      <c r="R341" s="78">
        <f t="shared" ca="1" si="82"/>
        <v>0</v>
      </c>
      <c r="S341" s="75">
        <f t="shared" ca="1" si="83"/>
        <v>0</v>
      </c>
      <c r="T341" s="75">
        <f t="shared" ca="1" si="88"/>
        <v>0</v>
      </c>
      <c r="U341" s="81">
        <f>VLOOKUP(D341,P_Parameters!$B$71:$C$76,2)</f>
        <v>0</v>
      </c>
    </row>
    <row r="342" spans="1:21" x14ac:dyDescent="0.25">
      <c r="A342" s="59">
        <f t="shared" si="89"/>
        <v>336</v>
      </c>
      <c r="B342" s="76">
        <f t="shared" ca="1" si="75"/>
        <v>53601</v>
      </c>
      <c r="C342" s="76">
        <f t="shared" ca="1" si="76"/>
        <v>53632</v>
      </c>
      <c r="D342" s="77">
        <f t="shared" si="84"/>
        <v>29</v>
      </c>
      <c r="E342" s="77">
        <f t="shared" si="85"/>
        <v>28</v>
      </c>
      <c r="F342" s="75">
        <f t="shared" si="86"/>
        <v>0</v>
      </c>
      <c r="G342" s="75">
        <f t="shared" si="77"/>
        <v>0</v>
      </c>
      <c r="H342" s="59">
        <f>IF(SUM(F342:$F$366)=1,1,0)</f>
        <v>0</v>
      </c>
      <c r="I342" s="78">
        <f t="shared" si="78"/>
        <v>0</v>
      </c>
      <c r="J342" s="59">
        <f>IF(MOD(A342-1,12/VLOOKUP(Prem_Frequency,P_Parameters!$B$21:$C$24,2,FALSE))=0,1)*H342</f>
        <v>0</v>
      </c>
      <c r="K342" s="75">
        <f t="shared" si="79"/>
        <v>0</v>
      </c>
      <c r="L342" s="79">
        <f>SUMPRODUCT($J$7:$J$366,$N$7:$N$366)-SUMPRODUCT($J$7:J342,$N$7:N342)</f>
        <v>0</v>
      </c>
      <c r="M342" s="75">
        <f t="shared" ca="1" si="87"/>
        <v>0</v>
      </c>
      <c r="N342" s="75">
        <f>C_Lower!J342*Ann_Prem/No_Ann_Prems</f>
        <v>0</v>
      </c>
      <c r="O342" s="78">
        <f>VLOOKUP(INT((A342-1)/12)+1,P_Parameters!$B$63:$C$66,2)*N342</f>
        <v>0</v>
      </c>
      <c r="P342" s="80">
        <f t="shared" si="80"/>
        <v>0</v>
      </c>
      <c r="Q342" s="92">
        <f t="shared" si="81"/>
        <v>0</v>
      </c>
      <c r="R342" s="78">
        <f t="shared" ca="1" si="82"/>
        <v>0</v>
      </c>
      <c r="S342" s="75">
        <f t="shared" ca="1" si="83"/>
        <v>0</v>
      </c>
      <c r="T342" s="75">
        <f t="shared" ca="1" si="88"/>
        <v>0</v>
      </c>
      <c r="U342" s="81">
        <f>VLOOKUP(D342,P_Parameters!$B$71:$C$76,2)</f>
        <v>0</v>
      </c>
    </row>
    <row r="343" spans="1:21" x14ac:dyDescent="0.25">
      <c r="A343" s="59">
        <f t="shared" si="89"/>
        <v>337</v>
      </c>
      <c r="B343" s="76">
        <f t="shared" ca="1" si="75"/>
        <v>53632</v>
      </c>
      <c r="C343" s="76">
        <f t="shared" ca="1" si="76"/>
        <v>53662</v>
      </c>
      <c r="D343" s="77">
        <f t="shared" si="84"/>
        <v>29</v>
      </c>
      <c r="E343" s="77">
        <f t="shared" si="85"/>
        <v>0</v>
      </c>
      <c r="F343" s="75">
        <f t="shared" si="86"/>
        <v>0</v>
      </c>
      <c r="G343" s="75">
        <f t="shared" si="77"/>
        <v>0</v>
      </c>
      <c r="H343" s="59">
        <f>IF(SUM(F343:$F$366)=1,1,0)</f>
        <v>0</v>
      </c>
      <c r="I343" s="78">
        <f t="shared" si="78"/>
        <v>0</v>
      </c>
      <c r="J343" s="59">
        <f>IF(MOD(A343-1,12/VLOOKUP(Prem_Frequency,P_Parameters!$B$21:$C$24,2,FALSE))=0,1)*H343</f>
        <v>0</v>
      </c>
      <c r="K343" s="75">
        <f t="shared" si="79"/>
        <v>0</v>
      </c>
      <c r="L343" s="79">
        <f>SUMPRODUCT($J$7:$J$366,$N$7:$N$366)-SUMPRODUCT($J$7:J343,$N$7:N343)</f>
        <v>0</v>
      </c>
      <c r="M343" s="75">
        <f t="shared" ca="1" si="87"/>
        <v>0</v>
      </c>
      <c r="N343" s="75">
        <f>C_Lower!J343*Ann_Prem/No_Ann_Prems</f>
        <v>0</v>
      </c>
      <c r="O343" s="78">
        <f>VLOOKUP(INT((A343-1)/12)+1,P_Parameters!$B$63:$C$66,2)*N343</f>
        <v>0</v>
      </c>
      <c r="P343" s="80">
        <f t="shared" si="80"/>
        <v>0</v>
      </c>
      <c r="Q343" s="92">
        <f t="shared" si="81"/>
        <v>0</v>
      </c>
      <c r="R343" s="78">
        <f t="shared" ca="1" si="82"/>
        <v>0</v>
      </c>
      <c r="S343" s="75">
        <f t="shared" ca="1" si="83"/>
        <v>0</v>
      </c>
      <c r="T343" s="75">
        <f t="shared" ca="1" si="88"/>
        <v>0</v>
      </c>
      <c r="U343" s="81">
        <f>VLOOKUP(D343,P_Parameters!$B$71:$C$76,2)</f>
        <v>0</v>
      </c>
    </row>
    <row r="344" spans="1:21" x14ac:dyDescent="0.25">
      <c r="A344" s="59">
        <f t="shared" si="89"/>
        <v>338</v>
      </c>
      <c r="B344" s="76">
        <f t="shared" ca="1" si="75"/>
        <v>53662</v>
      </c>
      <c r="C344" s="76">
        <f t="shared" ca="1" si="76"/>
        <v>53693</v>
      </c>
      <c r="D344" s="77">
        <f t="shared" si="84"/>
        <v>29</v>
      </c>
      <c r="E344" s="77">
        <f t="shared" si="85"/>
        <v>0</v>
      </c>
      <c r="F344" s="75">
        <f t="shared" si="86"/>
        <v>0</v>
      </c>
      <c r="G344" s="75">
        <f t="shared" si="77"/>
        <v>0</v>
      </c>
      <c r="H344" s="59">
        <f>IF(SUM(F344:$F$366)=1,1,0)</f>
        <v>0</v>
      </c>
      <c r="I344" s="78">
        <f t="shared" si="78"/>
        <v>0</v>
      </c>
      <c r="J344" s="59">
        <f>IF(MOD(A344-1,12/VLOOKUP(Prem_Frequency,P_Parameters!$B$21:$C$24,2,FALSE))=0,1)*H344</f>
        <v>0</v>
      </c>
      <c r="K344" s="75">
        <f t="shared" si="79"/>
        <v>0</v>
      </c>
      <c r="L344" s="79">
        <f>SUMPRODUCT($J$7:$J$366,$N$7:$N$366)-SUMPRODUCT($J$7:J344,$N$7:N344)</f>
        <v>0</v>
      </c>
      <c r="M344" s="75">
        <f t="shared" ca="1" si="87"/>
        <v>0</v>
      </c>
      <c r="N344" s="75">
        <f>C_Lower!J344*Ann_Prem/No_Ann_Prems</f>
        <v>0</v>
      </c>
      <c r="O344" s="78">
        <f>VLOOKUP(INT((A344-1)/12)+1,P_Parameters!$B$63:$C$66,2)*N344</f>
        <v>0</v>
      </c>
      <c r="P344" s="80">
        <f t="shared" si="80"/>
        <v>0</v>
      </c>
      <c r="Q344" s="92">
        <f t="shared" si="81"/>
        <v>0</v>
      </c>
      <c r="R344" s="78">
        <f t="shared" ca="1" si="82"/>
        <v>0</v>
      </c>
      <c r="S344" s="75">
        <f t="shared" ca="1" si="83"/>
        <v>0</v>
      </c>
      <c r="T344" s="75">
        <f t="shared" ca="1" si="88"/>
        <v>0</v>
      </c>
      <c r="U344" s="81">
        <f>VLOOKUP(D344,P_Parameters!$B$71:$C$76,2)</f>
        <v>0</v>
      </c>
    </row>
    <row r="345" spans="1:21" x14ac:dyDescent="0.25">
      <c r="A345" s="59">
        <f t="shared" si="89"/>
        <v>339</v>
      </c>
      <c r="B345" s="76">
        <f t="shared" ca="1" si="75"/>
        <v>53693</v>
      </c>
      <c r="C345" s="76">
        <f t="shared" ca="1" si="76"/>
        <v>53724</v>
      </c>
      <c r="D345" s="77">
        <f t="shared" si="84"/>
        <v>29</v>
      </c>
      <c r="E345" s="77">
        <f t="shared" si="85"/>
        <v>0</v>
      </c>
      <c r="F345" s="75">
        <f t="shared" si="86"/>
        <v>0</v>
      </c>
      <c r="G345" s="75">
        <f t="shared" si="77"/>
        <v>0</v>
      </c>
      <c r="H345" s="59">
        <f>IF(SUM(F345:$F$366)=1,1,0)</f>
        <v>0</v>
      </c>
      <c r="I345" s="78">
        <f t="shared" si="78"/>
        <v>0</v>
      </c>
      <c r="J345" s="59">
        <f>IF(MOD(A345-1,12/VLOOKUP(Prem_Frequency,P_Parameters!$B$21:$C$24,2,FALSE))=0,1)*H345</f>
        <v>0</v>
      </c>
      <c r="K345" s="75">
        <f t="shared" si="79"/>
        <v>0</v>
      </c>
      <c r="L345" s="79">
        <f>SUMPRODUCT($J$7:$J$366,$N$7:$N$366)-SUMPRODUCT($J$7:J345,$N$7:N345)</f>
        <v>0</v>
      </c>
      <c r="M345" s="75">
        <f t="shared" ca="1" si="87"/>
        <v>0</v>
      </c>
      <c r="N345" s="75">
        <f>C_Lower!J345*Ann_Prem/No_Ann_Prems</f>
        <v>0</v>
      </c>
      <c r="O345" s="78">
        <f>VLOOKUP(INT((A345-1)/12)+1,P_Parameters!$B$63:$C$66,2)*N345</f>
        <v>0</v>
      </c>
      <c r="P345" s="80">
        <f t="shared" si="80"/>
        <v>0</v>
      </c>
      <c r="Q345" s="92">
        <f t="shared" si="81"/>
        <v>0</v>
      </c>
      <c r="R345" s="78">
        <f t="shared" ca="1" si="82"/>
        <v>0</v>
      </c>
      <c r="S345" s="75">
        <f t="shared" ca="1" si="83"/>
        <v>0</v>
      </c>
      <c r="T345" s="75">
        <f t="shared" ca="1" si="88"/>
        <v>0</v>
      </c>
      <c r="U345" s="81">
        <f>VLOOKUP(D345,P_Parameters!$B$71:$C$76,2)</f>
        <v>0</v>
      </c>
    </row>
    <row r="346" spans="1:21" x14ac:dyDescent="0.25">
      <c r="A346" s="59">
        <f t="shared" si="89"/>
        <v>340</v>
      </c>
      <c r="B346" s="76">
        <f t="shared" ca="1" si="75"/>
        <v>53724</v>
      </c>
      <c r="C346" s="76">
        <f t="shared" ca="1" si="76"/>
        <v>53752</v>
      </c>
      <c r="D346" s="77">
        <f t="shared" si="84"/>
        <v>29</v>
      </c>
      <c r="E346" s="77">
        <f t="shared" si="85"/>
        <v>0</v>
      </c>
      <c r="F346" s="75">
        <f t="shared" si="86"/>
        <v>0</v>
      </c>
      <c r="G346" s="75">
        <f t="shared" si="77"/>
        <v>0</v>
      </c>
      <c r="H346" s="59">
        <f>IF(SUM(F346:$F$366)=1,1,0)</f>
        <v>0</v>
      </c>
      <c r="I346" s="78">
        <f t="shared" si="78"/>
        <v>0</v>
      </c>
      <c r="J346" s="59">
        <f>IF(MOD(A346-1,12/VLOOKUP(Prem_Frequency,P_Parameters!$B$21:$C$24,2,FALSE))=0,1)*H346</f>
        <v>0</v>
      </c>
      <c r="K346" s="75">
        <f t="shared" si="79"/>
        <v>0</v>
      </c>
      <c r="L346" s="79">
        <f>SUMPRODUCT($J$7:$J$366,$N$7:$N$366)-SUMPRODUCT($J$7:J346,$N$7:N346)</f>
        <v>0</v>
      </c>
      <c r="M346" s="75">
        <f t="shared" ca="1" si="87"/>
        <v>0</v>
      </c>
      <c r="N346" s="75">
        <f>C_Lower!J346*Ann_Prem/No_Ann_Prems</f>
        <v>0</v>
      </c>
      <c r="O346" s="78">
        <f>VLOOKUP(INT((A346-1)/12)+1,P_Parameters!$B$63:$C$66,2)*N346</f>
        <v>0</v>
      </c>
      <c r="P346" s="80">
        <f t="shared" si="80"/>
        <v>0</v>
      </c>
      <c r="Q346" s="92">
        <f t="shared" si="81"/>
        <v>0</v>
      </c>
      <c r="R346" s="78">
        <f t="shared" ca="1" si="82"/>
        <v>0</v>
      </c>
      <c r="S346" s="75">
        <f t="shared" ca="1" si="83"/>
        <v>0</v>
      </c>
      <c r="T346" s="75">
        <f t="shared" ca="1" si="88"/>
        <v>0</v>
      </c>
      <c r="U346" s="81">
        <f>VLOOKUP(D346,P_Parameters!$B$71:$C$76,2)</f>
        <v>0</v>
      </c>
    </row>
    <row r="347" spans="1:21" x14ac:dyDescent="0.25">
      <c r="A347" s="59">
        <f t="shared" si="89"/>
        <v>341</v>
      </c>
      <c r="B347" s="76">
        <f t="shared" ca="1" si="75"/>
        <v>53752</v>
      </c>
      <c r="C347" s="76">
        <f t="shared" ca="1" si="76"/>
        <v>53783</v>
      </c>
      <c r="D347" s="77">
        <f t="shared" si="84"/>
        <v>29</v>
      </c>
      <c r="E347" s="77">
        <f t="shared" si="85"/>
        <v>0</v>
      </c>
      <c r="F347" s="75">
        <f t="shared" si="86"/>
        <v>0</v>
      </c>
      <c r="G347" s="75">
        <f t="shared" si="77"/>
        <v>0</v>
      </c>
      <c r="H347" s="59">
        <f>IF(SUM(F347:$F$366)=1,1,0)</f>
        <v>0</v>
      </c>
      <c r="I347" s="78">
        <f t="shared" si="78"/>
        <v>0</v>
      </c>
      <c r="J347" s="59">
        <f>IF(MOD(A347-1,12/VLOOKUP(Prem_Frequency,P_Parameters!$B$21:$C$24,2,FALSE))=0,1)*H347</f>
        <v>0</v>
      </c>
      <c r="K347" s="75">
        <f t="shared" si="79"/>
        <v>0</v>
      </c>
      <c r="L347" s="79">
        <f>SUMPRODUCT($J$7:$J$366,$N$7:$N$366)-SUMPRODUCT($J$7:J347,$N$7:N347)</f>
        <v>0</v>
      </c>
      <c r="M347" s="75">
        <f t="shared" ca="1" si="87"/>
        <v>0</v>
      </c>
      <c r="N347" s="75">
        <f>C_Lower!J347*Ann_Prem/No_Ann_Prems</f>
        <v>0</v>
      </c>
      <c r="O347" s="78">
        <f>VLOOKUP(INT((A347-1)/12)+1,P_Parameters!$B$63:$C$66,2)*N347</f>
        <v>0</v>
      </c>
      <c r="P347" s="80">
        <f t="shared" si="80"/>
        <v>0</v>
      </c>
      <c r="Q347" s="92">
        <f t="shared" si="81"/>
        <v>0</v>
      </c>
      <c r="R347" s="78">
        <f t="shared" ca="1" si="82"/>
        <v>0</v>
      </c>
      <c r="S347" s="75">
        <f t="shared" ca="1" si="83"/>
        <v>0</v>
      </c>
      <c r="T347" s="75">
        <f t="shared" ca="1" si="88"/>
        <v>0</v>
      </c>
      <c r="U347" s="81">
        <f>VLOOKUP(D347,P_Parameters!$B$71:$C$76,2)</f>
        <v>0</v>
      </c>
    </row>
    <row r="348" spans="1:21" x14ac:dyDescent="0.25">
      <c r="A348" s="59">
        <f t="shared" si="89"/>
        <v>342</v>
      </c>
      <c r="B348" s="76">
        <f t="shared" ca="1" si="75"/>
        <v>53783</v>
      </c>
      <c r="C348" s="76">
        <f t="shared" ca="1" si="76"/>
        <v>53813</v>
      </c>
      <c r="D348" s="77">
        <f t="shared" si="84"/>
        <v>29</v>
      </c>
      <c r="E348" s="77">
        <f t="shared" si="85"/>
        <v>0</v>
      </c>
      <c r="F348" s="75">
        <f t="shared" si="86"/>
        <v>0</v>
      </c>
      <c r="G348" s="75">
        <f t="shared" si="77"/>
        <v>0</v>
      </c>
      <c r="H348" s="59">
        <f>IF(SUM(F348:$F$366)=1,1,0)</f>
        <v>0</v>
      </c>
      <c r="I348" s="78">
        <f t="shared" si="78"/>
        <v>0</v>
      </c>
      <c r="J348" s="59">
        <f>IF(MOD(A348-1,12/VLOOKUP(Prem_Frequency,P_Parameters!$B$21:$C$24,2,FALSE))=0,1)*H348</f>
        <v>0</v>
      </c>
      <c r="K348" s="75">
        <f t="shared" si="79"/>
        <v>0</v>
      </c>
      <c r="L348" s="79">
        <f>SUMPRODUCT($J$7:$J$366,$N$7:$N$366)-SUMPRODUCT($J$7:J348,$N$7:N348)</f>
        <v>0</v>
      </c>
      <c r="M348" s="75">
        <f t="shared" ca="1" si="87"/>
        <v>0</v>
      </c>
      <c r="N348" s="75">
        <f>C_Lower!J348*Ann_Prem/No_Ann_Prems</f>
        <v>0</v>
      </c>
      <c r="O348" s="78">
        <f>VLOOKUP(INT((A348-1)/12)+1,P_Parameters!$B$63:$C$66,2)*N348</f>
        <v>0</v>
      </c>
      <c r="P348" s="80">
        <f t="shared" si="80"/>
        <v>0</v>
      </c>
      <c r="Q348" s="92">
        <f t="shared" si="81"/>
        <v>0</v>
      </c>
      <c r="R348" s="78">
        <f t="shared" ca="1" si="82"/>
        <v>0</v>
      </c>
      <c r="S348" s="75">
        <f t="shared" ca="1" si="83"/>
        <v>0</v>
      </c>
      <c r="T348" s="75">
        <f t="shared" ca="1" si="88"/>
        <v>0</v>
      </c>
      <c r="U348" s="81">
        <f>VLOOKUP(D348,P_Parameters!$B$71:$C$76,2)</f>
        <v>0</v>
      </c>
    </row>
    <row r="349" spans="1:21" x14ac:dyDescent="0.25">
      <c r="A349" s="59">
        <f t="shared" si="89"/>
        <v>343</v>
      </c>
      <c r="B349" s="76">
        <f t="shared" ca="1" si="75"/>
        <v>53813</v>
      </c>
      <c r="C349" s="76">
        <f t="shared" ca="1" si="76"/>
        <v>53844</v>
      </c>
      <c r="D349" s="77">
        <f t="shared" si="84"/>
        <v>29</v>
      </c>
      <c r="E349" s="77">
        <f t="shared" si="85"/>
        <v>0</v>
      </c>
      <c r="F349" s="75">
        <f t="shared" si="86"/>
        <v>0</v>
      </c>
      <c r="G349" s="75">
        <f t="shared" si="77"/>
        <v>0</v>
      </c>
      <c r="H349" s="59">
        <f>IF(SUM(F349:$F$366)=1,1,0)</f>
        <v>0</v>
      </c>
      <c r="I349" s="78">
        <f t="shared" si="78"/>
        <v>0</v>
      </c>
      <c r="J349" s="59">
        <f>IF(MOD(A349-1,12/VLOOKUP(Prem_Frequency,P_Parameters!$B$21:$C$24,2,FALSE))=0,1)*H349</f>
        <v>0</v>
      </c>
      <c r="K349" s="75">
        <f t="shared" si="79"/>
        <v>0</v>
      </c>
      <c r="L349" s="79">
        <f>SUMPRODUCT($J$7:$J$366,$N$7:$N$366)-SUMPRODUCT($J$7:J349,$N$7:N349)</f>
        <v>0</v>
      </c>
      <c r="M349" s="75">
        <f t="shared" ca="1" si="87"/>
        <v>0</v>
      </c>
      <c r="N349" s="75">
        <f>C_Lower!J349*Ann_Prem/No_Ann_Prems</f>
        <v>0</v>
      </c>
      <c r="O349" s="78">
        <f>VLOOKUP(INT((A349-1)/12)+1,P_Parameters!$B$63:$C$66,2)*N349</f>
        <v>0</v>
      </c>
      <c r="P349" s="80">
        <f t="shared" si="80"/>
        <v>0</v>
      </c>
      <c r="Q349" s="92">
        <f t="shared" si="81"/>
        <v>0</v>
      </c>
      <c r="R349" s="78">
        <f t="shared" ca="1" si="82"/>
        <v>0</v>
      </c>
      <c r="S349" s="75">
        <f t="shared" ca="1" si="83"/>
        <v>0</v>
      </c>
      <c r="T349" s="75">
        <f t="shared" ca="1" si="88"/>
        <v>0</v>
      </c>
      <c r="U349" s="81">
        <f>VLOOKUP(D349,P_Parameters!$B$71:$C$76,2)</f>
        <v>0</v>
      </c>
    </row>
    <row r="350" spans="1:21" x14ac:dyDescent="0.25">
      <c r="A350" s="59">
        <f t="shared" si="89"/>
        <v>344</v>
      </c>
      <c r="B350" s="76">
        <f t="shared" ca="1" si="75"/>
        <v>53844</v>
      </c>
      <c r="C350" s="76">
        <f t="shared" ca="1" si="76"/>
        <v>53874</v>
      </c>
      <c r="D350" s="77">
        <f t="shared" si="84"/>
        <v>29</v>
      </c>
      <c r="E350" s="77">
        <f t="shared" si="85"/>
        <v>0</v>
      </c>
      <c r="F350" s="75">
        <f t="shared" si="86"/>
        <v>0</v>
      </c>
      <c r="G350" s="75">
        <f t="shared" si="77"/>
        <v>0</v>
      </c>
      <c r="H350" s="59">
        <f>IF(SUM(F350:$F$366)=1,1,0)</f>
        <v>0</v>
      </c>
      <c r="I350" s="78">
        <f t="shared" si="78"/>
        <v>0</v>
      </c>
      <c r="J350" s="59">
        <f>IF(MOD(A350-1,12/VLOOKUP(Prem_Frequency,P_Parameters!$B$21:$C$24,2,FALSE))=0,1)*H350</f>
        <v>0</v>
      </c>
      <c r="K350" s="75">
        <f t="shared" si="79"/>
        <v>0</v>
      </c>
      <c r="L350" s="79">
        <f>SUMPRODUCT($J$7:$J$366,$N$7:$N$366)-SUMPRODUCT($J$7:J350,$N$7:N350)</f>
        <v>0</v>
      </c>
      <c r="M350" s="75">
        <f t="shared" ca="1" si="87"/>
        <v>0</v>
      </c>
      <c r="N350" s="75">
        <f>C_Lower!J350*Ann_Prem/No_Ann_Prems</f>
        <v>0</v>
      </c>
      <c r="O350" s="78">
        <f>VLOOKUP(INT((A350-1)/12)+1,P_Parameters!$B$63:$C$66,2)*N350</f>
        <v>0</v>
      </c>
      <c r="P350" s="80">
        <f t="shared" si="80"/>
        <v>0</v>
      </c>
      <c r="Q350" s="92">
        <f t="shared" si="81"/>
        <v>0</v>
      </c>
      <c r="R350" s="78">
        <f t="shared" ca="1" si="82"/>
        <v>0</v>
      </c>
      <c r="S350" s="75">
        <f t="shared" ca="1" si="83"/>
        <v>0</v>
      </c>
      <c r="T350" s="75">
        <f t="shared" ca="1" si="88"/>
        <v>0</v>
      </c>
      <c r="U350" s="81">
        <f>VLOOKUP(D350,P_Parameters!$B$71:$C$76,2)</f>
        <v>0</v>
      </c>
    </row>
    <row r="351" spans="1:21" x14ac:dyDescent="0.25">
      <c r="A351" s="59">
        <f t="shared" si="89"/>
        <v>345</v>
      </c>
      <c r="B351" s="76">
        <f t="shared" ca="1" si="75"/>
        <v>53874</v>
      </c>
      <c r="C351" s="76">
        <f t="shared" ca="1" si="76"/>
        <v>53905</v>
      </c>
      <c r="D351" s="77">
        <f t="shared" si="84"/>
        <v>29</v>
      </c>
      <c r="E351" s="77">
        <f t="shared" si="85"/>
        <v>0</v>
      </c>
      <c r="F351" s="75">
        <f t="shared" si="86"/>
        <v>0</v>
      </c>
      <c r="G351" s="75">
        <f t="shared" si="77"/>
        <v>0</v>
      </c>
      <c r="H351" s="59">
        <f>IF(SUM(F351:$F$366)=1,1,0)</f>
        <v>0</v>
      </c>
      <c r="I351" s="78">
        <f t="shared" si="78"/>
        <v>0</v>
      </c>
      <c r="J351" s="59">
        <f>IF(MOD(A351-1,12/VLOOKUP(Prem_Frequency,P_Parameters!$B$21:$C$24,2,FALSE))=0,1)*H351</f>
        <v>0</v>
      </c>
      <c r="K351" s="75">
        <f t="shared" si="79"/>
        <v>0</v>
      </c>
      <c r="L351" s="79">
        <f>SUMPRODUCT($J$7:$J$366,$N$7:$N$366)-SUMPRODUCT($J$7:J351,$N$7:N351)</f>
        <v>0</v>
      </c>
      <c r="M351" s="75">
        <f t="shared" ca="1" si="87"/>
        <v>0</v>
      </c>
      <c r="N351" s="75">
        <f>C_Lower!J351*Ann_Prem/No_Ann_Prems</f>
        <v>0</v>
      </c>
      <c r="O351" s="78">
        <f>VLOOKUP(INT((A351-1)/12)+1,P_Parameters!$B$63:$C$66,2)*N351</f>
        <v>0</v>
      </c>
      <c r="P351" s="80">
        <f t="shared" si="80"/>
        <v>0</v>
      </c>
      <c r="Q351" s="92">
        <f t="shared" si="81"/>
        <v>0</v>
      </c>
      <c r="R351" s="78">
        <f t="shared" ca="1" si="82"/>
        <v>0</v>
      </c>
      <c r="S351" s="75">
        <f t="shared" ca="1" si="83"/>
        <v>0</v>
      </c>
      <c r="T351" s="75">
        <f t="shared" ca="1" si="88"/>
        <v>0</v>
      </c>
      <c r="U351" s="81">
        <f>VLOOKUP(D351,P_Parameters!$B$71:$C$76,2)</f>
        <v>0</v>
      </c>
    </row>
    <row r="352" spans="1:21" x14ac:dyDescent="0.25">
      <c r="A352" s="59">
        <f t="shared" si="89"/>
        <v>346</v>
      </c>
      <c r="B352" s="76">
        <f t="shared" ca="1" si="75"/>
        <v>53905</v>
      </c>
      <c r="C352" s="76">
        <f t="shared" ca="1" si="76"/>
        <v>53936</v>
      </c>
      <c r="D352" s="77">
        <f t="shared" si="84"/>
        <v>29</v>
      </c>
      <c r="E352" s="77">
        <f t="shared" si="85"/>
        <v>0</v>
      </c>
      <c r="F352" s="75">
        <f t="shared" si="86"/>
        <v>0</v>
      </c>
      <c r="G352" s="75">
        <f t="shared" si="77"/>
        <v>0</v>
      </c>
      <c r="H352" s="59">
        <f>IF(SUM(F352:$F$366)=1,1,0)</f>
        <v>0</v>
      </c>
      <c r="I352" s="78">
        <f t="shared" si="78"/>
        <v>0</v>
      </c>
      <c r="J352" s="59">
        <f>IF(MOD(A352-1,12/VLOOKUP(Prem_Frequency,P_Parameters!$B$21:$C$24,2,FALSE))=0,1)*H352</f>
        <v>0</v>
      </c>
      <c r="K352" s="75">
        <f t="shared" si="79"/>
        <v>0</v>
      </c>
      <c r="L352" s="79">
        <f>SUMPRODUCT($J$7:$J$366,$N$7:$N$366)-SUMPRODUCT($J$7:J352,$N$7:N352)</f>
        <v>0</v>
      </c>
      <c r="M352" s="75">
        <f t="shared" ca="1" si="87"/>
        <v>0</v>
      </c>
      <c r="N352" s="75">
        <f>C_Lower!J352*Ann_Prem/No_Ann_Prems</f>
        <v>0</v>
      </c>
      <c r="O352" s="78">
        <f>VLOOKUP(INT((A352-1)/12)+1,P_Parameters!$B$63:$C$66,2)*N352</f>
        <v>0</v>
      </c>
      <c r="P352" s="80">
        <f t="shared" si="80"/>
        <v>0</v>
      </c>
      <c r="Q352" s="92">
        <f t="shared" si="81"/>
        <v>0</v>
      </c>
      <c r="R352" s="78">
        <f t="shared" ca="1" si="82"/>
        <v>0</v>
      </c>
      <c r="S352" s="75">
        <f t="shared" ca="1" si="83"/>
        <v>0</v>
      </c>
      <c r="T352" s="75">
        <f t="shared" ca="1" si="88"/>
        <v>0</v>
      </c>
      <c r="U352" s="81">
        <f>VLOOKUP(D352,P_Parameters!$B$71:$C$76,2)</f>
        <v>0</v>
      </c>
    </row>
    <row r="353" spans="1:21" x14ac:dyDescent="0.25">
      <c r="A353" s="59">
        <f t="shared" si="89"/>
        <v>347</v>
      </c>
      <c r="B353" s="76">
        <f t="shared" ca="1" si="75"/>
        <v>53936</v>
      </c>
      <c r="C353" s="76">
        <f t="shared" ca="1" si="76"/>
        <v>53966</v>
      </c>
      <c r="D353" s="77">
        <f t="shared" si="84"/>
        <v>29</v>
      </c>
      <c r="E353" s="77">
        <f t="shared" si="85"/>
        <v>0</v>
      </c>
      <c r="F353" s="75">
        <f t="shared" si="86"/>
        <v>0</v>
      </c>
      <c r="G353" s="75">
        <f t="shared" si="77"/>
        <v>0</v>
      </c>
      <c r="H353" s="59">
        <f>IF(SUM(F353:$F$366)=1,1,0)</f>
        <v>0</v>
      </c>
      <c r="I353" s="78">
        <f t="shared" si="78"/>
        <v>0</v>
      </c>
      <c r="J353" s="59">
        <f>IF(MOD(A353-1,12/VLOOKUP(Prem_Frequency,P_Parameters!$B$21:$C$24,2,FALSE))=0,1)*H353</f>
        <v>0</v>
      </c>
      <c r="K353" s="75">
        <f t="shared" si="79"/>
        <v>0</v>
      </c>
      <c r="L353" s="79">
        <f>SUMPRODUCT($J$7:$J$366,$N$7:$N$366)-SUMPRODUCT($J$7:J353,$N$7:N353)</f>
        <v>0</v>
      </c>
      <c r="M353" s="75">
        <f t="shared" ca="1" si="87"/>
        <v>0</v>
      </c>
      <c r="N353" s="75">
        <f>C_Lower!J353*Ann_Prem/No_Ann_Prems</f>
        <v>0</v>
      </c>
      <c r="O353" s="78">
        <f>VLOOKUP(INT((A353-1)/12)+1,P_Parameters!$B$63:$C$66,2)*N353</f>
        <v>0</v>
      </c>
      <c r="P353" s="80">
        <f t="shared" si="80"/>
        <v>0</v>
      </c>
      <c r="Q353" s="92">
        <f t="shared" si="81"/>
        <v>0</v>
      </c>
      <c r="R353" s="78">
        <f t="shared" ca="1" si="82"/>
        <v>0</v>
      </c>
      <c r="S353" s="75">
        <f t="shared" ca="1" si="83"/>
        <v>0</v>
      </c>
      <c r="T353" s="75">
        <f t="shared" ca="1" si="88"/>
        <v>0</v>
      </c>
      <c r="U353" s="81">
        <f>VLOOKUP(D353,P_Parameters!$B$71:$C$76,2)</f>
        <v>0</v>
      </c>
    </row>
    <row r="354" spans="1:21" x14ac:dyDescent="0.25">
      <c r="A354" s="59">
        <f t="shared" si="89"/>
        <v>348</v>
      </c>
      <c r="B354" s="76">
        <f t="shared" ca="1" si="75"/>
        <v>53966</v>
      </c>
      <c r="C354" s="76">
        <f t="shared" ca="1" si="76"/>
        <v>53997</v>
      </c>
      <c r="D354" s="77">
        <f t="shared" si="84"/>
        <v>30</v>
      </c>
      <c r="E354" s="77">
        <f t="shared" si="85"/>
        <v>29</v>
      </c>
      <c r="F354" s="75">
        <f t="shared" si="86"/>
        <v>0</v>
      </c>
      <c r="G354" s="75">
        <f t="shared" si="77"/>
        <v>0</v>
      </c>
      <c r="H354" s="59">
        <f>IF(SUM(F354:$F$366)=1,1,0)</f>
        <v>0</v>
      </c>
      <c r="I354" s="78">
        <f t="shared" si="78"/>
        <v>0</v>
      </c>
      <c r="J354" s="59">
        <f>IF(MOD(A354-1,12/VLOOKUP(Prem_Frequency,P_Parameters!$B$21:$C$24,2,FALSE))=0,1)*H354</f>
        <v>0</v>
      </c>
      <c r="K354" s="75">
        <f t="shared" si="79"/>
        <v>0</v>
      </c>
      <c r="L354" s="79">
        <f>SUMPRODUCT($J$7:$J$366,$N$7:$N$366)-SUMPRODUCT($J$7:J354,$N$7:N354)</f>
        <v>0</v>
      </c>
      <c r="M354" s="75">
        <f t="shared" ca="1" si="87"/>
        <v>0</v>
      </c>
      <c r="N354" s="75">
        <f>C_Lower!J354*Ann_Prem/No_Ann_Prems</f>
        <v>0</v>
      </c>
      <c r="O354" s="78">
        <f>VLOOKUP(INT((A354-1)/12)+1,P_Parameters!$B$63:$C$66,2)*N354</f>
        <v>0</v>
      </c>
      <c r="P354" s="80">
        <f t="shared" si="80"/>
        <v>0</v>
      </c>
      <c r="Q354" s="92">
        <f t="shared" si="81"/>
        <v>0</v>
      </c>
      <c r="R354" s="78">
        <f t="shared" ca="1" si="82"/>
        <v>0</v>
      </c>
      <c r="S354" s="75">
        <f t="shared" ca="1" si="83"/>
        <v>0</v>
      </c>
      <c r="T354" s="75">
        <f t="shared" ca="1" si="88"/>
        <v>0</v>
      </c>
      <c r="U354" s="81">
        <f>VLOOKUP(D354,P_Parameters!$B$71:$C$76,2)</f>
        <v>0</v>
      </c>
    </row>
    <row r="355" spans="1:21" x14ac:dyDescent="0.25">
      <c r="A355" s="59">
        <f t="shared" si="89"/>
        <v>349</v>
      </c>
      <c r="B355" s="76">
        <f t="shared" ca="1" si="75"/>
        <v>53997</v>
      </c>
      <c r="C355" s="76">
        <f t="shared" ca="1" si="76"/>
        <v>54027</v>
      </c>
      <c r="D355" s="77">
        <f t="shared" si="84"/>
        <v>30</v>
      </c>
      <c r="E355" s="77">
        <f t="shared" si="85"/>
        <v>0</v>
      </c>
      <c r="F355" s="75">
        <f t="shared" si="86"/>
        <v>0</v>
      </c>
      <c r="G355" s="75">
        <f t="shared" si="77"/>
        <v>0</v>
      </c>
      <c r="H355" s="59">
        <f>IF(SUM(F355:$F$366)=1,1,0)</f>
        <v>0</v>
      </c>
      <c r="I355" s="78">
        <f t="shared" si="78"/>
        <v>0</v>
      </c>
      <c r="J355" s="59">
        <f>IF(MOD(A355-1,12/VLOOKUP(Prem_Frequency,P_Parameters!$B$21:$C$24,2,FALSE))=0,1)*H355</f>
        <v>0</v>
      </c>
      <c r="K355" s="75">
        <f t="shared" si="79"/>
        <v>0</v>
      </c>
      <c r="L355" s="79">
        <f>SUMPRODUCT($J$7:$J$366,$N$7:$N$366)-SUMPRODUCT($J$7:J355,$N$7:N355)</f>
        <v>0</v>
      </c>
      <c r="M355" s="75">
        <f t="shared" ca="1" si="87"/>
        <v>0</v>
      </c>
      <c r="N355" s="75">
        <f>C_Lower!J355*Ann_Prem/No_Ann_Prems</f>
        <v>0</v>
      </c>
      <c r="O355" s="78">
        <f>VLOOKUP(INT((A355-1)/12)+1,P_Parameters!$B$63:$C$66,2)*N355</f>
        <v>0</v>
      </c>
      <c r="P355" s="80">
        <f t="shared" si="80"/>
        <v>0</v>
      </c>
      <c r="Q355" s="92">
        <f t="shared" si="81"/>
        <v>0</v>
      </c>
      <c r="R355" s="78">
        <f t="shared" ca="1" si="82"/>
        <v>0</v>
      </c>
      <c r="S355" s="75">
        <f t="shared" ca="1" si="83"/>
        <v>0</v>
      </c>
      <c r="T355" s="75">
        <f t="shared" ca="1" si="88"/>
        <v>0</v>
      </c>
      <c r="U355" s="81">
        <f>VLOOKUP(D355,P_Parameters!$B$71:$C$76,2)</f>
        <v>0</v>
      </c>
    </row>
    <row r="356" spans="1:21" x14ac:dyDescent="0.25">
      <c r="A356" s="59">
        <f t="shared" si="89"/>
        <v>350</v>
      </c>
      <c r="B356" s="76">
        <f t="shared" ca="1" si="75"/>
        <v>54027</v>
      </c>
      <c r="C356" s="76">
        <f t="shared" ca="1" si="76"/>
        <v>54058</v>
      </c>
      <c r="D356" s="77">
        <f t="shared" si="84"/>
        <v>30</v>
      </c>
      <c r="E356" s="77">
        <f t="shared" si="85"/>
        <v>0</v>
      </c>
      <c r="F356" s="75">
        <f t="shared" si="86"/>
        <v>0</v>
      </c>
      <c r="G356" s="75">
        <f t="shared" si="77"/>
        <v>0</v>
      </c>
      <c r="H356" s="59">
        <f>IF(SUM(F356:$F$366)=1,1,0)</f>
        <v>0</v>
      </c>
      <c r="I356" s="78">
        <f t="shared" si="78"/>
        <v>0</v>
      </c>
      <c r="J356" s="59">
        <f>IF(MOD(A356-1,12/VLOOKUP(Prem_Frequency,P_Parameters!$B$21:$C$24,2,FALSE))=0,1)*H356</f>
        <v>0</v>
      </c>
      <c r="K356" s="75">
        <f t="shared" si="79"/>
        <v>0</v>
      </c>
      <c r="L356" s="79">
        <f>SUMPRODUCT($J$7:$J$366,$N$7:$N$366)-SUMPRODUCT($J$7:J356,$N$7:N356)</f>
        <v>0</v>
      </c>
      <c r="M356" s="75">
        <f t="shared" ca="1" si="87"/>
        <v>0</v>
      </c>
      <c r="N356" s="75">
        <f>C_Lower!J356*Ann_Prem/No_Ann_Prems</f>
        <v>0</v>
      </c>
      <c r="O356" s="78">
        <f>VLOOKUP(INT((A356-1)/12)+1,P_Parameters!$B$63:$C$66,2)*N356</f>
        <v>0</v>
      </c>
      <c r="P356" s="80">
        <f t="shared" si="80"/>
        <v>0</v>
      </c>
      <c r="Q356" s="92">
        <f t="shared" si="81"/>
        <v>0</v>
      </c>
      <c r="R356" s="78">
        <f t="shared" ca="1" si="82"/>
        <v>0</v>
      </c>
      <c r="S356" s="75">
        <f t="shared" ca="1" si="83"/>
        <v>0</v>
      </c>
      <c r="T356" s="75">
        <f t="shared" ca="1" si="88"/>
        <v>0</v>
      </c>
      <c r="U356" s="81">
        <f>VLOOKUP(D356,P_Parameters!$B$71:$C$76,2)</f>
        <v>0</v>
      </c>
    </row>
    <row r="357" spans="1:21" x14ac:dyDescent="0.25">
      <c r="A357" s="59">
        <f t="shared" si="89"/>
        <v>351</v>
      </c>
      <c r="B357" s="76">
        <f t="shared" ca="1" si="75"/>
        <v>54058</v>
      </c>
      <c r="C357" s="76">
        <f t="shared" ca="1" si="76"/>
        <v>54089</v>
      </c>
      <c r="D357" s="77">
        <f t="shared" si="84"/>
        <v>30</v>
      </c>
      <c r="E357" s="77">
        <f t="shared" si="85"/>
        <v>0</v>
      </c>
      <c r="F357" s="75">
        <f t="shared" si="86"/>
        <v>0</v>
      </c>
      <c r="G357" s="75">
        <f t="shared" si="77"/>
        <v>0</v>
      </c>
      <c r="H357" s="59">
        <f>IF(SUM(F357:$F$366)=1,1,0)</f>
        <v>0</v>
      </c>
      <c r="I357" s="78">
        <f t="shared" si="78"/>
        <v>0</v>
      </c>
      <c r="J357" s="59">
        <f>IF(MOD(A357-1,12/VLOOKUP(Prem_Frequency,P_Parameters!$B$21:$C$24,2,FALSE))=0,1)*H357</f>
        <v>0</v>
      </c>
      <c r="K357" s="75">
        <f t="shared" si="79"/>
        <v>0</v>
      </c>
      <c r="L357" s="79">
        <f>SUMPRODUCT($J$7:$J$366,$N$7:$N$366)-SUMPRODUCT($J$7:J357,$N$7:N357)</f>
        <v>0</v>
      </c>
      <c r="M357" s="75">
        <f t="shared" ca="1" si="87"/>
        <v>0</v>
      </c>
      <c r="N357" s="75">
        <f>C_Lower!J357*Ann_Prem/No_Ann_Prems</f>
        <v>0</v>
      </c>
      <c r="O357" s="78">
        <f>VLOOKUP(INT((A357-1)/12)+1,P_Parameters!$B$63:$C$66,2)*N357</f>
        <v>0</v>
      </c>
      <c r="P357" s="80">
        <f t="shared" si="80"/>
        <v>0</v>
      </c>
      <c r="Q357" s="92">
        <f t="shared" si="81"/>
        <v>0</v>
      </c>
      <c r="R357" s="78">
        <f t="shared" ca="1" si="82"/>
        <v>0</v>
      </c>
      <c r="S357" s="75">
        <f t="shared" ca="1" si="83"/>
        <v>0</v>
      </c>
      <c r="T357" s="75">
        <f t="shared" ca="1" si="88"/>
        <v>0</v>
      </c>
      <c r="U357" s="81">
        <f>VLOOKUP(D357,P_Parameters!$B$71:$C$76,2)</f>
        <v>0</v>
      </c>
    </row>
    <row r="358" spans="1:21" x14ac:dyDescent="0.25">
      <c r="A358" s="59">
        <f t="shared" si="89"/>
        <v>352</v>
      </c>
      <c r="B358" s="76">
        <f t="shared" ca="1" si="75"/>
        <v>54089</v>
      </c>
      <c r="C358" s="76">
        <f t="shared" ca="1" si="76"/>
        <v>54118</v>
      </c>
      <c r="D358" s="77">
        <f t="shared" si="84"/>
        <v>30</v>
      </c>
      <c r="E358" s="77">
        <f t="shared" si="85"/>
        <v>0</v>
      </c>
      <c r="F358" s="75">
        <f t="shared" si="86"/>
        <v>0</v>
      </c>
      <c r="G358" s="75">
        <f t="shared" si="77"/>
        <v>0</v>
      </c>
      <c r="H358" s="59">
        <f>IF(SUM(F358:$F$366)=1,1,0)</f>
        <v>0</v>
      </c>
      <c r="I358" s="78">
        <f t="shared" si="78"/>
        <v>0</v>
      </c>
      <c r="J358" s="59">
        <f>IF(MOD(A358-1,12/VLOOKUP(Prem_Frequency,P_Parameters!$B$21:$C$24,2,FALSE))=0,1)*H358</f>
        <v>0</v>
      </c>
      <c r="K358" s="75">
        <f t="shared" si="79"/>
        <v>0</v>
      </c>
      <c r="L358" s="79">
        <f>SUMPRODUCT($J$7:$J$366,$N$7:$N$366)-SUMPRODUCT($J$7:J358,$N$7:N358)</f>
        <v>0</v>
      </c>
      <c r="M358" s="75">
        <f t="shared" ca="1" si="87"/>
        <v>0</v>
      </c>
      <c r="N358" s="75">
        <f>C_Lower!J358*Ann_Prem/No_Ann_Prems</f>
        <v>0</v>
      </c>
      <c r="O358" s="78">
        <f>VLOOKUP(INT((A358-1)/12)+1,P_Parameters!$B$63:$C$66,2)*N358</f>
        <v>0</v>
      </c>
      <c r="P358" s="80">
        <f t="shared" si="80"/>
        <v>0</v>
      </c>
      <c r="Q358" s="92">
        <f t="shared" si="81"/>
        <v>0</v>
      </c>
      <c r="R358" s="78">
        <f t="shared" ca="1" si="82"/>
        <v>0</v>
      </c>
      <c r="S358" s="75">
        <f t="shared" ca="1" si="83"/>
        <v>0</v>
      </c>
      <c r="T358" s="75">
        <f t="shared" ca="1" si="88"/>
        <v>0</v>
      </c>
      <c r="U358" s="81">
        <f>VLOOKUP(D358,P_Parameters!$B$71:$C$76,2)</f>
        <v>0</v>
      </c>
    </row>
    <row r="359" spans="1:21" x14ac:dyDescent="0.25">
      <c r="A359" s="59">
        <f t="shared" si="89"/>
        <v>353</v>
      </c>
      <c r="B359" s="76">
        <f t="shared" ca="1" si="75"/>
        <v>54118</v>
      </c>
      <c r="C359" s="76">
        <f t="shared" ca="1" si="76"/>
        <v>54149</v>
      </c>
      <c r="D359" s="77">
        <f t="shared" si="84"/>
        <v>30</v>
      </c>
      <c r="E359" s="77">
        <f t="shared" si="85"/>
        <v>0</v>
      </c>
      <c r="F359" s="75">
        <f t="shared" si="86"/>
        <v>0</v>
      </c>
      <c r="G359" s="75">
        <f t="shared" si="77"/>
        <v>0</v>
      </c>
      <c r="H359" s="59">
        <f>IF(SUM(F359:$F$366)=1,1,0)</f>
        <v>0</v>
      </c>
      <c r="I359" s="78">
        <f t="shared" si="78"/>
        <v>0</v>
      </c>
      <c r="J359" s="59">
        <f>IF(MOD(A359-1,12/VLOOKUP(Prem_Frequency,P_Parameters!$B$21:$C$24,2,FALSE))=0,1)*H359</f>
        <v>0</v>
      </c>
      <c r="K359" s="75">
        <f t="shared" si="79"/>
        <v>0</v>
      </c>
      <c r="L359" s="79">
        <f>SUMPRODUCT($J$7:$J$366,$N$7:$N$366)-SUMPRODUCT($J$7:J359,$N$7:N359)</f>
        <v>0</v>
      </c>
      <c r="M359" s="75">
        <f t="shared" ca="1" si="87"/>
        <v>0</v>
      </c>
      <c r="N359" s="75">
        <f>C_Lower!J359*Ann_Prem/No_Ann_Prems</f>
        <v>0</v>
      </c>
      <c r="O359" s="78">
        <f>VLOOKUP(INT((A359-1)/12)+1,P_Parameters!$B$63:$C$66,2)*N359</f>
        <v>0</v>
      </c>
      <c r="P359" s="80">
        <f t="shared" si="80"/>
        <v>0</v>
      </c>
      <c r="Q359" s="92">
        <f t="shared" si="81"/>
        <v>0</v>
      </c>
      <c r="R359" s="78">
        <f t="shared" ca="1" si="82"/>
        <v>0</v>
      </c>
      <c r="S359" s="75">
        <f t="shared" ca="1" si="83"/>
        <v>0</v>
      </c>
      <c r="T359" s="75">
        <f t="shared" ca="1" si="88"/>
        <v>0</v>
      </c>
      <c r="U359" s="81">
        <f>VLOOKUP(D359,P_Parameters!$B$71:$C$76,2)</f>
        <v>0</v>
      </c>
    </row>
    <row r="360" spans="1:21" x14ac:dyDescent="0.25">
      <c r="A360" s="59">
        <f t="shared" si="89"/>
        <v>354</v>
      </c>
      <c r="B360" s="76">
        <f t="shared" ca="1" si="75"/>
        <v>54149</v>
      </c>
      <c r="C360" s="76">
        <f t="shared" ca="1" si="76"/>
        <v>54179</v>
      </c>
      <c r="D360" s="77">
        <f t="shared" si="84"/>
        <v>30</v>
      </c>
      <c r="E360" s="77">
        <f t="shared" si="85"/>
        <v>0</v>
      </c>
      <c r="F360" s="75">
        <f t="shared" si="86"/>
        <v>0</v>
      </c>
      <c r="G360" s="75">
        <f t="shared" si="77"/>
        <v>0</v>
      </c>
      <c r="H360" s="59">
        <f>IF(SUM(F360:$F$366)=1,1,0)</f>
        <v>0</v>
      </c>
      <c r="I360" s="78">
        <f t="shared" si="78"/>
        <v>0</v>
      </c>
      <c r="J360" s="59">
        <f>IF(MOD(A360-1,12/VLOOKUP(Prem_Frequency,P_Parameters!$B$21:$C$24,2,FALSE))=0,1)*H360</f>
        <v>0</v>
      </c>
      <c r="K360" s="75">
        <f t="shared" si="79"/>
        <v>0</v>
      </c>
      <c r="L360" s="79">
        <f>SUMPRODUCT($J$7:$J$366,$N$7:$N$366)-SUMPRODUCT($J$7:J360,$N$7:N360)</f>
        <v>0</v>
      </c>
      <c r="M360" s="75">
        <f t="shared" ca="1" si="87"/>
        <v>0</v>
      </c>
      <c r="N360" s="75">
        <f>C_Lower!J360*Ann_Prem/No_Ann_Prems</f>
        <v>0</v>
      </c>
      <c r="O360" s="78">
        <f>VLOOKUP(INT((A360-1)/12)+1,P_Parameters!$B$63:$C$66,2)*N360</f>
        <v>0</v>
      </c>
      <c r="P360" s="80">
        <f t="shared" si="80"/>
        <v>0</v>
      </c>
      <c r="Q360" s="92">
        <f t="shared" si="81"/>
        <v>0</v>
      </c>
      <c r="R360" s="78">
        <f t="shared" ca="1" si="82"/>
        <v>0</v>
      </c>
      <c r="S360" s="75">
        <f t="shared" ca="1" si="83"/>
        <v>0</v>
      </c>
      <c r="T360" s="75">
        <f t="shared" ca="1" si="88"/>
        <v>0</v>
      </c>
      <c r="U360" s="81">
        <f>VLOOKUP(D360,P_Parameters!$B$71:$C$76,2)</f>
        <v>0</v>
      </c>
    </row>
    <row r="361" spans="1:21" x14ac:dyDescent="0.25">
      <c r="A361" s="59">
        <f t="shared" si="89"/>
        <v>355</v>
      </c>
      <c r="B361" s="76">
        <f t="shared" ca="1" si="75"/>
        <v>54179</v>
      </c>
      <c r="C361" s="76">
        <f t="shared" ca="1" si="76"/>
        <v>54210</v>
      </c>
      <c r="D361" s="77">
        <f t="shared" si="84"/>
        <v>30</v>
      </c>
      <c r="E361" s="77">
        <f t="shared" si="85"/>
        <v>0</v>
      </c>
      <c r="F361" s="75">
        <f t="shared" si="86"/>
        <v>0</v>
      </c>
      <c r="G361" s="75">
        <f t="shared" si="77"/>
        <v>0</v>
      </c>
      <c r="H361" s="59">
        <f>IF(SUM(F361:$F$366)=1,1,0)</f>
        <v>0</v>
      </c>
      <c r="I361" s="78">
        <f t="shared" si="78"/>
        <v>0</v>
      </c>
      <c r="J361" s="59">
        <f>IF(MOD(A361-1,12/VLOOKUP(Prem_Frequency,P_Parameters!$B$21:$C$24,2,FALSE))=0,1)*H361</f>
        <v>0</v>
      </c>
      <c r="K361" s="75">
        <f t="shared" si="79"/>
        <v>0</v>
      </c>
      <c r="L361" s="79">
        <f>SUMPRODUCT($J$7:$J$366,$N$7:$N$366)-SUMPRODUCT($J$7:J361,$N$7:N361)</f>
        <v>0</v>
      </c>
      <c r="M361" s="75">
        <f t="shared" ca="1" si="87"/>
        <v>0</v>
      </c>
      <c r="N361" s="75">
        <f>C_Lower!J361*Ann_Prem/No_Ann_Prems</f>
        <v>0</v>
      </c>
      <c r="O361" s="78">
        <f>VLOOKUP(INT((A361-1)/12)+1,P_Parameters!$B$63:$C$66,2)*N361</f>
        <v>0</v>
      </c>
      <c r="P361" s="80">
        <f t="shared" si="80"/>
        <v>0</v>
      </c>
      <c r="Q361" s="92">
        <f t="shared" si="81"/>
        <v>0</v>
      </c>
      <c r="R361" s="78">
        <f t="shared" ca="1" si="82"/>
        <v>0</v>
      </c>
      <c r="S361" s="75">
        <f t="shared" ca="1" si="83"/>
        <v>0</v>
      </c>
      <c r="T361" s="75">
        <f t="shared" ca="1" si="88"/>
        <v>0</v>
      </c>
      <c r="U361" s="81">
        <f>VLOOKUP(D361,P_Parameters!$B$71:$C$76,2)</f>
        <v>0</v>
      </c>
    </row>
    <row r="362" spans="1:21" x14ac:dyDescent="0.25">
      <c r="A362" s="59">
        <f t="shared" si="89"/>
        <v>356</v>
      </c>
      <c r="B362" s="76">
        <f t="shared" ca="1" si="75"/>
        <v>54210</v>
      </c>
      <c r="C362" s="76">
        <f t="shared" ca="1" si="76"/>
        <v>54240</v>
      </c>
      <c r="D362" s="77">
        <f t="shared" si="84"/>
        <v>30</v>
      </c>
      <c r="E362" s="77">
        <f t="shared" si="85"/>
        <v>0</v>
      </c>
      <c r="F362" s="75">
        <f t="shared" si="86"/>
        <v>0</v>
      </c>
      <c r="G362" s="75">
        <f t="shared" si="77"/>
        <v>0</v>
      </c>
      <c r="H362" s="59">
        <f>IF(SUM(F362:$F$366)=1,1,0)</f>
        <v>0</v>
      </c>
      <c r="I362" s="78">
        <f t="shared" si="78"/>
        <v>0</v>
      </c>
      <c r="J362" s="59">
        <f>IF(MOD(A362-1,12/VLOOKUP(Prem_Frequency,P_Parameters!$B$21:$C$24,2,FALSE))=0,1)*H362</f>
        <v>0</v>
      </c>
      <c r="K362" s="75">
        <f t="shared" si="79"/>
        <v>0</v>
      </c>
      <c r="L362" s="79">
        <f>SUMPRODUCT($J$7:$J$366,$N$7:$N$366)-SUMPRODUCT($J$7:J362,$N$7:N362)</f>
        <v>0</v>
      </c>
      <c r="M362" s="75">
        <f t="shared" ca="1" si="87"/>
        <v>0</v>
      </c>
      <c r="N362" s="75">
        <f>C_Lower!J362*Ann_Prem/No_Ann_Prems</f>
        <v>0</v>
      </c>
      <c r="O362" s="78">
        <f>VLOOKUP(INT((A362-1)/12)+1,P_Parameters!$B$63:$C$66,2)*N362</f>
        <v>0</v>
      </c>
      <c r="P362" s="80">
        <f t="shared" si="80"/>
        <v>0</v>
      </c>
      <c r="Q362" s="92">
        <f t="shared" si="81"/>
        <v>0</v>
      </c>
      <c r="R362" s="78">
        <f t="shared" ca="1" si="82"/>
        <v>0</v>
      </c>
      <c r="S362" s="75">
        <f t="shared" ca="1" si="83"/>
        <v>0</v>
      </c>
      <c r="T362" s="75">
        <f t="shared" ca="1" si="88"/>
        <v>0</v>
      </c>
      <c r="U362" s="81">
        <f>VLOOKUP(D362,P_Parameters!$B$71:$C$76,2)</f>
        <v>0</v>
      </c>
    </row>
    <row r="363" spans="1:21" x14ac:dyDescent="0.25">
      <c r="A363" s="59">
        <f t="shared" si="89"/>
        <v>357</v>
      </c>
      <c r="B363" s="76">
        <f t="shared" ca="1" si="75"/>
        <v>54240</v>
      </c>
      <c r="C363" s="76">
        <f t="shared" ca="1" si="76"/>
        <v>54271</v>
      </c>
      <c r="D363" s="77">
        <f t="shared" si="84"/>
        <v>30</v>
      </c>
      <c r="E363" s="77">
        <f t="shared" si="85"/>
        <v>0</v>
      </c>
      <c r="F363" s="75">
        <f t="shared" si="86"/>
        <v>0</v>
      </c>
      <c r="G363" s="75">
        <f t="shared" si="77"/>
        <v>0</v>
      </c>
      <c r="H363" s="59">
        <f>IF(SUM(F363:$F$366)=1,1,0)</f>
        <v>0</v>
      </c>
      <c r="I363" s="78">
        <f t="shared" si="78"/>
        <v>0</v>
      </c>
      <c r="J363" s="59">
        <f>IF(MOD(A363-1,12/VLOOKUP(Prem_Frequency,P_Parameters!$B$21:$C$24,2,FALSE))=0,1)*H363</f>
        <v>0</v>
      </c>
      <c r="K363" s="75">
        <f t="shared" si="79"/>
        <v>0</v>
      </c>
      <c r="L363" s="79">
        <f>SUMPRODUCT($J$7:$J$366,$N$7:$N$366)-SUMPRODUCT($J$7:J363,$N$7:N363)</f>
        <v>0</v>
      </c>
      <c r="M363" s="75">
        <f t="shared" ca="1" si="87"/>
        <v>0</v>
      </c>
      <c r="N363" s="75">
        <f>C_Lower!J363*Ann_Prem/No_Ann_Prems</f>
        <v>0</v>
      </c>
      <c r="O363" s="78">
        <f>VLOOKUP(INT((A363-1)/12)+1,P_Parameters!$B$63:$C$66,2)*N363</f>
        <v>0</v>
      </c>
      <c r="P363" s="80">
        <f t="shared" si="80"/>
        <v>0</v>
      </c>
      <c r="Q363" s="92">
        <f t="shared" si="81"/>
        <v>0</v>
      </c>
      <c r="R363" s="78">
        <f t="shared" ca="1" si="82"/>
        <v>0</v>
      </c>
      <c r="S363" s="75">
        <f t="shared" ca="1" si="83"/>
        <v>0</v>
      </c>
      <c r="T363" s="75">
        <f t="shared" ca="1" si="88"/>
        <v>0</v>
      </c>
      <c r="U363" s="81">
        <f>VLOOKUP(D363,P_Parameters!$B$71:$C$76,2)</f>
        <v>0</v>
      </c>
    </row>
    <row r="364" spans="1:21" x14ac:dyDescent="0.25">
      <c r="A364" s="59">
        <f t="shared" si="89"/>
        <v>358</v>
      </c>
      <c r="B364" s="76">
        <f t="shared" ca="1" si="75"/>
        <v>54271</v>
      </c>
      <c r="C364" s="76">
        <f t="shared" ca="1" si="76"/>
        <v>54302</v>
      </c>
      <c r="D364" s="77">
        <f t="shared" si="84"/>
        <v>30</v>
      </c>
      <c r="E364" s="77">
        <f t="shared" si="85"/>
        <v>0</v>
      </c>
      <c r="F364" s="75">
        <f t="shared" si="86"/>
        <v>0</v>
      </c>
      <c r="G364" s="75">
        <f t="shared" si="77"/>
        <v>0</v>
      </c>
      <c r="H364" s="59">
        <f>IF(SUM(F364:$F$366)=1,1,0)</f>
        <v>0</v>
      </c>
      <c r="I364" s="78">
        <f t="shared" si="78"/>
        <v>0</v>
      </c>
      <c r="J364" s="59">
        <f>IF(MOD(A364-1,12/VLOOKUP(Prem_Frequency,P_Parameters!$B$21:$C$24,2,FALSE))=0,1)*H364</f>
        <v>0</v>
      </c>
      <c r="K364" s="75">
        <f t="shared" si="79"/>
        <v>0</v>
      </c>
      <c r="L364" s="79">
        <f>SUMPRODUCT($J$7:$J$366,$N$7:$N$366)-SUMPRODUCT($J$7:J364,$N$7:N364)</f>
        <v>0</v>
      </c>
      <c r="M364" s="75">
        <f t="shared" ca="1" si="87"/>
        <v>0</v>
      </c>
      <c r="N364" s="75">
        <f>C_Lower!J364*Ann_Prem/No_Ann_Prems</f>
        <v>0</v>
      </c>
      <c r="O364" s="78">
        <f>VLOOKUP(INT((A364-1)/12)+1,P_Parameters!$B$63:$C$66,2)*N364</f>
        <v>0</v>
      </c>
      <c r="P364" s="80">
        <f t="shared" si="80"/>
        <v>0</v>
      </c>
      <c r="Q364" s="92">
        <f t="shared" si="81"/>
        <v>0</v>
      </c>
      <c r="R364" s="78">
        <f t="shared" ca="1" si="82"/>
        <v>0</v>
      </c>
      <c r="S364" s="75">
        <f t="shared" ca="1" si="83"/>
        <v>0</v>
      </c>
      <c r="T364" s="75">
        <f t="shared" ca="1" si="88"/>
        <v>0</v>
      </c>
      <c r="U364" s="81">
        <f>VLOOKUP(D364,P_Parameters!$B$71:$C$76,2)</f>
        <v>0</v>
      </c>
    </row>
    <row r="365" spans="1:21" x14ac:dyDescent="0.25">
      <c r="A365" s="59">
        <f t="shared" si="89"/>
        <v>359</v>
      </c>
      <c r="B365" s="76">
        <f t="shared" ca="1" si="75"/>
        <v>54302</v>
      </c>
      <c r="C365" s="76">
        <f t="shared" ca="1" si="76"/>
        <v>54332</v>
      </c>
      <c r="D365" s="77">
        <f t="shared" si="84"/>
        <v>30</v>
      </c>
      <c r="E365" s="77">
        <f t="shared" si="85"/>
        <v>0</v>
      </c>
      <c r="F365" s="75">
        <f t="shared" si="86"/>
        <v>0</v>
      </c>
      <c r="G365" s="75">
        <f t="shared" si="77"/>
        <v>0</v>
      </c>
      <c r="H365" s="59">
        <f>IF(SUM(F365:$F$366)=1,1,0)</f>
        <v>0</v>
      </c>
      <c r="I365" s="78">
        <f t="shared" si="78"/>
        <v>0</v>
      </c>
      <c r="J365" s="59">
        <f>IF(MOD(A365-1,12/VLOOKUP(Prem_Frequency,P_Parameters!$B$21:$C$24,2,FALSE))=0,1)*H365</f>
        <v>0</v>
      </c>
      <c r="K365" s="75">
        <f t="shared" si="79"/>
        <v>0</v>
      </c>
      <c r="L365" s="79">
        <f>SUMPRODUCT($J$7:$J$366,$N$7:$N$366)-SUMPRODUCT($J$7:J365,$N$7:N365)</f>
        <v>0</v>
      </c>
      <c r="M365" s="75">
        <f t="shared" ca="1" si="87"/>
        <v>0</v>
      </c>
      <c r="N365" s="75">
        <f>C_Lower!J365*Ann_Prem/No_Ann_Prems</f>
        <v>0</v>
      </c>
      <c r="O365" s="78">
        <f>VLOOKUP(INT((A365-1)/12)+1,P_Parameters!$B$63:$C$66,2)*N365</f>
        <v>0</v>
      </c>
      <c r="P365" s="80">
        <f t="shared" si="80"/>
        <v>0</v>
      </c>
      <c r="Q365" s="92">
        <f t="shared" si="81"/>
        <v>0</v>
      </c>
      <c r="R365" s="78">
        <f t="shared" ca="1" si="82"/>
        <v>0</v>
      </c>
      <c r="S365" s="75">
        <f t="shared" ca="1" si="83"/>
        <v>0</v>
      </c>
      <c r="T365" s="75">
        <f t="shared" ca="1" si="88"/>
        <v>0</v>
      </c>
      <c r="U365" s="81">
        <f>VLOOKUP(D365,P_Parameters!$B$71:$C$76,2)</f>
        <v>0</v>
      </c>
    </row>
    <row r="366" spans="1:21" x14ac:dyDescent="0.25">
      <c r="A366" s="59">
        <f t="shared" si="89"/>
        <v>360</v>
      </c>
      <c r="B366" s="76">
        <f t="shared" ca="1" si="75"/>
        <v>54332</v>
      </c>
      <c r="C366" s="76">
        <f t="shared" ca="1" si="76"/>
        <v>54363</v>
      </c>
      <c r="D366" s="77">
        <f t="shared" si="84"/>
        <v>31</v>
      </c>
      <c r="E366" s="77">
        <f t="shared" si="85"/>
        <v>30</v>
      </c>
      <c r="F366" s="75">
        <f t="shared" si="86"/>
        <v>0</v>
      </c>
      <c r="G366" s="75">
        <f t="shared" si="77"/>
        <v>0</v>
      </c>
      <c r="H366" s="59">
        <f>IF(SUM(F366:$F$366)=1,1,0)</f>
        <v>0</v>
      </c>
      <c r="I366" s="78">
        <f t="shared" si="78"/>
        <v>0</v>
      </c>
      <c r="J366" s="59">
        <f>IF(MOD(A366-1,12/VLOOKUP(Prem_Frequency,P_Parameters!$B$21:$C$24,2,FALSE))=0,1)*H366</f>
        <v>0</v>
      </c>
      <c r="K366" s="75">
        <f t="shared" si="79"/>
        <v>0</v>
      </c>
      <c r="L366" s="79">
        <f>SUMPRODUCT($J$7:$J$366,$N$7:$N$366)-SUMPRODUCT($J$7:J366,$N$7:N366)</f>
        <v>0</v>
      </c>
      <c r="M366" s="75">
        <f t="shared" ca="1" si="87"/>
        <v>0</v>
      </c>
      <c r="N366" s="75">
        <f>C_Lower!J366*Ann_Prem/No_Ann_Prems</f>
        <v>0</v>
      </c>
      <c r="O366" s="78">
        <f>VLOOKUP(INT((A366-1)/12)+1,P_Parameters!$B$63:$C$66,2)*N366</f>
        <v>0</v>
      </c>
      <c r="P366" s="80">
        <f t="shared" si="80"/>
        <v>0</v>
      </c>
      <c r="Q366" s="92">
        <f t="shared" si="81"/>
        <v>0</v>
      </c>
      <c r="R366" s="78">
        <f t="shared" ca="1" si="82"/>
        <v>0</v>
      </c>
      <c r="S366" s="75">
        <f t="shared" ca="1" si="83"/>
        <v>0</v>
      </c>
      <c r="T366" s="75">
        <f t="shared" ca="1" si="88"/>
        <v>0</v>
      </c>
      <c r="U366" s="81">
        <f>VLOOKUP(D366,P_Parameters!$B$71:$C$76,2)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366"/>
  <sheetViews>
    <sheetView workbookViewId="0">
      <pane ySplit="6" topLeftCell="A7" activePane="bottomLeft" state="frozen"/>
      <selection activeCell="L7" sqref="L7:L366"/>
      <selection pane="bottomLeft" activeCell="A6" sqref="A6"/>
    </sheetView>
  </sheetViews>
  <sheetFormatPr defaultColWidth="8.85546875" defaultRowHeight="15" x14ac:dyDescent="0.25"/>
  <cols>
    <col min="1" max="1" width="15.42578125" style="59" bestFit="1" customWidth="1"/>
    <col min="2" max="2" width="14.42578125" style="59" bestFit="1" customWidth="1"/>
    <col min="3" max="3" width="14.42578125" style="59" customWidth="1"/>
    <col min="4" max="4" width="19.42578125" style="73" bestFit="1" customWidth="1"/>
    <col min="5" max="5" width="21" style="73" bestFit="1" customWidth="1"/>
    <col min="6" max="6" width="14.42578125" style="59" customWidth="1"/>
    <col min="7" max="7" width="21.85546875" style="59" bestFit="1" customWidth="1"/>
    <col min="8" max="8" width="11.85546875" style="59" bestFit="1" customWidth="1"/>
    <col min="9" max="9" width="11" style="59" bestFit="1" customWidth="1"/>
    <col min="10" max="10" width="22" style="59" bestFit="1" customWidth="1"/>
    <col min="11" max="11" width="22" style="59" customWidth="1"/>
    <col min="12" max="12" width="22" style="74" customWidth="1"/>
    <col min="13" max="13" width="19.140625" style="75" bestFit="1" customWidth="1"/>
    <col min="14" max="14" width="10.42578125" style="59" bestFit="1" customWidth="1"/>
    <col min="15" max="15" width="17.5703125" style="59" bestFit="1" customWidth="1"/>
    <col min="16" max="16" width="16.42578125" style="74" bestFit="1" customWidth="1"/>
    <col min="17" max="17" width="16.42578125" style="91" customWidth="1"/>
    <col min="18" max="18" width="16.42578125" style="59" customWidth="1"/>
    <col min="19" max="19" width="18.42578125" style="59" bestFit="1" customWidth="1"/>
    <col min="20" max="20" width="14" style="59" bestFit="1" customWidth="1"/>
    <col min="21" max="21" width="16.5703125" style="73" bestFit="1" customWidth="1"/>
    <col min="22" max="16384" width="8.85546875" style="59"/>
  </cols>
  <sheetData>
    <row r="1" spans="1:21" x14ac:dyDescent="0.25">
      <c r="A1" s="58" t="s">
        <v>85</v>
      </c>
      <c r="B1" s="72">
        <f ca="1">ROUND(SUMIF(F:F,1,S:S),-3)</f>
        <v>13584000</v>
      </c>
    </row>
    <row r="4" spans="1:21" x14ac:dyDescent="0.25">
      <c r="L4" s="74" t="s">
        <v>68</v>
      </c>
      <c r="P4" s="74" t="s">
        <v>68</v>
      </c>
    </row>
    <row r="6" spans="1:21" x14ac:dyDescent="0.25">
      <c r="A6" s="59" t="s">
        <v>54</v>
      </c>
      <c r="B6" s="59" t="s">
        <v>58</v>
      </c>
      <c r="C6" s="59" t="s">
        <v>59</v>
      </c>
      <c r="D6" s="73" t="s">
        <v>99</v>
      </c>
      <c r="E6" s="73" t="s">
        <v>89</v>
      </c>
      <c r="F6" s="59" t="s">
        <v>57</v>
      </c>
      <c r="G6" s="59" t="s">
        <v>61</v>
      </c>
      <c r="H6" s="59" t="s">
        <v>55</v>
      </c>
      <c r="I6" s="59" t="s">
        <v>56</v>
      </c>
      <c r="J6" s="59" t="s">
        <v>60</v>
      </c>
      <c r="K6" s="59" t="s">
        <v>66</v>
      </c>
      <c r="L6" s="74" t="s">
        <v>67</v>
      </c>
      <c r="M6" s="75" t="s">
        <v>62</v>
      </c>
      <c r="N6" s="59" t="s">
        <v>64</v>
      </c>
      <c r="O6" s="59" t="s">
        <v>65</v>
      </c>
      <c r="P6" s="74" t="s">
        <v>51</v>
      </c>
      <c r="Q6" s="91" t="s">
        <v>104</v>
      </c>
      <c r="R6" s="59" t="s">
        <v>69</v>
      </c>
      <c r="S6" s="59" t="s">
        <v>63</v>
      </c>
      <c r="T6" s="59" t="s">
        <v>70</v>
      </c>
      <c r="U6" s="73" t="s">
        <v>90</v>
      </c>
    </row>
    <row r="7" spans="1:21" x14ac:dyDescent="0.25">
      <c r="A7" s="88">
        <v>1</v>
      </c>
      <c r="B7" s="76">
        <f t="shared" ref="B7:B70" ca="1" si="0">DATE(YEAR(Illn_Date),MONTH(Illn_Date)+A7-1,1)</f>
        <v>43405</v>
      </c>
      <c r="C7" s="76">
        <f t="shared" ref="C7:C70" ca="1" si="1">DATE(YEAR(Illn_Date),MONTH(Illn_Date)+A7,1)</f>
        <v>43435</v>
      </c>
      <c r="D7" s="77">
        <f>INT(A7/12)+1</f>
        <v>1</v>
      </c>
      <c r="E7" s="77">
        <f>MAX(0,IF(D7=D6,0,D7)-1)</f>
        <v>0</v>
      </c>
      <c r="F7" s="75">
        <f>IF(A7=Pol_Term*12+1,1,0)</f>
        <v>0</v>
      </c>
      <c r="G7" s="75">
        <f t="shared" ref="G7:G70" si="2">IF(MOD(A7,12)=1,1,0)*H7</f>
        <v>1</v>
      </c>
      <c r="H7" s="59">
        <f>IF(SUM(F7:$F$366)=1,1,0)</f>
        <v>1</v>
      </c>
      <c r="I7" s="78">
        <f t="shared" ref="I7:I70" si="3">H7*(1-F7)</f>
        <v>1</v>
      </c>
      <c r="J7" s="59">
        <f>IF(MOD(A7-1,12/VLOOKUP(Prem_Frequency,P_Parameters!$B$21:$C$24,2,FALSE))=0,1)*H7</f>
        <v>1</v>
      </c>
      <c r="K7" s="75">
        <f t="shared" ref="K7:K70" si="4">Sum_Assured*H7</f>
        <v>2000000</v>
      </c>
      <c r="L7" s="79">
        <f>SUMPRODUCT($J$7:$J$366,$N$7:$N$366)-SUMPRODUCT($J$7:J7,$N$7:N7)</f>
        <v>5700000</v>
      </c>
      <c r="M7" s="62">
        <v>0</v>
      </c>
      <c r="N7" s="75">
        <f>C_Higher!J7*Ann_Prem/No_Ann_Prems</f>
        <v>300000</v>
      </c>
      <c r="O7" s="78">
        <f>VLOOKUP(INT((A7-1)/12)+1,P_Parameters!$B$63:$C$66,2)*N7</f>
        <v>60000</v>
      </c>
      <c r="P7" s="80">
        <f t="shared" ref="P7:P70" si="5">Admin_Fee*J7/No_Ann_Prems</f>
        <v>3000</v>
      </c>
      <c r="Q7" s="92">
        <f t="shared" ref="Q7:Q70" si="6">(Health_Benefit_Charge*J7)/No_Ann_Prems</f>
        <v>5000</v>
      </c>
      <c r="R7" s="78">
        <f t="shared" ref="R7:R70" ca="1" si="7">(K7+L7)*(Risk_Rate/1000)*(Modal_Loading/No_Ann_Prems)*J7</f>
        <v>91245</v>
      </c>
      <c r="S7" s="75">
        <f t="shared" ref="S7:S70" ca="1" si="8">(M7+N7-SUM(O7:R7))*((1+Higher_Rate-FMC)^(1/12))</f>
        <v>141887.60696998963</v>
      </c>
      <c r="T7" s="75">
        <f ca="1">S7*(1-U7)</f>
        <v>0</v>
      </c>
      <c r="U7" s="81">
        <f>VLOOKUP(D7,P_Parameters!$B$71:$C$76,2)</f>
        <v>1</v>
      </c>
    </row>
    <row r="8" spans="1:21" x14ac:dyDescent="0.25">
      <c r="A8" s="59">
        <f>A7+1</f>
        <v>2</v>
      </c>
      <c r="B8" s="76">
        <f t="shared" ca="1" si="0"/>
        <v>43435</v>
      </c>
      <c r="C8" s="76">
        <f t="shared" ca="1" si="1"/>
        <v>43466</v>
      </c>
      <c r="D8" s="77">
        <f t="shared" ref="D8:D71" si="9">INT(A8/12)+1</f>
        <v>1</v>
      </c>
      <c r="E8" s="77">
        <f t="shared" ref="E8:E71" si="10">MAX(0,IF(D8=D7,0,D8)-1)</f>
        <v>0</v>
      </c>
      <c r="F8" s="75">
        <f t="shared" ref="F8:F71" si="11">IF(A8=Pol_Term*12,1,0)</f>
        <v>0</v>
      </c>
      <c r="G8" s="75">
        <f t="shared" si="2"/>
        <v>0</v>
      </c>
      <c r="H8" s="59">
        <f>IF(SUM(F8:$F$366)=1,1,0)</f>
        <v>1</v>
      </c>
      <c r="I8" s="78">
        <f t="shared" si="3"/>
        <v>1</v>
      </c>
      <c r="J8" s="59">
        <f>IF(MOD(A8-1,12/VLOOKUP(Prem_Frequency,P_Parameters!$B$21:$C$24,2,FALSE))=0,1)*H8</f>
        <v>0</v>
      </c>
      <c r="K8" s="75">
        <f t="shared" si="4"/>
        <v>2000000</v>
      </c>
      <c r="L8" s="79">
        <f>SUMPRODUCT($J$7:$J$366,$N$7:$N$366)-SUMPRODUCT($J$7:J8,$N$7:N8)</f>
        <v>5700000</v>
      </c>
      <c r="M8" s="75">
        <f ca="1">S7*H8</f>
        <v>141887.60696998963</v>
      </c>
      <c r="N8" s="75">
        <f>C_Higher!J8*Ann_Prem/No_Ann_Prems</f>
        <v>0</v>
      </c>
      <c r="O8" s="78">
        <f>VLOOKUP(INT((A8-1)/12)+1,P_Parameters!$B$63:$C$66,2)*N8</f>
        <v>0</v>
      </c>
      <c r="P8" s="80">
        <f t="shared" si="5"/>
        <v>0</v>
      </c>
      <c r="Q8" s="92">
        <f t="shared" si="6"/>
        <v>0</v>
      </c>
      <c r="R8" s="78">
        <f t="shared" ca="1" si="7"/>
        <v>0</v>
      </c>
      <c r="S8" s="75">
        <f t="shared" ca="1" si="8"/>
        <v>143029.32763788319</v>
      </c>
      <c r="T8" s="75">
        <f t="shared" ref="T8:T71" ca="1" si="12">S8*(1-U8)</f>
        <v>0</v>
      </c>
      <c r="U8" s="81">
        <f>VLOOKUP(D8,P_Parameters!$B$71:$C$76,2)</f>
        <v>1</v>
      </c>
    </row>
    <row r="9" spans="1:21" x14ac:dyDescent="0.25">
      <c r="A9" s="59">
        <f t="shared" ref="A9:A72" si="13">A8+1</f>
        <v>3</v>
      </c>
      <c r="B9" s="76">
        <f t="shared" ca="1" si="0"/>
        <v>43466</v>
      </c>
      <c r="C9" s="76">
        <f t="shared" ca="1" si="1"/>
        <v>43497</v>
      </c>
      <c r="D9" s="77">
        <f t="shared" si="9"/>
        <v>1</v>
      </c>
      <c r="E9" s="77">
        <f t="shared" si="10"/>
        <v>0</v>
      </c>
      <c r="F9" s="75">
        <f t="shared" si="11"/>
        <v>0</v>
      </c>
      <c r="G9" s="75">
        <f t="shared" si="2"/>
        <v>0</v>
      </c>
      <c r="H9" s="59">
        <f>IF(SUM(F9:$F$366)=1,1,0)</f>
        <v>1</v>
      </c>
      <c r="I9" s="78">
        <f t="shared" si="3"/>
        <v>1</v>
      </c>
      <c r="J9" s="59">
        <f>IF(MOD(A9-1,12/VLOOKUP(Prem_Frequency,P_Parameters!$B$21:$C$24,2,FALSE))=0,1)*H9</f>
        <v>0</v>
      </c>
      <c r="K9" s="75">
        <f t="shared" si="4"/>
        <v>2000000</v>
      </c>
      <c r="L9" s="79">
        <f>SUMPRODUCT($J$7:$J$366,$N$7:$N$366)-SUMPRODUCT($J$7:J9,$N$7:N9)</f>
        <v>5700000</v>
      </c>
      <c r="M9" s="75">
        <f t="shared" ref="M9:M72" ca="1" si="14">S8*H9</f>
        <v>143029.32763788319</v>
      </c>
      <c r="N9" s="75">
        <f>C_Higher!J9*Ann_Prem/No_Ann_Prems</f>
        <v>0</v>
      </c>
      <c r="O9" s="78">
        <f>VLOOKUP(INT((A9-1)/12)+1,P_Parameters!$B$63:$C$66,2)*N9</f>
        <v>0</v>
      </c>
      <c r="P9" s="80">
        <f t="shared" si="5"/>
        <v>0</v>
      </c>
      <c r="Q9" s="92">
        <f t="shared" si="6"/>
        <v>0</v>
      </c>
      <c r="R9" s="78">
        <f t="shared" ca="1" si="7"/>
        <v>0</v>
      </c>
      <c r="S9" s="75">
        <f t="shared" ca="1" si="8"/>
        <v>144180.23533846645</v>
      </c>
      <c r="T9" s="75">
        <f t="shared" ca="1" si="12"/>
        <v>0</v>
      </c>
      <c r="U9" s="81">
        <f>VLOOKUP(D9,P_Parameters!$B$71:$C$76,2)</f>
        <v>1</v>
      </c>
    </row>
    <row r="10" spans="1:21" x14ac:dyDescent="0.25">
      <c r="A10" s="59">
        <f t="shared" si="13"/>
        <v>4</v>
      </c>
      <c r="B10" s="76">
        <f t="shared" ca="1" si="0"/>
        <v>43497</v>
      </c>
      <c r="C10" s="76">
        <f t="shared" ca="1" si="1"/>
        <v>43525</v>
      </c>
      <c r="D10" s="77">
        <f t="shared" si="9"/>
        <v>1</v>
      </c>
      <c r="E10" s="77">
        <f t="shared" si="10"/>
        <v>0</v>
      </c>
      <c r="F10" s="75">
        <f t="shared" si="11"/>
        <v>0</v>
      </c>
      <c r="G10" s="75">
        <f t="shared" si="2"/>
        <v>0</v>
      </c>
      <c r="H10" s="59">
        <f>IF(SUM(F10:$F$366)=1,1,0)</f>
        <v>1</v>
      </c>
      <c r="I10" s="78">
        <f t="shared" si="3"/>
        <v>1</v>
      </c>
      <c r="J10" s="59">
        <f>IF(MOD(A10-1,12/VLOOKUP(Prem_Frequency,P_Parameters!$B$21:$C$24,2,FALSE))=0,1)*H10</f>
        <v>0</v>
      </c>
      <c r="K10" s="75">
        <f t="shared" si="4"/>
        <v>2000000</v>
      </c>
      <c r="L10" s="79">
        <f>SUMPRODUCT($J$7:$J$366,$N$7:$N$366)-SUMPRODUCT($J$7:J10,$N$7:N10)</f>
        <v>5700000</v>
      </c>
      <c r="M10" s="75">
        <f t="shared" ca="1" si="14"/>
        <v>144180.23533846645</v>
      </c>
      <c r="N10" s="75">
        <f>C_Higher!J10*Ann_Prem/No_Ann_Prems</f>
        <v>0</v>
      </c>
      <c r="O10" s="78">
        <f>VLOOKUP(INT((A10-1)/12)+1,P_Parameters!$B$63:$C$66,2)*N10</f>
        <v>0</v>
      </c>
      <c r="P10" s="80">
        <f t="shared" si="5"/>
        <v>0</v>
      </c>
      <c r="Q10" s="92">
        <f t="shared" si="6"/>
        <v>0</v>
      </c>
      <c r="R10" s="78">
        <f t="shared" ca="1" si="7"/>
        <v>0</v>
      </c>
      <c r="S10" s="75">
        <f t="shared" ca="1" si="8"/>
        <v>145340.4039966249</v>
      </c>
      <c r="T10" s="75">
        <f t="shared" ca="1" si="12"/>
        <v>0</v>
      </c>
      <c r="U10" s="81">
        <f>VLOOKUP(D10,P_Parameters!$B$71:$C$76,2)</f>
        <v>1</v>
      </c>
    </row>
    <row r="11" spans="1:21" x14ac:dyDescent="0.25">
      <c r="A11" s="59">
        <f t="shared" si="13"/>
        <v>5</v>
      </c>
      <c r="B11" s="76">
        <f t="shared" ca="1" si="0"/>
        <v>43525</v>
      </c>
      <c r="C11" s="76">
        <f t="shared" ca="1" si="1"/>
        <v>43556</v>
      </c>
      <c r="D11" s="77">
        <f t="shared" si="9"/>
        <v>1</v>
      </c>
      <c r="E11" s="77">
        <f t="shared" si="10"/>
        <v>0</v>
      </c>
      <c r="F11" s="75">
        <f t="shared" si="11"/>
        <v>0</v>
      </c>
      <c r="G11" s="75">
        <f t="shared" si="2"/>
        <v>0</v>
      </c>
      <c r="H11" s="59">
        <f>IF(SUM(F11:$F$366)=1,1,0)</f>
        <v>1</v>
      </c>
      <c r="I11" s="78">
        <f t="shared" si="3"/>
        <v>1</v>
      </c>
      <c r="J11" s="59">
        <f>IF(MOD(A11-1,12/VLOOKUP(Prem_Frequency,P_Parameters!$B$21:$C$24,2,FALSE))=0,1)*H11</f>
        <v>0</v>
      </c>
      <c r="K11" s="75">
        <f t="shared" si="4"/>
        <v>2000000</v>
      </c>
      <c r="L11" s="79">
        <f>SUMPRODUCT($J$7:$J$366,$N$7:$N$366)-SUMPRODUCT($J$7:J11,$N$7:N11)</f>
        <v>5700000</v>
      </c>
      <c r="M11" s="75">
        <f t="shared" ca="1" si="14"/>
        <v>145340.4039966249</v>
      </c>
      <c r="N11" s="75">
        <f>C_Higher!J11*Ann_Prem/No_Ann_Prems</f>
        <v>0</v>
      </c>
      <c r="O11" s="78">
        <f>VLOOKUP(INT((A11-1)/12)+1,P_Parameters!$B$63:$C$66,2)*N11</f>
        <v>0</v>
      </c>
      <c r="P11" s="80">
        <f t="shared" si="5"/>
        <v>0</v>
      </c>
      <c r="Q11" s="92">
        <f t="shared" si="6"/>
        <v>0</v>
      </c>
      <c r="R11" s="78">
        <f t="shared" ca="1" si="7"/>
        <v>0</v>
      </c>
      <c r="S11" s="75">
        <f t="shared" ca="1" si="8"/>
        <v>146509.9081320921</v>
      </c>
      <c r="T11" s="75">
        <f t="shared" ca="1" si="12"/>
        <v>0</v>
      </c>
      <c r="U11" s="81">
        <f>VLOOKUP(D11,P_Parameters!$B$71:$C$76,2)</f>
        <v>1</v>
      </c>
    </row>
    <row r="12" spans="1:21" x14ac:dyDescent="0.25">
      <c r="A12" s="59">
        <f t="shared" si="13"/>
        <v>6</v>
      </c>
      <c r="B12" s="76">
        <f t="shared" ca="1" si="0"/>
        <v>43556</v>
      </c>
      <c r="C12" s="76">
        <f t="shared" ca="1" si="1"/>
        <v>43586</v>
      </c>
      <c r="D12" s="77">
        <f t="shared" si="9"/>
        <v>1</v>
      </c>
      <c r="E12" s="77">
        <f t="shared" si="10"/>
        <v>0</v>
      </c>
      <c r="F12" s="75">
        <f t="shared" si="11"/>
        <v>0</v>
      </c>
      <c r="G12" s="75">
        <f t="shared" si="2"/>
        <v>0</v>
      </c>
      <c r="H12" s="59">
        <f>IF(SUM(F12:$F$366)=1,1,0)</f>
        <v>1</v>
      </c>
      <c r="I12" s="78">
        <f t="shared" si="3"/>
        <v>1</v>
      </c>
      <c r="J12" s="59">
        <f>IF(MOD(A12-1,12/VLOOKUP(Prem_Frequency,P_Parameters!$B$21:$C$24,2,FALSE))=0,1)*H12</f>
        <v>0</v>
      </c>
      <c r="K12" s="75">
        <f t="shared" si="4"/>
        <v>2000000</v>
      </c>
      <c r="L12" s="79">
        <f>SUMPRODUCT($J$7:$J$366,$N$7:$N$366)-SUMPRODUCT($J$7:J12,$N$7:N12)</f>
        <v>5700000</v>
      </c>
      <c r="M12" s="75">
        <f t="shared" ca="1" si="14"/>
        <v>146509.9081320921</v>
      </c>
      <c r="N12" s="75">
        <f>C_Higher!J12*Ann_Prem/No_Ann_Prems</f>
        <v>0</v>
      </c>
      <c r="O12" s="78">
        <f>VLOOKUP(INT((A12-1)/12)+1,P_Parameters!$B$63:$C$66,2)*N12</f>
        <v>0</v>
      </c>
      <c r="P12" s="80">
        <f t="shared" si="5"/>
        <v>0</v>
      </c>
      <c r="Q12" s="92">
        <f t="shared" si="6"/>
        <v>0</v>
      </c>
      <c r="R12" s="78">
        <f t="shared" ca="1" si="7"/>
        <v>0</v>
      </c>
      <c r="S12" s="75">
        <f t="shared" ca="1" si="8"/>
        <v>147688.82286423622</v>
      </c>
      <c r="T12" s="75">
        <f t="shared" ca="1" si="12"/>
        <v>0</v>
      </c>
      <c r="U12" s="81">
        <f>VLOOKUP(D12,P_Parameters!$B$71:$C$76,2)</f>
        <v>1</v>
      </c>
    </row>
    <row r="13" spans="1:21" x14ac:dyDescent="0.25">
      <c r="A13" s="59">
        <f t="shared" si="13"/>
        <v>7</v>
      </c>
      <c r="B13" s="76">
        <f t="shared" ca="1" si="0"/>
        <v>43586</v>
      </c>
      <c r="C13" s="76">
        <f t="shared" ca="1" si="1"/>
        <v>43617</v>
      </c>
      <c r="D13" s="77">
        <f t="shared" si="9"/>
        <v>1</v>
      </c>
      <c r="E13" s="77">
        <f t="shared" si="10"/>
        <v>0</v>
      </c>
      <c r="F13" s="75">
        <f t="shared" si="11"/>
        <v>0</v>
      </c>
      <c r="G13" s="75">
        <f t="shared" si="2"/>
        <v>0</v>
      </c>
      <c r="H13" s="59">
        <f>IF(SUM(F13:$F$366)=1,1,0)</f>
        <v>1</v>
      </c>
      <c r="I13" s="78">
        <f t="shared" si="3"/>
        <v>1</v>
      </c>
      <c r="J13" s="59">
        <f>IF(MOD(A13-1,12/VLOOKUP(Prem_Frequency,P_Parameters!$B$21:$C$24,2,FALSE))=0,1)*H13</f>
        <v>0</v>
      </c>
      <c r="K13" s="75">
        <f t="shared" si="4"/>
        <v>2000000</v>
      </c>
      <c r="L13" s="79">
        <f>SUMPRODUCT($J$7:$J$366,$N$7:$N$366)-SUMPRODUCT($J$7:J13,$N$7:N13)</f>
        <v>5700000</v>
      </c>
      <c r="M13" s="75">
        <f t="shared" ca="1" si="14"/>
        <v>147688.82286423622</v>
      </c>
      <c r="N13" s="75">
        <f>C_Higher!J13*Ann_Prem/No_Ann_Prems</f>
        <v>0</v>
      </c>
      <c r="O13" s="78">
        <f>VLOOKUP(INT((A13-1)/12)+1,P_Parameters!$B$63:$C$66,2)*N13</f>
        <v>0</v>
      </c>
      <c r="P13" s="80">
        <f t="shared" si="5"/>
        <v>0</v>
      </c>
      <c r="Q13" s="92">
        <f t="shared" si="6"/>
        <v>0</v>
      </c>
      <c r="R13" s="78">
        <f t="shared" ca="1" si="7"/>
        <v>0</v>
      </c>
      <c r="S13" s="75">
        <f t="shared" ca="1" si="8"/>
        <v>148877.22391688512</v>
      </c>
      <c r="T13" s="75">
        <f t="shared" ca="1" si="12"/>
        <v>0</v>
      </c>
      <c r="U13" s="81">
        <f>VLOOKUP(D13,P_Parameters!$B$71:$C$76,2)</f>
        <v>1</v>
      </c>
    </row>
    <row r="14" spans="1:21" x14ac:dyDescent="0.25">
      <c r="A14" s="59">
        <f t="shared" si="13"/>
        <v>8</v>
      </c>
      <c r="B14" s="76">
        <f t="shared" ca="1" si="0"/>
        <v>43617</v>
      </c>
      <c r="C14" s="76">
        <f t="shared" ca="1" si="1"/>
        <v>43647</v>
      </c>
      <c r="D14" s="77">
        <f t="shared" si="9"/>
        <v>1</v>
      </c>
      <c r="E14" s="77">
        <f t="shared" si="10"/>
        <v>0</v>
      </c>
      <c r="F14" s="75">
        <f t="shared" si="11"/>
        <v>0</v>
      </c>
      <c r="G14" s="75">
        <f t="shared" si="2"/>
        <v>0</v>
      </c>
      <c r="H14" s="59">
        <f>IF(SUM(F14:$F$366)=1,1,0)</f>
        <v>1</v>
      </c>
      <c r="I14" s="78">
        <f t="shared" si="3"/>
        <v>1</v>
      </c>
      <c r="J14" s="59">
        <f>IF(MOD(A14-1,12/VLOOKUP(Prem_Frequency,P_Parameters!$B$21:$C$24,2,FALSE))=0,1)*H14</f>
        <v>0</v>
      </c>
      <c r="K14" s="75">
        <f t="shared" si="4"/>
        <v>2000000</v>
      </c>
      <c r="L14" s="79">
        <f>SUMPRODUCT($J$7:$J$366,$N$7:$N$366)-SUMPRODUCT($J$7:J14,$N$7:N14)</f>
        <v>5700000</v>
      </c>
      <c r="M14" s="75">
        <f t="shared" ca="1" si="14"/>
        <v>148877.22391688512</v>
      </c>
      <c r="N14" s="75">
        <f>C_Higher!J14*Ann_Prem/No_Ann_Prems</f>
        <v>0</v>
      </c>
      <c r="O14" s="78">
        <f>VLOOKUP(INT((A14-1)/12)+1,P_Parameters!$B$63:$C$66,2)*N14</f>
        <v>0</v>
      </c>
      <c r="P14" s="80">
        <f t="shared" si="5"/>
        <v>0</v>
      </c>
      <c r="Q14" s="92">
        <f t="shared" si="6"/>
        <v>0</v>
      </c>
      <c r="R14" s="78">
        <f t="shared" ca="1" si="7"/>
        <v>0</v>
      </c>
      <c r="S14" s="75">
        <f t="shared" ca="1" si="8"/>
        <v>150075.1876231902</v>
      </c>
      <c r="T14" s="75">
        <f t="shared" ca="1" si="12"/>
        <v>0</v>
      </c>
      <c r="U14" s="81">
        <f>VLOOKUP(D14,P_Parameters!$B$71:$C$76,2)</f>
        <v>1</v>
      </c>
    </row>
    <row r="15" spans="1:21" x14ac:dyDescent="0.25">
      <c r="A15" s="59">
        <f t="shared" si="13"/>
        <v>9</v>
      </c>
      <c r="B15" s="76">
        <f t="shared" ca="1" si="0"/>
        <v>43647</v>
      </c>
      <c r="C15" s="76">
        <f t="shared" ca="1" si="1"/>
        <v>43678</v>
      </c>
      <c r="D15" s="77">
        <f t="shared" si="9"/>
        <v>1</v>
      </c>
      <c r="E15" s="77">
        <f t="shared" si="10"/>
        <v>0</v>
      </c>
      <c r="F15" s="75">
        <f t="shared" si="11"/>
        <v>0</v>
      </c>
      <c r="G15" s="75">
        <f t="shared" si="2"/>
        <v>0</v>
      </c>
      <c r="H15" s="59">
        <f>IF(SUM(F15:$F$366)=1,1,0)</f>
        <v>1</v>
      </c>
      <c r="I15" s="78">
        <f t="shared" si="3"/>
        <v>1</v>
      </c>
      <c r="J15" s="59">
        <f>IF(MOD(A15-1,12/VLOOKUP(Prem_Frequency,P_Parameters!$B$21:$C$24,2,FALSE))=0,1)*H15</f>
        <v>0</v>
      </c>
      <c r="K15" s="75">
        <f t="shared" si="4"/>
        <v>2000000</v>
      </c>
      <c r="L15" s="79">
        <f>SUMPRODUCT($J$7:$J$366,$N$7:$N$366)-SUMPRODUCT($J$7:J15,$N$7:N15)</f>
        <v>5700000</v>
      </c>
      <c r="M15" s="75">
        <f t="shared" ca="1" si="14"/>
        <v>150075.1876231902</v>
      </c>
      <c r="N15" s="75">
        <f>C_Higher!J15*Ann_Prem/No_Ann_Prems</f>
        <v>0</v>
      </c>
      <c r="O15" s="78">
        <f>VLOOKUP(INT((A15-1)/12)+1,P_Parameters!$B$63:$C$66,2)*N15</f>
        <v>0</v>
      </c>
      <c r="P15" s="80">
        <f t="shared" si="5"/>
        <v>0</v>
      </c>
      <c r="Q15" s="92">
        <f t="shared" si="6"/>
        <v>0</v>
      </c>
      <c r="R15" s="78">
        <f t="shared" ca="1" si="7"/>
        <v>0</v>
      </c>
      <c r="S15" s="75">
        <f t="shared" ca="1" si="8"/>
        <v>151282.79093052939</v>
      </c>
      <c r="T15" s="75">
        <f t="shared" ca="1" si="12"/>
        <v>0</v>
      </c>
      <c r="U15" s="81">
        <f>VLOOKUP(D15,P_Parameters!$B$71:$C$76,2)</f>
        <v>1</v>
      </c>
    </row>
    <row r="16" spans="1:21" x14ac:dyDescent="0.25">
      <c r="A16" s="59">
        <f t="shared" si="13"/>
        <v>10</v>
      </c>
      <c r="B16" s="76">
        <f t="shared" ca="1" si="0"/>
        <v>43678</v>
      </c>
      <c r="C16" s="76">
        <f t="shared" ca="1" si="1"/>
        <v>43709</v>
      </c>
      <c r="D16" s="77">
        <f t="shared" si="9"/>
        <v>1</v>
      </c>
      <c r="E16" s="77">
        <f t="shared" si="10"/>
        <v>0</v>
      </c>
      <c r="F16" s="75">
        <f t="shared" si="11"/>
        <v>0</v>
      </c>
      <c r="G16" s="75">
        <f t="shared" si="2"/>
        <v>0</v>
      </c>
      <c r="H16" s="59">
        <f>IF(SUM(F16:$F$366)=1,1,0)</f>
        <v>1</v>
      </c>
      <c r="I16" s="78">
        <f t="shared" si="3"/>
        <v>1</v>
      </c>
      <c r="J16" s="59">
        <f>IF(MOD(A16-1,12/VLOOKUP(Prem_Frequency,P_Parameters!$B$21:$C$24,2,FALSE))=0,1)*H16</f>
        <v>0</v>
      </c>
      <c r="K16" s="75">
        <f t="shared" si="4"/>
        <v>2000000</v>
      </c>
      <c r="L16" s="79">
        <f>SUMPRODUCT($J$7:$J$366,$N$7:$N$366)-SUMPRODUCT($J$7:J16,$N$7:N16)</f>
        <v>5700000</v>
      </c>
      <c r="M16" s="75">
        <f t="shared" ca="1" si="14"/>
        <v>151282.79093052939</v>
      </c>
      <c r="N16" s="75">
        <f>C_Higher!J16*Ann_Prem/No_Ann_Prems</f>
        <v>0</v>
      </c>
      <c r="O16" s="78">
        <f>VLOOKUP(INT((A16-1)/12)+1,P_Parameters!$B$63:$C$66,2)*N16</f>
        <v>0</v>
      </c>
      <c r="P16" s="80">
        <f t="shared" si="5"/>
        <v>0</v>
      </c>
      <c r="Q16" s="92">
        <f t="shared" si="6"/>
        <v>0</v>
      </c>
      <c r="R16" s="78">
        <f t="shared" ca="1" si="7"/>
        <v>0</v>
      </c>
      <c r="S16" s="75">
        <f t="shared" ca="1" si="8"/>
        <v>152500.11140544966</v>
      </c>
      <c r="T16" s="75">
        <f t="shared" ca="1" si="12"/>
        <v>0</v>
      </c>
      <c r="U16" s="81">
        <f>VLOOKUP(D16,P_Parameters!$B$71:$C$76,2)</f>
        <v>1</v>
      </c>
    </row>
    <row r="17" spans="1:21" x14ac:dyDescent="0.25">
      <c r="A17" s="59">
        <f t="shared" si="13"/>
        <v>11</v>
      </c>
      <c r="B17" s="76">
        <f t="shared" ca="1" si="0"/>
        <v>43709</v>
      </c>
      <c r="C17" s="76">
        <f t="shared" ca="1" si="1"/>
        <v>43739</v>
      </c>
      <c r="D17" s="77">
        <f t="shared" si="9"/>
        <v>1</v>
      </c>
      <c r="E17" s="77">
        <f t="shared" si="10"/>
        <v>0</v>
      </c>
      <c r="F17" s="75">
        <f t="shared" si="11"/>
        <v>0</v>
      </c>
      <c r="G17" s="75">
        <f t="shared" si="2"/>
        <v>0</v>
      </c>
      <c r="H17" s="59">
        <f>IF(SUM(F17:$F$366)=1,1,0)</f>
        <v>1</v>
      </c>
      <c r="I17" s="78">
        <f t="shared" si="3"/>
        <v>1</v>
      </c>
      <c r="J17" s="59">
        <f>IF(MOD(A17-1,12/VLOOKUP(Prem_Frequency,P_Parameters!$B$21:$C$24,2,FALSE))=0,1)*H17</f>
        <v>0</v>
      </c>
      <c r="K17" s="75">
        <f t="shared" si="4"/>
        <v>2000000</v>
      </c>
      <c r="L17" s="79">
        <f>SUMPRODUCT($J$7:$J$366,$N$7:$N$366)-SUMPRODUCT($J$7:J17,$N$7:N17)</f>
        <v>5700000</v>
      </c>
      <c r="M17" s="75">
        <f t="shared" ca="1" si="14"/>
        <v>152500.11140544966</v>
      </c>
      <c r="N17" s="75">
        <f>C_Higher!J17*Ann_Prem/No_Ann_Prems</f>
        <v>0</v>
      </c>
      <c r="O17" s="78">
        <f>VLOOKUP(INT((A17-1)/12)+1,P_Parameters!$B$63:$C$66,2)*N17</f>
        <v>0</v>
      </c>
      <c r="P17" s="80">
        <f t="shared" si="5"/>
        <v>0</v>
      </c>
      <c r="Q17" s="92">
        <f t="shared" si="6"/>
        <v>0</v>
      </c>
      <c r="R17" s="78">
        <f t="shared" ca="1" si="7"/>
        <v>0</v>
      </c>
      <c r="S17" s="75">
        <f t="shared" ca="1" si="8"/>
        <v>153727.22723864924</v>
      </c>
      <c r="T17" s="75">
        <f t="shared" ca="1" si="12"/>
        <v>0</v>
      </c>
      <c r="U17" s="81">
        <f>VLOOKUP(D17,P_Parameters!$B$71:$C$76,2)</f>
        <v>1</v>
      </c>
    </row>
    <row r="18" spans="1:21" x14ac:dyDescent="0.25">
      <c r="A18" s="59">
        <f t="shared" si="13"/>
        <v>12</v>
      </c>
      <c r="B18" s="76">
        <f t="shared" ca="1" si="0"/>
        <v>43739</v>
      </c>
      <c r="C18" s="76">
        <f t="shared" ca="1" si="1"/>
        <v>43770</v>
      </c>
      <c r="D18" s="77">
        <f t="shared" si="9"/>
        <v>2</v>
      </c>
      <c r="E18" s="77">
        <f t="shared" si="10"/>
        <v>1</v>
      </c>
      <c r="F18" s="75">
        <f t="shared" si="11"/>
        <v>0</v>
      </c>
      <c r="G18" s="75">
        <f t="shared" si="2"/>
        <v>0</v>
      </c>
      <c r="H18" s="59">
        <f>IF(SUM(F18:$F$366)=1,1,0)</f>
        <v>1</v>
      </c>
      <c r="I18" s="78">
        <f t="shared" si="3"/>
        <v>1</v>
      </c>
      <c r="J18" s="59">
        <f>IF(MOD(A18-1,12/VLOOKUP(Prem_Frequency,P_Parameters!$B$21:$C$24,2,FALSE))=0,1)*H18</f>
        <v>0</v>
      </c>
      <c r="K18" s="75">
        <f t="shared" si="4"/>
        <v>2000000</v>
      </c>
      <c r="L18" s="79">
        <f>SUMPRODUCT($J$7:$J$366,$N$7:$N$366)-SUMPRODUCT($J$7:J18,$N$7:N18)</f>
        <v>5700000</v>
      </c>
      <c r="M18" s="75">
        <f t="shared" ca="1" si="14"/>
        <v>153727.22723864924</v>
      </c>
      <c r="N18" s="75">
        <f>C_Higher!J18*Ann_Prem/No_Ann_Prems</f>
        <v>0</v>
      </c>
      <c r="O18" s="78">
        <f>VLOOKUP(INT((A18-1)/12)+1,P_Parameters!$B$63:$C$66,2)*N18</f>
        <v>0</v>
      </c>
      <c r="P18" s="80">
        <f t="shared" si="5"/>
        <v>0</v>
      </c>
      <c r="Q18" s="92">
        <f t="shared" si="6"/>
        <v>0</v>
      </c>
      <c r="R18" s="78">
        <f t="shared" ca="1" si="7"/>
        <v>0</v>
      </c>
      <c r="S18" s="75">
        <f t="shared" ca="1" si="8"/>
        <v>154964.21724999999</v>
      </c>
      <c r="T18" s="75">
        <f t="shared" ca="1" si="12"/>
        <v>0</v>
      </c>
      <c r="U18" s="81">
        <f>VLOOKUP(D18,P_Parameters!$B$71:$C$76,2)</f>
        <v>1</v>
      </c>
    </row>
    <row r="19" spans="1:21" x14ac:dyDescent="0.25">
      <c r="A19" s="59">
        <f t="shared" si="13"/>
        <v>13</v>
      </c>
      <c r="B19" s="76">
        <f t="shared" ca="1" si="0"/>
        <v>43770</v>
      </c>
      <c r="C19" s="76">
        <f t="shared" ca="1" si="1"/>
        <v>43800</v>
      </c>
      <c r="D19" s="77">
        <f t="shared" si="9"/>
        <v>2</v>
      </c>
      <c r="E19" s="77">
        <f t="shared" si="10"/>
        <v>0</v>
      </c>
      <c r="F19" s="75">
        <f t="shared" si="11"/>
        <v>0</v>
      </c>
      <c r="G19" s="75">
        <f t="shared" si="2"/>
        <v>1</v>
      </c>
      <c r="H19" s="59">
        <f>IF(SUM(F19:$F$366)=1,1,0)</f>
        <v>1</v>
      </c>
      <c r="I19" s="78">
        <f t="shared" si="3"/>
        <v>1</v>
      </c>
      <c r="J19" s="59">
        <f>IF(MOD(A19-1,12/VLOOKUP(Prem_Frequency,P_Parameters!$B$21:$C$24,2,FALSE))=0,1)*H19</f>
        <v>1</v>
      </c>
      <c r="K19" s="75">
        <f t="shared" si="4"/>
        <v>2000000</v>
      </c>
      <c r="L19" s="79">
        <f>SUMPRODUCT($J$7:$J$366,$N$7:$N$366)-SUMPRODUCT($J$7:J19,$N$7:N19)</f>
        <v>5400000</v>
      </c>
      <c r="M19" s="75">
        <f t="shared" ca="1" si="14"/>
        <v>154964.21724999999</v>
      </c>
      <c r="N19" s="75">
        <f>C_Higher!J19*Ann_Prem/No_Ann_Prems</f>
        <v>300000</v>
      </c>
      <c r="O19" s="78">
        <f>VLOOKUP(INT((A19-1)/12)+1,P_Parameters!$B$63:$C$66,2)*N19</f>
        <v>30000</v>
      </c>
      <c r="P19" s="80">
        <f t="shared" si="5"/>
        <v>3000</v>
      </c>
      <c r="Q19" s="92">
        <f t="shared" si="6"/>
        <v>5000</v>
      </c>
      <c r="R19" s="78">
        <f t="shared" ca="1" si="7"/>
        <v>87690</v>
      </c>
      <c r="S19" s="75">
        <f t="shared" ca="1" si="8"/>
        <v>331923.77338296315</v>
      </c>
      <c r="T19" s="75">
        <f t="shared" ca="1" si="12"/>
        <v>0</v>
      </c>
      <c r="U19" s="81">
        <f>VLOOKUP(D19,P_Parameters!$B$71:$C$76,2)</f>
        <v>1</v>
      </c>
    </row>
    <row r="20" spans="1:21" x14ac:dyDescent="0.25">
      <c r="A20" s="59">
        <f t="shared" si="13"/>
        <v>14</v>
      </c>
      <c r="B20" s="76">
        <f t="shared" ca="1" si="0"/>
        <v>43800</v>
      </c>
      <c r="C20" s="76">
        <f t="shared" ca="1" si="1"/>
        <v>43831</v>
      </c>
      <c r="D20" s="77">
        <f t="shared" si="9"/>
        <v>2</v>
      </c>
      <c r="E20" s="77">
        <f t="shared" si="10"/>
        <v>0</v>
      </c>
      <c r="F20" s="75">
        <f t="shared" si="11"/>
        <v>0</v>
      </c>
      <c r="G20" s="75">
        <f t="shared" si="2"/>
        <v>0</v>
      </c>
      <c r="H20" s="59">
        <f>IF(SUM(F20:$F$366)=1,1,0)</f>
        <v>1</v>
      </c>
      <c r="I20" s="78">
        <f t="shared" si="3"/>
        <v>1</v>
      </c>
      <c r="J20" s="59">
        <f>IF(MOD(A20-1,12/VLOOKUP(Prem_Frequency,P_Parameters!$B$21:$C$24,2,FALSE))=0,1)*H20</f>
        <v>0</v>
      </c>
      <c r="K20" s="75">
        <f t="shared" si="4"/>
        <v>2000000</v>
      </c>
      <c r="L20" s="79">
        <f>SUMPRODUCT($J$7:$J$366,$N$7:$N$366)-SUMPRODUCT($J$7:J20,$N$7:N20)</f>
        <v>5400000</v>
      </c>
      <c r="M20" s="75">
        <f t="shared" ca="1" si="14"/>
        <v>331923.77338296315</v>
      </c>
      <c r="N20" s="75">
        <f>C_Higher!J20*Ann_Prem/No_Ann_Prems</f>
        <v>0</v>
      </c>
      <c r="O20" s="78">
        <f>VLOOKUP(INT((A20-1)/12)+1,P_Parameters!$B$63:$C$66,2)*N20</f>
        <v>0</v>
      </c>
      <c r="P20" s="80">
        <f t="shared" si="5"/>
        <v>0</v>
      </c>
      <c r="Q20" s="92">
        <f t="shared" si="6"/>
        <v>0</v>
      </c>
      <c r="R20" s="78">
        <f t="shared" ca="1" si="7"/>
        <v>0</v>
      </c>
      <c r="S20" s="75">
        <f t="shared" ca="1" si="8"/>
        <v>334594.64958088723</v>
      </c>
      <c r="T20" s="75">
        <f t="shared" ca="1" si="12"/>
        <v>0</v>
      </c>
      <c r="U20" s="81">
        <f>VLOOKUP(D20,P_Parameters!$B$71:$C$76,2)</f>
        <v>1</v>
      </c>
    </row>
    <row r="21" spans="1:21" x14ac:dyDescent="0.25">
      <c r="A21" s="59">
        <f t="shared" si="13"/>
        <v>15</v>
      </c>
      <c r="B21" s="76">
        <f t="shared" ca="1" si="0"/>
        <v>43831</v>
      </c>
      <c r="C21" s="76">
        <f t="shared" ca="1" si="1"/>
        <v>43862</v>
      </c>
      <c r="D21" s="77">
        <f t="shared" si="9"/>
        <v>2</v>
      </c>
      <c r="E21" s="77">
        <f t="shared" si="10"/>
        <v>0</v>
      </c>
      <c r="F21" s="75">
        <f t="shared" si="11"/>
        <v>0</v>
      </c>
      <c r="G21" s="75">
        <f t="shared" si="2"/>
        <v>0</v>
      </c>
      <c r="H21" s="59">
        <f>IF(SUM(F21:$F$366)=1,1,0)</f>
        <v>1</v>
      </c>
      <c r="I21" s="78">
        <f t="shared" si="3"/>
        <v>1</v>
      </c>
      <c r="J21" s="59">
        <f>IF(MOD(A21-1,12/VLOOKUP(Prem_Frequency,P_Parameters!$B$21:$C$24,2,FALSE))=0,1)*H21</f>
        <v>0</v>
      </c>
      <c r="K21" s="75">
        <f t="shared" si="4"/>
        <v>2000000</v>
      </c>
      <c r="L21" s="79">
        <f>SUMPRODUCT($J$7:$J$366,$N$7:$N$366)-SUMPRODUCT($J$7:J21,$N$7:N21)</f>
        <v>5400000</v>
      </c>
      <c r="M21" s="75">
        <f t="shared" ca="1" si="14"/>
        <v>334594.64958088723</v>
      </c>
      <c r="N21" s="75">
        <f>C_Higher!J21*Ann_Prem/No_Ann_Prems</f>
        <v>0</v>
      </c>
      <c r="O21" s="78">
        <f>VLOOKUP(INT((A21-1)/12)+1,P_Parameters!$B$63:$C$66,2)*N21</f>
        <v>0</v>
      </c>
      <c r="P21" s="80">
        <f t="shared" si="5"/>
        <v>0</v>
      </c>
      <c r="Q21" s="92">
        <f t="shared" si="6"/>
        <v>0</v>
      </c>
      <c r="R21" s="78">
        <f t="shared" ca="1" si="7"/>
        <v>0</v>
      </c>
      <c r="S21" s="75">
        <f t="shared" ca="1" si="8"/>
        <v>337287.01739898638</v>
      </c>
      <c r="T21" s="75">
        <f t="shared" ca="1" si="12"/>
        <v>0</v>
      </c>
      <c r="U21" s="81">
        <f>VLOOKUP(D21,P_Parameters!$B$71:$C$76,2)</f>
        <v>1</v>
      </c>
    </row>
    <row r="22" spans="1:21" x14ac:dyDescent="0.25">
      <c r="A22" s="59">
        <f t="shared" si="13"/>
        <v>16</v>
      </c>
      <c r="B22" s="76">
        <f t="shared" ca="1" si="0"/>
        <v>43862</v>
      </c>
      <c r="C22" s="76">
        <f t="shared" ca="1" si="1"/>
        <v>43891</v>
      </c>
      <c r="D22" s="77">
        <f t="shared" si="9"/>
        <v>2</v>
      </c>
      <c r="E22" s="77">
        <f t="shared" si="10"/>
        <v>0</v>
      </c>
      <c r="F22" s="75">
        <f t="shared" si="11"/>
        <v>0</v>
      </c>
      <c r="G22" s="75">
        <f t="shared" si="2"/>
        <v>0</v>
      </c>
      <c r="H22" s="59">
        <f>IF(SUM(F22:$F$366)=1,1,0)</f>
        <v>1</v>
      </c>
      <c r="I22" s="78">
        <f t="shared" si="3"/>
        <v>1</v>
      </c>
      <c r="J22" s="59">
        <f>IF(MOD(A22-1,12/VLOOKUP(Prem_Frequency,P_Parameters!$B$21:$C$24,2,FALSE))=0,1)*H22</f>
        <v>0</v>
      </c>
      <c r="K22" s="75">
        <f t="shared" si="4"/>
        <v>2000000</v>
      </c>
      <c r="L22" s="79">
        <f>SUMPRODUCT($J$7:$J$366,$N$7:$N$366)-SUMPRODUCT($J$7:J22,$N$7:N22)</f>
        <v>5400000</v>
      </c>
      <c r="M22" s="75">
        <f t="shared" ca="1" si="14"/>
        <v>337287.01739898638</v>
      </c>
      <c r="N22" s="75">
        <f>C_Higher!J22*Ann_Prem/No_Ann_Prems</f>
        <v>0</v>
      </c>
      <c r="O22" s="78">
        <f>VLOOKUP(INT((A22-1)/12)+1,P_Parameters!$B$63:$C$66,2)*N22</f>
        <v>0</v>
      </c>
      <c r="P22" s="80">
        <f t="shared" si="5"/>
        <v>0</v>
      </c>
      <c r="Q22" s="92">
        <f t="shared" si="6"/>
        <v>0</v>
      </c>
      <c r="R22" s="78">
        <f t="shared" ca="1" si="7"/>
        <v>0</v>
      </c>
      <c r="S22" s="75">
        <f t="shared" ca="1" si="8"/>
        <v>340001.04977292055</v>
      </c>
      <c r="T22" s="75">
        <f t="shared" ca="1" si="12"/>
        <v>0</v>
      </c>
      <c r="U22" s="81">
        <f>VLOOKUP(D22,P_Parameters!$B$71:$C$76,2)</f>
        <v>1</v>
      </c>
    </row>
    <row r="23" spans="1:21" x14ac:dyDescent="0.25">
      <c r="A23" s="59">
        <f t="shared" si="13"/>
        <v>17</v>
      </c>
      <c r="B23" s="76">
        <f t="shared" ca="1" si="0"/>
        <v>43891</v>
      </c>
      <c r="C23" s="76">
        <f t="shared" ca="1" si="1"/>
        <v>43922</v>
      </c>
      <c r="D23" s="77">
        <f t="shared" si="9"/>
        <v>2</v>
      </c>
      <c r="E23" s="77">
        <f t="shared" si="10"/>
        <v>0</v>
      </c>
      <c r="F23" s="75">
        <f t="shared" si="11"/>
        <v>0</v>
      </c>
      <c r="G23" s="75">
        <f t="shared" si="2"/>
        <v>0</v>
      </c>
      <c r="H23" s="59">
        <f>IF(SUM(F23:$F$366)=1,1,0)</f>
        <v>1</v>
      </c>
      <c r="I23" s="78">
        <f t="shared" si="3"/>
        <v>1</v>
      </c>
      <c r="J23" s="59">
        <f>IF(MOD(A23-1,12/VLOOKUP(Prem_Frequency,P_Parameters!$B$21:$C$24,2,FALSE))=0,1)*H23</f>
        <v>0</v>
      </c>
      <c r="K23" s="75">
        <f t="shared" si="4"/>
        <v>2000000</v>
      </c>
      <c r="L23" s="79">
        <f>SUMPRODUCT($J$7:$J$366,$N$7:$N$366)-SUMPRODUCT($J$7:J23,$N$7:N23)</f>
        <v>5400000</v>
      </c>
      <c r="M23" s="75">
        <f t="shared" ca="1" si="14"/>
        <v>340001.04977292055</v>
      </c>
      <c r="N23" s="75">
        <f>C_Higher!J23*Ann_Prem/No_Ann_Prems</f>
        <v>0</v>
      </c>
      <c r="O23" s="78">
        <f>VLOOKUP(INT((A23-1)/12)+1,P_Parameters!$B$63:$C$66,2)*N23</f>
        <v>0</v>
      </c>
      <c r="P23" s="80">
        <f t="shared" si="5"/>
        <v>0</v>
      </c>
      <c r="Q23" s="92">
        <f t="shared" si="6"/>
        <v>0</v>
      </c>
      <c r="R23" s="78">
        <f t="shared" ca="1" si="7"/>
        <v>0</v>
      </c>
      <c r="S23" s="75">
        <f t="shared" ca="1" si="8"/>
        <v>342736.92102990323</v>
      </c>
      <c r="T23" s="75">
        <f t="shared" ca="1" si="12"/>
        <v>0</v>
      </c>
      <c r="U23" s="81">
        <f>VLOOKUP(D23,P_Parameters!$B$71:$C$76,2)</f>
        <v>1</v>
      </c>
    </row>
    <row r="24" spans="1:21" x14ac:dyDescent="0.25">
      <c r="A24" s="59">
        <f t="shared" si="13"/>
        <v>18</v>
      </c>
      <c r="B24" s="76">
        <f t="shared" ca="1" si="0"/>
        <v>43922</v>
      </c>
      <c r="C24" s="76">
        <f t="shared" ca="1" si="1"/>
        <v>43952</v>
      </c>
      <c r="D24" s="77">
        <f t="shared" si="9"/>
        <v>2</v>
      </c>
      <c r="E24" s="77">
        <f t="shared" si="10"/>
        <v>0</v>
      </c>
      <c r="F24" s="75">
        <f t="shared" si="11"/>
        <v>0</v>
      </c>
      <c r="G24" s="75">
        <f t="shared" si="2"/>
        <v>0</v>
      </c>
      <c r="H24" s="59">
        <f>IF(SUM(F24:$F$366)=1,1,0)</f>
        <v>1</v>
      </c>
      <c r="I24" s="78">
        <f t="shared" si="3"/>
        <v>1</v>
      </c>
      <c r="J24" s="59">
        <f>IF(MOD(A24-1,12/VLOOKUP(Prem_Frequency,P_Parameters!$B$21:$C$24,2,FALSE))=0,1)*H24</f>
        <v>0</v>
      </c>
      <c r="K24" s="75">
        <f t="shared" si="4"/>
        <v>2000000</v>
      </c>
      <c r="L24" s="79">
        <f>SUMPRODUCT($J$7:$J$366,$N$7:$N$366)-SUMPRODUCT($J$7:J24,$N$7:N24)</f>
        <v>5400000</v>
      </c>
      <c r="M24" s="75">
        <f t="shared" ca="1" si="14"/>
        <v>342736.92102990323</v>
      </c>
      <c r="N24" s="75">
        <f>C_Higher!J24*Ann_Prem/No_Ann_Prems</f>
        <v>0</v>
      </c>
      <c r="O24" s="78">
        <f>VLOOKUP(INT((A24-1)/12)+1,P_Parameters!$B$63:$C$66,2)*N24</f>
        <v>0</v>
      </c>
      <c r="P24" s="80">
        <f t="shared" si="5"/>
        <v>0</v>
      </c>
      <c r="Q24" s="92">
        <f t="shared" si="6"/>
        <v>0</v>
      </c>
      <c r="R24" s="78">
        <f t="shared" ca="1" si="7"/>
        <v>0</v>
      </c>
      <c r="S24" s="75">
        <f t="shared" ca="1" si="8"/>
        <v>345494.80689989898</v>
      </c>
      <c r="T24" s="75">
        <f t="shared" ca="1" si="12"/>
        <v>0</v>
      </c>
      <c r="U24" s="81">
        <f>VLOOKUP(D24,P_Parameters!$B$71:$C$76,2)</f>
        <v>1</v>
      </c>
    </row>
    <row r="25" spans="1:21" x14ac:dyDescent="0.25">
      <c r="A25" s="59">
        <f t="shared" si="13"/>
        <v>19</v>
      </c>
      <c r="B25" s="76">
        <f t="shared" ca="1" si="0"/>
        <v>43952</v>
      </c>
      <c r="C25" s="76">
        <f t="shared" ca="1" si="1"/>
        <v>43983</v>
      </c>
      <c r="D25" s="77">
        <f t="shared" si="9"/>
        <v>2</v>
      </c>
      <c r="E25" s="77">
        <f t="shared" si="10"/>
        <v>0</v>
      </c>
      <c r="F25" s="75">
        <f t="shared" si="11"/>
        <v>0</v>
      </c>
      <c r="G25" s="75">
        <f t="shared" si="2"/>
        <v>0</v>
      </c>
      <c r="H25" s="59">
        <f>IF(SUM(F25:$F$366)=1,1,0)</f>
        <v>1</v>
      </c>
      <c r="I25" s="78">
        <f t="shared" si="3"/>
        <v>1</v>
      </c>
      <c r="J25" s="59">
        <f>IF(MOD(A25-1,12/VLOOKUP(Prem_Frequency,P_Parameters!$B$21:$C$24,2,FALSE))=0,1)*H25</f>
        <v>0</v>
      </c>
      <c r="K25" s="75">
        <f t="shared" si="4"/>
        <v>2000000</v>
      </c>
      <c r="L25" s="79">
        <f>SUMPRODUCT($J$7:$J$366,$N$7:$N$366)-SUMPRODUCT($J$7:J25,$N$7:N25)</f>
        <v>5400000</v>
      </c>
      <c r="M25" s="75">
        <f t="shared" ca="1" si="14"/>
        <v>345494.80689989898</v>
      </c>
      <c r="N25" s="75">
        <f>C_Higher!J25*Ann_Prem/No_Ann_Prems</f>
        <v>0</v>
      </c>
      <c r="O25" s="78">
        <f>VLOOKUP(INT((A25-1)/12)+1,P_Parameters!$B$63:$C$66,2)*N25</f>
        <v>0</v>
      </c>
      <c r="P25" s="80">
        <f t="shared" si="5"/>
        <v>0</v>
      </c>
      <c r="Q25" s="92">
        <f t="shared" si="6"/>
        <v>0</v>
      </c>
      <c r="R25" s="78">
        <f t="shared" ca="1" si="7"/>
        <v>0</v>
      </c>
      <c r="S25" s="75">
        <f t="shared" ca="1" si="8"/>
        <v>348274.88452691078</v>
      </c>
      <c r="T25" s="75">
        <f t="shared" ca="1" si="12"/>
        <v>0</v>
      </c>
      <c r="U25" s="81">
        <f>VLOOKUP(D25,P_Parameters!$B$71:$C$76,2)</f>
        <v>1</v>
      </c>
    </row>
    <row r="26" spans="1:21" x14ac:dyDescent="0.25">
      <c r="A26" s="59">
        <f t="shared" si="13"/>
        <v>20</v>
      </c>
      <c r="B26" s="76">
        <f t="shared" ca="1" si="0"/>
        <v>43983</v>
      </c>
      <c r="C26" s="76">
        <f t="shared" ca="1" si="1"/>
        <v>44013</v>
      </c>
      <c r="D26" s="77">
        <f t="shared" si="9"/>
        <v>2</v>
      </c>
      <c r="E26" s="77">
        <f t="shared" si="10"/>
        <v>0</v>
      </c>
      <c r="F26" s="75">
        <f t="shared" si="11"/>
        <v>0</v>
      </c>
      <c r="G26" s="75">
        <f t="shared" si="2"/>
        <v>0</v>
      </c>
      <c r="H26" s="59">
        <f>IF(SUM(F26:$F$366)=1,1,0)</f>
        <v>1</v>
      </c>
      <c r="I26" s="78">
        <f t="shared" si="3"/>
        <v>1</v>
      </c>
      <c r="J26" s="59">
        <f>IF(MOD(A26-1,12/VLOOKUP(Prem_Frequency,P_Parameters!$B$21:$C$24,2,FALSE))=0,1)*H26</f>
        <v>0</v>
      </c>
      <c r="K26" s="75">
        <f t="shared" si="4"/>
        <v>2000000</v>
      </c>
      <c r="L26" s="79">
        <f>SUMPRODUCT($J$7:$J$366,$N$7:$N$366)-SUMPRODUCT($J$7:J26,$N$7:N26)</f>
        <v>5400000</v>
      </c>
      <c r="M26" s="75">
        <f t="shared" ca="1" si="14"/>
        <v>348274.88452691078</v>
      </c>
      <c r="N26" s="75">
        <f>C_Higher!J26*Ann_Prem/No_Ann_Prems</f>
        <v>0</v>
      </c>
      <c r="O26" s="78">
        <f>VLOOKUP(INT((A26-1)/12)+1,P_Parameters!$B$63:$C$66,2)*N26</f>
        <v>0</v>
      </c>
      <c r="P26" s="80">
        <f t="shared" si="5"/>
        <v>0</v>
      </c>
      <c r="Q26" s="92">
        <f t="shared" si="6"/>
        <v>0</v>
      </c>
      <c r="R26" s="78">
        <f t="shared" ca="1" si="7"/>
        <v>0</v>
      </c>
      <c r="S26" s="75">
        <f t="shared" ca="1" si="8"/>
        <v>351077.33248035837</v>
      </c>
      <c r="T26" s="75">
        <f t="shared" ca="1" si="12"/>
        <v>0</v>
      </c>
      <c r="U26" s="81">
        <f>VLOOKUP(D26,P_Parameters!$B$71:$C$76,2)</f>
        <v>1</v>
      </c>
    </row>
    <row r="27" spans="1:21" x14ac:dyDescent="0.25">
      <c r="A27" s="59">
        <f t="shared" si="13"/>
        <v>21</v>
      </c>
      <c r="B27" s="76">
        <f t="shared" ca="1" si="0"/>
        <v>44013</v>
      </c>
      <c r="C27" s="76">
        <f t="shared" ca="1" si="1"/>
        <v>44044</v>
      </c>
      <c r="D27" s="77">
        <f t="shared" si="9"/>
        <v>2</v>
      </c>
      <c r="E27" s="77">
        <f t="shared" si="10"/>
        <v>0</v>
      </c>
      <c r="F27" s="75">
        <f t="shared" si="11"/>
        <v>0</v>
      </c>
      <c r="G27" s="75">
        <f t="shared" si="2"/>
        <v>0</v>
      </c>
      <c r="H27" s="59">
        <f>IF(SUM(F27:$F$366)=1,1,0)</f>
        <v>1</v>
      </c>
      <c r="I27" s="78">
        <f t="shared" si="3"/>
        <v>1</v>
      </c>
      <c r="J27" s="59">
        <f>IF(MOD(A27-1,12/VLOOKUP(Prem_Frequency,P_Parameters!$B$21:$C$24,2,FALSE))=0,1)*H27</f>
        <v>0</v>
      </c>
      <c r="K27" s="75">
        <f t="shared" si="4"/>
        <v>2000000</v>
      </c>
      <c r="L27" s="79">
        <f>SUMPRODUCT($J$7:$J$366,$N$7:$N$366)-SUMPRODUCT($J$7:J27,$N$7:N27)</f>
        <v>5400000</v>
      </c>
      <c r="M27" s="75">
        <f t="shared" ca="1" si="14"/>
        <v>351077.33248035837</v>
      </c>
      <c r="N27" s="75">
        <f>C_Higher!J27*Ann_Prem/No_Ann_Prems</f>
        <v>0</v>
      </c>
      <c r="O27" s="78">
        <f>VLOOKUP(INT((A27-1)/12)+1,P_Parameters!$B$63:$C$66,2)*N27</f>
        <v>0</v>
      </c>
      <c r="P27" s="80">
        <f t="shared" si="5"/>
        <v>0</v>
      </c>
      <c r="Q27" s="92">
        <f t="shared" si="6"/>
        <v>0</v>
      </c>
      <c r="R27" s="78">
        <f t="shared" ca="1" si="7"/>
        <v>0</v>
      </c>
      <c r="S27" s="75">
        <f t="shared" ca="1" si="8"/>
        <v>353902.330766548</v>
      </c>
      <c r="T27" s="75">
        <f t="shared" ca="1" si="12"/>
        <v>0</v>
      </c>
      <c r="U27" s="81">
        <f>VLOOKUP(D27,P_Parameters!$B$71:$C$76,2)</f>
        <v>1</v>
      </c>
    </row>
    <row r="28" spans="1:21" x14ac:dyDescent="0.25">
      <c r="A28" s="59">
        <f t="shared" si="13"/>
        <v>22</v>
      </c>
      <c r="B28" s="76">
        <f t="shared" ca="1" si="0"/>
        <v>44044</v>
      </c>
      <c r="C28" s="76">
        <f t="shared" ca="1" si="1"/>
        <v>44075</v>
      </c>
      <c r="D28" s="77">
        <f t="shared" si="9"/>
        <v>2</v>
      </c>
      <c r="E28" s="77">
        <f t="shared" si="10"/>
        <v>0</v>
      </c>
      <c r="F28" s="75">
        <f t="shared" si="11"/>
        <v>0</v>
      </c>
      <c r="G28" s="75">
        <f t="shared" si="2"/>
        <v>0</v>
      </c>
      <c r="H28" s="59">
        <f>IF(SUM(F28:$F$366)=1,1,0)</f>
        <v>1</v>
      </c>
      <c r="I28" s="78">
        <f t="shared" si="3"/>
        <v>1</v>
      </c>
      <c r="J28" s="59">
        <f>IF(MOD(A28-1,12/VLOOKUP(Prem_Frequency,P_Parameters!$B$21:$C$24,2,FALSE))=0,1)*H28</f>
        <v>0</v>
      </c>
      <c r="K28" s="75">
        <f t="shared" si="4"/>
        <v>2000000</v>
      </c>
      <c r="L28" s="79">
        <f>SUMPRODUCT($J$7:$J$366,$N$7:$N$366)-SUMPRODUCT($J$7:J28,$N$7:N28)</f>
        <v>5400000</v>
      </c>
      <c r="M28" s="75">
        <f t="shared" ca="1" si="14"/>
        <v>353902.330766548</v>
      </c>
      <c r="N28" s="75">
        <f>C_Higher!J28*Ann_Prem/No_Ann_Prems</f>
        <v>0</v>
      </c>
      <c r="O28" s="78">
        <f>VLOOKUP(INT((A28-1)/12)+1,P_Parameters!$B$63:$C$66,2)*N28</f>
        <v>0</v>
      </c>
      <c r="P28" s="80">
        <f t="shared" si="5"/>
        <v>0</v>
      </c>
      <c r="Q28" s="92">
        <f t="shared" si="6"/>
        <v>0</v>
      </c>
      <c r="R28" s="78">
        <f t="shared" ca="1" si="7"/>
        <v>0</v>
      </c>
      <c r="S28" s="75">
        <f t="shared" ca="1" si="8"/>
        <v>356750.06084023468</v>
      </c>
      <c r="T28" s="75">
        <f t="shared" ca="1" si="12"/>
        <v>0</v>
      </c>
      <c r="U28" s="81">
        <f>VLOOKUP(D28,P_Parameters!$B$71:$C$76,2)</f>
        <v>1</v>
      </c>
    </row>
    <row r="29" spans="1:21" x14ac:dyDescent="0.25">
      <c r="A29" s="59">
        <f t="shared" si="13"/>
        <v>23</v>
      </c>
      <c r="B29" s="76">
        <f t="shared" ca="1" si="0"/>
        <v>44075</v>
      </c>
      <c r="C29" s="76">
        <f t="shared" ca="1" si="1"/>
        <v>44105</v>
      </c>
      <c r="D29" s="77">
        <f t="shared" si="9"/>
        <v>2</v>
      </c>
      <c r="E29" s="77">
        <f t="shared" si="10"/>
        <v>0</v>
      </c>
      <c r="F29" s="75">
        <f t="shared" si="11"/>
        <v>0</v>
      </c>
      <c r="G29" s="75">
        <f t="shared" si="2"/>
        <v>0</v>
      </c>
      <c r="H29" s="59">
        <f>IF(SUM(F29:$F$366)=1,1,0)</f>
        <v>1</v>
      </c>
      <c r="I29" s="78">
        <f t="shared" si="3"/>
        <v>1</v>
      </c>
      <c r="J29" s="59">
        <f>IF(MOD(A29-1,12/VLOOKUP(Prem_Frequency,P_Parameters!$B$21:$C$24,2,FALSE))=0,1)*H29</f>
        <v>0</v>
      </c>
      <c r="K29" s="75">
        <f t="shared" si="4"/>
        <v>2000000</v>
      </c>
      <c r="L29" s="79">
        <f>SUMPRODUCT($J$7:$J$366,$N$7:$N$366)-SUMPRODUCT($J$7:J29,$N$7:N29)</f>
        <v>5400000</v>
      </c>
      <c r="M29" s="75">
        <f t="shared" ca="1" si="14"/>
        <v>356750.06084023468</v>
      </c>
      <c r="N29" s="75">
        <f>C_Higher!J29*Ann_Prem/No_Ann_Prems</f>
        <v>0</v>
      </c>
      <c r="O29" s="78">
        <f>VLOOKUP(INT((A29-1)/12)+1,P_Parameters!$B$63:$C$66,2)*N29</f>
        <v>0</v>
      </c>
      <c r="P29" s="80">
        <f t="shared" si="5"/>
        <v>0</v>
      </c>
      <c r="Q29" s="92">
        <f t="shared" si="6"/>
        <v>0</v>
      </c>
      <c r="R29" s="78">
        <f t="shared" ca="1" si="7"/>
        <v>0</v>
      </c>
      <c r="S29" s="75">
        <f t="shared" ca="1" si="8"/>
        <v>359620.70561627724</v>
      </c>
      <c r="T29" s="75">
        <f t="shared" ca="1" si="12"/>
        <v>0</v>
      </c>
      <c r="U29" s="81">
        <f>VLOOKUP(D29,P_Parameters!$B$71:$C$76,2)</f>
        <v>1</v>
      </c>
    </row>
    <row r="30" spans="1:21" x14ac:dyDescent="0.25">
      <c r="A30" s="59">
        <f t="shared" si="13"/>
        <v>24</v>
      </c>
      <c r="B30" s="76">
        <f t="shared" ca="1" si="0"/>
        <v>44105</v>
      </c>
      <c r="C30" s="76">
        <f t="shared" ca="1" si="1"/>
        <v>44136</v>
      </c>
      <c r="D30" s="77">
        <f t="shared" si="9"/>
        <v>3</v>
      </c>
      <c r="E30" s="77">
        <f t="shared" si="10"/>
        <v>2</v>
      </c>
      <c r="F30" s="75">
        <f t="shared" si="11"/>
        <v>0</v>
      </c>
      <c r="G30" s="75">
        <f t="shared" si="2"/>
        <v>0</v>
      </c>
      <c r="H30" s="59">
        <f>IF(SUM(F30:$F$366)=1,1,0)</f>
        <v>1</v>
      </c>
      <c r="I30" s="78">
        <f t="shared" si="3"/>
        <v>1</v>
      </c>
      <c r="J30" s="59">
        <f>IF(MOD(A30-1,12/VLOOKUP(Prem_Frequency,P_Parameters!$B$21:$C$24,2,FALSE))=0,1)*H30</f>
        <v>0</v>
      </c>
      <c r="K30" s="75">
        <f t="shared" si="4"/>
        <v>2000000</v>
      </c>
      <c r="L30" s="79">
        <f>SUMPRODUCT($J$7:$J$366,$N$7:$N$366)-SUMPRODUCT($J$7:J30,$N$7:N30)</f>
        <v>5400000</v>
      </c>
      <c r="M30" s="75">
        <f t="shared" ca="1" si="14"/>
        <v>359620.70561627724</v>
      </c>
      <c r="N30" s="75">
        <f>C_Higher!J30*Ann_Prem/No_Ann_Prems</f>
        <v>0</v>
      </c>
      <c r="O30" s="78">
        <f>VLOOKUP(INT((A30-1)/12)+1,P_Parameters!$B$63:$C$66,2)*N30</f>
        <v>0</v>
      </c>
      <c r="P30" s="80">
        <f t="shared" si="5"/>
        <v>0</v>
      </c>
      <c r="Q30" s="92">
        <f t="shared" si="6"/>
        <v>0</v>
      </c>
      <c r="R30" s="78">
        <f t="shared" ca="1" si="7"/>
        <v>0</v>
      </c>
      <c r="S30" s="75">
        <f t="shared" ca="1" si="8"/>
        <v>362514.44948138739</v>
      </c>
      <c r="T30" s="75">
        <f t="shared" ca="1" si="12"/>
        <v>271885.83711104054</v>
      </c>
      <c r="U30" s="81">
        <f>VLOOKUP(D30,P_Parameters!$B$71:$C$76,2)</f>
        <v>0.25</v>
      </c>
    </row>
    <row r="31" spans="1:21" x14ac:dyDescent="0.25">
      <c r="A31" s="59">
        <f t="shared" si="13"/>
        <v>25</v>
      </c>
      <c r="B31" s="76">
        <f t="shared" ca="1" si="0"/>
        <v>44136</v>
      </c>
      <c r="C31" s="76">
        <f t="shared" ca="1" si="1"/>
        <v>44166</v>
      </c>
      <c r="D31" s="77">
        <f t="shared" si="9"/>
        <v>3</v>
      </c>
      <c r="E31" s="77">
        <f t="shared" si="10"/>
        <v>0</v>
      </c>
      <c r="F31" s="75">
        <f t="shared" si="11"/>
        <v>0</v>
      </c>
      <c r="G31" s="75">
        <f t="shared" si="2"/>
        <v>1</v>
      </c>
      <c r="H31" s="59">
        <f>IF(SUM(F31:$F$366)=1,1,0)</f>
        <v>1</v>
      </c>
      <c r="I31" s="78">
        <f t="shared" si="3"/>
        <v>1</v>
      </c>
      <c r="J31" s="59">
        <f>IF(MOD(A31-1,12/VLOOKUP(Prem_Frequency,P_Parameters!$B$21:$C$24,2,FALSE))=0,1)*H31</f>
        <v>1</v>
      </c>
      <c r="K31" s="75">
        <f t="shared" si="4"/>
        <v>2000000</v>
      </c>
      <c r="L31" s="79">
        <f>SUMPRODUCT($J$7:$J$366,$N$7:$N$366)-SUMPRODUCT($J$7:J31,$N$7:N31)</f>
        <v>5100000</v>
      </c>
      <c r="M31" s="75">
        <f t="shared" ca="1" si="14"/>
        <v>362514.44948138739</v>
      </c>
      <c r="N31" s="75">
        <f>C_Higher!J31*Ann_Prem/No_Ann_Prems</f>
        <v>300000</v>
      </c>
      <c r="O31" s="78">
        <f>VLOOKUP(INT((A31-1)/12)+1,P_Parameters!$B$63:$C$66,2)*N31</f>
        <v>15000</v>
      </c>
      <c r="P31" s="80">
        <f t="shared" si="5"/>
        <v>3000</v>
      </c>
      <c r="Q31" s="92">
        <f t="shared" si="6"/>
        <v>5000</v>
      </c>
      <c r="R31" s="78">
        <f t="shared" ca="1" si="7"/>
        <v>84135</v>
      </c>
      <c r="S31" s="75">
        <f t="shared" ca="1" si="8"/>
        <v>559848.39648484462</v>
      </c>
      <c r="T31" s="75">
        <f t="shared" ca="1" si="12"/>
        <v>419886.29736363346</v>
      </c>
      <c r="U31" s="81">
        <f>VLOOKUP(D31,P_Parameters!$B$71:$C$76,2)</f>
        <v>0.25</v>
      </c>
    </row>
    <row r="32" spans="1:21" x14ac:dyDescent="0.25">
      <c r="A32" s="59">
        <f t="shared" si="13"/>
        <v>26</v>
      </c>
      <c r="B32" s="76">
        <f t="shared" ca="1" si="0"/>
        <v>44166</v>
      </c>
      <c r="C32" s="76">
        <f t="shared" ca="1" si="1"/>
        <v>44197</v>
      </c>
      <c r="D32" s="77">
        <f t="shared" si="9"/>
        <v>3</v>
      </c>
      <c r="E32" s="77">
        <f t="shared" si="10"/>
        <v>0</v>
      </c>
      <c r="F32" s="75">
        <f t="shared" si="11"/>
        <v>0</v>
      </c>
      <c r="G32" s="75">
        <f t="shared" si="2"/>
        <v>0</v>
      </c>
      <c r="H32" s="59">
        <f>IF(SUM(F32:$F$366)=1,1,0)</f>
        <v>1</v>
      </c>
      <c r="I32" s="78">
        <f t="shared" si="3"/>
        <v>1</v>
      </c>
      <c r="J32" s="59">
        <f>IF(MOD(A32-1,12/VLOOKUP(Prem_Frequency,P_Parameters!$B$21:$C$24,2,FALSE))=0,1)*H32</f>
        <v>0</v>
      </c>
      <c r="K32" s="75">
        <f t="shared" si="4"/>
        <v>2000000</v>
      </c>
      <c r="L32" s="79">
        <f>SUMPRODUCT($J$7:$J$366,$N$7:$N$366)-SUMPRODUCT($J$7:J32,$N$7:N32)</f>
        <v>5100000</v>
      </c>
      <c r="M32" s="75">
        <f t="shared" ca="1" si="14"/>
        <v>559848.39648484462</v>
      </c>
      <c r="N32" s="75">
        <f>C_Higher!J32*Ann_Prem/No_Ann_Prems</f>
        <v>0</v>
      </c>
      <c r="O32" s="78">
        <f>VLOOKUP(INT((A32-1)/12)+1,P_Parameters!$B$63:$C$66,2)*N32</f>
        <v>0</v>
      </c>
      <c r="P32" s="80">
        <f t="shared" si="5"/>
        <v>0</v>
      </c>
      <c r="Q32" s="92">
        <f t="shared" si="6"/>
        <v>0</v>
      </c>
      <c r="R32" s="78">
        <f t="shared" ca="1" si="7"/>
        <v>0</v>
      </c>
      <c r="S32" s="75">
        <f t="shared" ca="1" si="8"/>
        <v>564353.30356449541</v>
      </c>
      <c r="T32" s="75">
        <f t="shared" ca="1" si="12"/>
        <v>423264.97767337156</v>
      </c>
      <c r="U32" s="81">
        <f>VLOOKUP(D32,P_Parameters!$B$71:$C$76,2)</f>
        <v>0.25</v>
      </c>
    </row>
    <row r="33" spans="1:21" x14ac:dyDescent="0.25">
      <c r="A33" s="59">
        <f t="shared" si="13"/>
        <v>27</v>
      </c>
      <c r="B33" s="76">
        <f t="shared" ca="1" si="0"/>
        <v>44197</v>
      </c>
      <c r="C33" s="76">
        <f t="shared" ca="1" si="1"/>
        <v>44228</v>
      </c>
      <c r="D33" s="77">
        <f t="shared" si="9"/>
        <v>3</v>
      </c>
      <c r="E33" s="77">
        <f t="shared" si="10"/>
        <v>0</v>
      </c>
      <c r="F33" s="75">
        <f t="shared" si="11"/>
        <v>0</v>
      </c>
      <c r="G33" s="75">
        <f t="shared" si="2"/>
        <v>0</v>
      </c>
      <c r="H33" s="59">
        <f>IF(SUM(F33:$F$366)=1,1,0)</f>
        <v>1</v>
      </c>
      <c r="I33" s="78">
        <f t="shared" si="3"/>
        <v>1</v>
      </c>
      <c r="J33" s="59">
        <f>IF(MOD(A33-1,12/VLOOKUP(Prem_Frequency,P_Parameters!$B$21:$C$24,2,FALSE))=0,1)*H33</f>
        <v>0</v>
      </c>
      <c r="K33" s="75">
        <f t="shared" si="4"/>
        <v>2000000</v>
      </c>
      <c r="L33" s="79">
        <f>SUMPRODUCT($J$7:$J$366,$N$7:$N$366)-SUMPRODUCT($J$7:J33,$N$7:N33)</f>
        <v>5100000</v>
      </c>
      <c r="M33" s="75">
        <f t="shared" ca="1" si="14"/>
        <v>564353.30356449541</v>
      </c>
      <c r="N33" s="75">
        <f>C_Higher!J33*Ann_Prem/No_Ann_Prems</f>
        <v>0</v>
      </c>
      <c r="O33" s="78">
        <f>VLOOKUP(INT((A33-1)/12)+1,P_Parameters!$B$63:$C$66,2)*N33</f>
        <v>0</v>
      </c>
      <c r="P33" s="80">
        <f t="shared" si="5"/>
        <v>0</v>
      </c>
      <c r="Q33" s="92">
        <f t="shared" si="6"/>
        <v>0</v>
      </c>
      <c r="R33" s="78">
        <f t="shared" ca="1" si="7"/>
        <v>0</v>
      </c>
      <c r="S33" s="75">
        <f t="shared" ca="1" si="8"/>
        <v>568894.46007867833</v>
      </c>
      <c r="T33" s="75">
        <f t="shared" ca="1" si="12"/>
        <v>426670.84505900875</v>
      </c>
      <c r="U33" s="81">
        <f>VLOOKUP(D33,P_Parameters!$B$71:$C$76,2)</f>
        <v>0.25</v>
      </c>
    </row>
    <row r="34" spans="1:21" x14ac:dyDescent="0.25">
      <c r="A34" s="59">
        <f t="shared" si="13"/>
        <v>28</v>
      </c>
      <c r="B34" s="76">
        <f t="shared" ca="1" si="0"/>
        <v>44228</v>
      </c>
      <c r="C34" s="76">
        <f t="shared" ca="1" si="1"/>
        <v>44256</v>
      </c>
      <c r="D34" s="77">
        <f t="shared" si="9"/>
        <v>3</v>
      </c>
      <c r="E34" s="77">
        <f t="shared" si="10"/>
        <v>0</v>
      </c>
      <c r="F34" s="75">
        <f t="shared" si="11"/>
        <v>0</v>
      </c>
      <c r="G34" s="75">
        <f t="shared" si="2"/>
        <v>0</v>
      </c>
      <c r="H34" s="59">
        <f>IF(SUM(F34:$F$366)=1,1,0)</f>
        <v>1</v>
      </c>
      <c r="I34" s="78">
        <f t="shared" si="3"/>
        <v>1</v>
      </c>
      <c r="J34" s="59">
        <f>IF(MOD(A34-1,12/VLOOKUP(Prem_Frequency,P_Parameters!$B$21:$C$24,2,FALSE))=0,1)*H34</f>
        <v>0</v>
      </c>
      <c r="K34" s="75">
        <f t="shared" si="4"/>
        <v>2000000</v>
      </c>
      <c r="L34" s="79">
        <f>SUMPRODUCT($J$7:$J$366,$N$7:$N$366)-SUMPRODUCT($J$7:J34,$N$7:N34)</f>
        <v>5100000</v>
      </c>
      <c r="M34" s="75">
        <f t="shared" ca="1" si="14"/>
        <v>568894.46007867833</v>
      </c>
      <c r="N34" s="75">
        <f>C_Higher!J34*Ann_Prem/No_Ann_Prems</f>
        <v>0</v>
      </c>
      <c r="O34" s="78">
        <f>VLOOKUP(INT((A34-1)/12)+1,P_Parameters!$B$63:$C$66,2)*N34</f>
        <v>0</v>
      </c>
      <c r="P34" s="80">
        <f t="shared" si="5"/>
        <v>0</v>
      </c>
      <c r="Q34" s="92">
        <f t="shared" si="6"/>
        <v>0</v>
      </c>
      <c r="R34" s="78">
        <f t="shared" ca="1" si="7"/>
        <v>0</v>
      </c>
      <c r="S34" s="75">
        <f t="shared" ca="1" si="8"/>
        <v>573472.15771409869</v>
      </c>
      <c r="T34" s="75">
        <f t="shared" ca="1" si="12"/>
        <v>430104.11828557402</v>
      </c>
      <c r="U34" s="81">
        <f>VLOOKUP(D34,P_Parameters!$B$71:$C$76,2)</f>
        <v>0.25</v>
      </c>
    </row>
    <row r="35" spans="1:21" x14ac:dyDescent="0.25">
      <c r="A35" s="59">
        <f t="shared" si="13"/>
        <v>29</v>
      </c>
      <c r="B35" s="76">
        <f t="shared" ca="1" si="0"/>
        <v>44256</v>
      </c>
      <c r="C35" s="76">
        <f t="shared" ca="1" si="1"/>
        <v>44287</v>
      </c>
      <c r="D35" s="77">
        <f t="shared" si="9"/>
        <v>3</v>
      </c>
      <c r="E35" s="77">
        <f t="shared" si="10"/>
        <v>0</v>
      </c>
      <c r="F35" s="75">
        <f t="shared" si="11"/>
        <v>0</v>
      </c>
      <c r="G35" s="75">
        <f t="shared" si="2"/>
        <v>0</v>
      </c>
      <c r="H35" s="59">
        <f>IF(SUM(F35:$F$366)=1,1,0)</f>
        <v>1</v>
      </c>
      <c r="I35" s="78">
        <f t="shared" si="3"/>
        <v>1</v>
      </c>
      <c r="J35" s="59">
        <f>IF(MOD(A35-1,12/VLOOKUP(Prem_Frequency,P_Parameters!$B$21:$C$24,2,FALSE))=0,1)*H35</f>
        <v>0</v>
      </c>
      <c r="K35" s="75">
        <f t="shared" si="4"/>
        <v>2000000</v>
      </c>
      <c r="L35" s="79">
        <f>SUMPRODUCT($J$7:$J$366,$N$7:$N$366)-SUMPRODUCT($J$7:J35,$N$7:N35)</f>
        <v>5100000</v>
      </c>
      <c r="M35" s="75">
        <f t="shared" ca="1" si="14"/>
        <v>573472.15771409869</v>
      </c>
      <c r="N35" s="75">
        <f>C_Higher!J35*Ann_Prem/No_Ann_Prems</f>
        <v>0</v>
      </c>
      <c r="O35" s="78">
        <f>VLOOKUP(INT((A35-1)/12)+1,P_Parameters!$B$63:$C$66,2)*N35</f>
        <v>0</v>
      </c>
      <c r="P35" s="80">
        <f t="shared" si="5"/>
        <v>0</v>
      </c>
      <c r="Q35" s="92">
        <f t="shared" si="6"/>
        <v>0</v>
      </c>
      <c r="R35" s="78">
        <f t="shared" ca="1" si="7"/>
        <v>0</v>
      </c>
      <c r="S35" s="75">
        <f t="shared" ca="1" si="8"/>
        <v>578086.69050456421</v>
      </c>
      <c r="T35" s="75">
        <f t="shared" ca="1" si="12"/>
        <v>433565.01787842315</v>
      </c>
      <c r="U35" s="81">
        <f>VLOOKUP(D35,P_Parameters!$B$71:$C$76,2)</f>
        <v>0.25</v>
      </c>
    </row>
    <row r="36" spans="1:21" x14ac:dyDescent="0.25">
      <c r="A36" s="59">
        <f t="shared" si="13"/>
        <v>30</v>
      </c>
      <c r="B36" s="76">
        <f t="shared" ca="1" si="0"/>
        <v>44287</v>
      </c>
      <c r="C36" s="76">
        <f t="shared" ca="1" si="1"/>
        <v>44317</v>
      </c>
      <c r="D36" s="77">
        <f t="shared" si="9"/>
        <v>3</v>
      </c>
      <c r="E36" s="77">
        <f t="shared" si="10"/>
        <v>0</v>
      </c>
      <c r="F36" s="75">
        <f t="shared" si="11"/>
        <v>0</v>
      </c>
      <c r="G36" s="75">
        <f t="shared" si="2"/>
        <v>0</v>
      </c>
      <c r="H36" s="59">
        <f>IF(SUM(F36:$F$366)=1,1,0)</f>
        <v>1</v>
      </c>
      <c r="I36" s="78">
        <f t="shared" si="3"/>
        <v>1</v>
      </c>
      <c r="J36" s="59">
        <f>IF(MOD(A36-1,12/VLOOKUP(Prem_Frequency,P_Parameters!$B$21:$C$24,2,FALSE))=0,1)*H36</f>
        <v>0</v>
      </c>
      <c r="K36" s="75">
        <f t="shared" si="4"/>
        <v>2000000</v>
      </c>
      <c r="L36" s="79">
        <f>SUMPRODUCT($J$7:$J$366,$N$7:$N$366)-SUMPRODUCT($J$7:J36,$N$7:N36)</f>
        <v>5100000</v>
      </c>
      <c r="M36" s="75">
        <f t="shared" ca="1" si="14"/>
        <v>578086.69050456421</v>
      </c>
      <c r="N36" s="75">
        <f>C_Higher!J36*Ann_Prem/No_Ann_Prems</f>
        <v>0</v>
      </c>
      <c r="O36" s="78">
        <f>VLOOKUP(INT((A36-1)/12)+1,P_Parameters!$B$63:$C$66,2)*N36</f>
        <v>0</v>
      </c>
      <c r="P36" s="80">
        <f t="shared" si="5"/>
        <v>0</v>
      </c>
      <c r="Q36" s="92">
        <f t="shared" si="6"/>
        <v>0</v>
      </c>
      <c r="R36" s="78">
        <f t="shared" ca="1" si="7"/>
        <v>0</v>
      </c>
      <c r="S36" s="75">
        <f t="shared" ca="1" si="8"/>
        <v>582738.35484987136</v>
      </c>
      <c r="T36" s="75">
        <f t="shared" ca="1" si="12"/>
        <v>437053.76613740355</v>
      </c>
      <c r="U36" s="81">
        <f>VLOOKUP(D36,P_Parameters!$B$71:$C$76,2)</f>
        <v>0.25</v>
      </c>
    </row>
    <row r="37" spans="1:21" x14ac:dyDescent="0.25">
      <c r="A37" s="59">
        <f t="shared" si="13"/>
        <v>31</v>
      </c>
      <c r="B37" s="76">
        <f t="shared" ca="1" si="0"/>
        <v>44317</v>
      </c>
      <c r="C37" s="76">
        <f t="shared" ca="1" si="1"/>
        <v>44348</v>
      </c>
      <c r="D37" s="77">
        <f t="shared" si="9"/>
        <v>3</v>
      </c>
      <c r="E37" s="77">
        <f t="shared" si="10"/>
        <v>0</v>
      </c>
      <c r="F37" s="75">
        <f t="shared" si="11"/>
        <v>0</v>
      </c>
      <c r="G37" s="75">
        <f t="shared" si="2"/>
        <v>0</v>
      </c>
      <c r="H37" s="59">
        <f>IF(SUM(F37:$F$366)=1,1,0)</f>
        <v>1</v>
      </c>
      <c r="I37" s="78">
        <f t="shared" si="3"/>
        <v>1</v>
      </c>
      <c r="J37" s="59">
        <f>IF(MOD(A37-1,12/VLOOKUP(Prem_Frequency,P_Parameters!$B$21:$C$24,2,FALSE))=0,1)*H37</f>
        <v>0</v>
      </c>
      <c r="K37" s="75">
        <f t="shared" si="4"/>
        <v>2000000</v>
      </c>
      <c r="L37" s="79">
        <f>SUMPRODUCT($J$7:$J$366,$N$7:$N$366)-SUMPRODUCT($J$7:J37,$N$7:N37)</f>
        <v>5100000</v>
      </c>
      <c r="M37" s="75">
        <f t="shared" ca="1" si="14"/>
        <v>582738.35484987136</v>
      </c>
      <c r="N37" s="75">
        <f>C_Higher!J37*Ann_Prem/No_Ann_Prems</f>
        <v>0</v>
      </c>
      <c r="O37" s="78">
        <f>VLOOKUP(INT((A37-1)/12)+1,P_Parameters!$B$63:$C$66,2)*N37</f>
        <v>0</v>
      </c>
      <c r="P37" s="80">
        <f t="shared" si="5"/>
        <v>0</v>
      </c>
      <c r="Q37" s="92">
        <f t="shared" si="6"/>
        <v>0</v>
      </c>
      <c r="R37" s="78">
        <f t="shared" ca="1" si="7"/>
        <v>0</v>
      </c>
      <c r="S37" s="75">
        <f t="shared" ca="1" si="8"/>
        <v>587427.44953484344</v>
      </c>
      <c r="T37" s="75">
        <f t="shared" ca="1" si="12"/>
        <v>440570.58715113258</v>
      </c>
      <c r="U37" s="81">
        <f>VLOOKUP(D37,P_Parameters!$B$71:$C$76,2)</f>
        <v>0.25</v>
      </c>
    </row>
    <row r="38" spans="1:21" x14ac:dyDescent="0.25">
      <c r="A38" s="59">
        <f t="shared" si="13"/>
        <v>32</v>
      </c>
      <c r="B38" s="76">
        <f t="shared" ca="1" si="0"/>
        <v>44348</v>
      </c>
      <c r="C38" s="76">
        <f t="shared" ca="1" si="1"/>
        <v>44378</v>
      </c>
      <c r="D38" s="77">
        <f t="shared" si="9"/>
        <v>3</v>
      </c>
      <c r="E38" s="77">
        <f t="shared" si="10"/>
        <v>0</v>
      </c>
      <c r="F38" s="75">
        <f t="shared" si="11"/>
        <v>0</v>
      </c>
      <c r="G38" s="75">
        <f t="shared" si="2"/>
        <v>0</v>
      </c>
      <c r="H38" s="59">
        <f>IF(SUM(F38:$F$366)=1,1,0)</f>
        <v>1</v>
      </c>
      <c r="I38" s="78">
        <f t="shared" si="3"/>
        <v>1</v>
      </c>
      <c r="J38" s="59">
        <f>IF(MOD(A38-1,12/VLOOKUP(Prem_Frequency,P_Parameters!$B$21:$C$24,2,FALSE))=0,1)*H38</f>
        <v>0</v>
      </c>
      <c r="K38" s="75">
        <f t="shared" si="4"/>
        <v>2000000</v>
      </c>
      <c r="L38" s="79">
        <f>SUMPRODUCT($J$7:$J$366,$N$7:$N$366)-SUMPRODUCT($J$7:J38,$N$7:N38)</f>
        <v>5100000</v>
      </c>
      <c r="M38" s="75">
        <f t="shared" ca="1" si="14"/>
        <v>587427.44953484344</v>
      </c>
      <c r="N38" s="75">
        <f>C_Higher!J38*Ann_Prem/No_Ann_Prems</f>
        <v>0</v>
      </c>
      <c r="O38" s="78">
        <f>VLOOKUP(INT((A38-1)/12)+1,P_Parameters!$B$63:$C$66,2)*N38</f>
        <v>0</v>
      </c>
      <c r="P38" s="80">
        <f t="shared" si="5"/>
        <v>0</v>
      </c>
      <c r="Q38" s="92">
        <f t="shared" si="6"/>
        <v>0</v>
      </c>
      <c r="R38" s="78">
        <f t="shared" ca="1" si="7"/>
        <v>0</v>
      </c>
      <c r="S38" s="75">
        <f t="shared" ca="1" si="8"/>
        <v>592154.27574852249</v>
      </c>
      <c r="T38" s="75">
        <f t="shared" ca="1" si="12"/>
        <v>444115.70681139186</v>
      </c>
      <c r="U38" s="81">
        <f>VLOOKUP(D38,P_Parameters!$B$71:$C$76,2)</f>
        <v>0.25</v>
      </c>
    </row>
    <row r="39" spans="1:21" x14ac:dyDescent="0.25">
      <c r="A39" s="59">
        <f t="shared" si="13"/>
        <v>33</v>
      </c>
      <c r="B39" s="76">
        <f t="shared" ca="1" si="0"/>
        <v>44378</v>
      </c>
      <c r="C39" s="76">
        <f t="shared" ca="1" si="1"/>
        <v>44409</v>
      </c>
      <c r="D39" s="77">
        <f t="shared" si="9"/>
        <v>3</v>
      </c>
      <c r="E39" s="77">
        <f t="shared" si="10"/>
        <v>0</v>
      </c>
      <c r="F39" s="75">
        <f t="shared" si="11"/>
        <v>0</v>
      </c>
      <c r="G39" s="75">
        <f t="shared" si="2"/>
        <v>0</v>
      </c>
      <c r="H39" s="59">
        <f>IF(SUM(F39:$F$366)=1,1,0)</f>
        <v>1</v>
      </c>
      <c r="I39" s="78">
        <f t="shared" si="3"/>
        <v>1</v>
      </c>
      <c r="J39" s="59">
        <f>IF(MOD(A39-1,12/VLOOKUP(Prem_Frequency,P_Parameters!$B$21:$C$24,2,FALSE))=0,1)*H39</f>
        <v>0</v>
      </c>
      <c r="K39" s="75">
        <f t="shared" si="4"/>
        <v>2000000</v>
      </c>
      <c r="L39" s="79">
        <f>SUMPRODUCT($J$7:$J$366,$N$7:$N$366)-SUMPRODUCT($J$7:J39,$N$7:N39)</f>
        <v>5100000</v>
      </c>
      <c r="M39" s="75">
        <f t="shared" ca="1" si="14"/>
        <v>592154.27574852249</v>
      </c>
      <c r="N39" s="75">
        <f>C_Higher!J39*Ann_Prem/No_Ann_Prems</f>
        <v>0</v>
      </c>
      <c r="O39" s="78">
        <f>VLOOKUP(INT((A39-1)/12)+1,P_Parameters!$B$63:$C$66,2)*N39</f>
        <v>0</v>
      </c>
      <c r="P39" s="80">
        <f t="shared" si="5"/>
        <v>0</v>
      </c>
      <c r="Q39" s="92">
        <f t="shared" si="6"/>
        <v>0</v>
      </c>
      <c r="R39" s="78">
        <f t="shared" ca="1" si="7"/>
        <v>0</v>
      </c>
      <c r="S39" s="75">
        <f t="shared" ca="1" si="8"/>
        <v>596919.13710351475</v>
      </c>
      <c r="T39" s="75">
        <f t="shared" ca="1" si="12"/>
        <v>447689.35282763606</v>
      </c>
      <c r="U39" s="81">
        <f>VLOOKUP(D39,P_Parameters!$B$71:$C$76,2)</f>
        <v>0.25</v>
      </c>
    </row>
    <row r="40" spans="1:21" x14ac:dyDescent="0.25">
      <c r="A40" s="59">
        <f t="shared" si="13"/>
        <v>34</v>
      </c>
      <c r="B40" s="76">
        <f t="shared" ca="1" si="0"/>
        <v>44409</v>
      </c>
      <c r="C40" s="76">
        <f t="shared" ca="1" si="1"/>
        <v>44440</v>
      </c>
      <c r="D40" s="77">
        <f t="shared" si="9"/>
        <v>3</v>
      </c>
      <c r="E40" s="77">
        <f t="shared" si="10"/>
        <v>0</v>
      </c>
      <c r="F40" s="75">
        <f t="shared" si="11"/>
        <v>0</v>
      </c>
      <c r="G40" s="75">
        <f t="shared" si="2"/>
        <v>0</v>
      </c>
      <c r="H40" s="59">
        <f>IF(SUM(F40:$F$366)=1,1,0)</f>
        <v>1</v>
      </c>
      <c r="I40" s="78">
        <f t="shared" si="3"/>
        <v>1</v>
      </c>
      <c r="J40" s="59">
        <f>IF(MOD(A40-1,12/VLOOKUP(Prem_Frequency,P_Parameters!$B$21:$C$24,2,FALSE))=0,1)*H40</f>
        <v>0</v>
      </c>
      <c r="K40" s="75">
        <f t="shared" si="4"/>
        <v>2000000</v>
      </c>
      <c r="L40" s="79">
        <f>SUMPRODUCT($J$7:$J$366,$N$7:$N$366)-SUMPRODUCT($J$7:J40,$N$7:N40)</f>
        <v>5100000</v>
      </c>
      <c r="M40" s="75">
        <f t="shared" ca="1" si="14"/>
        <v>596919.13710351475</v>
      </c>
      <c r="N40" s="75">
        <f>C_Higher!J40*Ann_Prem/No_Ann_Prems</f>
        <v>0</v>
      </c>
      <c r="O40" s="78">
        <f>VLOOKUP(INT((A40-1)/12)+1,P_Parameters!$B$63:$C$66,2)*N40</f>
        <v>0</v>
      </c>
      <c r="P40" s="80">
        <f t="shared" si="5"/>
        <v>0</v>
      </c>
      <c r="Q40" s="92">
        <f t="shared" si="6"/>
        <v>0</v>
      </c>
      <c r="R40" s="78">
        <f t="shared" ca="1" si="7"/>
        <v>0</v>
      </c>
      <c r="S40" s="75">
        <f t="shared" ca="1" si="8"/>
        <v>601722.33965549257</v>
      </c>
      <c r="T40" s="75">
        <f t="shared" ca="1" si="12"/>
        <v>451291.75474161946</v>
      </c>
      <c r="U40" s="81">
        <f>VLOOKUP(D40,P_Parameters!$B$71:$C$76,2)</f>
        <v>0.25</v>
      </c>
    </row>
    <row r="41" spans="1:21" x14ac:dyDescent="0.25">
      <c r="A41" s="59">
        <f t="shared" si="13"/>
        <v>35</v>
      </c>
      <c r="B41" s="76">
        <f t="shared" ca="1" si="0"/>
        <v>44440</v>
      </c>
      <c r="C41" s="76">
        <f t="shared" ca="1" si="1"/>
        <v>44470</v>
      </c>
      <c r="D41" s="77">
        <f t="shared" si="9"/>
        <v>3</v>
      </c>
      <c r="E41" s="77">
        <f t="shared" si="10"/>
        <v>0</v>
      </c>
      <c r="F41" s="75">
        <f t="shared" si="11"/>
        <v>0</v>
      </c>
      <c r="G41" s="75">
        <f t="shared" si="2"/>
        <v>0</v>
      </c>
      <c r="H41" s="59">
        <f>IF(SUM(F41:$F$366)=1,1,0)</f>
        <v>1</v>
      </c>
      <c r="I41" s="78">
        <f t="shared" si="3"/>
        <v>1</v>
      </c>
      <c r="J41" s="59">
        <f>IF(MOD(A41-1,12/VLOOKUP(Prem_Frequency,P_Parameters!$B$21:$C$24,2,FALSE))=0,1)*H41</f>
        <v>0</v>
      </c>
      <c r="K41" s="75">
        <f t="shared" si="4"/>
        <v>2000000</v>
      </c>
      <c r="L41" s="79">
        <f>SUMPRODUCT($J$7:$J$366,$N$7:$N$366)-SUMPRODUCT($J$7:J41,$N$7:N41)</f>
        <v>5100000</v>
      </c>
      <c r="M41" s="75">
        <f t="shared" ca="1" si="14"/>
        <v>601722.33965549257</v>
      </c>
      <c r="N41" s="75">
        <f>C_Higher!J41*Ann_Prem/No_Ann_Prems</f>
        <v>0</v>
      </c>
      <c r="O41" s="78">
        <f>VLOOKUP(INT((A41-1)/12)+1,P_Parameters!$B$63:$C$66,2)*N41</f>
        <v>0</v>
      </c>
      <c r="P41" s="80">
        <f t="shared" si="5"/>
        <v>0</v>
      </c>
      <c r="Q41" s="92">
        <f t="shared" si="6"/>
        <v>0</v>
      </c>
      <c r="R41" s="78">
        <f t="shared" ca="1" si="7"/>
        <v>0</v>
      </c>
      <c r="S41" s="75">
        <f t="shared" ca="1" si="8"/>
        <v>606564.19192285277</v>
      </c>
      <c r="T41" s="75">
        <f t="shared" ca="1" si="12"/>
        <v>454923.14394213958</v>
      </c>
      <c r="U41" s="81">
        <f>VLOOKUP(D41,P_Parameters!$B$71:$C$76,2)</f>
        <v>0.25</v>
      </c>
    </row>
    <row r="42" spans="1:21" x14ac:dyDescent="0.25">
      <c r="A42" s="59">
        <f t="shared" si="13"/>
        <v>36</v>
      </c>
      <c r="B42" s="76">
        <f t="shared" ca="1" si="0"/>
        <v>44470</v>
      </c>
      <c r="C42" s="76">
        <f t="shared" ca="1" si="1"/>
        <v>44501</v>
      </c>
      <c r="D42" s="77">
        <f t="shared" si="9"/>
        <v>4</v>
      </c>
      <c r="E42" s="77">
        <f t="shared" si="10"/>
        <v>3</v>
      </c>
      <c r="F42" s="75">
        <f t="shared" si="11"/>
        <v>0</v>
      </c>
      <c r="G42" s="75">
        <f t="shared" si="2"/>
        <v>0</v>
      </c>
      <c r="H42" s="59">
        <f>IF(SUM(F42:$F$366)=1,1,0)</f>
        <v>1</v>
      </c>
      <c r="I42" s="78">
        <f t="shared" si="3"/>
        <v>1</v>
      </c>
      <c r="J42" s="59">
        <f>IF(MOD(A42-1,12/VLOOKUP(Prem_Frequency,P_Parameters!$B$21:$C$24,2,FALSE))=0,1)*H42</f>
        <v>0</v>
      </c>
      <c r="K42" s="75">
        <f t="shared" si="4"/>
        <v>2000000</v>
      </c>
      <c r="L42" s="79">
        <f>SUMPRODUCT($J$7:$J$366,$N$7:$N$366)-SUMPRODUCT($J$7:J42,$N$7:N42)</f>
        <v>5100000</v>
      </c>
      <c r="M42" s="75">
        <f t="shared" ca="1" si="14"/>
        <v>606564.19192285277</v>
      </c>
      <c r="N42" s="75">
        <f>C_Higher!J42*Ann_Prem/No_Ann_Prems</f>
        <v>0</v>
      </c>
      <c r="O42" s="78">
        <f>VLOOKUP(INT((A42-1)/12)+1,P_Parameters!$B$63:$C$66,2)*N42</f>
        <v>0</v>
      </c>
      <c r="P42" s="80">
        <f t="shared" si="5"/>
        <v>0</v>
      </c>
      <c r="Q42" s="92">
        <f t="shared" si="6"/>
        <v>0</v>
      </c>
      <c r="R42" s="78">
        <f t="shared" ca="1" si="7"/>
        <v>0</v>
      </c>
      <c r="S42" s="75">
        <f t="shared" ca="1" si="8"/>
        <v>611445.00490653329</v>
      </c>
      <c r="T42" s="75">
        <f t="shared" ca="1" si="12"/>
        <v>550300.50441587996</v>
      </c>
      <c r="U42" s="81">
        <f>VLOOKUP(D42,P_Parameters!$B$71:$C$76,2)</f>
        <v>0.1</v>
      </c>
    </row>
    <row r="43" spans="1:21" x14ac:dyDescent="0.25">
      <c r="A43" s="59">
        <f t="shared" si="13"/>
        <v>37</v>
      </c>
      <c r="B43" s="76">
        <f t="shared" ca="1" si="0"/>
        <v>44501</v>
      </c>
      <c r="C43" s="76">
        <f t="shared" ca="1" si="1"/>
        <v>44531</v>
      </c>
      <c r="D43" s="77">
        <f t="shared" si="9"/>
        <v>4</v>
      </c>
      <c r="E43" s="77">
        <f t="shared" si="10"/>
        <v>0</v>
      </c>
      <c r="F43" s="75">
        <f t="shared" si="11"/>
        <v>0</v>
      </c>
      <c r="G43" s="75">
        <f t="shared" si="2"/>
        <v>1</v>
      </c>
      <c r="H43" s="59">
        <f>IF(SUM(F43:$F$366)=1,1,0)</f>
        <v>1</v>
      </c>
      <c r="I43" s="78">
        <f t="shared" si="3"/>
        <v>1</v>
      </c>
      <c r="J43" s="59">
        <f>IF(MOD(A43-1,12/VLOOKUP(Prem_Frequency,P_Parameters!$B$21:$C$24,2,FALSE))=0,1)*H43</f>
        <v>1</v>
      </c>
      <c r="K43" s="75">
        <f t="shared" si="4"/>
        <v>2000000</v>
      </c>
      <c r="L43" s="79">
        <f>SUMPRODUCT($J$7:$J$366,$N$7:$N$366)-SUMPRODUCT($J$7:J43,$N$7:N43)</f>
        <v>4800000</v>
      </c>
      <c r="M43" s="75">
        <f t="shared" ca="1" si="14"/>
        <v>611445.00490653329</v>
      </c>
      <c r="N43" s="75">
        <f>C_Higher!J43*Ann_Prem/No_Ann_Prems</f>
        <v>300000</v>
      </c>
      <c r="O43" s="78">
        <f>VLOOKUP(INT((A43-1)/12)+1,P_Parameters!$B$63:$C$66,2)*N43</f>
        <v>0</v>
      </c>
      <c r="P43" s="80">
        <f t="shared" si="5"/>
        <v>3000</v>
      </c>
      <c r="Q43" s="92">
        <f t="shared" si="6"/>
        <v>5000</v>
      </c>
      <c r="R43" s="78">
        <f t="shared" ca="1" si="7"/>
        <v>80580</v>
      </c>
      <c r="S43" s="75">
        <f t="shared" ca="1" si="8"/>
        <v>829486.31597837934</v>
      </c>
      <c r="T43" s="75">
        <f t="shared" ca="1" si="12"/>
        <v>746537.68438054144</v>
      </c>
      <c r="U43" s="81">
        <f>VLOOKUP(D43,P_Parameters!$B$71:$C$76,2)</f>
        <v>0.1</v>
      </c>
    </row>
    <row r="44" spans="1:21" x14ac:dyDescent="0.25">
      <c r="A44" s="59">
        <f t="shared" si="13"/>
        <v>38</v>
      </c>
      <c r="B44" s="76">
        <f t="shared" ca="1" si="0"/>
        <v>44531</v>
      </c>
      <c r="C44" s="76">
        <f t="shared" ca="1" si="1"/>
        <v>44562</v>
      </c>
      <c r="D44" s="77">
        <f t="shared" si="9"/>
        <v>4</v>
      </c>
      <c r="E44" s="77">
        <f t="shared" si="10"/>
        <v>0</v>
      </c>
      <c r="F44" s="75">
        <f t="shared" si="11"/>
        <v>0</v>
      </c>
      <c r="G44" s="75">
        <f t="shared" si="2"/>
        <v>0</v>
      </c>
      <c r="H44" s="59">
        <f>IF(SUM(F44:$F$366)=1,1,0)</f>
        <v>1</v>
      </c>
      <c r="I44" s="78">
        <f t="shared" si="3"/>
        <v>1</v>
      </c>
      <c r="J44" s="59">
        <f>IF(MOD(A44-1,12/VLOOKUP(Prem_Frequency,P_Parameters!$B$21:$C$24,2,FALSE))=0,1)*H44</f>
        <v>0</v>
      </c>
      <c r="K44" s="75">
        <f t="shared" si="4"/>
        <v>2000000</v>
      </c>
      <c r="L44" s="79">
        <f>SUMPRODUCT($J$7:$J$366,$N$7:$N$366)-SUMPRODUCT($J$7:J44,$N$7:N44)</f>
        <v>4800000</v>
      </c>
      <c r="M44" s="75">
        <f t="shared" ca="1" si="14"/>
        <v>829486.31597837934</v>
      </c>
      <c r="N44" s="75">
        <f>C_Higher!J44*Ann_Prem/No_Ann_Prems</f>
        <v>0</v>
      </c>
      <c r="O44" s="78">
        <f>VLOOKUP(INT((A44-1)/12)+1,P_Parameters!$B$63:$C$66,2)*N44</f>
        <v>0</v>
      </c>
      <c r="P44" s="80">
        <f t="shared" si="5"/>
        <v>0</v>
      </c>
      <c r="Q44" s="92">
        <f t="shared" si="6"/>
        <v>0</v>
      </c>
      <c r="R44" s="78">
        <f t="shared" ca="1" si="7"/>
        <v>0</v>
      </c>
      <c r="S44" s="75">
        <f t="shared" ca="1" si="8"/>
        <v>836160.90645820694</v>
      </c>
      <c r="T44" s="75">
        <f t="shared" ca="1" si="12"/>
        <v>752544.81581238622</v>
      </c>
      <c r="U44" s="81">
        <f>VLOOKUP(D44,P_Parameters!$B$71:$C$76,2)</f>
        <v>0.1</v>
      </c>
    </row>
    <row r="45" spans="1:21" x14ac:dyDescent="0.25">
      <c r="A45" s="59">
        <f t="shared" si="13"/>
        <v>39</v>
      </c>
      <c r="B45" s="76">
        <f t="shared" ca="1" si="0"/>
        <v>44562</v>
      </c>
      <c r="C45" s="76">
        <f t="shared" ca="1" si="1"/>
        <v>44593</v>
      </c>
      <c r="D45" s="77">
        <f t="shared" si="9"/>
        <v>4</v>
      </c>
      <c r="E45" s="77">
        <f t="shared" si="10"/>
        <v>0</v>
      </c>
      <c r="F45" s="75">
        <f t="shared" si="11"/>
        <v>0</v>
      </c>
      <c r="G45" s="75">
        <f t="shared" si="2"/>
        <v>0</v>
      </c>
      <c r="H45" s="59">
        <f>IF(SUM(F45:$F$366)=1,1,0)</f>
        <v>1</v>
      </c>
      <c r="I45" s="78">
        <f t="shared" si="3"/>
        <v>1</v>
      </c>
      <c r="J45" s="59">
        <f>IF(MOD(A45-1,12/VLOOKUP(Prem_Frequency,P_Parameters!$B$21:$C$24,2,FALSE))=0,1)*H45</f>
        <v>0</v>
      </c>
      <c r="K45" s="75">
        <f t="shared" si="4"/>
        <v>2000000</v>
      </c>
      <c r="L45" s="79">
        <f>SUMPRODUCT($J$7:$J$366,$N$7:$N$366)-SUMPRODUCT($J$7:J45,$N$7:N45)</f>
        <v>4800000</v>
      </c>
      <c r="M45" s="75">
        <f t="shared" ca="1" si="14"/>
        <v>836160.90645820694</v>
      </c>
      <c r="N45" s="75">
        <f>C_Higher!J45*Ann_Prem/No_Ann_Prems</f>
        <v>0</v>
      </c>
      <c r="O45" s="78">
        <f>VLOOKUP(INT((A45-1)/12)+1,P_Parameters!$B$63:$C$66,2)*N45</f>
        <v>0</v>
      </c>
      <c r="P45" s="80">
        <f t="shared" si="5"/>
        <v>0</v>
      </c>
      <c r="Q45" s="92">
        <f t="shared" si="6"/>
        <v>0</v>
      </c>
      <c r="R45" s="78">
        <f t="shared" ca="1" si="7"/>
        <v>0</v>
      </c>
      <c r="S45" s="75">
        <f t="shared" ca="1" si="8"/>
        <v>842889.20506704785</v>
      </c>
      <c r="T45" s="75">
        <f t="shared" ca="1" si="12"/>
        <v>758600.28456034313</v>
      </c>
      <c r="U45" s="81">
        <f>VLOOKUP(D45,P_Parameters!$B$71:$C$76,2)</f>
        <v>0.1</v>
      </c>
    </row>
    <row r="46" spans="1:21" x14ac:dyDescent="0.25">
      <c r="A46" s="59">
        <f t="shared" si="13"/>
        <v>40</v>
      </c>
      <c r="B46" s="76">
        <f t="shared" ca="1" si="0"/>
        <v>44593</v>
      </c>
      <c r="C46" s="76">
        <f t="shared" ca="1" si="1"/>
        <v>44621</v>
      </c>
      <c r="D46" s="77">
        <f t="shared" si="9"/>
        <v>4</v>
      </c>
      <c r="E46" s="77">
        <f t="shared" si="10"/>
        <v>0</v>
      </c>
      <c r="F46" s="75">
        <f t="shared" si="11"/>
        <v>0</v>
      </c>
      <c r="G46" s="75">
        <f t="shared" si="2"/>
        <v>0</v>
      </c>
      <c r="H46" s="59">
        <f>IF(SUM(F46:$F$366)=1,1,0)</f>
        <v>1</v>
      </c>
      <c r="I46" s="78">
        <f t="shared" si="3"/>
        <v>1</v>
      </c>
      <c r="J46" s="59">
        <f>IF(MOD(A46-1,12/VLOOKUP(Prem_Frequency,P_Parameters!$B$21:$C$24,2,FALSE))=0,1)*H46</f>
        <v>0</v>
      </c>
      <c r="K46" s="75">
        <f t="shared" si="4"/>
        <v>2000000</v>
      </c>
      <c r="L46" s="79">
        <f>SUMPRODUCT($J$7:$J$366,$N$7:$N$366)-SUMPRODUCT($J$7:J46,$N$7:N46)</f>
        <v>4800000</v>
      </c>
      <c r="M46" s="75">
        <f t="shared" ca="1" si="14"/>
        <v>842889.20506704785</v>
      </c>
      <c r="N46" s="75">
        <f>C_Higher!J46*Ann_Prem/No_Ann_Prems</f>
        <v>0</v>
      </c>
      <c r="O46" s="78">
        <f>VLOOKUP(INT((A46-1)/12)+1,P_Parameters!$B$63:$C$66,2)*N46</f>
        <v>0</v>
      </c>
      <c r="P46" s="80">
        <f t="shared" si="5"/>
        <v>0</v>
      </c>
      <c r="Q46" s="92">
        <f t="shared" si="6"/>
        <v>0</v>
      </c>
      <c r="R46" s="78">
        <f t="shared" ca="1" si="7"/>
        <v>0</v>
      </c>
      <c r="S46" s="75">
        <f t="shared" ca="1" si="8"/>
        <v>849671.64397570444</v>
      </c>
      <c r="T46" s="75">
        <f t="shared" ca="1" si="12"/>
        <v>764704.47957813402</v>
      </c>
      <c r="U46" s="81">
        <f>VLOOKUP(D46,P_Parameters!$B$71:$C$76,2)</f>
        <v>0.1</v>
      </c>
    </row>
    <row r="47" spans="1:21" x14ac:dyDescent="0.25">
      <c r="A47" s="59">
        <f t="shared" si="13"/>
        <v>41</v>
      </c>
      <c r="B47" s="76">
        <f t="shared" ca="1" si="0"/>
        <v>44621</v>
      </c>
      <c r="C47" s="76">
        <f t="shared" ca="1" si="1"/>
        <v>44652</v>
      </c>
      <c r="D47" s="77">
        <f t="shared" si="9"/>
        <v>4</v>
      </c>
      <c r="E47" s="77">
        <f t="shared" si="10"/>
        <v>0</v>
      </c>
      <c r="F47" s="75">
        <f t="shared" si="11"/>
        <v>0</v>
      </c>
      <c r="G47" s="75">
        <f t="shared" si="2"/>
        <v>0</v>
      </c>
      <c r="H47" s="59">
        <f>IF(SUM(F47:$F$366)=1,1,0)</f>
        <v>1</v>
      </c>
      <c r="I47" s="78">
        <f t="shared" si="3"/>
        <v>1</v>
      </c>
      <c r="J47" s="59">
        <f>IF(MOD(A47-1,12/VLOOKUP(Prem_Frequency,P_Parameters!$B$21:$C$24,2,FALSE))=0,1)*H47</f>
        <v>0</v>
      </c>
      <c r="K47" s="75">
        <f t="shared" si="4"/>
        <v>2000000</v>
      </c>
      <c r="L47" s="79">
        <f>SUMPRODUCT($J$7:$J$366,$N$7:$N$366)-SUMPRODUCT($J$7:J47,$N$7:N47)</f>
        <v>4800000</v>
      </c>
      <c r="M47" s="75">
        <f t="shared" ca="1" si="14"/>
        <v>849671.64397570444</v>
      </c>
      <c r="N47" s="75">
        <f>C_Higher!J47*Ann_Prem/No_Ann_Prems</f>
        <v>0</v>
      </c>
      <c r="O47" s="78">
        <f>VLOOKUP(INT((A47-1)/12)+1,P_Parameters!$B$63:$C$66,2)*N47</f>
        <v>0</v>
      </c>
      <c r="P47" s="80">
        <f t="shared" si="5"/>
        <v>0</v>
      </c>
      <c r="Q47" s="92">
        <f t="shared" si="6"/>
        <v>0</v>
      </c>
      <c r="R47" s="78">
        <f t="shared" ca="1" si="7"/>
        <v>0</v>
      </c>
      <c r="S47" s="75">
        <f t="shared" ca="1" si="8"/>
        <v>856508.65883250826</v>
      </c>
      <c r="T47" s="75">
        <f t="shared" ca="1" si="12"/>
        <v>770857.79294925742</v>
      </c>
      <c r="U47" s="81">
        <f>VLOOKUP(D47,P_Parameters!$B$71:$C$76,2)</f>
        <v>0.1</v>
      </c>
    </row>
    <row r="48" spans="1:21" x14ac:dyDescent="0.25">
      <c r="A48" s="59">
        <f t="shared" si="13"/>
        <v>42</v>
      </c>
      <c r="B48" s="76">
        <f t="shared" ca="1" si="0"/>
        <v>44652</v>
      </c>
      <c r="C48" s="76">
        <f t="shared" ca="1" si="1"/>
        <v>44682</v>
      </c>
      <c r="D48" s="77">
        <f t="shared" si="9"/>
        <v>4</v>
      </c>
      <c r="E48" s="77">
        <f t="shared" si="10"/>
        <v>0</v>
      </c>
      <c r="F48" s="75">
        <f t="shared" si="11"/>
        <v>0</v>
      </c>
      <c r="G48" s="75">
        <f t="shared" si="2"/>
        <v>0</v>
      </c>
      <c r="H48" s="59">
        <f>IF(SUM(F48:$F$366)=1,1,0)</f>
        <v>1</v>
      </c>
      <c r="I48" s="78">
        <f t="shared" si="3"/>
        <v>1</v>
      </c>
      <c r="J48" s="59">
        <f>IF(MOD(A48-1,12/VLOOKUP(Prem_Frequency,P_Parameters!$B$21:$C$24,2,FALSE))=0,1)*H48</f>
        <v>0</v>
      </c>
      <c r="K48" s="75">
        <f t="shared" si="4"/>
        <v>2000000</v>
      </c>
      <c r="L48" s="79">
        <f>SUMPRODUCT($J$7:$J$366,$N$7:$N$366)-SUMPRODUCT($J$7:J48,$N$7:N48)</f>
        <v>4800000</v>
      </c>
      <c r="M48" s="75">
        <f t="shared" ca="1" si="14"/>
        <v>856508.65883250826</v>
      </c>
      <c r="N48" s="75">
        <f>C_Higher!J48*Ann_Prem/No_Ann_Prems</f>
        <v>0</v>
      </c>
      <c r="O48" s="78">
        <f>VLOOKUP(INT((A48-1)/12)+1,P_Parameters!$B$63:$C$66,2)*N48</f>
        <v>0</v>
      </c>
      <c r="P48" s="80">
        <f t="shared" si="5"/>
        <v>0</v>
      </c>
      <c r="Q48" s="92">
        <f t="shared" si="6"/>
        <v>0</v>
      </c>
      <c r="R48" s="78">
        <f t="shared" ca="1" si="7"/>
        <v>0</v>
      </c>
      <c r="S48" s="75">
        <f t="shared" ca="1" si="8"/>
        <v>863400.68879130308</v>
      </c>
      <c r="T48" s="75">
        <f t="shared" ca="1" si="12"/>
        <v>777060.61991217278</v>
      </c>
      <c r="U48" s="81">
        <f>VLOOKUP(D48,P_Parameters!$B$71:$C$76,2)</f>
        <v>0.1</v>
      </c>
    </row>
    <row r="49" spans="1:21" x14ac:dyDescent="0.25">
      <c r="A49" s="59">
        <f t="shared" si="13"/>
        <v>43</v>
      </c>
      <c r="B49" s="76">
        <f t="shared" ca="1" si="0"/>
        <v>44682</v>
      </c>
      <c r="C49" s="76">
        <f t="shared" ca="1" si="1"/>
        <v>44713</v>
      </c>
      <c r="D49" s="77">
        <f t="shared" si="9"/>
        <v>4</v>
      </c>
      <c r="E49" s="77">
        <f t="shared" si="10"/>
        <v>0</v>
      </c>
      <c r="F49" s="75">
        <f t="shared" si="11"/>
        <v>0</v>
      </c>
      <c r="G49" s="75">
        <f t="shared" si="2"/>
        <v>0</v>
      </c>
      <c r="H49" s="59">
        <f>IF(SUM(F49:$F$366)=1,1,0)</f>
        <v>1</v>
      </c>
      <c r="I49" s="78">
        <f t="shared" si="3"/>
        <v>1</v>
      </c>
      <c r="J49" s="59">
        <f>IF(MOD(A49-1,12/VLOOKUP(Prem_Frequency,P_Parameters!$B$21:$C$24,2,FALSE))=0,1)*H49</f>
        <v>0</v>
      </c>
      <c r="K49" s="75">
        <f t="shared" si="4"/>
        <v>2000000</v>
      </c>
      <c r="L49" s="79">
        <f>SUMPRODUCT($J$7:$J$366,$N$7:$N$366)-SUMPRODUCT($J$7:J49,$N$7:N49)</f>
        <v>4800000</v>
      </c>
      <c r="M49" s="75">
        <f t="shared" ca="1" si="14"/>
        <v>863400.68879130308</v>
      </c>
      <c r="N49" s="75">
        <f>C_Higher!J49*Ann_Prem/No_Ann_Prems</f>
        <v>0</v>
      </c>
      <c r="O49" s="78">
        <f>VLOOKUP(INT((A49-1)/12)+1,P_Parameters!$B$63:$C$66,2)*N49</f>
        <v>0</v>
      </c>
      <c r="P49" s="80">
        <f t="shared" si="5"/>
        <v>0</v>
      </c>
      <c r="Q49" s="92">
        <f t="shared" si="6"/>
        <v>0</v>
      </c>
      <c r="R49" s="78">
        <f t="shared" ca="1" si="7"/>
        <v>0</v>
      </c>
      <c r="S49" s="75">
        <f t="shared" ca="1" si="8"/>
        <v>870348.17653965217</v>
      </c>
      <c r="T49" s="75">
        <f t="shared" ca="1" si="12"/>
        <v>783313.35888568696</v>
      </c>
      <c r="U49" s="81">
        <f>VLOOKUP(D49,P_Parameters!$B$71:$C$76,2)</f>
        <v>0.1</v>
      </c>
    </row>
    <row r="50" spans="1:21" x14ac:dyDescent="0.25">
      <c r="A50" s="59">
        <f t="shared" si="13"/>
        <v>44</v>
      </c>
      <c r="B50" s="76">
        <f t="shared" ca="1" si="0"/>
        <v>44713</v>
      </c>
      <c r="C50" s="76">
        <f t="shared" ca="1" si="1"/>
        <v>44743</v>
      </c>
      <c r="D50" s="77">
        <f t="shared" si="9"/>
        <v>4</v>
      </c>
      <c r="E50" s="77">
        <f t="shared" si="10"/>
        <v>0</v>
      </c>
      <c r="F50" s="75">
        <f t="shared" si="11"/>
        <v>0</v>
      </c>
      <c r="G50" s="75">
        <f t="shared" si="2"/>
        <v>0</v>
      </c>
      <c r="H50" s="59">
        <f>IF(SUM(F50:$F$366)=1,1,0)</f>
        <v>1</v>
      </c>
      <c r="I50" s="78">
        <f t="shared" si="3"/>
        <v>1</v>
      </c>
      <c r="J50" s="59">
        <f>IF(MOD(A50-1,12/VLOOKUP(Prem_Frequency,P_Parameters!$B$21:$C$24,2,FALSE))=0,1)*H50</f>
        <v>0</v>
      </c>
      <c r="K50" s="75">
        <f t="shared" si="4"/>
        <v>2000000</v>
      </c>
      <c r="L50" s="79">
        <f>SUMPRODUCT($J$7:$J$366,$N$7:$N$366)-SUMPRODUCT($J$7:J50,$N$7:N50)</f>
        <v>4800000</v>
      </c>
      <c r="M50" s="75">
        <f t="shared" ca="1" si="14"/>
        <v>870348.17653965217</v>
      </c>
      <c r="N50" s="75">
        <f>C_Higher!J50*Ann_Prem/No_Ann_Prems</f>
        <v>0</v>
      </c>
      <c r="O50" s="78">
        <f>VLOOKUP(INT((A50-1)/12)+1,P_Parameters!$B$63:$C$66,2)*N50</f>
        <v>0</v>
      </c>
      <c r="P50" s="80">
        <f t="shared" si="5"/>
        <v>0</v>
      </c>
      <c r="Q50" s="92">
        <f t="shared" si="6"/>
        <v>0</v>
      </c>
      <c r="R50" s="78">
        <f t="shared" ca="1" si="7"/>
        <v>0</v>
      </c>
      <c r="S50" s="75">
        <f t="shared" ca="1" si="8"/>
        <v>877351.56832727301</v>
      </c>
      <c r="T50" s="75">
        <f t="shared" ca="1" si="12"/>
        <v>789616.41149454575</v>
      </c>
      <c r="U50" s="81">
        <f>VLOOKUP(D50,P_Parameters!$B$71:$C$76,2)</f>
        <v>0.1</v>
      </c>
    </row>
    <row r="51" spans="1:21" x14ac:dyDescent="0.25">
      <c r="A51" s="59">
        <f t="shared" si="13"/>
        <v>45</v>
      </c>
      <c r="B51" s="76">
        <f t="shared" ca="1" si="0"/>
        <v>44743</v>
      </c>
      <c r="C51" s="76">
        <f t="shared" ca="1" si="1"/>
        <v>44774</v>
      </c>
      <c r="D51" s="77">
        <f t="shared" si="9"/>
        <v>4</v>
      </c>
      <c r="E51" s="77">
        <f t="shared" si="10"/>
        <v>0</v>
      </c>
      <c r="F51" s="75">
        <f t="shared" si="11"/>
        <v>0</v>
      </c>
      <c r="G51" s="75">
        <f t="shared" si="2"/>
        <v>0</v>
      </c>
      <c r="H51" s="59">
        <f>IF(SUM(F51:$F$366)=1,1,0)</f>
        <v>1</v>
      </c>
      <c r="I51" s="78">
        <f t="shared" si="3"/>
        <v>1</v>
      </c>
      <c r="J51" s="59">
        <f>IF(MOD(A51-1,12/VLOOKUP(Prem_Frequency,P_Parameters!$B$21:$C$24,2,FALSE))=0,1)*H51</f>
        <v>0</v>
      </c>
      <c r="K51" s="75">
        <f t="shared" si="4"/>
        <v>2000000</v>
      </c>
      <c r="L51" s="79">
        <f>SUMPRODUCT($J$7:$J$366,$N$7:$N$366)-SUMPRODUCT($J$7:J51,$N$7:N51)</f>
        <v>4800000</v>
      </c>
      <c r="M51" s="75">
        <f t="shared" ca="1" si="14"/>
        <v>877351.56832727301</v>
      </c>
      <c r="N51" s="75">
        <f>C_Higher!J51*Ann_Prem/No_Ann_Prems</f>
        <v>0</v>
      </c>
      <c r="O51" s="78">
        <f>VLOOKUP(INT((A51-1)/12)+1,P_Parameters!$B$63:$C$66,2)*N51</f>
        <v>0</v>
      </c>
      <c r="P51" s="80">
        <f t="shared" si="5"/>
        <v>0</v>
      </c>
      <c r="Q51" s="92">
        <f t="shared" si="6"/>
        <v>0</v>
      </c>
      <c r="R51" s="78">
        <f t="shared" ca="1" si="7"/>
        <v>0</v>
      </c>
      <c r="S51" s="75">
        <f t="shared" ca="1" si="8"/>
        <v>884411.31399470079</v>
      </c>
      <c r="T51" s="75">
        <f t="shared" ca="1" si="12"/>
        <v>795970.18259523076</v>
      </c>
      <c r="U51" s="81">
        <f>VLOOKUP(D51,P_Parameters!$B$71:$C$76,2)</f>
        <v>0.1</v>
      </c>
    </row>
    <row r="52" spans="1:21" x14ac:dyDescent="0.25">
      <c r="A52" s="59">
        <f t="shared" si="13"/>
        <v>46</v>
      </c>
      <c r="B52" s="76">
        <f t="shared" ca="1" si="0"/>
        <v>44774</v>
      </c>
      <c r="C52" s="76">
        <f t="shared" ca="1" si="1"/>
        <v>44805</v>
      </c>
      <c r="D52" s="77">
        <f t="shared" si="9"/>
        <v>4</v>
      </c>
      <c r="E52" s="77">
        <f t="shared" si="10"/>
        <v>0</v>
      </c>
      <c r="F52" s="75">
        <f t="shared" si="11"/>
        <v>0</v>
      </c>
      <c r="G52" s="75">
        <f t="shared" si="2"/>
        <v>0</v>
      </c>
      <c r="H52" s="59">
        <f>IF(SUM(F52:$F$366)=1,1,0)</f>
        <v>1</v>
      </c>
      <c r="I52" s="78">
        <f t="shared" si="3"/>
        <v>1</v>
      </c>
      <c r="J52" s="59">
        <f>IF(MOD(A52-1,12/VLOOKUP(Prem_Frequency,P_Parameters!$B$21:$C$24,2,FALSE))=0,1)*H52</f>
        <v>0</v>
      </c>
      <c r="K52" s="75">
        <f t="shared" si="4"/>
        <v>2000000</v>
      </c>
      <c r="L52" s="79">
        <f>SUMPRODUCT($J$7:$J$366,$N$7:$N$366)-SUMPRODUCT($J$7:J52,$N$7:N52)</f>
        <v>4800000</v>
      </c>
      <c r="M52" s="75">
        <f t="shared" ca="1" si="14"/>
        <v>884411.31399470079</v>
      </c>
      <c r="N52" s="75">
        <f>C_Higher!J52*Ann_Prem/No_Ann_Prems</f>
        <v>0</v>
      </c>
      <c r="O52" s="78">
        <f>VLOOKUP(INT((A52-1)/12)+1,P_Parameters!$B$63:$C$66,2)*N52</f>
        <v>0</v>
      </c>
      <c r="P52" s="80">
        <f t="shared" si="5"/>
        <v>0</v>
      </c>
      <c r="Q52" s="92">
        <f t="shared" si="6"/>
        <v>0</v>
      </c>
      <c r="R52" s="78">
        <f t="shared" ca="1" si="7"/>
        <v>0</v>
      </c>
      <c r="S52" s="75">
        <f t="shared" ca="1" si="8"/>
        <v>891527.86700218241</v>
      </c>
      <c r="T52" s="75">
        <f t="shared" ca="1" si="12"/>
        <v>802375.08030196419</v>
      </c>
      <c r="U52" s="81">
        <f>VLOOKUP(D52,P_Parameters!$B$71:$C$76,2)</f>
        <v>0.1</v>
      </c>
    </row>
    <row r="53" spans="1:21" x14ac:dyDescent="0.25">
      <c r="A53" s="59">
        <f t="shared" si="13"/>
        <v>47</v>
      </c>
      <c r="B53" s="76">
        <f t="shared" ca="1" si="0"/>
        <v>44805</v>
      </c>
      <c r="C53" s="76">
        <f t="shared" ca="1" si="1"/>
        <v>44835</v>
      </c>
      <c r="D53" s="77">
        <f t="shared" si="9"/>
        <v>4</v>
      </c>
      <c r="E53" s="77">
        <f t="shared" si="10"/>
        <v>0</v>
      </c>
      <c r="F53" s="75">
        <f t="shared" si="11"/>
        <v>0</v>
      </c>
      <c r="G53" s="75">
        <f t="shared" si="2"/>
        <v>0</v>
      </c>
      <c r="H53" s="59">
        <f>IF(SUM(F53:$F$366)=1,1,0)</f>
        <v>1</v>
      </c>
      <c r="I53" s="78">
        <f t="shared" si="3"/>
        <v>1</v>
      </c>
      <c r="J53" s="59">
        <f>IF(MOD(A53-1,12/VLOOKUP(Prem_Frequency,P_Parameters!$B$21:$C$24,2,FALSE))=0,1)*H53</f>
        <v>0</v>
      </c>
      <c r="K53" s="75">
        <f t="shared" si="4"/>
        <v>2000000</v>
      </c>
      <c r="L53" s="79">
        <f>SUMPRODUCT($J$7:$J$366,$N$7:$N$366)-SUMPRODUCT($J$7:J53,$N$7:N53)</f>
        <v>4800000</v>
      </c>
      <c r="M53" s="75">
        <f t="shared" ca="1" si="14"/>
        <v>891527.86700218241</v>
      </c>
      <c r="N53" s="75">
        <f>C_Higher!J53*Ann_Prem/No_Ann_Prems</f>
        <v>0</v>
      </c>
      <c r="O53" s="78">
        <f>VLOOKUP(INT((A53-1)/12)+1,P_Parameters!$B$63:$C$66,2)*N53</f>
        <v>0</v>
      </c>
      <c r="P53" s="80">
        <f t="shared" si="5"/>
        <v>0</v>
      </c>
      <c r="Q53" s="92">
        <f t="shared" si="6"/>
        <v>0</v>
      </c>
      <c r="R53" s="78">
        <f t="shared" ca="1" si="7"/>
        <v>0</v>
      </c>
      <c r="S53" s="75">
        <f t="shared" ca="1" si="8"/>
        <v>898701.68445880315</v>
      </c>
      <c r="T53" s="75">
        <f t="shared" ca="1" si="12"/>
        <v>808831.51601292286</v>
      </c>
      <c r="U53" s="81">
        <f>VLOOKUP(D53,P_Parameters!$B$71:$C$76,2)</f>
        <v>0.1</v>
      </c>
    </row>
    <row r="54" spans="1:21" x14ac:dyDescent="0.25">
      <c r="A54" s="59">
        <f t="shared" si="13"/>
        <v>48</v>
      </c>
      <c r="B54" s="76">
        <f t="shared" ca="1" si="0"/>
        <v>44835</v>
      </c>
      <c r="C54" s="76">
        <f t="shared" ca="1" si="1"/>
        <v>44866</v>
      </c>
      <c r="D54" s="77">
        <f t="shared" si="9"/>
        <v>5</v>
      </c>
      <c r="E54" s="77">
        <f t="shared" si="10"/>
        <v>4</v>
      </c>
      <c r="F54" s="75">
        <f t="shared" si="11"/>
        <v>0</v>
      </c>
      <c r="G54" s="75">
        <f t="shared" si="2"/>
        <v>0</v>
      </c>
      <c r="H54" s="59">
        <f>IF(SUM(F54:$F$366)=1,1,0)</f>
        <v>1</v>
      </c>
      <c r="I54" s="78">
        <f t="shared" si="3"/>
        <v>1</v>
      </c>
      <c r="J54" s="59">
        <f>IF(MOD(A54-1,12/VLOOKUP(Prem_Frequency,P_Parameters!$B$21:$C$24,2,FALSE))=0,1)*H54</f>
        <v>0</v>
      </c>
      <c r="K54" s="75">
        <f t="shared" si="4"/>
        <v>2000000</v>
      </c>
      <c r="L54" s="79">
        <f>SUMPRODUCT($J$7:$J$366,$N$7:$N$366)-SUMPRODUCT($J$7:J54,$N$7:N54)</f>
        <v>4800000</v>
      </c>
      <c r="M54" s="75">
        <f t="shared" ca="1" si="14"/>
        <v>898701.68445880315</v>
      </c>
      <c r="N54" s="75">
        <f>C_Higher!J54*Ann_Prem/No_Ann_Prems</f>
        <v>0</v>
      </c>
      <c r="O54" s="78">
        <f>VLOOKUP(INT((A54-1)/12)+1,P_Parameters!$B$63:$C$66,2)*N54</f>
        <v>0</v>
      </c>
      <c r="P54" s="80">
        <f t="shared" si="5"/>
        <v>0</v>
      </c>
      <c r="Q54" s="92">
        <f t="shared" si="6"/>
        <v>0</v>
      </c>
      <c r="R54" s="78">
        <f t="shared" ca="1" si="7"/>
        <v>0</v>
      </c>
      <c r="S54" s="75">
        <f t="shared" ca="1" si="8"/>
        <v>905933.22715184756</v>
      </c>
      <c r="T54" s="75">
        <f t="shared" ca="1" si="12"/>
        <v>860636.56579425512</v>
      </c>
      <c r="U54" s="81">
        <f>VLOOKUP(D54,P_Parameters!$B$71:$C$76,2)</f>
        <v>0.05</v>
      </c>
    </row>
    <row r="55" spans="1:21" x14ac:dyDescent="0.25">
      <c r="A55" s="59">
        <f t="shared" si="13"/>
        <v>49</v>
      </c>
      <c r="B55" s="76">
        <f t="shared" ca="1" si="0"/>
        <v>44866</v>
      </c>
      <c r="C55" s="76">
        <f t="shared" ca="1" si="1"/>
        <v>44896</v>
      </c>
      <c r="D55" s="77">
        <f t="shared" si="9"/>
        <v>5</v>
      </c>
      <c r="E55" s="77">
        <f t="shared" si="10"/>
        <v>0</v>
      </c>
      <c r="F55" s="75">
        <f t="shared" si="11"/>
        <v>0</v>
      </c>
      <c r="G55" s="75">
        <f t="shared" si="2"/>
        <v>1</v>
      </c>
      <c r="H55" s="59">
        <f>IF(SUM(F55:$F$366)=1,1,0)</f>
        <v>1</v>
      </c>
      <c r="I55" s="78">
        <f t="shared" si="3"/>
        <v>1</v>
      </c>
      <c r="J55" s="59">
        <f>IF(MOD(A55-1,12/VLOOKUP(Prem_Frequency,P_Parameters!$B$21:$C$24,2,FALSE))=0,1)*H55</f>
        <v>1</v>
      </c>
      <c r="K55" s="75">
        <f t="shared" si="4"/>
        <v>2000000</v>
      </c>
      <c r="L55" s="79">
        <f>SUMPRODUCT($J$7:$J$366,$N$7:$N$366)-SUMPRODUCT($J$7:J55,$N$7:N55)</f>
        <v>4500000</v>
      </c>
      <c r="M55" s="75">
        <f t="shared" ca="1" si="14"/>
        <v>905933.22715184756</v>
      </c>
      <c r="N55" s="75">
        <f>C_Higher!J55*Ann_Prem/No_Ann_Prems</f>
        <v>300000</v>
      </c>
      <c r="O55" s="78">
        <f>VLOOKUP(INT((A55-1)/12)+1,P_Parameters!$B$63:$C$66,2)*N55</f>
        <v>0</v>
      </c>
      <c r="P55" s="80">
        <f t="shared" si="5"/>
        <v>3000</v>
      </c>
      <c r="Q55" s="92">
        <f t="shared" si="6"/>
        <v>5000</v>
      </c>
      <c r="R55" s="78">
        <f t="shared" ca="1" si="7"/>
        <v>77025</v>
      </c>
      <c r="S55" s="75">
        <f t="shared" ca="1" si="8"/>
        <v>1129927.7893044595</v>
      </c>
      <c r="T55" s="75">
        <f t="shared" ca="1" si="12"/>
        <v>1073431.3998392364</v>
      </c>
      <c r="U55" s="81">
        <f>VLOOKUP(D55,P_Parameters!$B$71:$C$76,2)</f>
        <v>0.05</v>
      </c>
    </row>
    <row r="56" spans="1:21" x14ac:dyDescent="0.25">
      <c r="A56" s="59">
        <f t="shared" si="13"/>
        <v>50</v>
      </c>
      <c r="B56" s="76">
        <f t="shared" ca="1" si="0"/>
        <v>44896</v>
      </c>
      <c r="C56" s="76">
        <f t="shared" ca="1" si="1"/>
        <v>44927</v>
      </c>
      <c r="D56" s="77">
        <f t="shared" si="9"/>
        <v>5</v>
      </c>
      <c r="E56" s="77">
        <f t="shared" si="10"/>
        <v>0</v>
      </c>
      <c r="F56" s="75">
        <f t="shared" si="11"/>
        <v>0</v>
      </c>
      <c r="G56" s="75">
        <f t="shared" si="2"/>
        <v>0</v>
      </c>
      <c r="H56" s="59">
        <f>IF(SUM(F56:$F$366)=1,1,0)</f>
        <v>1</v>
      </c>
      <c r="I56" s="78">
        <f t="shared" si="3"/>
        <v>1</v>
      </c>
      <c r="J56" s="59">
        <f>IF(MOD(A56-1,12/VLOOKUP(Prem_Frequency,P_Parameters!$B$21:$C$24,2,FALSE))=0,1)*H56</f>
        <v>0</v>
      </c>
      <c r="K56" s="75">
        <f t="shared" si="4"/>
        <v>2000000</v>
      </c>
      <c r="L56" s="79">
        <f>SUMPRODUCT($J$7:$J$366,$N$7:$N$366)-SUMPRODUCT($J$7:J56,$N$7:N56)</f>
        <v>4500000</v>
      </c>
      <c r="M56" s="75">
        <f t="shared" ca="1" si="14"/>
        <v>1129927.7893044595</v>
      </c>
      <c r="N56" s="75">
        <f>C_Higher!J56*Ann_Prem/No_Ann_Prems</f>
        <v>0</v>
      </c>
      <c r="O56" s="78">
        <f>VLOOKUP(INT((A56-1)/12)+1,P_Parameters!$B$63:$C$66,2)*N56</f>
        <v>0</v>
      </c>
      <c r="P56" s="80">
        <f t="shared" si="5"/>
        <v>0</v>
      </c>
      <c r="Q56" s="92">
        <f t="shared" si="6"/>
        <v>0</v>
      </c>
      <c r="R56" s="78">
        <f t="shared" ca="1" si="7"/>
        <v>0</v>
      </c>
      <c r="S56" s="75">
        <f t="shared" ca="1" si="8"/>
        <v>1139019.9287648778</v>
      </c>
      <c r="T56" s="75">
        <f t="shared" ca="1" si="12"/>
        <v>1082068.9323266339</v>
      </c>
      <c r="U56" s="81">
        <f>VLOOKUP(D56,P_Parameters!$B$71:$C$76,2)</f>
        <v>0.05</v>
      </c>
    </row>
    <row r="57" spans="1:21" x14ac:dyDescent="0.25">
      <c r="A57" s="59">
        <f t="shared" si="13"/>
        <v>51</v>
      </c>
      <c r="B57" s="76">
        <f t="shared" ca="1" si="0"/>
        <v>44927</v>
      </c>
      <c r="C57" s="76">
        <f t="shared" ca="1" si="1"/>
        <v>44958</v>
      </c>
      <c r="D57" s="77">
        <f t="shared" si="9"/>
        <v>5</v>
      </c>
      <c r="E57" s="77">
        <f t="shared" si="10"/>
        <v>0</v>
      </c>
      <c r="F57" s="75">
        <f t="shared" si="11"/>
        <v>0</v>
      </c>
      <c r="G57" s="75">
        <f t="shared" si="2"/>
        <v>0</v>
      </c>
      <c r="H57" s="59">
        <f>IF(SUM(F57:$F$366)=1,1,0)</f>
        <v>1</v>
      </c>
      <c r="I57" s="78">
        <f t="shared" si="3"/>
        <v>1</v>
      </c>
      <c r="J57" s="59">
        <f>IF(MOD(A57-1,12/VLOOKUP(Prem_Frequency,P_Parameters!$B$21:$C$24,2,FALSE))=0,1)*H57</f>
        <v>0</v>
      </c>
      <c r="K57" s="75">
        <f t="shared" si="4"/>
        <v>2000000</v>
      </c>
      <c r="L57" s="79">
        <f>SUMPRODUCT($J$7:$J$366,$N$7:$N$366)-SUMPRODUCT($J$7:J57,$N$7:N57)</f>
        <v>4500000</v>
      </c>
      <c r="M57" s="75">
        <f t="shared" ca="1" si="14"/>
        <v>1139019.9287648778</v>
      </c>
      <c r="N57" s="75">
        <f>C_Higher!J57*Ann_Prem/No_Ann_Prems</f>
        <v>0</v>
      </c>
      <c r="O57" s="78">
        <f>VLOOKUP(INT((A57-1)/12)+1,P_Parameters!$B$63:$C$66,2)*N57</f>
        <v>0</v>
      </c>
      <c r="P57" s="80">
        <f t="shared" si="5"/>
        <v>0</v>
      </c>
      <c r="Q57" s="92">
        <f t="shared" si="6"/>
        <v>0</v>
      </c>
      <c r="R57" s="78">
        <f t="shared" ca="1" si="7"/>
        <v>0</v>
      </c>
      <c r="S57" s="75">
        <f t="shared" ca="1" si="8"/>
        <v>1148185.2295376831</v>
      </c>
      <c r="T57" s="75">
        <f t="shared" ca="1" si="12"/>
        <v>1090775.9680607989</v>
      </c>
      <c r="U57" s="81">
        <f>VLOOKUP(D57,P_Parameters!$B$71:$C$76,2)</f>
        <v>0.05</v>
      </c>
    </row>
    <row r="58" spans="1:21" x14ac:dyDescent="0.25">
      <c r="A58" s="59">
        <f t="shared" si="13"/>
        <v>52</v>
      </c>
      <c r="B58" s="76">
        <f t="shared" ca="1" si="0"/>
        <v>44958</v>
      </c>
      <c r="C58" s="76">
        <f t="shared" ca="1" si="1"/>
        <v>44986</v>
      </c>
      <c r="D58" s="77">
        <f t="shared" si="9"/>
        <v>5</v>
      </c>
      <c r="E58" s="77">
        <f t="shared" si="10"/>
        <v>0</v>
      </c>
      <c r="F58" s="75">
        <f t="shared" si="11"/>
        <v>0</v>
      </c>
      <c r="G58" s="75">
        <f t="shared" si="2"/>
        <v>0</v>
      </c>
      <c r="H58" s="59">
        <f>IF(SUM(F58:$F$366)=1,1,0)</f>
        <v>1</v>
      </c>
      <c r="I58" s="78">
        <f t="shared" si="3"/>
        <v>1</v>
      </c>
      <c r="J58" s="59">
        <f>IF(MOD(A58-1,12/VLOOKUP(Prem_Frequency,P_Parameters!$B$21:$C$24,2,FALSE))=0,1)*H58</f>
        <v>0</v>
      </c>
      <c r="K58" s="75">
        <f t="shared" si="4"/>
        <v>2000000</v>
      </c>
      <c r="L58" s="79">
        <f>SUMPRODUCT($J$7:$J$366,$N$7:$N$366)-SUMPRODUCT($J$7:J58,$N$7:N58)</f>
        <v>4500000</v>
      </c>
      <c r="M58" s="75">
        <f t="shared" ca="1" si="14"/>
        <v>1148185.2295376831</v>
      </c>
      <c r="N58" s="75">
        <f>C_Higher!J58*Ann_Prem/No_Ann_Prems</f>
        <v>0</v>
      </c>
      <c r="O58" s="78">
        <f>VLOOKUP(INT((A58-1)/12)+1,P_Parameters!$B$63:$C$66,2)*N58</f>
        <v>0</v>
      </c>
      <c r="P58" s="80">
        <f t="shared" si="5"/>
        <v>0</v>
      </c>
      <c r="Q58" s="92">
        <f t="shared" si="6"/>
        <v>0</v>
      </c>
      <c r="R58" s="78">
        <f t="shared" ca="1" si="7"/>
        <v>0</v>
      </c>
      <c r="S58" s="75">
        <f t="shared" ca="1" si="8"/>
        <v>1157424.2803267387</v>
      </c>
      <c r="T58" s="75">
        <f t="shared" ca="1" si="12"/>
        <v>1099553.0663104018</v>
      </c>
      <c r="U58" s="81">
        <f>VLOOKUP(D58,P_Parameters!$B$71:$C$76,2)</f>
        <v>0.05</v>
      </c>
    </row>
    <row r="59" spans="1:21" x14ac:dyDescent="0.25">
      <c r="A59" s="59">
        <f t="shared" si="13"/>
        <v>53</v>
      </c>
      <c r="B59" s="76">
        <f t="shared" ca="1" si="0"/>
        <v>44986</v>
      </c>
      <c r="C59" s="76">
        <f t="shared" ca="1" si="1"/>
        <v>45017</v>
      </c>
      <c r="D59" s="77">
        <f t="shared" si="9"/>
        <v>5</v>
      </c>
      <c r="E59" s="77">
        <f t="shared" si="10"/>
        <v>0</v>
      </c>
      <c r="F59" s="75">
        <f t="shared" si="11"/>
        <v>0</v>
      </c>
      <c r="G59" s="75">
        <f t="shared" si="2"/>
        <v>0</v>
      </c>
      <c r="H59" s="59">
        <f>IF(SUM(F59:$F$366)=1,1,0)</f>
        <v>1</v>
      </c>
      <c r="I59" s="78">
        <f t="shared" si="3"/>
        <v>1</v>
      </c>
      <c r="J59" s="59">
        <f>IF(MOD(A59-1,12/VLOOKUP(Prem_Frequency,P_Parameters!$B$21:$C$24,2,FALSE))=0,1)*H59</f>
        <v>0</v>
      </c>
      <c r="K59" s="75">
        <f t="shared" si="4"/>
        <v>2000000</v>
      </c>
      <c r="L59" s="79">
        <f>SUMPRODUCT($J$7:$J$366,$N$7:$N$366)-SUMPRODUCT($J$7:J59,$N$7:N59)</f>
        <v>4500000</v>
      </c>
      <c r="M59" s="75">
        <f t="shared" ca="1" si="14"/>
        <v>1157424.2803267387</v>
      </c>
      <c r="N59" s="75">
        <f>C_Higher!J59*Ann_Prem/No_Ann_Prems</f>
        <v>0</v>
      </c>
      <c r="O59" s="78">
        <f>VLOOKUP(INT((A59-1)/12)+1,P_Parameters!$B$63:$C$66,2)*N59</f>
        <v>0</v>
      </c>
      <c r="P59" s="80">
        <f t="shared" si="5"/>
        <v>0</v>
      </c>
      <c r="Q59" s="92">
        <f t="shared" si="6"/>
        <v>0</v>
      </c>
      <c r="R59" s="78">
        <f t="shared" ca="1" si="7"/>
        <v>0</v>
      </c>
      <c r="S59" s="75">
        <f t="shared" ca="1" si="8"/>
        <v>1166737.6745730056</v>
      </c>
      <c r="T59" s="75">
        <f t="shared" ca="1" si="12"/>
        <v>1108400.7908443552</v>
      </c>
      <c r="U59" s="81">
        <f>VLOOKUP(D59,P_Parameters!$B$71:$C$76,2)</f>
        <v>0.05</v>
      </c>
    </row>
    <row r="60" spans="1:21" x14ac:dyDescent="0.25">
      <c r="A60" s="59">
        <f t="shared" si="13"/>
        <v>54</v>
      </c>
      <c r="B60" s="76">
        <f t="shared" ca="1" si="0"/>
        <v>45017</v>
      </c>
      <c r="C60" s="76">
        <f t="shared" ca="1" si="1"/>
        <v>45047</v>
      </c>
      <c r="D60" s="77">
        <f t="shared" si="9"/>
        <v>5</v>
      </c>
      <c r="E60" s="77">
        <f t="shared" si="10"/>
        <v>0</v>
      </c>
      <c r="F60" s="75">
        <f t="shared" si="11"/>
        <v>0</v>
      </c>
      <c r="G60" s="75">
        <f t="shared" si="2"/>
        <v>0</v>
      </c>
      <c r="H60" s="59">
        <f>IF(SUM(F60:$F$366)=1,1,0)</f>
        <v>1</v>
      </c>
      <c r="I60" s="78">
        <f t="shared" si="3"/>
        <v>1</v>
      </c>
      <c r="J60" s="59">
        <f>IF(MOD(A60-1,12/VLOOKUP(Prem_Frequency,P_Parameters!$B$21:$C$24,2,FALSE))=0,1)*H60</f>
        <v>0</v>
      </c>
      <c r="K60" s="75">
        <f t="shared" si="4"/>
        <v>2000000</v>
      </c>
      <c r="L60" s="79">
        <f>SUMPRODUCT($J$7:$J$366,$N$7:$N$366)-SUMPRODUCT($J$7:J60,$N$7:N60)</f>
        <v>4500000</v>
      </c>
      <c r="M60" s="75">
        <f t="shared" ca="1" si="14"/>
        <v>1166737.6745730056</v>
      </c>
      <c r="N60" s="75">
        <f>C_Higher!J60*Ann_Prem/No_Ann_Prems</f>
        <v>0</v>
      </c>
      <c r="O60" s="78">
        <f>VLOOKUP(INT((A60-1)/12)+1,P_Parameters!$B$63:$C$66,2)*N60</f>
        <v>0</v>
      </c>
      <c r="P60" s="80">
        <f t="shared" si="5"/>
        <v>0</v>
      </c>
      <c r="Q60" s="92">
        <f t="shared" si="6"/>
        <v>0</v>
      </c>
      <c r="R60" s="78">
        <f t="shared" ca="1" si="7"/>
        <v>0</v>
      </c>
      <c r="S60" s="75">
        <f t="shared" ca="1" si="8"/>
        <v>1176126.0104926594</v>
      </c>
      <c r="T60" s="75">
        <f t="shared" ca="1" si="12"/>
        <v>1117319.7099680265</v>
      </c>
      <c r="U60" s="81">
        <f>VLOOKUP(D60,P_Parameters!$B$71:$C$76,2)</f>
        <v>0.05</v>
      </c>
    </row>
    <row r="61" spans="1:21" x14ac:dyDescent="0.25">
      <c r="A61" s="59">
        <f t="shared" si="13"/>
        <v>55</v>
      </c>
      <c r="B61" s="76">
        <f t="shared" ca="1" si="0"/>
        <v>45047</v>
      </c>
      <c r="C61" s="76">
        <f t="shared" ca="1" si="1"/>
        <v>45078</v>
      </c>
      <c r="D61" s="77">
        <f t="shared" si="9"/>
        <v>5</v>
      </c>
      <c r="E61" s="77">
        <f t="shared" si="10"/>
        <v>0</v>
      </c>
      <c r="F61" s="75">
        <f t="shared" si="11"/>
        <v>0</v>
      </c>
      <c r="G61" s="75">
        <f t="shared" si="2"/>
        <v>0</v>
      </c>
      <c r="H61" s="59">
        <f>IF(SUM(F61:$F$366)=1,1,0)</f>
        <v>1</v>
      </c>
      <c r="I61" s="78">
        <f t="shared" si="3"/>
        <v>1</v>
      </c>
      <c r="J61" s="59">
        <f>IF(MOD(A61-1,12/VLOOKUP(Prem_Frequency,P_Parameters!$B$21:$C$24,2,FALSE))=0,1)*H61</f>
        <v>0</v>
      </c>
      <c r="K61" s="75">
        <f t="shared" si="4"/>
        <v>2000000</v>
      </c>
      <c r="L61" s="79">
        <f>SUMPRODUCT($J$7:$J$366,$N$7:$N$366)-SUMPRODUCT($J$7:J61,$N$7:N61)</f>
        <v>4500000</v>
      </c>
      <c r="M61" s="75">
        <f t="shared" ca="1" si="14"/>
        <v>1176126.0104926594</v>
      </c>
      <c r="N61" s="75">
        <f>C_Higher!J61*Ann_Prem/No_Ann_Prems</f>
        <v>0</v>
      </c>
      <c r="O61" s="78">
        <f>VLOOKUP(INT((A61-1)/12)+1,P_Parameters!$B$63:$C$66,2)*N61</f>
        <v>0</v>
      </c>
      <c r="P61" s="80">
        <f t="shared" si="5"/>
        <v>0</v>
      </c>
      <c r="Q61" s="92">
        <f t="shared" si="6"/>
        <v>0</v>
      </c>
      <c r="R61" s="78">
        <f t="shared" ca="1" si="7"/>
        <v>0</v>
      </c>
      <c r="S61" s="75">
        <f t="shared" ca="1" si="8"/>
        <v>1185589.8911155153</v>
      </c>
      <c r="T61" s="75">
        <f t="shared" ca="1" si="12"/>
        <v>1126310.3965597395</v>
      </c>
      <c r="U61" s="81">
        <f>VLOOKUP(D61,P_Parameters!$B$71:$C$76,2)</f>
        <v>0.05</v>
      </c>
    </row>
    <row r="62" spans="1:21" x14ac:dyDescent="0.25">
      <c r="A62" s="59">
        <f t="shared" si="13"/>
        <v>56</v>
      </c>
      <c r="B62" s="76">
        <f t="shared" ca="1" si="0"/>
        <v>45078</v>
      </c>
      <c r="C62" s="76">
        <f t="shared" ca="1" si="1"/>
        <v>45108</v>
      </c>
      <c r="D62" s="77">
        <f t="shared" si="9"/>
        <v>5</v>
      </c>
      <c r="E62" s="77">
        <f t="shared" si="10"/>
        <v>0</v>
      </c>
      <c r="F62" s="75">
        <f t="shared" si="11"/>
        <v>0</v>
      </c>
      <c r="G62" s="75">
        <f t="shared" si="2"/>
        <v>0</v>
      </c>
      <c r="H62" s="59">
        <f>IF(SUM(F62:$F$366)=1,1,0)</f>
        <v>1</v>
      </c>
      <c r="I62" s="78">
        <f t="shared" si="3"/>
        <v>1</v>
      </c>
      <c r="J62" s="59">
        <f>IF(MOD(A62-1,12/VLOOKUP(Prem_Frequency,P_Parameters!$B$21:$C$24,2,FALSE))=0,1)*H62</f>
        <v>0</v>
      </c>
      <c r="K62" s="75">
        <f t="shared" si="4"/>
        <v>2000000</v>
      </c>
      <c r="L62" s="79">
        <f>SUMPRODUCT($J$7:$J$366,$N$7:$N$366)-SUMPRODUCT($J$7:J62,$N$7:N62)</f>
        <v>4500000</v>
      </c>
      <c r="M62" s="75">
        <f t="shared" ca="1" si="14"/>
        <v>1185589.8911155153</v>
      </c>
      <c r="N62" s="75">
        <f>C_Higher!J62*Ann_Prem/No_Ann_Prems</f>
        <v>0</v>
      </c>
      <c r="O62" s="78">
        <f>VLOOKUP(INT((A62-1)/12)+1,P_Parameters!$B$63:$C$66,2)*N62</f>
        <v>0</v>
      </c>
      <c r="P62" s="80">
        <f t="shared" si="5"/>
        <v>0</v>
      </c>
      <c r="Q62" s="92">
        <f t="shared" si="6"/>
        <v>0</v>
      </c>
      <c r="R62" s="78">
        <f t="shared" ca="1" si="7"/>
        <v>0</v>
      </c>
      <c r="S62" s="75">
        <f t="shared" ca="1" si="8"/>
        <v>1195129.9243237614</v>
      </c>
      <c r="T62" s="75">
        <f t="shared" ca="1" si="12"/>
        <v>1135373.4281075732</v>
      </c>
      <c r="U62" s="81">
        <f>VLOOKUP(D62,P_Parameters!$B$71:$C$76,2)</f>
        <v>0.05</v>
      </c>
    </row>
    <row r="63" spans="1:21" x14ac:dyDescent="0.25">
      <c r="A63" s="59">
        <f t="shared" si="13"/>
        <v>57</v>
      </c>
      <c r="B63" s="76">
        <f t="shared" ca="1" si="0"/>
        <v>45108</v>
      </c>
      <c r="C63" s="76">
        <f t="shared" ca="1" si="1"/>
        <v>45139</v>
      </c>
      <c r="D63" s="77">
        <f t="shared" si="9"/>
        <v>5</v>
      </c>
      <c r="E63" s="77">
        <f t="shared" si="10"/>
        <v>0</v>
      </c>
      <c r="F63" s="75">
        <f t="shared" si="11"/>
        <v>0</v>
      </c>
      <c r="G63" s="75">
        <f t="shared" si="2"/>
        <v>0</v>
      </c>
      <c r="H63" s="59">
        <f>IF(SUM(F63:$F$366)=1,1,0)</f>
        <v>1</v>
      </c>
      <c r="I63" s="78">
        <f t="shared" si="3"/>
        <v>1</v>
      </c>
      <c r="J63" s="59">
        <f>IF(MOD(A63-1,12/VLOOKUP(Prem_Frequency,P_Parameters!$B$21:$C$24,2,FALSE))=0,1)*H63</f>
        <v>0</v>
      </c>
      <c r="K63" s="75">
        <f t="shared" si="4"/>
        <v>2000000</v>
      </c>
      <c r="L63" s="79">
        <f>SUMPRODUCT($J$7:$J$366,$N$7:$N$366)-SUMPRODUCT($J$7:J63,$N$7:N63)</f>
        <v>4500000</v>
      </c>
      <c r="M63" s="75">
        <f t="shared" ca="1" si="14"/>
        <v>1195129.9243237614</v>
      </c>
      <c r="N63" s="75">
        <f>C_Higher!J63*Ann_Prem/No_Ann_Prems</f>
        <v>0</v>
      </c>
      <c r="O63" s="78">
        <f>VLOOKUP(INT((A63-1)/12)+1,P_Parameters!$B$63:$C$66,2)*N63</f>
        <v>0</v>
      </c>
      <c r="P63" s="80">
        <f t="shared" si="5"/>
        <v>0</v>
      </c>
      <c r="Q63" s="92">
        <f t="shared" si="6"/>
        <v>0</v>
      </c>
      <c r="R63" s="78">
        <f t="shared" ca="1" si="7"/>
        <v>0</v>
      </c>
      <c r="S63" s="75">
        <f t="shared" ca="1" si="8"/>
        <v>1204746.7228910043</v>
      </c>
      <c r="T63" s="75">
        <f t="shared" ca="1" si="12"/>
        <v>1144509.3867464541</v>
      </c>
      <c r="U63" s="81">
        <f>VLOOKUP(D63,P_Parameters!$B$71:$C$76,2)</f>
        <v>0.05</v>
      </c>
    </row>
    <row r="64" spans="1:21" x14ac:dyDescent="0.25">
      <c r="A64" s="59">
        <f t="shared" si="13"/>
        <v>58</v>
      </c>
      <c r="B64" s="76">
        <f t="shared" ca="1" si="0"/>
        <v>45139</v>
      </c>
      <c r="C64" s="76">
        <f t="shared" ca="1" si="1"/>
        <v>45170</v>
      </c>
      <c r="D64" s="77">
        <f t="shared" si="9"/>
        <v>5</v>
      </c>
      <c r="E64" s="77">
        <f t="shared" si="10"/>
        <v>0</v>
      </c>
      <c r="F64" s="75">
        <f t="shared" si="11"/>
        <v>0</v>
      </c>
      <c r="G64" s="75">
        <f t="shared" si="2"/>
        <v>0</v>
      </c>
      <c r="H64" s="59">
        <f>IF(SUM(F64:$F$366)=1,1,0)</f>
        <v>1</v>
      </c>
      <c r="I64" s="78">
        <f t="shared" si="3"/>
        <v>1</v>
      </c>
      <c r="J64" s="59">
        <f>IF(MOD(A64-1,12/VLOOKUP(Prem_Frequency,P_Parameters!$B$21:$C$24,2,FALSE))=0,1)*H64</f>
        <v>0</v>
      </c>
      <c r="K64" s="75">
        <f t="shared" si="4"/>
        <v>2000000</v>
      </c>
      <c r="L64" s="79">
        <f>SUMPRODUCT($J$7:$J$366,$N$7:$N$366)-SUMPRODUCT($J$7:J64,$N$7:N64)</f>
        <v>4500000</v>
      </c>
      <c r="M64" s="75">
        <f t="shared" ca="1" si="14"/>
        <v>1204746.7228910043</v>
      </c>
      <c r="N64" s="75">
        <f>C_Higher!J64*Ann_Prem/No_Ann_Prems</f>
        <v>0</v>
      </c>
      <c r="O64" s="78">
        <f>VLOOKUP(INT((A64-1)/12)+1,P_Parameters!$B$63:$C$66,2)*N64</f>
        <v>0</v>
      </c>
      <c r="P64" s="80">
        <f t="shared" si="5"/>
        <v>0</v>
      </c>
      <c r="Q64" s="92">
        <f t="shared" si="6"/>
        <v>0</v>
      </c>
      <c r="R64" s="78">
        <f t="shared" ca="1" si="7"/>
        <v>0</v>
      </c>
      <c r="S64" s="75">
        <f t="shared" ca="1" si="8"/>
        <v>1214440.9045216285</v>
      </c>
      <c r="T64" s="75">
        <f t="shared" ca="1" si="12"/>
        <v>1153718.859295547</v>
      </c>
      <c r="U64" s="81">
        <f>VLOOKUP(D64,P_Parameters!$B$71:$C$76,2)</f>
        <v>0.05</v>
      </c>
    </row>
    <row r="65" spans="1:21" x14ac:dyDescent="0.25">
      <c r="A65" s="59">
        <f t="shared" si="13"/>
        <v>59</v>
      </c>
      <c r="B65" s="76">
        <f t="shared" ca="1" si="0"/>
        <v>45170</v>
      </c>
      <c r="C65" s="76">
        <f t="shared" ca="1" si="1"/>
        <v>45200</v>
      </c>
      <c r="D65" s="77">
        <f t="shared" si="9"/>
        <v>5</v>
      </c>
      <c r="E65" s="77">
        <f t="shared" si="10"/>
        <v>0</v>
      </c>
      <c r="F65" s="75">
        <f t="shared" si="11"/>
        <v>0</v>
      </c>
      <c r="G65" s="75">
        <f t="shared" si="2"/>
        <v>0</v>
      </c>
      <c r="H65" s="59">
        <f>IF(SUM(F65:$F$366)=1,1,0)</f>
        <v>1</v>
      </c>
      <c r="I65" s="78">
        <f t="shared" si="3"/>
        <v>1</v>
      </c>
      <c r="J65" s="59">
        <f>IF(MOD(A65-1,12/VLOOKUP(Prem_Frequency,P_Parameters!$B$21:$C$24,2,FALSE))=0,1)*H65</f>
        <v>0</v>
      </c>
      <c r="K65" s="75">
        <f t="shared" si="4"/>
        <v>2000000</v>
      </c>
      <c r="L65" s="79">
        <f>SUMPRODUCT($J$7:$J$366,$N$7:$N$366)-SUMPRODUCT($J$7:J65,$N$7:N65)</f>
        <v>4500000</v>
      </c>
      <c r="M65" s="75">
        <f t="shared" ca="1" si="14"/>
        <v>1214440.9045216285</v>
      </c>
      <c r="N65" s="75">
        <f>C_Higher!J65*Ann_Prem/No_Ann_Prems</f>
        <v>0</v>
      </c>
      <c r="O65" s="78">
        <f>VLOOKUP(INT((A65-1)/12)+1,P_Parameters!$B$63:$C$66,2)*N65</f>
        <v>0</v>
      </c>
      <c r="P65" s="80">
        <f t="shared" si="5"/>
        <v>0</v>
      </c>
      <c r="Q65" s="92">
        <f t="shared" si="6"/>
        <v>0</v>
      </c>
      <c r="R65" s="78">
        <f t="shared" ca="1" si="7"/>
        <v>0</v>
      </c>
      <c r="S65" s="75">
        <f t="shared" ca="1" si="8"/>
        <v>1224213.0918904729</v>
      </c>
      <c r="T65" s="75">
        <f t="shared" ca="1" si="12"/>
        <v>1163002.4372959493</v>
      </c>
      <c r="U65" s="81">
        <f>VLOOKUP(D65,P_Parameters!$B$71:$C$76,2)</f>
        <v>0.05</v>
      </c>
    </row>
    <row r="66" spans="1:21" x14ac:dyDescent="0.25">
      <c r="A66" s="59">
        <f t="shared" si="13"/>
        <v>60</v>
      </c>
      <c r="B66" s="76">
        <f t="shared" ca="1" si="0"/>
        <v>45200</v>
      </c>
      <c r="C66" s="76">
        <f t="shared" ca="1" si="1"/>
        <v>45231</v>
      </c>
      <c r="D66" s="77">
        <f t="shared" si="9"/>
        <v>6</v>
      </c>
      <c r="E66" s="77">
        <f t="shared" si="10"/>
        <v>5</v>
      </c>
      <c r="F66" s="75">
        <f t="shared" si="11"/>
        <v>0</v>
      </c>
      <c r="G66" s="75">
        <f t="shared" si="2"/>
        <v>0</v>
      </c>
      <c r="H66" s="59">
        <f>IF(SUM(F66:$F$366)=1,1,0)</f>
        <v>1</v>
      </c>
      <c r="I66" s="78">
        <f t="shared" si="3"/>
        <v>1</v>
      </c>
      <c r="J66" s="59">
        <f>IF(MOD(A66-1,12/VLOOKUP(Prem_Frequency,P_Parameters!$B$21:$C$24,2,FALSE))=0,1)*H66</f>
        <v>0</v>
      </c>
      <c r="K66" s="75">
        <f t="shared" si="4"/>
        <v>2000000</v>
      </c>
      <c r="L66" s="79">
        <f>SUMPRODUCT($J$7:$J$366,$N$7:$N$366)-SUMPRODUCT($J$7:J66,$N$7:N66)</f>
        <v>4500000</v>
      </c>
      <c r="M66" s="75">
        <f t="shared" ca="1" si="14"/>
        <v>1224213.0918904729</v>
      </c>
      <c r="N66" s="75">
        <f>C_Higher!J66*Ann_Prem/No_Ann_Prems</f>
        <v>0</v>
      </c>
      <c r="O66" s="78">
        <f>VLOOKUP(INT((A66-1)/12)+1,P_Parameters!$B$63:$C$66,2)*N66</f>
        <v>0</v>
      </c>
      <c r="P66" s="80">
        <f t="shared" si="5"/>
        <v>0</v>
      </c>
      <c r="Q66" s="92">
        <f t="shared" si="6"/>
        <v>0</v>
      </c>
      <c r="R66" s="78">
        <f t="shared" ca="1" si="7"/>
        <v>0</v>
      </c>
      <c r="S66" s="75">
        <f t="shared" ca="1" si="8"/>
        <v>1234063.9126828264</v>
      </c>
      <c r="T66" s="75">
        <f t="shared" ca="1" si="12"/>
        <v>1234063.9126828264</v>
      </c>
      <c r="U66" s="81">
        <f>VLOOKUP(D66,P_Parameters!$B$71:$C$76,2)</f>
        <v>0</v>
      </c>
    </row>
    <row r="67" spans="1:21" x14ac:dyDescent="0.25">
      <c r="A67" s="59">
        <f t="shared" si="13"/>
        <v>61</v>
      </c>
      <c r="B67" s="76">
        <f t="shared" ca="1" si="0"/>
        <v>45231</v>
      </c>
      <c r="C67" s="76">
        <f t="shared" ca="1" si="1"/>
        <v>45261</v>
      </c>
      <c r="D67" s="77">
        <f t="shared" si="9"/>
        <v>6</v>
      </c>
      <c r="E67" s="77">
        <f t="shared" si="10"/>
        <v>0</v>
      </c>
      <c r="F67" s="75">
        <f t="shared" si="11"/>
        <v>0</v>
      </c>
      <c r="G67" s="75">
        <f t="shared" si="2"/>
        <v>1</v>
      </c>
      <c r="H67" s="59">
        <f>IF(SUM(F67:$F$366)=1,1,0)</f>
        <v>1</v>
      </c>
      <c r="I67" s="78">
        <f t="shared" si="3"/>
        <v>1</v>
      </c>
      <c r="J67" s="59">
        <f>IF(MOD(A67-1,12/VLOOKUP(Prem_Frequency,P_Parameters!$B$21:$C$24,2,FALSE))=0,1)*H67</f>
        <v>1</v>
      </c>
      <c r="K67" s="75">
        <f t="shared" si="4"/>
        <v>2000000</v>
      </c>
      <c r="L67" s="79">
        <f>SUMPRODUCT($J$7:$J$366,$N$7:$N$366)-SUMPRODUCT($J$7:J67,$N$7:N67)</f>
        <v>4200000</v>
      </c>
      <c r="M67" s="75">
        <f t="shared" ca="1" si="14"/>
        <v>1234063.9126828264</v>
      </c>
      <c r="N67" s="75">
        <f>C_Higher!J67*Ann_Prem/No_Ann_Prems</f>
        <v>300000</v>
      </c>
      <c r="O67" s="78">
        <f>VLOOKUP(INT((A67-1)/12)+1,P_Parameters!$B$63:$C$66,2)*N67</f>
        <v>0</v>
      </c>
      <c r="P67" s="80">
        <f t="shared" si="5"/>
        <v>3000</v>
      </c>
      <c r="Q67" s="92">
        <f t="shared" si="6"/>
        <v>5000</v>
      </c>
      <c r="R67" s="78">
        <f t="shared" ca="1" si="7"/>
        <v>73470</v>
      </c>
      <c r="S67" s="75">
        <f t="shared" ca="1" si="8"/>
        <v>1464282.4352224809</v>
      </c>
      <c r="T67" s="75">
        <f t="shared" ca="1" si="12"/>
        <v>1464282.4352224809</v>
      </c>
      <c r="U67" s="81">
        <f>VLOOKUP(D67,P_Parameters!$B$71:$C$76,2)</f>
        <v>0</v>
      </c>
    </row>
    <row r="68" spans="1:21" x14ac:dyDescent="0.25">
      <c r="A68" s="59">
        <f t="shared" si="13"/>
        <v>62</v>
      </c>
      <c r="B68" s="76">
        <f t="shared" ca="1" si="0"/>
        <v>45261</v>
      </c>
      <c r="C68" s="76">
        <f t="shared" ca="1" si="1"/>
        <v>45292</v>
      </c>
      <c r="D68" s="77">
        <f t="shared" si="9"/>
        <v>6</v>
      </c>
      <c r="E68" s="77">
        <f t="shared" si="10"/>
        <v>0</v>
      </c>
      <c r="F68" s="75">
        <f t="shared" si="11"/>
        <v>0</v>
      </c>
      <c r="G68" s="75">
        <f t="shared" si="2"/>
        <v>0</v>
      </c>
      <c r="H68" s="59">
        <f>IF(SUM(F68:$F$366)=1,1,0)</f>
        <v>1</v>
      </c>
      <c r="I68" s="78">
        <f t="shared" si="3"/>
        <v>1</v>
      </c>
      <c r="J68" s="59">
        <f>IF(MOD(A68-1,12/VLOOKUP(Prem_Frequency,P_Parameters!$B$21:$C$24,2,FALSE))=0,1)*H68</f>
        <v>0</v>
      </c>
      <c r="K68" s="75">
        <f t="shared" si="4"/>
        <v>2000000</v>
      </c>
      <c r="L68" s="79">
        <f>SUMPRODUCT($J$7:$J$366,$N$7:$N$366)-SUMPRODUCT($J$7:J68,$N$7:N68)</f>
        <v>4200000</v>
      </c>
      <c r="M68" s="75">
        <f t="shared" ca="1" si="14"/>
        <v>1464282.4352224809</v>
      </c>
      <c r="N68" s="75">
        <f>C_Higher!J68*Ann_Prem/No_Ann_Prems</f>
        <v>0</v>
      </c>
      <c r="O68" s="78">
        <f>VLOOKUP(INT((A68-1)/12)+1,P_Parameters!$B$63:$C$66,2)*N68</f>
        <v>0</v>
      </c>
      <c r="P68" s="80">
        <f t="shared" si="5"/>
        <v>0</v>
      </c>
      <c r="Q68" s="92">
        <f t="shared" si="6"/>
        <v>0</v>
      </c>
      <c r="R68" s="78">
        <f t="shared" ca="1" si="7"/>
        <v>0</v>
      </c>
      <c r="S68" s="75">
        <f t="shared" ca="1" si="8"/>
        <v>1476065.0112742472</v>
      </c>
      <c r="T68" s="75">
        <f t="shared" ca="1" si="12"/>
        <v>1476065.0112742472</v>
      </c>
      <c r="U68" s="81">
        <f>VLOOKUP(D68,P_Parameters!$B$71:$C$76,2)</f>
        <v>0</v>
      </c>
    </row>
    <row r="69" spans="1:21" x14ac:dyDescent="0.25">
      <c r="A69" s="59">
        <f t="shared" si="13"/>
        <v>63</v>
      </c>
      <c r="B69" s="76">
        <f t="shared" ca="1" si="0"/>
        <v>45292</v>
      </c>
      <c r="C69" s="76">
        <f t="shared" ca="1" si="1"/>
        <v>45323</v>
      </c>
      <c r="D69" s="77">
        <f t="shared" si="9"/>
        <v>6</v>
      </c>
      <c r="E69" s="77">
        <f t="shared" si="10"/>
        <v>0</v>
      </c>
      <c r="F69" s="75">
        <f t="shared" si="11"/>
        <v>0</v>
      </c>
      <c r="G69" s="75">
        <f t="shared" si="2"/>
        <v>0</v>
      </c>
      <c r="H69" s="59">
        <f>IF(SUM(F69:$F$366)=1,1,0)</f>
        <v>1</v>
      </c>
      <c r="I69" s="78">
        <f t="shared" si="3"/>
        <v>1</v>
      </c>
      <c r="J69" s="59">
        <f>IF(MOD(A69-1,12/VLOOKUP(Prem_Frequency,P_Parameters!$B$21:$C$24,2,FALSE))=0,1)*H69</f>
        <v>0</v>
      </c>
      <c r="K69" s="75">
        <f t="shared" si="4"/>
        <v>2000000</v>
      </c>
      <c r="L69" s="79">
        <f>SUMPRODUCT($J$7:$J$366,$N$7:$N$366)-SUMPRODUCT($J$7:J69,$N$7:N69)</f>
        <v>4200000</v>
      </c>
      <c r="M69" s="75">
        <f t="shared" ca="1" si="14"/>
        <v>1476065.0112742472</v>
      </c>
      <c r="N69" s="75">
        <f>C_Higher!J69*Ann_Prem/No_Ann_Prems</f>
        <v>0</v>
      </c>
      <c r="O69" s="78">
        <f>VLOOKUP(INT((A69-1)/12)+1,P_Parameters!$B$63:$C$66,2)*N69</f>
        <v>0</v>
      </c>
      <c r="P69" s="80">
        <f t="shared" si="5"/>
        <v>0</v>
      </c>
      <c r="Q69" s="92">
        <f t="shared" si="6"/>
        <v>0</v>
      </c>
      <c r="R69" s="78">
        <f t="shared" ca="1" si="7"/>
        <v>0</v>
      </c>
      <c r="S69" s="75">
        <f t="shared" ca="1" si="8"/>
        <v>1487942.3976543192</v>
      </c>
      <c r="T69" s="75">
        <f t="shared" ca="1" si="12"/>
        <v>1487942.3976543192</v>
      </c>
      <c r="U69" s="81">
        <f>VLOOKUP(D69,P_Parameters!$B$71:$C$76,2)</f>
        <v>0</v>
      </c>
    </row>
    <row r="70" spans="1:21" x14ac:dyDescent="0.25">
      <c r="A70" s="59">
        <f t="shared" si="13"/>
        <v>64</v>
      </c>
      <c r="B70" s="76">
        <f t="shared" ca="1" si="0"/>
        <v>45323</v>
      </c>
      <c r="C70" s="76">
        <f t="shared" ca="1" si="1"/>
        <v>45352</v>
      </c>
      <c r="D70" s="77">
        <f t="shared" si="9"/>
        <v>6</v>
      </c>
      <c r="E70" s="77">
        <f t="shared" si="10"/>
        <v>0</v>
      </c>
      <c r="F70" s="75">
        <f t="shared" si="11"/>
        <v>0</v>
      </c>
      <c r="G70" s="75">
        <f t="shared" si="2"/>
        <v>0</v>
      </c>
      <c r="H70" s="59">
        <f>IF(SUM(F70:$F$366)=1,1,0)</f>
        <v>1</v>
      </c>
      <c r="I70" s="78">
        <f t="shared" si="3"/>
        <v>1</v>
      </c>
      <c r="J70" s="59">
        <f>IF(MOD(A70-1,12/VLOOKUP(Prem_Frequency,P_Parameters!$B$21:$C$24,2,FALSE))=0,1)*H70</f>
        <v>0</v>
      </c>
      <c r="K70" s="75">
        <f t="shared" si="4"/>
        <v>2000000</v>
      </c>
      <c r="L70" s="79">
        <f>SUMPRODUCT($J$7:$J$366,$N$7:$N$366)-SUMPRODUCT($J$7:J70,$N$7:N70)</f>
        <v>4200000</v>
      </c>
      <c r="M70" s="75">
        <f t="shared" ca="1" si="14"/>
        <v>1487942.3976543192</v>
      </c>
      <c r="N70" s="75">
        <f>C_Higher!J70*Ann_Prem/No_Ann_Prems</f>
        <v>0</v>
      </c>
      <c r="O70" s="78">
        <f>VLOOKUP(INT((A70-1)/12)+1,P_Parameters!$B$63:$C$66,2)*N70</f>
        <v>0</v>
      </c>
      <c r="P70" s="80">
        <f t="shared" si="5"/>
        <v>0</v>
      </c>
      <c r="Q70" s="92">
        <f t="shared" si="6"/>
        <v>0</v>
      </c>
      <c r="R70" s="78">
        <f t="shared" ca="1" si="7"/>
        <v>0</v>
      </c>
      <c r="S70" s="75">
        <f t="shared" ca="1" si="8"/>
        <v>1499915.3572687297</v>
      </c>
      <c r="T70" s="75">
        <f t="shared" ca="1" si="12"/>
        <v>1499915.3572687297</v>
      </c>
      <c r="U70" s="81">
        <f>VLOOKUP(D70,P_Parameters!$B$71:$C$76,2)</f>
        <v>0</v>
      </c>
    </row>
    <row r="71" spans="1:21" x14ac:dyDescent="0.25">
      <c r="A71" s="59">
        <f t="shared" si="13"/>
        <v>65</v>
      </c>
      <c r="B71" s="76">
        <f t="shared" ref="B71:B134" ca="1" si="15">DATE(YEAR(Illn_Date),MONTH(Illn_Date)+A71-1,1)</f>
        <v>45352</v>
      </c>
      <c r="C71" s="76">
        <f t="shared" ref="C71:C134" ca="1" si="16">DATE(YEAR(Illn_Date),MONTH(Illn_Date)+A71,1)</f>
        <v>45383</v>
      </c>
      <c r="D71" s="77">
        <f t="shared" si="9"/>
        <v>6</v>
      </c>
      <c r="E71" s="77">
        <f t="shared" si="10"/>
        <v>0</v>
      </c>
      <c r="F71" s="75">
        <f t="shared" si="11"/>
        <v>0</v>
      </c>
      <c r="G71" s="75">
        <f t="shared" ref="G71:G134" si="17">IF(MOD(A71,12)=1,1,0)*H71</f>
        <v>0</v>
      </c>
      <c r="H71" s="59">
        <f>IF(SUM(F71:$F$366)=1,1,0)</f>
        <v>1</v>
      </c>
      <c r="I71" s="78">
        <f t="shared" ref="I71:I134" si="18">H71*(1-F71)</f>
        <v>1</v>
      </c>
      <c r="J71" s="59">
        <f>IF(MOD(A71-1,12/VLOOKUP(Prem_Frequency,P_Parameters!$B$21:$C$24,2,FALSE))=0,1)*H71</f>
        <v>0</v>
      </c>
      <c r="K71" s="75">
        <f t="shared" ref="K71:K134" si="19">Sum_Assured*H71</f>
        <v>2000000</v>
      </c>
      <c r="L71" s="79">
        <f>SUMPRODUCT($J$7:$J$366,$N$7:$N$366)-SUMPRODUCT($J$7:J71,$N$7:N71)</f>
        <v>4200000</v>
      </c>
      <c r="M71" s="75">
        <f t="shared" ca="1" si="14"/>
        <v>1499915.3572687297</v>
      </c>
      <c r="N71" s="75">
        <f>C_Higher!J71*Ann_Prem/No_Ann_Prems</f>
        <v>0</v>
      </c>
      <c r="O71" s="78">
        <f>VLOOKUP(INT((A71-1)/12)+1,P_Parameters!$B$63:$C$66,2)*N71</f>
        <v>0</v>
      </c>
      <c r="P71" s="80">
        <f t="shared" ref="P71:P134" si="20">Admin_Fee*J71/No_Ann_Prems</f>
        <v>0</v>
      </c>
      <c r="Q71" s="92">
        <f t="shared" ref="Q71:Q134" si="21">(Health_Benefit_Charge*J71)/No_Ann_Prems</f>
        <v>0</v>
      </c>
      <c r="R71" s="78">
        <f t="shared" ref="R71:R134" ca="1" si="22">(K71+L71)*(Risk_Rate/1000)*(Modal_Loading/No_Ann_Prems)*J71</f>
        <v>0</v>
      </c>
      <c r="S71" s="75">
        <f t="shared" ref="S71:S134" ca="1" si="23">(M71+N71-SUM(O71:R71))*((1+Higher_Rate-FMC)^(1/12))</f>
        <v>1511984.6591623537</v>
      </c>
      <c r="T71" s="75">
        <f t="shared" ca="1" si="12"/>
        <v>1511984.6591623537</v>
      </c>
      <c r="U71" s="81">
        <f>VLOOKUP(D71,P_Parameters!$B$71:$C$76,2)</f>
        <v>0</v>
      </c>
    </row>
    <row r="72" spans="1:21" x14ac:dyDescent="0.25">
      <c r="A72" s="59">
        <f t="shared" si="13"/>
        <v>66</v>
      </c>
      <c r="B72" s="76">
        <f t="shared" ca="1" si="15"/>
        <v>45383</v>
      </c>
      <c r="C72" s="76">
        <f t="shared" ca="1" si="16"/>
        <v>45413</v>
      </c>
      <c r="D72" s="77">
        <f t="shared" ref="D72:D135" si="24">INT(A72/12)+1</f>
        <v>6</v>
      </c>
      <c r="E72" s="77">
        <f t="shared" ref="E72:E135" si="25">MAX(0,IF(D72=D71,0,D72)-1)</f>
        <v>0</v>
      </c>
      <c r="F72" s="75">
        <f t="shared" ref="F72:F135" si="26">IF(A72=Pol_Term*12,1,0)</f>
        <v>0</v>
      </c>
      <c r="G72" s="75">
        <f t="shared" si="17"/>
        <v>0</v>
      </c>
      <c r="H72" s="59">
        <f>IF(SUM(F72:$F$366)=1,1,0)</f>
        <v>1</v>
      </c>
      <c r="I72" s="78">
        <f t="shared" si="18"/>
        <v>1</v>
      </c>
      <c r="J72" s="59">
        <f>IF(MOD(A72-1,12/VLOOKUP(Prem_Frequency,P_Parameters!$B$21:$C$24,2,FALSE))=0,1)*H72</f>
        <v>0</v>
      </c>
      <c r="K72" s="75">
        <f t="shared" si="19"/>
        <v>2000000</v>
      </c>
      <c r="L72" s="79">
        <f>SUMPRODUCT($J$7:$J$366,$N$7:$N$366)-SUMPRODUCT($J$7:J72,$N$7:N72)</f>
        <v>4200000</v>
      </c>
      <c r="M72" s="75">
        <f t="shared" ca="1" si="14"/>
        <v>1511984.6591623537</v>
      </c>
      <c r="N72" s="75">
        <f>C_Higher!J72*Ann_Prem/No_Ann_Prems</f>
        <v>0</v>
      </c>
      <c r="O72" s="78">
        <f>VLOOKUP(INT((A72-1)/12)+1,P_Parameters!$B$63:$C$66,2)*N72</f>
        <v>0</v>
      </c>
      <c r="P72" s="80">
        <f t="shared" si="20"/>
        <v>0</v>
      </c>
      <c r="Q72" s="92">
        <f t="shared" si="21"/>
        <v>0</v>
      </c>
      <c r="R72" s="78">
        <f t="shared" ca="1" si="22"/>
        <v>0</v>
      </c>
      <c r="S72" s="75">
        <f t="shared" ca="1" si="23"/>
        <v>1524151.0785683049</v>
      </c>
      <c r="T72" s="75">
        <f t="shared" ref="T72:T135" ca="1" si="27">S72*(1-U72)</f>
        <v>1524151.0785683049</v>
      </c>
      <c r="U72" s="81">
        <f>VLOOKUP(D72,P_Parameters!$B$71:$C$76,2)</f>
        <v>0</v>
      </c>
    </row>
    <row r="73" spans="1:21" x14ac:dyDescent="0.25">
      <c r="A73" s="59">
        <f t="shared" ref="A73:A136" si="28">A72+1</f>
        <v>67</v>
      </c>
      <c r="B73" s="76">
        <f t="shared" ca="1" si="15"/>
        <v>45413</v>
      </c>
      <c r="C73" s="76">
        <f t="shared" ca="1" si="16"/>
        <v>45444</v>
      </c>
      <c r="D73" s="77">
        <f t="shared" si="24"/>
        <v>6</v>
      </c>
      <c r="E73" s="77">
        <f t="shared" si="25"/>
        <v>0</v>
      </c>
      <c r="F73" s="75">
        <f t="shared" si="26"/>
        <v>0</v>
      </c>
      <c r="G73" s="75">
        <f t="shared" si="17"/>
        <v>0</v>
      </c>
      <c r="H73" s="59">
        <f>IF(SUM(F73:$F$366)=1,1,0)</f>
        <v>1</v>
      </c>
      <c r="I73" s="78">
        <f t="shared" si="18"/>
        <v>1</v>
      </c>
      <c r="J73" s="59">
        <f>IF(MOD(A73-1,12/VLOOKUP(Prem_Frequency,P_Parameters!$B$21:$C$24,2,FALSE))=0,1)*H73</f>
        <v>0</v>
      </c>
      <c r="K73" s="75">
        <f t="shared" si="19"/>
        <v>2000000</v>
      </c>
      <c r="L73" s="79">
        <f>SUMPRODUCT($J$7:$J$366,$N$7:$N$366)-SUMPRODUCT($J$7:J73,$N$7:N73)</f>
        <v>4200000</v>
      </c>
      <c r="M73" s="75">
        <f t="shared" ref="M73:M136" ca="1" si="29">S72*H73</f>
        <v>1524151.0785683049</v>
      </c>
      <c r="N73" s="75">
        <f>C_Higher!J73*Ann_Prem/No_Ann_Prems</f>
        <v>0</v>
      </c>
      <c r="O73" s="78">
        <f>VLOOKUP(INT((A73-1)/12)+1,P_Parameters!$B$63:$C$66,2)*N73</f>
        <v>0</v>
      </c>
      <c r="P73" s="80">
        <f t="shared" si="20"/>
        <v>0</v>
      </c>
      <c r="Q73" s="92">
        <f t="shared" si="21"/>
        <v>0</v>
      </c>
      <c r="R73" s="78">
        <f t="shared" ca="1" si="22"/>
        <v>0</v>
      </c>
      <c r="S73" s="75">
        <f t="shared" ca="1" si="23"/>
        <v>1536415.3969577309</v>
      </c>
      <c r="T73" s="75">
        <f t="shared" ca="1" si="27"/>
        <v>1536415.3969577309</v>
      </c>
      <c r="U73" s="81">
        <f>VLOOKUP(D73,P_Parameters!$B$71:$C$76,2)</f>
        <v>0</v>
      </c>
    </row>
    <row r="74" spans="1:21" x14ac:dyDescent="0.25">
      <c r="A74" s="59">
        <f t="shared" si="28"/>
        <v>68</v>
      </c>
      <c r="B74" s="76">
        <f t="shared" ca="1" si="15"/>
        <v>45444</v>
      </c>
      <c r="C74" s="76">
        <f t="shared" ca="1" si="16"/>
        <v>45474</v>
      </c>
      <c r="D74" s="77">
        <f t="shared" si="24"/>
        <v>6</v>
      </c>
      <c r="E74" s="77">
        <f t="shared" si="25"/>
        <v>0</v>
      </c>
      <c r="F74" s="75">
        <f t="shared" si="26"/>
        <v>0</v>
      </c>
      <c r="G74" s="75">
        <f t="shared" si="17"/>
        <v>0</v>
      </c>
      <c r="H74" s="59">
        <f>IF(SUM(F74:$F$366)=1,1,0)</f>
        <v>1</v>
      </c>
      <c r="I74" s="78">
        <f t="shared" si="18"/>
        <v>1</v>
      </c>
      <c r="J74" s="59">
        <f>IF(MOD(A74-1,12/VLOOKUP(Prem_Frequency,P_Parameters!$B$21:$C$24,2,FALSE))=0,1)*H74</f>
        <v>0</v>
      </c>
      <c r="K74" s="75">
        <f t="shared" si="19"/>
        <v>2000000</v>
      </c>
      <c r="L74" s="79">
        <f>SUMPRODUCT($J$7:$J$366,$N$7:$N$366)-SUMPRODUCT($J$7:J74,$N$7:N74)</f>
        <v>4200000</v>
      </c>
      <c r="M74" s="75">
        <f t="shared" ca="1" si="29"/>
        <v>1536415.3969577309</v>
      </c>
      <c r="N74" s="75">
        <f>C_Higher!J74*Ann_Prem/No_Ann_Prems</f>
        <v>0</v>
      </c>
      <c r="O74" s="78">
        <f>VLOOKUP(INT((A74-1)/12)+1,P_Parameters!$B$63:$C$66,2)*N74</f>
        <v>0</v>
      </c>
      <c r="P74" s="80">
        <f t="shared" si="20"/>
        <v>0</v>
      </c>
      <c r="Q74" s="92">
        <f t="shared" si="21"/>
        <v>0</v>
      </c>
      <c r="R74" s="78">
        <f t="shared" ca="1" si="22"/>
        <v>0</v>
      </c>
      <c r="S74" s="75">
        <f t="shared" ca="1" si="23"/>
        <v>1548778.4020900084</v>
      </c>
      <c r="T74" s="75">
        <f t="shared" ca="1" si="27"/>
        <v>1548778.4020900084</v>
      </c>
      <c r="U74" s="81">
        <f>VLOOKUP(D74,P_Parameters!$B$71:$C$76,2)</f>
        <v>0</v>
      </c>
    </row>
    <row r="75" spans="1:21" x14ac:dyDescent="0.25">
      <c r="A75" s="59">
        <f t="shared" si="28"/>
        <v>69</v>
      </c>
      <c r="B75" s="76">
        <f t="shared" ca="1" si="15"/>
        <v>45474</v>
      </c>
      <c r="C75" s="76">
        <f t="shared" ca="1" si="16"/>
        <v>45505</v>
      </c>
      <c r="D75" s="77">
        <f t="shared" si="24"/>
        <v>6</v>
      </c>
      <c r="E75" s="77">
        <f t="shared" si="25"/>
        <v>0</v>
      </c>
      <c r="F75" s="75">
        <f t="shared" si="26"/>
        <v>0</v>
      </c>
      <c r="G75" s="75">
        <f t="shared" si="17"/>
        <v>0</v>
      </c>
      <c r="H75" s="59">
        <f>IF(SUM(F75:$F$366)=1,1,0)</f>
        <v>1</v>
      </c>
      <c r="I75" s="78">
        <f t="shared" si="18"/>
        <v>1</v>
      </c>
      <c r="J75" s="59">
        <f>IF(MOD(A75-1,12/VLOOKUP(Prem_Frequency,P_Parameters!$B$21:$C$24,2,FALSE))=0,1)*H75</f>
        <v>0</v>
      </c>
      <c r="K75" s="75">
        <f t="shared" si="19"/>
        <v>2000000</v>
      </c>
      <c r="L75" s="79">
        <f>SUMPRODUCT($J$7:$J$366,$N$7:$N$366)-SUMPRODUCT($J$7:J75,$N$7:N75)</f>
        <v>4200000</v>
      </c>
      <c r="M75" s="75">
        <f t="shared" ca="1" si="29"/>
        <v>1548778.4020900084</v>
      </c>
      <c r="N75" s="75">
        <f>C_Higher!J75*Ann_Prem/No_Ann_Prems</f>
        <v>0</v>
      </c>
      <c r="O75" s="78">
        <f>VLOOKUP(INT((A75-1)/12)+1,P_Parameters!$B$63:$C$66,2)*N75</f>
        <v>0</v>
      </c>
      <c r="P75" s="80">
        <f t="shared" si="20"/>
        <v>0</v>
      </c>
      <c r="Q75" s="92">
        <f t="shared" si="21"/>
        <v>0</v>
      </c>
      <c r="R75" s="78">
        <f t="shared" ca="1" si="22"/>
        <v>0</v>
      </c>
      <c r="S75" s="75">
        <f t="shared" ca="1" si="23"/>
        <v>1561240.8880633418</v>
      </c>
      <c r="T75" s="75">
        <f t="shared" ca="1" si="27"/>
        <v>1561240.8880633418</v>
      </c>
      <c r="U75" s="81">
        <f>VLOOKUP(D75,P_Parameters!$B$71:$C$76,2)</f>
        <v>0</v>
      </c>
    </row>
    <row r="76" spans="1:21" x14ac:dyDescent="0.25">
      <c r="A76" s="59">
        <f t="shared" si="28"/>
        <v>70</v>
      </c>
      <c r="B76" s="76">
        <f t="shared" ca="1" si="15"/>
        <v>45505</v>
      </c>
      <c r="C76" s="76">
        <f t="shared" ca="1" si="16"/>
        <v>45536</v>
      </c>
      <c r="D76" s="77">
        <f t="shared" si="24"/>
        <v>6</v>
      </c>
      <c r="E76" s="77">
        <f t="shared" si="25"/>
        <v>0</v>
      </c>
      <c r="F76" s="75">
        <f t="shared" si="26"/>
        <v>0</v>
      </c>
      <c r="G76" s="75">
        <f t="shared" si="17"/>
        <v>0</v>
      </c>
      <c r="H76" s="59">
        <f>IF(SUM(F76:$F$366)=1,1,0)</f>
        <v>1</v>
      </c>
      <c r="I76" s="78">
        <f t="shared" si="18"/>
        <v>1</v>
      </c>
      <c r="J76" s="59">
        <f>IF(MOD(A76-1,12/VLOOKUP(Prem_Frequency,P_Parameters!$B$21:$C$24,2,FALSE))=0,1)*H76</f>
        <v>0</v>
      </c>
      <c r="K76" s="75">
        <f t="shared" si="19"/>
        <v>2000000</v>
      </c>
      <c r="L76" s="79">
        <f>SUMPRODUCT($J$7:$J$366,$N$7:$N$366)-SUMPRODUCT($J$7:J76,$N$7:N76)</f>
        <v>4200000</v>
      </c>
      <c r="M76" s="75">
        <f t="shared" ca="1" si="29"/>
        <v>1561240.8880633418</v>
      </c>
      <c r="N76" s="75">
        <f>C_Higher!J76*Ann_Prem/No_Ann_Prems</f>
        <v>0</v>
      </c>
      <c r="O76" s="78">
        <f>VLOOKUP(INT((A76-1)/12)+1,P_Parameters!$B$63:$C$66,2)*N76</f>
        <v>0</v>
      </c>
      <c r="P76" s="80">
        <f t="shared" si="20"/>
        <v>0</v>
      </c>
      <c r="Q76" s="92">
        <f t="shared" si="21"/>
        <v>0</v>
      </c>
      <c r="R76" s="78">
        <f t="shared" ca="1" si="22"/>
        <v>0</v>
      </c>
      <c r="S76" s="75">
        <f t="shared" ca="1" si="23"/>
        <v>1573803.6553657704</v>
      </c>
      <c r="T76" s="75">
        <f t="shared" ca="1" si="27"/>
        <v>1573803.6553657704</v>
      </c>
      <c r="U76" s="81">
        <f>VLOOKUP(D76,P_Parameters!$B$71:$C$76,2)</f>
        <v>0</v>
      </c>
    </row>
    <row r="77" spans="1:21" x14ac:dyDescent="0.25">
      <c r="A77" s="59">
        <f t="shared" si="28"/>
        <v>71</v>
      </c>
      <c r="B77" s="76">
        <f t="shared" ca="1" si="15"/>
        <v>45536</v>
      </c>
      <c r="C77" s="76">
        <f t="shared" ca="1" si="16"/>
        <v>45566</v>
      </c>
      <c r="D77" s="77">
        <f t="shared" si="24"/>
        <v>6</v>
      </c>
      <c r="E77" s="77">
        <f t="shared" si="25"/>
        <v>0</v>
      </c>
      <c r="F77" s="75">
        <f t="shared" si="26"/>
        <v>0</v>
      </c>
      <c r="G77" s="75">
        <f t="shared" si="17"/>
        <v>0</v>
      </c>
      <c r="H77" s="59">
        <f>IF(SUM(F77:$F$366)=1,1,0)</f>
        <v>1</v>
      </c>
      <c r="I77" s="78">
        <f t="shared" si="18"/>
        <v>1</v>
      </c>
      <c r="J77" s="59">
        <f>IF(MOD(A77-1,12/VLOOKUP(Prem_Frequency,P_Parameters!$B$21:$C$24,2,FALSE))=0,1)*H77</f>
        <v>0</v>
      </c>
      <c r="K77" s="75">
        <f t="shared" si="19"/>
        <v>2000000</v>
      </c>
      <c r="L77" s="79">
        <f>SUMPRODUCT($J$7:$J$366,$N$7:$N$366)-SUMPRODUCT($J$7:J77,$N$7:N77)</f>
        <v>4200000</v>
      </c>
      <c r="M77" s="75">
        <f t="shared" ca="1" si="29"/>
        <v>1573803.6553657704</v>
      </c>
      <c r="N77" s="75">
        <f>C_Higher!J77*Ann_Prem/No_Ann_Prems</f>
        <v>0</v>
      </c>
      <c r="O77" s="78">
        <f>VLOOKUP(INT((A77-1)/12)+1,P_Parameters!$B$63:$C$66,2)*N77</f>
        <v>0</v>
      </c>
      <c r="P77" s="80">
        <f t="shared" si="20"/>
        <v>0</v>
      </c>
      <c r="Q77" s="92">
        <f t="shared" si="21"/>
        <v>0</v>
      </c>
      <c r="R77" s="78">
        <f t="shared" ca="1" si="22"/>
        <v>0</v>
      </c>
      <c r="S77" s="75">
        <f t="shared" ca="1" si="23"/>
        <v>1586467.5109265847</v>
      </c>
      <c r="T77" s="75">
        <f t="shared" ca="1" si="27"/>
        <v>1586467.5109265847</v>
      </c>
      <c r="U77" s="81">
        <f>VLOOKUP(D77,P_Parameters!$B$71:$C$76,2)</f>
        <v>0</v>
      </c>
    </row>
    <row r="78" spans="1:21" x14ac:dyDescent="0.25">
      <c r="A78" s="59">
        <f t="shared" si="28"/>
        <v>72</v>
      </c>
      <c r="B78" s="76">
        <f t="shared" ca="1" si="15"/>
        <v>45566</v>
      </c>
      <c r="C78" s="76">
        <f t="shared" ca="1" si="16"/>
        <v>45597</v>
      </c>
      <c r="D78" s="77">
        <f t="shared" si="24"/>
        <v>7</v>
      </c>
      <c r="E78" s="77">
        <f t="shared" si="25"/>
        <v>6</v>
      </c>
      <c r="F78" s="75">
        <f t="shared" si="26"/>
        <v>0</v>
      </c>
      <c r="G78" s="75">
        <f t="shared" si="17"/>
        <v>0</v>
      </c>
      <c r="H78" s="59">
        <f>IF(SUM(F78:$F$366)=1,1,0)</f>
        <v>1</v>
      </c>
      <c r="I78" s="78">
        <f t="shared" si="18"/>
        <v>1</v>
      </c>
      <c r="J78" s="59">
        <f>IF(MOD(A78-1,12/VLOOKUP(Prem_Frequency,P_Parameters!$B$21:$C$24,2,FALSE))=0,1)*H78</f>
        <v>0</v>
      </c>
      <c r="K78" s="75">
        <f t="shared" si="19"/>
        <v>2000000</v>
      </c>
      <c r="L78" s="79">
        <f>SUMPRODUCT($J$7:$J$366,$N$7:$N$366)-SUMPRODUCT($J$7:J78,$N$7:N78)</f>
        <v>4200000</v>
      </c>
      <c r="M78" s="75">
        <f t="shared" ca="1" si="29"/>
        <v>1586467.5109265847</v>
      </c>
      <c r="N78" s="75">
        <f>C_Higher!J78*Ann_Prem/No_Ann_Prems</f>
        <v>0</v>
      </c>
      <c r="O78" s="78">
        <f>VLOOKUP(INT((A78-1)/12)+1,P_Parameters!$B$63:$C$66,2)*N78</f>
        <v>0</v>
      </c>
      <c r="P78" s="80">
        <f t="shared" si="20"/>
        <v>0</v>
      </c>
      <c r="Q78" s="92">
        <f t="shared" si="21"/>
        <v>0</v>
      </c>
      <c r="R78" s="78">
        <f t="shared" ca="1" si="22"/>
        <v>0</v>
      </c>
      <c r="S78" s="75">
        <f t="shared" ca="1" si="23"/>
        <v>1599233.2681681572</v>
      </c>
      <c r="T78" s="75">
        <f t="shared" ca="1" si="27"/>
        <v>1599233.2681681572</v>
      </c>
      <c r="U78" s="81">
        <f>VLOOKUP(D78,P_Parameters!$B$71:$C$76,2)</f>
        <v>0</v>
      </c>
    </row>
    <row r="79" spans="1:21" x14ac:dyDescent="0.25">
      <c r="A79" s="59">
        <f t="shared" si="28"/>
        <v>73</v>
      </c>
      <c r="B79" s="76">
        <f t="shared" ca="1" si="15"/>
        <v>45597</v>
      </c>
      <c r="C79" s="76">
        <f t="shared" ca="1" si="16"/>
        <v>45627</v>
      </c>
      <c r="D79" s="77">
        <f t="shared" si="24"/>
        <v>7</v>
      </c>
      <c r="E79" s="77">
        <f t="shared" si="25"/>
        <v>0</v>
      </c>
      <c r="F79" s="75">
        <f t="shared" si="26"/>
        <v>0</v>
      </c>
      <c r="G79" s="75">
        <f t="shared" si="17"/>
        <v>1</v>
      </c>
      <c r="H79" s="59">
        <f>IF(SUM(F79:$F$366)=1,1,0)</f>
        <v>1</v>
      </c>
      <c r="I79" s="78">
        <f t="shared" si="18"/>
        <v>1</v>
      </c>
      <c r="J79" s="59">
        <f>IF(MOD(A79-1,12/VLOOKUP(Prem_Frequency,P_Parameters!$B$21:$C$24,2,FALSE))=0,1)*H79</f>
        <v>1</v>
      </c>
      <c r="K79" s="75">
        <f t="shared" si="19"/>
        <v>2000000</v>
      </c>
      <c r="L79" s="79">
        <f>SUMPRODUCT($J$7:$J$366,$N$7:$N$366)-SUMPRODUCT($J$7:J79,$N$7:N79)</f>
        <v>3900000</v>
      </c>
      <c r="M79" s="75">
        <f t="shared" ca="1" si="29"/>
        <v>1599233.2681681572</v>
      </c>
      <c r="N79" s="75">
        <f>C_Higher!J79*Ann_Prem/No_Ann_Prems</f>
        <v>300000</v>
      </c>
      <c r="O79" s="78">
        <f>VLOOKUP(INT((A79-1)/12)+1,P_Parameters!$B$63:$C$66,2)*N79</f>
        <v>0</v>
      </c>
      <c r="P79" s="80">
        <f t="shared" si="20"/>
        <v>3000</v>
      </c>
      <c r="Q79" s="92">
        <f t="shared" si="21"/>
        <v>5000</v>
      </c>
      <c r="R79" s="78">
        <f t="shared" ca="1" si="22"/>
        <v>69915</v>
      </c>
      <c r="S79" s="75">
        <f t="shared" ca="1" si="23"/>
        <v>1835973.7885055996</v>
      </c>
      <c r="T79" s="75">
        <f t="shared" ca="1" si="27"/>
        <v>1835973.7885055996</v>
      </c>
      <c r="U79" s="81">
        <f>VLOOKUP(D79,P_Parameters!$B$71:$C$76,2)</f>
        <v>0</v>
      </c>
    </row>
    <row r="80" spans="1:21" x14ac:dyDescent="0.25">
      <c r="A80" s="59">
        <f t="shared" si="28"/>
        <v>74</v>
      </c>
      <c r="B80" s="76">
        <f t="shared" ca="1" si="15"/>
        <v>45627</v>
      </c>
      <c r="C80" s="76">
        <f t="shared" ca="1" si="16"/>
        <v>45658</v>
      </c>
      <c r="D80" s="77">
        <f t="shared" si="24"/>
        <v>7</v>
      </c>
      <c r="E80" s="77">
        <f t="shared" si="25"/>
        <v>0</v>
      </c>
      <c r="F80" s="75">
        <f t="shared" si="26"/>
        <v>0</v>
      </c>
      <c r="G80" s="75">
        <f t="shared" si="17"/>
        <v>0</v>
      </c>
      <c r="H80" s="59">
        <f>IF(SUM(F80:$F$366)=1,1,0)</f>
        <v>1</v>
      </c>
      <c r="I80" s="78">
        <f t="shared" si="18"/>
        <v>1</v>
      </c>
      <c r="J80" s="59">
        <f>IF(MOD(A80-1,12/VLOOKUP(Prem_Frequency,P_Parameters!$B$21:$C$24,2,FALSE))=0,1)*H80</f>
        <v>0</v>
      </c>
      <c r="K80" s="75">
        <f t="shared" si="19"/>
        <v>2000000</v>
      </c>
      <c r="L80" s="79">
        <f>SUMPRODUCT($J$7:$J$366,$N$7:$N$366)-SUMPRODUCT($J$7:J80,$N$7:N80)</f>
        <v>3900000</v>
      </c>
      <c r="M80" s="75">
        <f t="shared" ca="1" si="29"/>
        <v>1835973.7885055996</v>
      </c>
      <c r="N80" s="75">
        <f>C_Higher!J80*Ann_Prem/No_Ann_Prems</f>
        <v>0</v>
      </c>
      <c r="O80" s="78">
        <f>VLOOKUP(INT((A80-1)/12)+1,P_Parameters!$B$63:$C$66,2)*N80</f>
        <v>0</v>
      </c>
      <c r="P80" s="80">
        <f t="shared" si="20"/>
        <v>0</v>
      </c>
      <c r="Q80" s="92">
        <f t="shared" si="21"/>
        <v>0</v>
      </c>
      <c r="R80" s="78">
        <f t="shared" ca="1" si="22"/>
        <v>0</v>
      </c>
      <c r="S80" s="75">
        <f t="shared" ca="1" si="23"/>
        <v>1850747.2367637765</v>
      </c>
      <c r="T80" s="75">
        <f t="shared" ca="1" si="27"/>
        <v>1850747.2367637765</v>
      </c>
      <c r="U80" s="81">
        <f>VLOOKUP(D80,P_Parameters!$B$71:$C$76,2)</f>
        <v>0</v>
      </c>
    </row>
    <row r="81" spans="1:21" x14ac:dyDescent="0.25">
      <c r="A81" s="59">
        <f t="shared" si="28"/>
        <v>75</v>
      </c>
      <c r="B81" s="76">
        <f t="shared" ca="1" si="15"/>
        <v>45658</v>
      </c>
      <c r="C81" s="76">
        <f t="shared" ca="1" si="16"/>
        <v>45689</v>
      </c>
      <c r="D81" s="77">
        <f t="shared" si="24"/>
        <v>7</v>
      </c>
      <c r="E81" s="77">
        <f t="shared" si="25"/>
        <v>0</v>
      </c>
      <c r="F81" s="75">
        <f t="shared" si="26"/>
        <v>0</v>
      </c>
      <c r="G81" s="75">
        <f t="shared" si="17"/>
        <v>0</v>
      </c>
      <c r="H81" s="59">
        <f>IF(SUM(F81:$F$366)=1,1,0)</f>
        <v>1</v>
      </c>
      <c r="I81" s="78">
        <f t="shared" si="18"/>
        <v>1</v>
      </c>
      <c r="J81" s="59">
        <f>IF(MOD(A81-1,12/VLOOKUP(Prem_Frequency,P_Parameters!$B$21:$C$24,2,FALSE))=0,1)*H81</f>
        <v>0</v>
      </c>
      <c r="K81" s="75">
        <f t="shared" si="19"/>
        <v>2000000</v>
      </c>
      <c r="L81" s="79">
        <f>SUMPRODUCT($J$7:$J$366,$N$7:$N$366)-SUMPRODUCT($J$7:J81,$N$7:N81)</f>
        <v>3900000</v>
      </c>
      <c r="M81" s="75">
        <f t="shared" ca="1" si="29"/>
        <v>1850747.2367637765</v>
      </c>
      <c r="N81" s="75">
        <f>C_Higher!J81*Ann_Prem/No_Ann_Prems</f>
        <v>0</v>
      </c>
      <c r="O81" s="78">
        <f>VLOOKUP(INT((A81-1)/12)+1,P_Parameters!$B$63:$C$66,2)*N81</f>
        <v>0</v>
      </c>
      <c r="P81" s="80">
        <f t="shared" si="20"/>
        <v>0</v>
      </c>
      <c r="Q81" s="92">
        <f t="shared" si="21"/>
        <v>0</v>
      </c>
      <c r="R81" s="78">
        <f t="shared" ca="1" si="22"/>
        <v>0</v>
      </c>
      <c r="S81" s="75">
        <f t="shared" ca="1" si="23"/>
        <v>1865639.5618680194</v>
      </c>
      <c r="T81" s="75">
        <f t="shared" ca="1" si="27"/>
        <v>1865639.5618680194</v>
      </c>
      <c r="U81" s="81">
        <f>VLOOKUP(D81,P_Parameters!$B$71:$C$76,2)</f>
        <v>0</v>
      </c>
    </row>
    <row r="82" spans="1:21" x14ac:dyDescent="0.25">
      <c r="A82" s="59">
        <f t="shared" si="28"/>
        <v>76</v>
      </c>
      <c r="B82" s="76">
        <f t="shared" ca="1" si="15"/>
        <v>45689</v>
      </c>
      <c r="C82" s="76">
        <f t="shared" ca="1" si="16"/>
        <v>45717</v>
      </c>
      <c r="D82" s="77">
        <f t="shared" si="24"/>
        <v>7</v>
      </c>
      <c r="E82" s="77">
        <f t="shared" si="25"/>
        <v>0</v>
      </c>
      <c r="F82" s="75">
        <f t="shared" si="26"/>
        <v>0</v>
      </c>
      <c r="G82" s="75">
        <f t="shared" si="17"/>
        <v>0</v>
      </c>
      <c r="H82" s="59">
        <f>IF(SUM(F82:$F$366)=1,1,0)</f>
        <v>1</v>
      </c>
      <c r="I82" s="78">
        <f t="shared" si="18"/>
        <v>1</v>
      </c>
      <c r="J82" s="59">
        <f>IF(MOD(A82-1,12/VLOOKUP(Prem_Frequency,P_Parameters!$B$21:$C$24,2,FALSE))=0,1)*H82</f>
        <v>0</v>
      </c>
      <c r="K82" s="75">
        <f t="shared" si="19"/>
        <v>2000000</v>
      </c>
      <c r="L82" s="79">
        <f>SUMPRODUCT($J$7:$J$366,$N$7:$N$366)-SUMPRODUCT($J$7:J82,$N$7:N82)</f>
        <v>3900000</v>
      </c>
      <c r="M82" s="75">
        <f t="shared" ca="1" si="29"/>
        <v>1865639.5618680194</v>
      </c>
      <c r="N82" s="75">
        <f>C_Higher!J82*Ann_Prem/No_Ann_Prems</f>
        <v>0</v>
      </c>
      <c r="O82" s="78">
        <f>VLOOKUP(INT((A82-1)/12)+1,P_Parameters!$B$63:$C$66,2)*N82</f>
        <v>0</v>
      </c>
      <c r="P82" s="80">
        <f t="shared" si="20"/>
        <v>0</v>
      </c>
      <c r="Q82" s="92">
        <f t="shared" si="21"/>
        <v>0</v>
      </c>
      <c r="R82" s="78">
        <f t="shared" ca="1" si="22"/>
        <v>0</v>
      </c>
      <c r="S82" s="75">
        <f t="shared" ca="1" si="23"/>
        <v>1880651.7203793342</v>
      </c>
      <c r="T82" s="75">
        <f t="shared" ca="1" si="27"/>
        <v>1880651.7203793342</v>
      </c>
      <c r="U82" s="81">
        <f>VLOOKUP(D82,P_Parameters!$B$71:$C$76,2)</f>
        <v>0</v>
      </c>
    </row>
    <row r="83" spans="1:21" x14ac:dyDescent="0.25">
      <c r="A83" s="59">
        <f t="shared" si="28"/>
        <v>77</v>
      </c>
      <c r="B83" s="76">
        <f t="shared" ca="1" si="15"/>
        <v>45717</v>
      </c>
      <c r="C83" s="76">
        <f t="shared" ca="1" si="16"/>
        <v>45748</v>
      </c>
      <c r="D83" s="77">
        <f t="shared" si="24"/>
        <v>7</v>
      </c>
      <c r="E83" s="77">
        <f t="shared" si="25"/>
        <v>0</v>
      </c>
      <c r="F83" s="75">
        <f t="shared" si="26"/>
        <v>0</v>
      </c>
      <c r="G83" s="75">
        <f t="shared" si="17"/>
        <v>0</v>
      </c>
      <c r="H83" s="59">
        <f>IF(SUM(F83:$F$366)=1,1,0)</f>
        <v>1</v>
      </c>
      <c r="I83" s="78">
        <f t="shared" si="18"/>
        <v>1</v>
      </c>
      <c r="J83" s="59">
        <f>IF(MOD(A83-1,12/VLOOKUP(Prem_Frequency,P_Parameters!$B$21:$C$24,2,FALSE))=0,1)*H83</f>
        <v>0</v>
      </c>
      <c r="K83" s="75">
        <f t="shared" si="19"/>
        <v>2000000</v>
      </c>
      <c r="L83" s="79">
        <f>SUMPRODUCT($J$7:$J$366,$N$7:$N$366)-SUMPRODUCT($J$7:J83,$N$7:N83)</f>
        <v>3900000</v>
      </c>
      <c r="M83" s="75">
        <f t="shared" ca="1" si="29"/>
        <v>1880651.7203793342</v>
      </c>
      <c r="N83" s="75">
        <f>C_Higher!J83*Ann_Prem/No_Ann_Prems</f>
        <v>0</v>
      </c>
      <c r="O83" s="78">
        <f>VLOOKUP(INT((A83-1)/12)+1,P_Parameters!$B$63:$C$66,2)*N83</f>
        <v>0</v>
      </c>
      <c r="P83" s="80">
        <f t="shared" si="20"/>
        <v>0</v>
      </c>
      <c r="Q83" s="92">
        <f t="shared" si="21"/>
        <v>0</v>
      </c>
      <c r="R83" s="78">
        <f t="shared" ca="1" si="22"/>
        <v>0</v>
      </c>
      <c r="S83" s="75">
        <f t="shared" ca="1" si="23"/>
        <v>1895784.6765558438</v>
      </c>
      <c r="T83" s="75">
        <f t="shared" ca="1" si="27"/>
        <v>1895784.6765558438</v>
      </c>
      <c r="U83" s="81">
        <f>VLOOKUP(D83,P_Parameters!$B$71:$C$76,2)</f>
        <v>0</v>
      </c>
    </row>
    <row r="84" spans="1:21" x14ac:dyDescent="0.25">
      <c r="A84" s="59">
        <f t="shared" si="28"/>
        <v>78</v>
      </c>
      <c r="B84" s="76">
        <f t="shared" ca="1" si="15"/>
        <v>45748</v>
      </c>
      <c r="C84" s="76">
        <f t="shared" ca="1" si="16"/>
        <v>45778</v>
      </c>
      <c r="D84" s="77">
        <f t="shared" si="24"/>
        <v>7</v>
      </c>
      <c r="E84" s="77">
        <f t="shared" si="25"/>
        <v>0</v>
      </c>
      <c r="F84" s="75">
        <f t="shared" si="26"/>
        <v>0</v>
      </c>
      <c r="G84" s="75">
        <f t="shared" si="17"/>
        <v>0</v>
      </c>
      <c r="H84" s="59">
        <f>IF(SUM(F84:$F$366)=1,1,0)</f>
        <v>1</v>
      </c>
      <c r="I84" s="78">
        <f t="shared" si="18"/>
        <v>1</v>
      </c>
      <c r="J84" s="59">
        <f>IF(MOD(A84-1,12/VLOOKUP(Prem_Frequency,P_Parameters!$B$21:$C$24,2,FALSE))=0,1)*H84</f>
        <v>0</v>
      </c>
      <c r="K84" s="75">
        <f t="shared" si="19"/>
        <v>2000000</v>
      </c>
      <c r="L84" s="79">
        <f>SUMPRODUCT($J$7:$J$366,$N$7:$N$366)-SUMPRODUCT($J$7:J84,$N$7:N84)</f>
        <v>3900000</v>
      </c>
      <c r="M84" s="75">
        <f t="shared" ca="1" si="29"/>
        <v>1895784.6765558438</v>
      </c>
      <c r="N84" s="75">
        <f>C_Higher!J84*Ann_Prem/No_Ann_Prems</f>
        <v>0</v>
      </c>
      <c r="O84" s="78">
        <f>VLOOKUP(INT((A84-1)/12)+1,P_Parameters!$B$63:$C$66,2)*N84</f>
        <v>0</v>
      </c>
      <c r="P84" s="80">
        <f t="shared" si="20"/>
        <v>0</v>
      </c>
      <c r="Q84" s="92">
        <f t="shared" si="21"/>
        <v>0</v>
      </c>
      <c r="R84" s="78">
        <f t="shared" ca="1" si="22"/>
        <v>0</v>
      </c>
      <c r="S84" s="75">
        <f t="shared" ca="1" si="23"/>
        <v>1911039.402414724</v>
      </c>
      <c r="T84" s="75">
        <f t="shared" ca="1" si="27"/>
        <v>1911039.402414724</v>
      </c>
      <c r="U84" s="81">
        <f>VLOOKUP(D84,P_Parameters!$B$71:$C$76,2)</f>
        <v>0</v>
      </c>
    </row>
    <row r="85" spans="1:21" x14ac:dyDescent="0.25">
      <c r="A85" s="59">
        <f t="shared" si="28"/>
        <v>79</v>
      </c>
      <c r="B85" s="76">
        <f t="shared" ca="1" si="15"/>
        <v>45778</v>
      </c>
      <c r="C85" s="76">
        <f t="shared" ca="1" si="16"/>
        <v>45809</v>
      </c>
      <c r="D85" s="77">
        <f t="shared" si="24"/>
        <v>7</v>
      </c>
      <c r="E85" s="77">
        <f t="shared" si="25"/>
        <v>0</v>
      </c>
      <c r="F85" s="75">
        <f t="shared" si="26"/>
        <v>0</v>
      </c>
      <c r="G85" s="75">
        <f t="shared" si="17"/>
        <v>0</v>
      </c>
      <c r="H85" s="59">
        <f>IF(SUM(F85:$F$366)=1,1,0)</f>
        <v>1</v>
      </c>
      <c r="I85" s="78">
        <f t="shared" si="18"/>
        <v>1</v>
      </c>
      <c r="J85" s="59">
        <f>IF(MOD(A85-1,12/VLOOKUP(Prem_Frequency,P_Parameters!$B$21:$C$24,2,FALSE))=0,1)*H85</f>
        <v>0</v>
      </c>
      <c r="K85" s="75">
        <f t="shared" si="19"/>
        <v>2000000</v>
      </c>
      <c r="L85" s="79">
        <f>SUMPRODUCT($J$7:$J$366,$N$7:$N$366)-SUMPRODUCT($J$7:J85,$N$7:N85)</f>
        <v>3900000</v>
      </c>
      <c r="M85" s="75">
        <f t="shared" ca="1" si="29"/>
        <v>1911039.402414724</v>
      </c>
      <c r="N85" s="75">
        <f>C_Higher!J85*Ann_Prem/No_Ann_Prems</f>
        <v>0</v>
      </c>
      <c r="O85" s="78">
        <f>VLOOKUP(INT((A85-1)/12)+1,P_Parameters!$B$63:$C$66,2)*N85</f>
        <v>0</v>
      </c>
      <c r="P85" s="80">
        <f t="shared" si="20"/>
        <v>0</v>
      </c>
      <c r="Q85" s="92">
        <f t="shared" si="21"/>
        <v>0</v>
      </c>
      <c r="R85" s="78">
        <f t="shared" ca="1" si="22"/>
        <v>0</v>
      </c>
      <c r="S85" s="75">
        <f t="shared" ca="1" si="23"/>
        <v>1926416.8777946376</v>
      </c>
      <c r="T85" s="75">
        <f t="shared" ca="1" si="27"/>
        <v>1926416.8777946376</v>
      </c>
      <c r="U85" s="81">
        <f>VLOOKUP(D85,P_Parameters!$B$71:$C$76,2)</f>
        <v>0</v>
      </c>
    </row>
    <row r="86" spans="1:21" x14ac:dyDescent="0.25">
      <c r="A86" s="59">
        <f t="shared" si="28"/>
        <v>80</v>
      </c>
      <c r="B86" s="76">
        <f t="shared" ca="1" si="15"/>
        <v>45809</v>
      </c>
      <c r="C86" s="76">
        <f t="shared" ca="1" si="16"/>
        <v>45839</v>
      </c>
      <c r="D86" s="77">
        <f t="shared" si="24"/>
        <v>7</v>
      </c>
      <c r="E86" s="77">
        <f t="shared" si="25"/>
        <v>0</v>
      </c>
      <c r="F86" s="75">
        <f t="shared" si="26"/>
        <v>0</v>
      </c>
      <c r="G86" s="75">
        <f t="shared" si="17"/>
        <v>0</v>
      </c>
      <c r="H86" s="59">
        <f>IF(SUM(F86:$F$366)=1,1,0)</f>
        <v>1</v>
      </c>
      <c r="I86" s="78">
        <f t="shared" si="18"/>
        <v>1</v>
      </c>
      <c r="J86" s="59">
        <f>IF(MOD(A86-1,12/VLOOKUP(Prem_Frequency,P_Parameters!$B$21:$C$24,2,FALSE))=0,1)*H86</f>
        <v>0</v>
      </c>
      <c r="K86" s="75">
        <f t="shared" si="19"/>
        <v>2000000</v>
      </c>
      <c r="L86" s="79">
        <f>SUMPRODUCT($J$7:$J$366,$N$7:$N$366)-SUMPRODUCT($J$7:J86,$N$7:N86)</f>
        <v>3900000</v>
      </c>
      <c r="M86" s="75">
        <f t="shared" ca="1" si="29"/>
        <v>1926416.8777946376</v>
      </c>
      <c r="N86" s="75">
        <f>C_Higher!J86*Ann_Prem/No_Ann_Prems</f>
        <v>0</v>
      </c>
      <c r="O86" s="78">
        <f>VLOOKUP(INT((A86-1)/12)+1,P_Parameters!$B$63:$C$66,2)*N86</f>
        <v>0</v>
      </c>
      <c r="P86" s="80">
        <f t="shared" si="20"/>
        <v>0</v>
      </c>
      <c r="Q86" s="92">
        <f t="shared" si="21"/>
        <v>0</v>
      </c>
      <c r="R86" s="78">
        <f t="shared" ca="1" si="22"/>
        <v>0</v>
      </c>
      <c r="S86" s="75">
        <f t="shared" ca="1" si="23"/>
        <v>1941918.0904186713</v>
      </c>
      <c r="T86" s="75">
        <f t="shared" ca="1" si="27"/>
        <v>1941918.0904186713</v>
      </c>
      <c r="U86" s="81">
        <f>VLOOKUP(D86,P_Parameters!$B$71:$C$76,2)</f>
        <v>0</v>
      </c>
    </row>
    <row r="87" spans="1:21" x14ac:dyDescent="0.25">
      <c r="A87" s="59">
        <f t="shared" si="28"/>
        <v>81</v>
      </c>
      <c r="B87" s="76">
        <f t="shared" ca="1" si="15"/>
        <v>45839</v>
      </c>
      <c r="C87" s="76">
        <f t="shared" ca="1" si="16"/>
        <v>45870</v>
      </c>
      <c r="D87" s="77">
        <f t="shared" si="24"/>
        <v>7</v>
      </c>
      <c r="E87" s="77">
        <f t="shared" si="25"/>
        <v>0</v>
      </c>
      <c r="F87" s="75">
        <f t="shared" si="26"/>
        <v>0</v>
      </c>
      <c r="G87" s="75">
        <f t="shared" si="17"/>
        <v>0</v>
      </c>
      <c r="H87" s="59">
        <f>IF(SUM(F87:$F$366)=1,1,0)</f>
        <v>1</v>
      </c>
      <c r="I87" s="78">
        <f t="shared" si="18"/>
        <v>1</v>
      </c>
      <c r="J87" s="59">
        <f>IF(MOD(A87-1,12/VLOOKUP(Prem_Frequency,P_Parameters!$B$21:$C$24,2,FALSE))=0,1)*H87</f>
        <v>0</v>
      </c>
      <c r="K87" s="75">
        <f t="shared" si="19"/>
        <v>2000000</v>
      </c>
      <c r="L87" s="79">
        <f>SUMPRODUCT($J$7:$J$366,$N$7:$N$366)-SUMPRODUCT($J$7:J87,$N$7:N87)</f>
        <v>3900000</v>
      </c>
      <c r="M87" s="75">
        <f t="shared" ca="1" si="29"/>
        <v>1941918.0904186713</v>
      </c>
      <c r="N87" s="75">
        <f>C_Higher!J87*Ann_Prem/No_Ann_Prems</f>
        <v>0</v>
      </c>
      <c r="O87" s="78">
        <f>VLOOKUP(INT((A87-1)/12)+1,P_Parameters!$B$63:$C$66,2)*N87</f>
        <v>0</v>
      </c>
      <c r="P87" s="80">
        <f t="shared" si="20"/>
        <v>0</v>
      </c>
      <c r="Q87" s="92">
        <f t="shared" si="21"/>
        <v>0</v>
      </c>
      <c r="R87" s="78">
        <f t="shared" ca="1" si="22"/>
        <v>0</v>
      </c>
      <c r="S87" s="75">
        <f t="shared" ca="1" si="23"/>
        <v>1957544.0359577793</v>
      </c>
      <c r="T87" s="75">
        <f t="shared" ca="1" si="27"/>
        <v>1957544.0359577793</v>
      </c>
      <c r="U87" s="81">
        <f>VLOOKUP(D87,P_Parameters!$B$71:$C$76,2)</f>
        <v>0</v>
      </c>
    </row>
    <row r="88" spans="1:21" x14ac:dyDescent="0.25">
      <c r="A88" s="59">
        <f t="shared" si="28"/>
        <v>82</v>
      </c>
      <c r="B88" s="76">
        <f t="shared" ca="1" si="15"/>
        <v>45870</v>
      </c>
      <c r="C88" s="76">
        <f t="shared" ca="1" si="16"/>
        <v>45901</v>
      </c>
      <c r="D88" s="77">
        <f t="shared" si="24"/>
        <v>7</v>
      </c>
      <c r="E88" s="77">
        <f t="shared" si="25"/>
        <v>0</v>
      </c>
      <c r="F88" s="75">
        <f t="shared" si="26"/>
        <v>0</v>
      </c>
      <c r="G88" s="75">
        <f t="shared" si="17"/>
        <v>0</v>
      </c>
      <c r="H88" s="59">
        <f>IF(SUM(F88:$F$366)=1,1,0)</f>
        <v>1</v>
      </c>
      <c r="I88" s="78">
        <f t="shared" si="18"/>
        <v>1</v>
      </c>
      <c r="J88" s="59">
        <f>IF(MOD(A88-1,12/VLOOKUP(Prem_Frequency,P_Parameters!$B$21:$C$24,2,FALSE))=0,1)*H88</f>
        <v>0</v>
      </c>
      <c r="K88" s="75">
        <f t="shared" si="19"/>
        <v>2000000</v>
      </c>
      <c r="L88" s="79">
        <f>SUMPRODUCT($J$7:$J$366,$N$7:$N$366)-SUMPRODUCT($J$7:J88,$N$7:N88)</f>
        <v>3900000</v>
      </c>
      <c r="M88" s="75">
        <f t="shared" ca="1" si="29"/>
        <v>1957544.0359577793</v>
      </c>
      <c r="N88" s="75">
        <f>C_Higher!J88*Ann_Prem/No_Ann_Prems</f>
        <v>0</v>
      </c>
      <c r="O88" s="78">
        <f>VLOOKUP(INT((A88-1)/12)+1,P_Parameters!$B$63:$C$66,2)*N88</f>
        <v>0</v>
      </c>
      <c r="P88" s="80">
        <f t="shared" si="20"/>
        <v>0</v>
      </c>
      <c r="Q88" s="92">
        <f t="shared" si="21"/>
        <v>0</v>
      </c>
      <c r="R88" s="78">
        <f t="shared" ca="1" si="22"/>
        <v>0</v>
      </c>
      <c r="S88" s="75">
        <f t="shared" ca="1" si="23"/>
        <v>1973295.7180947363</v>
      </c>
      <c r="T88" s="75">
        <f t="shared" ca="1" si="27"/>
        <v>1973295.7180947363</v>
      </c>
      <c r="U88" s="81">
        <f>VLOOKUP(D88,P_Parameters!$B$71:$C$76,2)</f>
        <v>0</v>
      </c>
    </row>
    <row r="89" spans="1:21" x14ac:dyDescent="0.25">
      <c r="A89" s="59">
        <f t="shared" si="28"/>
        <v>83</v>
      </c>
      <c r="B89" s="76">
        <f t="shared" ca="1" si="15"/>
        <v>45901</v>
      </c>
      <c r="C89" s="76">
        <f t="shared" ca="1" si="16"/>
        <v>45931</v>
      </c>
      <c r="D89" s="77">
        <f t="shared" si="24"/>
        <v>7</v>
      </c>
      <c r="E89" s="77">
        <f t="shared" si="25"/>
        <v>0</v>
      </c>
      <c r="F89" s="75">
        <f t="shared" si="26"/>
        <v>0</v>
      </c>
      <c r="G89" s="75">
        <f t="shared" si="17"/>
        <v>0</v>
      </c>
      <c r="H89" s="59">
        <f>IF(SUM(F89:$F$366)=1,1,0)</f>
        <v>1</v>
      </c>
      <c r="I89" s="78">
        <f t="shared" si="18"/>
        <v>1</v>
      </c>
      <c r="J89" s="59">
        <f>IF(MOD(A89-1,12/VLOOKUP(Prem_Frequency,P_Parameters!$B$21:$C$24,2,FALSE))=0,1)*H89</f>
        <v>0</v>
      </c>
      <c r="K89" s="75">
        <f t="shared" si="19"/>
        <v>2000000</v>
      </c>
      <c r="L89" s="79">
        <f>SUMPRODUCT($J$7:$J$366,$N$7:$N$366)-SUMPRODUCT($J$7:J89,$N$7:N89)</f>
        <v>3900000</v>
      </c>
      <c r="M89" s="75">
        <f t="shared" ca="1" si="29"/>
        <v>1973295.7180947363</v>
      </c>
      <c r="N89" s="75">
        <f>C_Higher!J89*Ann_Prem/No_Ann_Prems</f>
        <v>0</v>
      </c>
      <c r="O89" s="78">
        <f>VLOOKUP(INT((A89-1)/12)+1,P_Parameters!$B$63:$C$66,2)*N89</f>
        <v>0</v>
      </c>
      <c r="P89" s="80">
        <f t="shared" si="20"/>
        <v>0</v>
      </c>
      <c r="Q89" s="92">
        <f t="shared" si="21"/>
        <v>0</v>
      </c>
      <c r="R89" s="78">
        <f t="shared" ca="1" si="22"/>
        <v>0</v>
      </c>
      <c r="S89" s="75">
        <f t="shared" ca="1" si="23"/>
        <v>1989174.1485886071</v>
      </c>
      <c r="T89" s="75">
        <f t="shared" ca="1" si="27"/>
        <v>1989174.1485886071</v>
      </c>
      <c r="U89" s="81">
        <f>VLOOKUP(D89,P_Parameters!$B$71:$C$76,2)</f>
        <v>0</v>
      </c>
    </row>
    <row r="90" spans="1:21" x14ac:dyDescent="0.25">
      <c r="A90" s="59">
        <f t="shared" si="28"/>
        <v>84</v>
      </c>
      <c r="B90" s="76">
        <f t="shared" ca="1" si="15"/>
        <v>45931</v>
      </c>
      <c r="C90" s="76">
        <f t="shared" ca="1" si="16"/>
        <v>45962</v>
      </c>
      <c r="D90" s="77">
        <f t="shared" si="24"/>
        <v>8</v>
      </c>
      <c r="E90" s="77">
        <f t="shared" si="25"/>
        <v>7</v>
      </c>
      <c r="F90" s="75">
        <f t="shared" si="26"/>
        <v>0</v>
      </c>
      <c r="G90" s="75">
        <f t="shared" si="17"/>
        <v>0</v>
      </c>
      <c r="H90" s="59">
        <f>IF(SUM(F90:$F$366)=1,1,0)</f>
        <v>1</v>
      </c>
      <c r="I90" s="78">
        <f t="shared" si="18"/>
        <v>1</v>
      </c>
      <c r="J90" s="59">
        <f>IF(MOD(A90-1,12/VLOOKUP(Prem_Frequency,P_Parameters!$B$21:$C$24,2,FALSE))=0,1)*H90</f>
        <v>0</v>
      </c>
      <c r="K90" s="75">
        <f t="shared" si="19"/>
        <v>2000000</v>
      </c>
      <c r="L90" s="79">
        <f>SUMPRODUCT($J$7:$J$366,$N$7:$N$366)-SUMPRODUCT($J$7:J90,$N$7:N90)</f>
        <v>3900000</v>
      </c>
      <c r="M90" s="75">
        <f t="shared" ca="1" si="29"/>
        <v>1989174.1485886071</v>
      </c>
      <c r="N90" s="75">
        <f>C_Higher!J90*Ann_Prem/No_Ann_Prems</f>
        <v>0</v>
      </c>
      <c r="O90" s="78">
        <f>VLOOKUP(INT((A90-1)/12)+1,P_Parameters!$B$63:$C$66,2)*N90</f>
        <v>0</v>
      </c>
      <c r="P90" s="80">
        <f t="shared" si="20"/>
        <v>0</v>
      </c>
      <c r="Q90" s="92">
        <f t="shared" si="21"/>
        <v>0</v>
      </c>
      <c r="R90" s="78">
        <f t="shared" ca="1" si="22"/>
        <v>0</v>
      </c>
      <c r="S90" s="75">
        <f t="shared" ca="1" si="23"/>
        <v>2005180.3473397323</v>
      </c>
      <c r="T90" s="75">
        <f t="shared" ca="1" si="27"/>
        <v>2005180.3473397323</v>
      </c>
      <c r="U90" s="81">
        <f>VLOOKUP(D90,P_Parameters!$B$71:$C$76,2)</f>
        <v>0</v>
      </c>
    </row>
    <row r="91" spans="1:21" x14ac:dyDescent="0.25">
      <c r="A91" s="59">
        <f t="shared" si="28"/>
        <v>85</v>
      </c>
      <c r="B91" s="76">
        <f t="shared" ca="1" si="15"/>
        <v>45962</v>
      </c>
      <c r="C91" s="76">
        <f t="shared" ca="1" si="16"/>
        <v>45992</v>
      </c>
      <c r="D91" s="77">
        <f t="shared" si="24"/>
        <v>8</v>
      </c>
      <c r="E91" s="77">
        <f t="shared" si="25"/>
        <v>0</v>
      </c>
      <c r="F91" s="75">
        <f t="shared" si="26"/>
        <v>0</v>
      </c>
      <c r="G91" s="75">
        <f t="shared" si="17"/>
        <v>1</v>
      </c>
      <c r="H91" s="59">
        <f>IF(SUM(F91:$F$366)=1,1,0)</f>
        <v>1</v>
      </c>
      <c r="I91" s="78">
        <f t="shared" si="18"/>
        <v>1</v>
      </c>
      <c r="J91" s="59">
        <f>IF(MOD(A91-1,12/VLOOKUP(Prem_Frequency,P_Parameters!$B$21:$C$24,2,FALSE))=0,1)*H91</f>
        <v>1</v>
      </c>
      <c r="K91" s="75">
        <f t="shared" si="19"/>
        <v>2000000</v>
      </c>
      <c r="L91" s="79">
        <f>SUMPRODUCT($J$7:$J$366,$N$7:$N$366)-SUMPRODUCT($J$7:J91,$N$7:N91)</f>
        <v>3600000</v>
      </c>
      <c r="M91" s="75">
        <f t="shared" ca="1" si="29"/>
        <v>2005180.3473397323</v>
      </c>
      <c r="N91" s="75">
        <f>C_Higher!J91*Ann_Prem/No_Ann_Prems</f>
        <v>300000</v>
      </c>
      <c r="O91" s="78">
        <f>VLOOKUP(INT((A91-1)/12)+1,P_Parameters!$B$63:$C$66,2)*N91</f>
        <v>0</v>
      </c>
      <c r="P91" s="80">
        <f t="shared" si="20"/>
        <v>3000</v>
      </c>
      <c r="Q91" s="92">
        <f t="shared" si="21"/>
        <v>5000</v>
      </c>
      <c r="R91" s="78">
        <f t="shared" ca="1" si="22"/>
        <v>66360</v>
      </c>
      <c r="S91" s="75">
        <f t="shared" ca="1" si="23"/>
        <v>2248770.9897623225</v>
      </c>
      <c r="T91" s="75">
        <f t="shared" ca="1" si="27"/>
        <v>2248770.9897623225</v>
      </c>
      <c r="U91" s="81">
        <f>VLOOKUP(D91,P_Parameters!$B$71:$C$76,2)</f>
        <v>0</v>
      </c>
    </row>
    <row r="92" spans="1:21" x14ac:dyDescent="0.25">
      <c r="A92" s="59">
        <f t="shared" si="28"/>
        <v>86</v>
      </c>
      <c r="B92" s="76">
        <f t="shared" ca="1" si="15"/>
        <v>45992</v>
      </c>
      <c r="C92" s="76">
        <f t="shared" ca="1" si="16"/>
        <v>46023</v>
      </c>
      <c r="D92" s="77">
        <f t="shared" si="24"/>
        <v>8</v>
      </c>
      <c r="E92" s="77">
        <f t="shared" si="25"/>
        <v>0</v>
      </c>
      <c r="F92" s="75">
        <f t="shared" si="26"/>
        <v>0</v>
      </c>
      <c r="G92" s="75">
        <f t="shared" si="17"/>
        <v>0</v>
      </c>
      <c r="H92" s="59">
        <f>IF(SUM(F92:$F$366)=1,1,0)</f>
        <v>1</v>
      </c>
      <c r="I92" s="78">
        <f t="shared" si="18"/>
        <v>1</v>
      </c>
      <c r="J92" s="59">
        <f>IF(MOD(A92-1,12/VLOOKUP(Prem_Frequency,P_Parameters!$B$21:$C$24,2,FALSE))=0,1)*H92</f>
        <v>0</v>
      </c>
      <c r="K92" s="75">
        <f t="shared" si="19"/>
        <v>2000000</v>
      </c>
      <c r="L92" s="79">
        <f>SUMPRODUCT($J$7:$J$366,$N$7:$N$366)-SUMPRODUCT($J$7:J92,$N$7:N92)</f>
        <v>3600000</v>
      </c>
      <c r="M92" s="75">
        <f t="shared" ca="1" si="29"/>
        <v>2248770.9897623225</v>
      </c>
      <c r="N92" s="75">
        <f>C_Higher!J92*Ann_Prem/No_Ann_Prems</f>
        <v>0</v>
      </c>
      <c r="O92" s="78">
        <f>VLOOKUP(INT((A92-1)/12)+1,P_Parameters!$B$63:$C$66,2)*N92</f>
        <v>0</v>
      </c>
      <c r="P92" s="80">
        <f t="shared" si="20"/>
        <v>0</v>
      </c>
      <c r="Q92" s="92">
        <f t="shared" si="21"/>
        <v>0</v>
      </c>
      <c r="R92" s="78">
        <f t="shared" ca="1" si="22"/>
        <v>0</v>
      </c>
      <c r="S92" s="75">
        <f t="shared" ca="1" si="23"/>
        <v>2266866.0748173138</v>
      </c>
      <c r="T92" s="75">
        <f t="shared" ca="1" si="27"/>
        <v>2266866.0748173138</v>
      </c>
      <c r="U92" s="81">
        <f>VLOOKUP(D92,P_Parameters!$B$71:$C$76,2)</f>
        <v>0</v>
      </c>
    </row>
    <row r="93" spans="1:21" x14ac:dyDescent="0.25">
      <c r="A93" s="59">
        <f t="shared" si="28"/>
        <v>87</v>
      </c>
      <c r="B93" s="76">
        <f t="shared" ca="1" si="15"/>
        <v>46023</v>
      </c>
      <c r="C93" s="76">
        <f t="shared" ca="1" si="16"/>
        <v>46054</v>
      </c>
      <c r="D93" s="77">
        <f t="shared" si="24"/>
        <v>8</v>
      </c>
      <c r="E93" s="77">
        <f t="shared" si="25"/>
        <v>0</v>
      </c>
      <c r="F93" s="75">
        <f t="shared" si="26"/>
        <v>0</v>
      </c>
      <c r="G93" s="75">
        <f t="shared" si="17"/>
        <v>0</v>
      </c>
      <c r="H93" s="59">
        <f>IF(SUM(F93:$F$366)=1,1,0)</f>
        <v>1</v>
      </c>
      <c r="I93" s="78">
        <f t="shared" si="18"/>
        <v>1</v>
      </c>
      <c r="J93" s="59">
        <f>IF(MOD(A93-1,12/VLOOKUP(Prem_Frequency,P_Parameters!$B$21:$C$24,2,FALSE))=0,1)*H93</f>
        <v>0</v>
      </c>
      <c r="K93" s="75">
        <f t="shared" si="19"/>
        <v>2000000</v>
      </c>
      <c r="L93" s="79">
        <f>SUMPRODUCT($J$7:$J$366,$N$7:$N$366)-SUMPRODUCT($J$7:J93,$N$7:N93)</f>
        <v>3600000</v>
      </c>
      <c r="M93" s="75">
        <f t="shared" ca="1" si="29"/>
        <v>2266866.0748173138</v>
      </c>
      <c r="N93" s="75">
        <f>C_Higher!J93*Ann_Prem/No_Ann_Prems</f>
        <v>0</v>
      </c>
      <c r="O93" s="78">
        <f>VLOOKUP(INT((A93-1)/12)+1,P_Parameters!$B$63:$C$66,2)*N93</f>
        <v>0</v>
      </c>
      <c r="P93" s="80">
        <f t="shared" si="20"/>
        <v>0</v>
      </c>
      <c r="Q93" s="92">
        <f t="shared" si="21"/>
        <v>0</v>
      </c>
      <c r="R93" s="78">
        <f t="shared" ca="1" si="22"/>
        <v>0</v>
      </c>
      <c r="S93" s="75">
        <f t="shared" ca="1" si="23"/>
        <v>2285106.7647847831</v>
      </c>
      <c r="T93" s="75">
        <f t="shared" ca="1" si="27"/>
        <v>2285106.7647847831</v>
      </c>
      <c r="U93" s="81">
        <f>VLOOKUP(D93,P_Parameters!$B$71:$C$76,2)</f>
        <v>0</v>
      </c>
    </row>
    <row r="94" spans="1:21" x14ac:dyDescent="0.25">
      <c r="A94" s="59">
        <f t="shared" si="28"/>
        <v>88</v>
      </c>
      <c r="B94" s="76">
        <f t="shared" ca="1" si="15"/>
        <v>46054</v>
      </c>
      <c r="C94" s="76">
        <f t="shared" ca="1" si="16"/>
        <v>46082</v>
      </c>
      <c r="D94" s="77">
        <f t="shared" si="24"/>
        <v>8</v>
      </c>
      <c r="E94" s="77">
        <f t="shared" si="25"/>
        <v>0</v>
      </c>
      <c r="F94" s="75">
        <f t="shared" si="26"/>
        <v>0</v>
      </c>
      <c r="G94" s="75">
        <f t="shared" si="17"/>
        <v>0</v>
      </c>
      <c r="H94" s="59">
        <f>IF(SUM(F94:$F$366)=1,1,0)</f>
        <v>1</v>
      </c>
      <c r="I94" s="78">
        <f t="shared" si="18"/>
        <v>1</v>
      </c>
      <c r="J94" s="59">
        <f>IF(MOD(A94-1,12/VLOOKUP(Prem_Frequency,P_Parameters!$B$21:$C$24,2,FALSE))=0,1)*H94</f>
        <v>0</v>
      </c>
      <c r="K94" s="75">
        <f t="shared" si="19"/>
        <v>2000000</v>
      </c>
      <c r="L94" s="79">
        <f>SUMPRODUCT($J$7:$J$366,$N$7:$N$366)-SUMPRODUCT($J$7:J94,$N$7:N94)</f>
        <v>3600000</v>
      </c>
      <c r="M94" s="75">
        <f t="shared" ca="1" si="29"/>
        <v>2285106.7647847831</v>
      </c>
      <c r="N94" s="75">
        <f>C_Higher!J94*Ann_Prem/No_Ann_Prems</f>
        <v>0</v>
      </c>
      <c r="O94" s="78">
        <f>VLOOKUP(INT((A94-1)/12)+1,P_Parameters!$B$63:$C$66,2)*N94</f>
        <v>0</v>
      </c>
      <c r="P94" s="80">
        <f t="shared" si="20"/>
        <v>0</v>
      </c>
      <c r="Q94" s="92">
        <f t="shared" si="21"/>
        <v>0</v>
      </c>
      <c r="R94" s="78">
        <f t="shared" ca="1" si="22"/>
        <v>0</v>
      </c>
      <c r="S94" s="75">
        <f t="shared" ca="1" si="23"/>
        <v>2303494.2312972741</v>
      </c>
      <c r="T94" s="75">
        <f t="shared" ca="1" si="27"/>
        <v>2303494.2312972741</v>
      </c>
      <c r="U94" s="81">
        <f>VLOOKUP(D94,P_Parameters!$B$71:$C$76,2)</f>
        <v>0</v>
      </c>
    </row>
    <row r="95" spans="1:21" x14ac:dyDescent="0.25">
      <c r="A95" s="59">
        <f t="shared" si="28"/>
        <v>89</v>
      </c>
      <c r="B95" s="76">
        <f t="shared" ca="1" si="15"/>
        <v>46082</v>
      </c>
      <c r="C95" s="76">
        <f t="shared" ca="1" si="16"/>
        <v>46113</v>
      </c>
      <c r="D95" s="77">
        <f t="shared" si="24"/>
        <v>8</v>
      </c>
      <c r="E95" s="77">
        <f t="shared" si="25"/>
        <v>0</v>
      </c>
      <c r="F95" s="75">
        <f t="shared" si="26"/>
        <v>0</v>
      </c>
      <c r="G95" s="75">
        <f t="shared" si="17"/>
        <v>0</v>
      </c>
      <c r="H95" s="59">
        <f>IF(SUM(F95:$F$366)=1,1,0)</f>
        <v>1</v>
      </c>
      <c r="I95" s="78">
        <f t="shared" si="18"/>
        <v>1</v>
      </c>
      <c r="J95" s="59">
        <f>IF(MOD(A95-1,12/VLOOKUP(Prem_Frequency,P_Parameters!$B$21:$C$24,2,FALSE))=0,1)*H95</f>
        <v>0</v>
      </c>
      <c r="K95" s="75">
        <f t="shared" si="19"/>
        <v>2000000</v>
      </c>
      <c r="L95" s="79">
        <f>SUMPRODUCT($J$7:$J$366,$N$7:$N$366)-SUMPRODUCT($J$7:J95,$N$7:N95)</f>
        <v>3600000</v>
      </c>
      <c r="M95" s="75">
        <f t="shared" ca="1" si="29"/>
        <v>2303494.2312972741</v>
      </c>
      <c r="N95" s="75">
        <f>C_Higher!J95*Ann_Prem/No_Ann_Prems</f>
        <v>0</v>
      </c>
      <c r="O95" s="78">
        <f>VLOOKUP(INT((A95-1)/12)+1,P_Parameters!$B$63:$C$66,2)*N95</f>
        <v>0</v>
      </c>
      <c r="P95" s="80">
        <f t="shared" si="20"/>
        <v>0</v>
      </c>
      <c r="Q95" s="92">
        <f t="shared" si="21"/>
        <v>0</v>
      </c>
      <c r="R95" s="78">
        <f t="shared" ca="1" si="22"/>
        <v>0</v>
      </c>
      <c r="S95" s="75">
        <f t="shared" ca="1" si="23"/>
        <v>2322029.6554150544</v>
      </c>
      <c r="T95" s="75">
        <f t="shared" ca="1" si="27"/>
        <v>2322029.6554150544</v>
      </c>
      <c r="U95" s="81">
        <f>VLOOKUP(D95,P_Parameters!$B$71:$C$76,2)</f>
        <v>0</v>
      </c>
    </row>
    <row r="96" spans="1:21" x14ac:dyDescent="0.25">
      <c r="A96" s="59">
        <f t="shared" si="28"/>
        <v>90</v>
      </c>
      <c r="B96" s="76">
        <f t="shared" ca="1" si="15"/>
        <v>46113</v>
      </c>
      <c r="C96" s="76">
        <f t="shared" ca="1" si="16"/>
        <v>46143</v>
      </c>
      <c r="D96" s="77">
        <f t="shared" si="24"/>
        <v>8</v>
      </c>
      <c r="E96" s="77">
        <f t="shared" si="25"/>
        <v>0</v>
      </c>
      <c r="F96" s="75">
        <f t="shared" si="26"/>
        <v>0</v>
      </c>
      <c r="G96" s="75">
        <f t="shared" si="17"/>
        <v>0</v>
      </c>
      <c r="H96" s="59">
        <f>IF(SUM(F96:$F$366)=1,1,0)</f>
        <v>1</v>
      </c>
      <c r="I96" s="78">
        <f t="shared" si="18"/>
        <v>1</v>
      </c>
      <c r="J96" s="59">
        <f>IF(MOD(A96-1,12/VLOOKUP(Prem_Frequency,P_Parameters!$B$21:$C$24,2,FALSE))=0,1)*H96</f>
        <v>0</v>
      </c>
      <c r="K96" s="75">
        <f t="shared" si="19"/>
        <v>2000000</v>
      </c>
      <c r="L96" s="79">
        <f>SUMPRODUCT($J$7:$J$366,$N$7:$N$366)-SUMPRODUCT($J$7:J96,$N$7:N96)</f>
        <v>3600000</v>
      </c>
      <c r="M96" s="75">
        <f t="shared" ca="1" si="29"/>
        <v>2322029.6554150544</v>
      </c>
      <c r="N96" s="75">
        <f>C_Higher!J96*Ann_Prem/No_Ann_Prems</f>
        <v>0</v>
      </c>
      <c r="O96" s="78">
        <f>VLOOKUP(INT((A96-1)/12)+1,P_Parameters!$B$63:$C$66,2)*N96</f>
        <v>0</v>
      </c>
      <c r="P96" s="80">
        <f t="shared" si="20"/>
        <v>0</v>
      </c>
      <c r="Q96" s="92">
        <f t="shared" si="21"/>
        <v>0</v>
      </c>
      <c r="R96" s="78">
        <f t="shared" ca="1" si="22"/>
        <v>0</v>
      </c>
      <c r="S96" s="75">
        <f t="shared" ca="1" si="23"/>
        <v>2340714.2277019764</v>
      </c>
      <c r="T96" s="75">
        <f t="shared" ca="1" si="27"/>
        <v>2340714.2277019764</v>
      </c>
      <c r="U96" s="81">
        <f>VLOOKUP(D96,P_Parameters!$B$71:$C$76,2)</f>
        <v>0</v>
      </c>
    </row>
    <row r="97" spans="1:21" x14ac:dyDescent="0.25">
      <c r="A97" s="59">
        <f t="shared" si="28"/>
        <v>91</v>
      </c>
      <c r="B97" s="76">
        <f t="shared" ca="1" si="15"/>
        <v>46143</v>
      </c>
      <c r="C97" s="76">
        <f t="shared" ca="1" si="16"/>
        <v>46174</v>
      </c>
      <c r="D97" s="77">
        <f t="shared" si="24"/>
        <v>8</v>
      </c>
      <c r="E97" s="77">
        <f t="shared" si="25"/>
        <v>0</v>
      </c>
      <c r="F97" s="75">
        <f t="shared" si="26"/>
        <v>0</v>
      </c>
      <c r="G97" s="75">
        <f t="shared" si="17"/>
        <v>0</v>
      </c>
      <c r="H97" s="59">
        <f>IF(SUM(F97:$F$366)=1,1,0)</f>
        <v>1</v>
      </c>
      <c r="I97" s="78">
        <f t="shared" si="18"/>
        <v>1</v>
      </c>
      <c r="J97" s="59">
        <f>IF(MOD(A97-1,12/VLOOKUP(Prem_Frequency,P_Parameters!$B$21:$C$24,2,FALSE))=0,1)*H97</f>
        <v>0</v>
      </c>
      <c r="K97" s="75">
        <f t="shared" si="19"/>
        <v>2000000</v>
      </c>
      <c r="L97" s="79">
        <f>SUMPRODUCT($J$7:$J$366,$N$7:$N$366)-SUMPRODUCT($J$7:J97,$N$7:N97)</f>
        <v>3600000</v>
      </c>
      <c r="M97" s="75">
        <f t="shared" ca="1" si="29"/>
        <v>2340714.2277019764</v>
      </c>
      <c r="N97" s="75">
        <f>C_Higher!J97*Ann_Prem/No_Ann_Prems</f>
        <v>0</v>
      </c>
      <c r="O97" s="78">
        <f>VLOOKUP(INT((A97-1)/12)+1,P_Parameters!$B$63:$C$66,2)*N97</f>
        <v>0</v>
      </c>
      <c r="P97" s="80">
        <f t="shared" si="20"/>
        <v>0</v>
      </c>
      <c r="Q97" s="92">
        <f t="shared" si="21"/>
        <v>0</v>
      </c>
      <c r="R97" s="78">
        <f t="shared" ca="1" si="22"/>
        <v>0</v>
      </c>
      <c r="S97" s="75">
        <f t="shared" ca="1" si="23"/>
        <v>2359549.1483019493</v>
      </c>
      <c r="T97" s="75">
        <f t="shared" ca="1" si="27"/>
        <v>2359549.1483019493</v>
      </c>
      <c r="U97" s="81">
        <f>VLOOKUP(D97,P_Parameters!$B$71:$C$76,2)</f>
        <v>0</v>
      </c>
    </row>
    <row r="98" spans="1:21" x14ac:dyDescent="0.25">
      <c r="A98" s="59">
        <f t="shared" si="28"/>
        <v>92</v>
      </c>
      <c r="B98" s="76">
        <f t="shared" ca="1" si="15"/>
        <v>46174</v>
      </c>
      <c r="C98" s="76">
        <f t="shared" ca="1" si="16"/>
        <v>46204</v>
      </c>
      <c r="D98" s="77">
        <f t="shared" si="24"/>
        <v>8</v>
      </c>
      <c r="E98" s="77">
        <f t="shared" si="25"/>
        <v>0</v>
      </c>
      <c r="F98" s="75">
        <f t="shared" si="26"/>
        <v>0</v>
      </c>
      <c r="G98" s="75">
        <f t="shared" si="17"/>
        <v>0</v>
      </c>
      <c r="H98" s="59">
        <f>IF(SUM(F98:$F$366)=1,1,0)</f>
        <v>1</v>
      </c>
      <c r="I98" s="78">
        <f t="shared" si="18"/>
        <v>1</v>
      </c>
      <c r="J98" s="59">
        <f>IF(MOD(A98-1,12/VLOOKUP(Prem_Frequency,P_Parameters!$B$21:$C$24,2,FALSE))=0,1)*H98</f>
        <v>0</v>
      </c>
      <c r="K98" s="75">
        <f t="shared" si="19"/>
        <v>2000000</v>
      </c>
      <c r="L98" s="79">
        <f>SUMPRODUCT($J$7:$J$366,$N$7:$N$366)-SUMPRODUCT($J$7:J98,$N$7:N98)</f>
        <v>3600000</v>
      </c>
      <c r="M98" s="75">
        <f t="shared" ca="1" si="29"/>
        <v>2359549.1483019493</v>
      </c>
      <c r="N98" s="75">
        <f>C_Higher!J98*Ann_Prem/No_Ann_Prems</f>
        <v>0</v>
      </c>
      <c r="O98" s="78">
        <f>VLOOKUP(INT((A98-1)/12)+1,P_Parameters!$B$63:$C$66,2)*N98</f>
        <v>0</v>
      </c>
      <c r="P98" s="80">
        <f t="shared" si="20"/>
        <v>0</v>
      </c>
      <c r="Q98" s="92">
        <f t="shared" si="21"/>
        <v>0</v>
      </c>
      <c r="R98" s="78">
        <f t="shared" ca="1" si="22"/>
        <v>0</v>
      </c>
      <c r="S98" s="75">
        <f t="shared" ca="1" si="23"/>
        <v>2378535.6270160261</v>
      </c>
      <c r="T98" s="75">
        <f t="shared" ca="1" si="27"/>
        <v>2378535.6270160261</v>
      </c>
      <c r="U98" s="81">
        <f>VLOOKUP(D98,P_Parameters!$B$71:$C$76,2)</f>
        <v>0</v>
      </c>
    </row>
    <row r="99" spans="1:21" x14ac:dyDescent="0.25">
      <c r="A99" s="59">
        <f t="shared" si="28"/>
        <v>93</v>
      </c>
      <c r="B99" s="76">
        <f t="shared" ca="1" si="15"/>
        <v>46204</v>
      </c>
      <c r="C99" s="76">
        <f t="shared" ca="1" si="16"/>
        <v>46235</v>
      </c>
      <c r="D99" s="77">
        <f t="shared" si="24"/>
        <v>8</v>
      </c>
      <c r="E99" s="77">
        <f t="shared" si="25"/>
        <v>0</v>
      </c>
      <c r="F99" s="75">
        <f t="shared" si="26"/>
        <v>0</v>
      </c>
      <c r="G99" s="75">
        <f t="shared" si="17"/>
        <v>0</v>
      </c>
      <c r="H99" s="59">
        <f>IF(SUM(F99:$F$366)=1,1,0)</f>
        <v>1</v>
      </c>
      <c r="I99" s="78">
        <f t="shared" si="18"/>
        <v>1</v>
      </c>
      <c r="J99" s="59">
        <f>IF(MOD(A99-1,12/VLOOKUP(Prem_Frequency,P_Parameters!$B$21:$C$24,2,FALSE))=0,1)*H99</f>
        <v>0</v>
      </c>
      <c r="K99" s="75">
        <f t="shared" si="19"/>
        <v>2000000</v>
      </c>
      <c r="L99" s="79">
        <f>SUMPRODUCT($J$7:$J$366,$N$7:$N$366)-SUMPRODUCT($J$7:J99,$N$7:N99)</f>
        <v>3600000</v>
      </c>
      <c r="M99" s="75">
        <f t="shared" ca="1" si="29"/>
        <v>2378535.6270160261</v>
      </c>
      <c r="N99" s="75">
        <f>C_Higher!J99*Ann_Prem/No_Ann_Prems</f>
        <v>0</v>
      </c>
      <c r="O99" s="78">
        <f>VLOOKUP(INT((A99-1)/12)+1,P_Parameters!$B$63:$C$66,2)*N99</f>
        <v>0</v>
      </c>
      <c r="P99" s="80">
        <f t="shared" si="20"/>
        <v>0</v>
      </c>
      <c r="Q99" s="92">
        <f t="shared" si="21"/>
        <v>0</v>
      </c>
      <c r="R99" s="78">
        <f t="shared" ca="1" si="22"/>
        <v>0</v>
      </c>
      <c r="S99" s="75">
        <f t="shared" ca="1" si="23"/>
        <v>2397674.8833801127</v>
      </c>
      <c r="T99" s="75">
        <f t="shared" ca="1" si="27"/>
        <v>2397674.8833801127</v>
      </c>
      <c r="U99" s="81">
        <f>VLOOKUP(D99,P_Parameters!$B$71:$C$76,2)</f>
        <v>0</v>
      </c>
    </row>
    <row r="100" spans="1:21" x14ac:dyDescent="0.25">
      <c r="A100" s="59">
        <f t="shared" si="28"/>
        <v>94</v>
      </c>
      <c r="B100" s="76">
        <f t="shared" ca="1" si="15"/>
        <v>46235</v>
      </c>
      <c r="C100" s="76">
        <f t="shared" ca="1" si="16"/>
        <v>46266</v>
      </c>
      <c r="D100" s="77">
        <f t="shared" si="24"/>
        <v>8</v>
      </c>
      <c r="E100" s="77">
        <f t="shared" si="25"/>
        <v>0</v>
      </c>
      <c r="F100" s="75">
        <f t="shared" si="26"/>
        <v>0</v>
      </c>
      <c r="G100" s="75">
        <f t="shared" si="17"/>
        <v>0</v>
      </c>
      <c r="H100" s="59">
        <f>IF(SUM(F100:$F$366)=1,1,0)</f>
        <v>1</v>
      </c>
      <c r="I100" s="78">
        <f t="shared" si="18"/>
        <v>1</v>
      </c>
      <c r="J100" s="59">
        <f>IF(MOD(A100-1,12/VLOOKUP(Prem_Frequency,P_Parameters!$B$21:$C$24,2,FALSE))=0,1)*H100</f>
        <v>0</v>
      </c>
      <c r="K100" s="75">
        <f t="shared" si="19"/>
        <v>2000000</v>
      </c>
      <c r="L100" s="79">
        <f>SUMPRODUCT($J$7:$J$366,$N$7:$N$366)-SUMPRODUCT($J$7:J100,$N$7:N100)</f>
        <v>3600000</v>
      </c>
      <c r="M100" s="75">
        <f t="shared" ca="1" si="29"/>
        <v>2397674.8833801127</v>
      </c>
      <c r="N100" s="75">
        <f>C_Higher!J100*Ann_Prem/No_Ann_Prems</f>
        <v>0</v>
      </c>
      <c r="O100" s="78">
        <f>VLOOKUP(INT((A100-1)/12)+1,P_Parameters!$B$63:$C$66,2)*N100</f>
        <v>0</v>
      </c>
      <c r="P100" s="80">
        <f t="shared" si="20"/>
        <v>0</v>
      </c>
      <c r="Q100" s="92">
        <f t="shared" si="21"/>
        <v>0</v>
      </c>
      <c r="R100" s="78">
        <f t="shared" ca="1" si="22"/>
        <v>0</v>
      </c>
      <c r="S100" s="75">
        <f t="shared" ca="1" si="23"/>
        <v>2416968.1467432999</v>
      </c>
      <c r="T100" s="75">
        <f t="shared" ca="1" si="27"/>
        <v>2416968.1467432999</v>
      </c>
      <c r="U100" s="81">
        <f>VLOOKUP(D100,P_Parameters!$B$71:$C$76,2)</f>
        <v>0</v>
      </c>
    </row>
    <row r="101" spans="1:21" x14ac:dyDescent="0.25">
      <c r="A101" s="59">
        <f t="shared" si="28"/>
        <v>95</v>
      </c>
      <c r="B101" s="76">
        <f t="shared" ca="1" si="15"/>
        <v>46266</v>
      </c>
      <c r="C101" s="76">
        <f t="shared" ca="1" si="16"/>
        <v>46296</v>
      </c>
      <c r="D101" s="77">
        <f t="shared" si="24"/>
        <v>8</v>
      </c>
      <c r="E101" s="77">
        <f t="shared" si="25"/>
        <v>0</v>
      </c>
      <c r="F101" s="75">
        <f t="shared" si="26"/>
        <v>0</v>
      </c>
      <c r="G101" s="75">
        <f t="shared" si="17"/>
        <v>0</v>
      </c>
      <c r="H101" s="59">
        <f>IF(SUM(F101:$F$366)=1,1,0)</f>
        <v>1</v>
      </c>
      <c r="I101" s="78">
        <f t="shared" si="18"/>
        <v>1</v>
      </c>
      <c r="J101" s="59">
        <f>IF(MOD(A101-1,12/VLOOKUP(Prem_Frequency,P_Parameters!$B$21:$C$24,2,FALSE))=0,1)*H101</f>
        <v>0</v>
      </c>
      <c r="K101" s="75">
        <f t="shared" si="19"/>
        <v>2000000</v>
      </c>
      <c r="L101" s="79">
        <f>SUMPRODUCT($J$7:$J$366,$N$7:$N$366)-SUMPRODUCT($J$7:J101,$N$7:N101)</f>
        <v>3600000</v>
      </c>
      <c r="M101" s="75">
        <f t="shared" ca="1" si="29"/>
        <v>2416968.1467432999</v>
      </c>
      <c r="N101" s="75">
        <f>C_Higher!J101*Ann_Prem/No_Ann_Prems</f>
        <v>0</v>
      </c>
      <c r="O101" s="78">
        <f>VLOOKUP(INT((A101-1)/12)+1,P_Parameters!$B$63:$C$66,2)*N101</f>
        <v>0</v>
      </c>
      <c r="P101" s="80">
        <f t="shared" si="20"/>
        <v>0</v>
      </c>
      <c r="Q101" s="92">
        <f t="shared" si="21"/>
        <v>0</v>
      </c>
      <c r="R101" s="78">
        <f t="shared" ca="1" si="22"/>
        <v>0</v>
      </c>
      <c r="S101" s="75">
        <f t="shared" ca="1" si="23"/>
        <v>2436416.6563468263</v>
      </c>
      <c r="T101" s="75">
        <f t="shared" ca="1" si="27"/>
        <v>2436416.6563468263</v>
      </c>
      <c r="U101" s="81">
        <f>VLOOKUP(D101,P_Parameters!$B$71:$C$76,2)</f>
        <v>0</v>
      </c>
    </row>
    <row r="102" spans="1:21" x14ac:dyDescent="0.25">
      <c r="A102" s="59">
        <f t="shared" si="28"/>
        <v>96</v>
      </c>
      <c r="B102" s="76">
        <f t="shared" ca="1" si="15"/>
        <v>46296</v>
      </c>
      <c r="C102" s="76">
        <f t="shared" ca="1" si="16"/>
        <v>46327</v>
      </c>
      <c r="D102" s="77">
        <f t="shared" si="24"/>
        <v>9</v>
      </c>
      <c r="E102" s="77">
        <f t="shared" si="25"/>
        <v>8</v>
      </c>
      <c r="F102" s="75">
        <f t="shared" si="26"/>
        <v>0</v>
      </c>
      <c r="G102" s="75">
        <f t="shared" si="17"/>
        <v>0</v>
      </c>
      <c r="H102" s="59">
        <f>IF(SUM(F102:$F$366)=1,1,0)</f>
        <v>1</v>
      </c>
      <c r="I102" s="78">
        <f t="shared" si="18"/>
        <v>1</v>
      </c>
      <c r="J102" s="59">
        <f>IF(MOD(A102-1,12/VLOOKUP(Prem_Frequency,P_Parameters!$B$21:$C$24,2,FALSE))=0,1)*H102</f>
        <v>0</v>
      </c>
      <c r="K102" s="75">
        <f t="shared" si="19"/>
        <v>2000000</v>
      </c>
      <c r="L102" s="79">
        <f>SUMPRODUCT($J$7:$J$366,$N$7:$N$366)-SUMPRODUCT($J$7:J102,$N$7:N102)</f>
        <v>3600000</v>
      </c>
      <c r="M102" s="75">
        <f t="shared" ca="1" si="29"/>
        <v>2436416.6563468263</v>
      </c>
      <c r="N102" s="75">
        <f>C_Higher!J102*Ann_Prem/No_Ann_Prems</f>
        <v>0</v>
      </c>
      <c r="O102" s="78">
        <f>VLOOKUP(INT((A102-1)/12)+1,P_Parameters!$B$63:$C$66,2)*N102</f>
        <v>0</v>
      </c>
      <c r="P102" s="80">
        <f t="shared" si="20"/>
        <v>0</v>
      </c>
      <c r="Q102" s="92">
        <f t="shared" si="21"/>
        <v>0</v>
      </c>
      <c r="R102" s="78">
        <f t="shared" ca="1" si="22"/>
        <v>0</v>
      </c>
      <c r="S102" s="75">
        <f t="shared" ca="1" si="23"/>
        <v>2456021.6614036788</v>
      </c>
      <c r="T102" s="75">
        <f t="shared" ca="1" si="27"/>
        <v>2456021.6614036788</v>
      </c>
      <c r="U102" s="81">
        <f>VLOOKUP(D102,P_Parameters!$B$71:$C$76,2)</f>
        <v>0</v>
      </c>
    </row>
    <row r="103" spans="1:21" x14ac:dyDescent="0.25">
      <c r="A103" s="59">
        <f t="shared" si="28"/>
        <v>97</v>
      </c>
      <c r="B103" s="76">
        <f t="shared" ca="1" si="15"/>
        <v>46327</v>
      </c>
      <c r="C103" s="76">
        <f t="shared" ca="1" si="16"/>
        <v>46357</v>
      </c>
      <c r="D103" s="77">
        <f t="shared" si="24"/>
        <v>9</v>
      </c>
      <c r="E103" s="77">
        <f t="shared" si="25"/>
        <v>0</v>
      </c>
      <c r="F103" s="75">
        <f t="shared" si="26"/>
        <v>0</v>
      </c>
      <c r="G103" s="75">
        <f t="shared" si="17"/>
        <v>1</v>
      </c>
      <c r="H103" s="59">
        <f>IF(SUM(F103:$F$366)=1,1,0)</f>
        <v>1</v>
      </c>
      <c r="I103" s="78">
        <f t="shared" si="18"/>
        <v>1</v>
      </c>
      <c r="J103" s="59">
        <f>IF(MOD(A103-1,12/VLOOKUP(Prem_Frequency,P_Parameters!$B$21:$C$24,2,FALSE))=0,1)*H103</f>
        <v>1</v>
      </c>
      <c r="K103" s="75">
        <f t="shared" si="19"/>
        <v>2000000</v>
      </c>
      <c r="L103" s="79">
        <f>SUMPRODUCT($J$7:$J$366,$N$7:$N$366)-SUMPRODUCT($J$7:J103,$N$7:N103)</f>
        <v>3300000</v>
      </c>
      <c r="M103" s="75">
        <f t="shared" ca="1" si="29"/>
        <v>2456021.6614036788</v>
      </c>
      <c r="N103" s="75">
        <f>C_Higher!J103*Ann_Prem/No_Ann_Prems</f>
        <v>300000</v>
      </c>
      <c r="O103" s="78">
        <f>VLOOKUP(INT((A103-1)/12)+1,P_Parameters!$B$63:$C$66,2)*N103</f>
        <v>0</v>
      </c>
      <c r="P103" s="80">
        <f t="shared" si="20"/>
        <v>3000</v>
      </c>
      <c r="Q103" s="92">
        <f t="shared" si="21"/>
        <v>5000</v>
      </c>
      <c r="R103" s="78">
        <f t="shared" ca="1" si="22"/>
        <v>62805</v>
      </c>
      <c r="S103" s="75">
        <f t="shared" ca="1" si="23"/>
        <v>2706823.6743455855</v>
      </c>
      <c r="T103" s="75">
        <f t="shared" ca="1" si="27"/>
        <v>2706823.6743455855</v>
      </c>
      <c r="U103" s="81">
        <f>VLOOKUP(D103,P_Parameters!$B$71:$C$76,2)</f>
        <v>0</v>
      </c>
    </row>
    <row r="104" spans="1:21" x14ac:dyDescent="0.25">
      <c r="A104" s="59">
        <f t="shared" si="28"/>
        <v>98</v>
      </c>
      <c r="B104" s="76">
        <f t="shared" ca="1" si="15"/>
        <v>46357</v>
      </c>
      <c r="C104" s="76">
        <f t="shared" ca="1" si="16"/>
        <v>46388</v>
      </c>
      <c r="D104" s="77">
        <f t="shared" si="24"/>
        <v>9</v>
      </c>
      <c r="E104" s="77">
        <f t="shared" si="25"/>
        <v>0</v>
      </c>
      <c r="F104" s="75">
        <f t="shared" si="26"/>
        <v>0</v>
      </c>
      <c r="G104" s="75">
        <f t="shared" si="17"/>
        <v>0</v>
      </c>
      <c r="H104" s="59">
        <f>IF(SUM(F104:$F$366)=1,1,0)</f>
        <v>1</v>
      </c>
      <c r="I104" s="78">
        <f t="shared" si="18"/>
        <v>1</v>
      </c>
      <c r="J104" s="59">
        <f>IF(MOD(A104-1,12/VLOOKUP(Prem_Frequency,P_Parameters!$B$21:$C$24,2,FALSE))=0,1)*H104</f>
        <v>0</v>
      </c>
      <c r="K104" s="75">
        <f t="shared" si="19"/>
        <v>2000000</v>
      </c>
      <c r="L104" s="79">
        <f>SUMPRODUCT($J$7:$J$366,$N$7:$N$366)-SUMPRODUCT($J$7:J104,$N$7:N104)</f>
        <v>3300000</v>
      </c>
      <c r="M104" s="75">
        <f t="shared" ca="1" si="29"/>
        <v>2706823.6743455855</v>
      </c>
      <c r="N104" s="75">
        <f>C_Higher!J104*Ann_Prem/No_Ann_Prems</f>
        <v>0</v>
      </c>
      <c r="O104" s="78">
        <f>VLOOKUP(INT((A104-1)/12)+1,P_Parameters!$B$63:$C$66,2)*N104</f>
        <v>0</v>
      </c>
      <c r="P104" s="80">
        <f t="shared" si="20"/>
        <v>0</v>
      </c>
      <c r="Q104" s="92">
        <f t="shared" si="21"/>
        <v>0</v>
      </c>
      <c r="R104" s="78">
        <f t="shared" ca="1" si="22"/>
        <v>0</v>
      </c>
      <c r="S104" s="75">
        <f t="shared" ca="1" si="23"/>
        <v>2728604.5514731957</v>
      </c>
      <c r="T104" s="75">
        <f t="shared" ca="1" si="27"/>
        <v>2728604.5514731957</v>
      </c>
      <c r="U104" s="81">
        <f>VLOOKUP(D104,P_Parameters!$B$71:$C$76,2)</f>
        <v>0</v>
      </c>
    </row>
    <row r="105" spans="1:21" x14ac:dyDescent="0.25">
      <c r="A105" s="59">
        <f t="shared" si="28"/>
        <v>99</v>
      </c>
      <c r="B105" s="76">
        <f t="shared" ca="1" si="15"/>
        <v>46388</v>
      </c>
      <c r="C105" s="76">
        <f t="shared" ca="1" si="16"/>
        <v>46419</v>
      </c>
      <c r="D105" s="77">
        <f t="shared" si="24"/>
        <v>9</v>
      </c>
      <c r="E105" s="77">
        <f t="shared" si="25"/>
        <v>0</v>
      </c>
      <c r="F105" s="75">
        <f t="shared" si="26"/>
        <v>0</v>
      </c>
      <c r="G105" s="75">
        <f t="shared" si="17"/>
        <v>0</v>
      </c>
      <c r="H105" s="59">
        <f>IF(SUM(F105:$F$366)=1,1,0)</f>
        <v>1</v>
      </c>
      <c r="I105" s="78">
        <f t="shared" si="18"/>
        <v>1</v>
      </c>
      <c r="J105" s="59">
        <f>IF(MOD(A105-1,12/VLOOKUP(Prem_Frequency,P_Parameters!$B$21:$C$24,2,FALSE))=0,1)*H105</f>
        <v>0</v>
      </c>
      <c r="K105" s="75">
        <f t="shared" si="19"/>
        <v>2000000</v>
      </c>
      <c r="L105" s="79">
        <f>SUMPRODUCT($J$7:$J$366,$N$7:$N$366)-SUMPRODUCT($J$7:J105,$N$7:N105)</f>
        <v>3300000</v>
      </c>
      <c r="M105" s="75">
        <f t="shared" ca="1" si="29"/>
        <v>2728604.5514731957</v>
      </c>
      <c r="N105" s="75">
        <f>C_Higher!J105*Ann_Prem/No_Ann_Prems</f>
        <v>0</v>
      </c>
      <c r="O105" s="78">
        <f>VLOOKUP(INT((A105-1)/12)+1,P_Parameters!$B$63:$C$66,2)*N105</f>
        <v>0</v>
      </c>
      <c r="P105" s="80">
        <f t="shared" si="20"/>
        <v>0</v>
      </c>
      <c r="Q105" s="92">
        <f t="shared" si="21"/>
        <v>0</v>
      </c>
      <c r="R105" s="78">
        <f t="shared" ca="1" si="22"/>
        <v>0</v>
      </c>
      <c r="S105" s="75">
        <f t="shared" ca="1" si="23"/>
        <v>2750560.6918116841</v>
      </c>
      <c r="T105" s="75">
        <f t="shared" ca="1" si="27"/>
        <v>2750560.6918116841</v>
      </c>
      <c r="U105" s="81">
        <f>VLOOKUP(D105,P_Parameters!$B$71:$C$76,2)</f>
        <v>0</v>
      </c>
    </row>
    <row r="106" spans="1:21" x14ac:dyDescent="0.25">
      <c r="A106" s="59">
        <f t="shared" si="28"/>
        <v>100</v>
      </c>
      <c r="B106" s="76">
        <f t="shared" ca="1" si="15"/>
        <v>46419</v>
      </c>
      <c r="C106" s="76">
        <f t="shared" ca="1" si="16"/>
        <v>46447</v>
      </c>
      <c r="D106" s="77">
        <f t="shared" si="24"/>
        <v>9</v>
      </c>
      <c r="E106" s="77">
        <f t="shared" si="25"/>
        <v>0</v>
      </c>
      <c r="F106" s="75">
        <f t="shared" si="26"/>
        <v>0</v>
      </c>
      <c r="G106" s="75">
        <f t="shared" si="17"/>
        <v>0</v>
      </c>
      <c r="H106" s="59">
        <f>IF(SUM(F106:$F$366)=1,1,0)</f>
        <v>1</v>
      </c>
      <c r="I106" s="78">
        <f t="shared" si="18"/>
        <v>1</v>
      </c>
      <c r="J106" s="59">
        <f>IF(MOD(A106-1,12/VLOOKUP(Prem_Frequency,P_Parameters!$B$21:$C$24,2,FALSE))=0,1)*H106</f>
        <v>0</v>
      </c>
      <c r="K106" s="75">
        <f t="shared" si="19"/>
        <v>2000000</v>
      </c>
      <c r="L106" s="79">
        <f>SUMPRODUCT($J$7:$J$366,$N$7:$N$366)-SUMPRODUCT($J$7:J106,$N$7:N106)</f>
        <v>3300000</v>
      </c>
      <c r="M106" s="75">
        <f t="shared" ca="1" si="29"/>
        <v>2750560.6918116841</v>
      </c>
      <c r="N106" s="75">
        <f>C_Higher!J106*Ann_Prem/No_Ann_Prems</f>
        <v>0</v>
      </c>
      <c r="O106" s="78">
        <f>VLOOKUP(INT((A106-1)/12)+1,P_Parameters!$B$63:$C$66,2)*N106</f>
        <v>0</v>
      </c>
      <c r="P106" s="80">
        <f t="shared" si="20"/>
        <v>0</v>
      </c>
      <c r="Q106" s="92">
        <f t="shared" si="21"/>
        <v>0</v>
      </c>
      <c r="R106" s="78">
        <f t="shared" ca="1" si="22"/>
        <v>0</v>
      </c>
      <c r="S106" s="75">
        <f t="shared" ca="1" si="23"/>
        <v>2772693.5056436998</v>
      </c>
      <c r="T106" s="75">
        <f t="shared" ca="1" si="27"/>
        <v>2772693.5056436998</v>
      </c>
      <c r="U106" s="81">
        <f>VLOOKUP(D106,P_Parameters!$B$71:$C$76,2)</f>
        <v>0</v>
      </c>
    </row>
    <row r="107" spans="1:21" x14ac:dyDescent="0.25">
      <c r="A107" s="59">
        <f t="shared" si="28"/>
        <v>101</v>
      </c>
      <c r="B107" s="76">
        <f t="shared" ca="1" si="15"/>
        <v>46447</v>
      </c>
      <c r="C107" s="76">
        <f t="shared" ca="1" si="16"/>
        <v>46478</v>
      </c>
      <c r="D107" s="77">
        <f t="shared" si="24"/>
        <v>9</v>
      </c>
      <c r="E107" s="77">
        <f t="shared" si="25"/>
        <v>0</v>
      </c>
      <c r="F107" s="75">
        <f t="shared" si="26"/>
        <v>0</v>
      </c>
      <c r="G107" s="75">
        <f t="shared" si="17"/>
        <v>0</v>
      </c>
      <c r="H107" s="59">
        <f>IF(SUM(F107:$F$366)=1,1,0)</f>
        <v>1</v>
      </c>
      <c r="I107" s="78">
        <f t="shared" si="18"/>
        <v>1</v>
      </c>
      <c r="J107" s="59">
        <f>IF(MOD(A107-1,12/VLOOKUP(Prem_Frequency,P_Parameters!$B$21:$C$24,2,FALSE))=0,1)*H107</f>
        <v>0</v>
      </c>
      <c r="K107" s="75">
        <f t="shared" si="19"/>
        <v>2000000</v>
      </c>
      <c r="L107" s="79">
        <f>SUMPRODUCT($J$7:$J$366,$N$7:$N$366)-SUMPRODUCT($J$7:J107,$N$7:N107)</f>
        <v>3300000</v>
      </c>
      <c r="M107" s="75">
        <f t="shared" ca="1" si="29"/>
        <v>2772693.5056436998</v>
      </c>
      <c r="N107" s="75">
        <f>C_Higher!J107*Ann_Prem/No_Ann_Prems</f>
        <v>0</v>
      </c>
      <c r="O107" s="78">
        <f>VLOOKUP(INT((A107-1)/12)+1,P_Parameters!$B$63:$C$66,2)*N107</f>
        <v>0</v>
      </c>
      <c r="P107" s="80">
        <f t="shared" si="20"/>
        <v>0</v>
      </c>
      <c r="Q107" s="92">
        <f t="shared" si="21"/>
        <v>0</v>
      </c>
      <c r="R107" s="78">
        <f t="shared" ca="1" si="22"/>
        <v>0</v>
      </c>
      <c r="S107" s="75">
        <f t="shared" ca="1" si="23"/>
        <v>2795004.4145999504</v>
      </c>
      <c r="T107" s="75">
        <f t="shared" ca="1" si="27"/>
        <v>2795004.4145999504</v>
      </c>
      <c r="U107" s="81">
        <f>VLOOKUP(D107,P_Parameters!$B$71:$C$76,2)</f>
        <v>0</v>
      </c>
    </row>
    <row r="108" spans="1:21" x14ac:dyDescent="0.25">
      <c r="A108" s="59">
        <f t="shared" si="28"/>
        <v>102</v>
      </c>
      <c r="B108" s="76">
        <f t="shared" ca="1" si="15"/>
        <v>46478</v>
      </c>
      <c r="C108" s="76">
        <f t="shared" ca="1" si="16"/>
        <v>46508</v>
      </c>
      <c r="D108" s="77">
        <f t="shared" si="24"/>
        <v>9</v>
      </c>
      <c r="E108" s="77">
        <f t="shared" si="25"/>
        <v>0</v>
      </c>
      <c r="F108" s="75">
        <f t="shared" si="26"/>
        <v>0</v>
      </c>
      <c r="G108" s="75">
        <f t="shared" si="17"/>
        <v>0</v>
      </c>
      <c r="H108" s="59">
        <f>IF(SUM(F108:$F$366)=1,1,0)</f>
        <v>1</v>
      </c>
      <c r="I108" s="78">
        <f t="shared" si="18"/>
        <v>1</v>
      </c>
      <c r="J108" s="59">
        <f>IF(MOD(A108-1,12/VLOOKUP(Prem_Frequency,P_Parameters!$B$21:$C$24,2,FALSE))=0,1)*H108</f>
        <v>0</v>
      </c>
      <c r="K108" s="75">
        <f t="shared" si="19"/>
        <v>2000000</v>
      </c>
      <c r="L108" s="79">
        <f>SUMPRODUCT($J$7:$J$366,$N$7:$N$366)-SUMPRODUCT($J$7:J108,$N$7:N108)</f>
        <v>3300000</v>
      </c>
      <c r="M108" s="75">
        <f t="shared" ca="1" si="29"/>
        <v>2795004.4145999504</v>
      </c>
      <c r="N108" s="75">
        <f>C_Higher!J108*Ann_Prem/No_Ann_Prems</f>
        <v>0</v>
      </c>
      <c r="O108" s="78">
        <f>VLOOKUP(INT((A108-1)/12)+1,P_Parameters!$B$63:$C$66,2)*N108</f>
        <v>0</v>
      </c>
      <c r="P108" s="80">
        <f t="shared" si="20"/>
        <v>0</v>
      </c>
      <c r="Q108" s="92">
        <f t="shared" si="21"/>
        <v>0</v>
      </c>
      <c r="R108" s="78">
        <f t="shared" ca="1" si="22"/>
        <v>0</v>
      </c>
      <c r="S108" s="75">
        <f t="shared" ca="1" si="23"/>
        <v>2817494.8517505149</v>
      </c>
      <c r="T108" s="75">
        <f t="shared" ca="1" si="27"/>
        <v>2817494.8517505149</v>
      </c>
      <c r="U108" s="81">
        <f>VLOOKUP(D108,P_Parameters!$B$71:$C$76,2)</f>
        <v>0</v>
      </c>
    </row>
    <row r="109" spans="1:21" x14ac:dyDescent="0.25">
      <c r="A109" s="59">
        <f t="shared" si="28"/>
        <v>103</v>
      </c>
      <c r="B109" s="76">
        <f t="shared" ca="1" si="15"/>
        <v>46508</v>
      </c>
      <c r="C109" s="76">
        <f t="shared" ca="1" si="16"/>
        <v>46539</v>
      </c>
      <c r="D109" s="77">
        <f t="shared" si="24"/>
        <v>9</v>
      </c>
      <c r="E109" s="77">
        <f t="shared" si="25"/>
        <v>0</v>
      </c>
      <c r="F109" s="75">
        <f t="shared" si="26"/>
        <v>0</v>
      </c>
      <c r="G109" s="75">
        <f t="shared" si="17"/>
        <v>0</v>
      </c>
      <c r="H109" s="59">
        <f>IF(SUM(F109:$F$366)=1,1,0)</f>
        <v>1</v>
      </c>
      <c r="I109" s="78">
        <f t="shared" si="18"/>
        <v>1</v>
      </c>
      <c r="J109" s="59">
        <f>IF(MOD(A109-1,12/VLOOKUP(Prem_Frequency,P_Parameters!$B$21:$C$24,2,FALSE))=0,1)*H109</f>
        <v>0</v>
      </c>
      <c r="K109" s="75">
        <f t="shared" si="19"/>
        <v>2000000</v>
      </c>
      <c r="L109" s="79">
        <f>SUMPRODUCT($J$7:$J$366,$N$7:$N$366)-SUMPRODUCT($J$7:J109,$N$7:N109)</f>
        <v>3300000</v>
      </c>
      <c r="M109" s="75">
        <f t="shared" ca="1" si="29"/>
        <v>2817494.8517505149</v>
      </c>
      <c r="N109" s="75">
        <f>C_Higher!J109*Ann_Prem/No_Ann_Prems</f>
        <v>0</v>
      </c>
      <c r="O109" s="78">
        <f>VLOOKUP(INT((A109-1)/12)+1,P_Parameters!$B$63:$C$66,2)*N109</f>
        <v>0</v>
      </c>
      <c r="P109" s="80">
        <f t="shared" si="20"/>
        <v>0</v>
      </c>
      <c r="Q109" s="92">
        <f t="shared" si="21"/>
        <v>0</v>
      </c>
      <c r="R109" s="78">
        <f t="shared" ca="1" si="22"/>
        <v>0</v>
      </c>
      <c r="S109" s="75">
        <f t="shared" ca="1" si="23"/>
        <v>2840166.2616968937</v>
      </c>
      <c r="T109" s="75">
        <f t="shared" ca="1" si="27"/>
        <v>2840166.2616968937</v>
      </c>
      <c r="U109" s="81">
        <f>VLOOKUP(D109,P_Parameters!$B$71:$C$76,2)</f>
        <v>0</v>
      </c>
    </row>
    <row r="110" spans="1:21" x14ac:dyDescent="0.25">
      <c r="A110" s="59">
        <f t="shared" si="28"/>
        <v>104</v>
      </c>
      <c r="B110" s="76">
        <f t="shared" ca="1" si="15"/>
        <v>46539</v>
      </c>
      <c r="C110" s="76">
        <f t="shared" ca="1" si="16"/>
        <v>46569</v>
      </c>
      <c r="D110" s="77">
        <f t="shared" si="24"/>
        <v>9</v>
      </c>
      <c r="E110" s="77">
        <f t="shared" si="25"/>
        <v>0</v>
      </c>
      <c r="F110" s="75">
        <f t="shared" si="26"/>
        <v>0</v>
      </c>
      <c r="G110" s="75">
        <f t="shared" si="17"/>
        <v>0</v>
      </c>
      <c r="H110" s="59">
        <f>IF(SUM(F110:$F$366)=1,1,0)</f>
        <v>1</v>
      </c>
      <c r="I110" s="78">
        <f t="shared" si="18"/>
        <v>1</v>
      </c>
      <c r="J110" s="59">
        <f>IF(MOD(A110-1,12/VLOOKUP(Prem_Frequency,P_Parameters!$B$21:$C$24,2,FALSE))=0,1)*H110</f>
        <v>0</v>
      </c>
      <c r="K110" s="75">
        <f t="shared" si="19"/>
        <v>2000000</v>
      </c>
      <c r="L110" s="79">
        <f>SUMPRODUCT($J$7:$J$366,$N$7:$N$366)-SUMPRODUCT($J$7:J110,$N$7:N110)</f>
        <v>3300000</v>
      </c>
      <c r="M110" s="75">
        <f t="shared" ca="1" si="29"/>
        <v>2840166.2616968937</v>
      </c>
      <c r="N110" s="75">
        <f>C_Higher!J110*Ann_Prem/No_Ann_Prems</f>
        <v>0</v>
      </c>
      <c r="O110" s="78">
        <f>VLOOKUP(INT((A110-1)/12)+1,P_Parameters!$B$63:$C$66,2)*N110</f>
        <v>0</v>
      </c>
      <c r="P110" s="80">
        <f t="shared" si="20"/>
        <v>0</v>
      </c>
      <c r="Q110" s="92">
        <f t="shared" si="21"/>
        <v>0</v>
      </c>
      <c r="R110" s="78">
        <f t="shared" ca="1" si="22"/>
        <v>0</v>
      </c>
      <c r="S110" s="75">
        <f t="shared" ca="1" si="23"/>
        <v>2863020.1006647972</v>
      </c>
      <c r="T110" s="75">
        <f t="shared" ca="1" si="27"/>
        <v>2863020.1006647972</v>
      </c>
      <c r="U110" s="81">
        <f>VLOOKUP(D110,P_Parameters!$B$71:$C$76,2)</f>
        <v>0</v>
      </c>
    </row>
    <row r="111" spans="1:21" x14ac:dyDescent="0.25">
      <c r="A111" s="59">
        <f t="shared" si="28"/>
        <v>105</v>
      </c>
      <c r="B111" s="76">
        <f t="shared" ca="1" si="15"/>
        <v>46569</v>
      </c>
      <c r="C111" s="76">
        <f t="shared" ca="1" si="16"/>
        <v>46600</v>
      </c>
      <c r="D111" s="77">
        <f t="shared" si="24"/>
        <v>9</v>
      </c>
      <c r="E111" s="77">
        <f t="shared" si="25"/>
        <v>0</v>
      </c>
      <c r="F111" s="75">
        <f t="shared" si="26"/>
        <v>0</v>
      </c>
      <c r="G111" s="75">
        <f t="shared" si="17"/>
        <v>0</v>
      </c>
      <c r="H111" s="59">
        <f>IF(SUM(F111:$F$366)=1,1,0)</f>
        <v>1</v>
      </c>
      <c r="I111" s="78">
        <f t="shared" si="18"/>
        <v>1</v>
      </c>
      <c r="J111" s="59">
        <f>IF(MOD(A111-1,12/VLOOKUP(Prem_Frequency,P_Parameters!$B$21:$C$24,2,FALSE))=0,1)*H111</f>
        <v>0</v>
      </c>
      <c r="K111" s="75">
        <f t="shared" si="19"/>
        <v>2000000</v>
      </c>
      <c r="L111" s="79">
        <f>SUMPRODUCT($J$7:$J$366,$N$7:$N$366)-SUMPRODUCT($J$7:J111,$N$7:N111)</f>
        <v>3300000</v>
      </c>
      <c r="M111" s="75">
        <f t="shared" ca="1" si="29"/>
        <v>2863020.1006647972</v>
      </c>
      <c r="N111" s="75">
        <f>C_Higher!J111*Ann_Prem/No_Ann_Prems</f>
        <v>0</v>
      </c>
      <c r="O111" s="78">
        <f>VLOOKUP(INT((A111-1)/12)+1,P_Parameters!$B$63:$C$66,2)*N111</f>
        <v>0</v>
      </c>
      <c r="P111" s="80">
        <f t="shared" si="20"/>
        <v>0</v>
      </c>
      <c r="Q111" s="92">
        <f t="shared" si="21"/>
        <v>0</v>
      </c>
      <c r="R111" s="78">
        <f t="shared" ca="1" si="22"/>
        <v>0</v>
      </c>
      <c r="S111" s="75">
        <f t="shared" ca="1" si="23"/>
        <v>2886057.8365976829</v>
      </c>
      <c r="T111" s="75">
        <f t="shared" ca="1" si="27"/>
        <v>2886057.8365976829</v>
      </c>
      <c r="U111" s="81">
        <f>VLOOKUP(D111,P_Parameters!$B$71:$C$76,2)</f>
        <v>0</v>
      </c>
    </row>
    <row r="112" spans="1:21" x14ac:dyDescent="0.25">
      <c r="A112" s="59">
        <f t="shared" si="28"/>
        <v>106</v>
      </c>
      <c r="B112" s="76">
        <f t="shared" ca="1" si="15"/>
        <v>46600</v>
      </c>
      <c r="C112" s="76">
        <f t="shared" ca="1" si="16"/>
        <v>46631</v>
      </c>
      <c r="D112" s="77">
        <f t="shared" si="24"/>
        <v>9</v>
      </c>
      <c r="E112" s="77">
        <f t="shared" si="25"/>
        <v>0</v>
      </c>
      <c r="F112" s="75">
        <f t="shared" si="26"/>
        <v>0</v>
      </c>
      <c r="G112" s="75">
        <f t="shared" si="17"/>
        <v>0</v>
      </c>
      <c r="H112" s="59">
        <f>IF(SUM(F112:$F$366)=1,1,0)</f>
        <v>1</v>
      </c>
      <c r="I112" s="78">
        <f t="shared" si="18"/>
        <v>1</v>
      </c>
      <c r="J112" s="59">
        <f>IF(MOD(A112-1,12/VLOOKUP(Prem_Frequency,P_Parameters!$B$21:$C$24,2,FALSE))=0,1)*H112</f>
        <v>0</v>
      </c>
      <c r="K112" s="75">
        <f t="shared" si="19"/>
        <v>2000000</v>
      </c>
      <c r="L112" s="79">
        <f>SUMPRODUCT($J$7:$J$366,$N$7:$N$366)-SUMPRODUCT($J$7:J112,$N$7:N112)</f>
        <v>3300000</v>
      </c>
      <c r="M112" s="75">
        <f t="shared" ca="1" si="29"/>
        <v>2886057.8365976829</v>
      </c>
      <c r="N112" s="75">
        <f>C_Higher!J112*Ann_Prem/No_Ann_Prems</f>
        <v>0</v>
      </c>
      <c r="O112" s="78">
        <f>VLOOKUP(INT((A112-1)/12)+1,P_Parameters!$B$63:$C$66,2)*N112</f>
        <v>0</v>
      </c>
      <c r="P112" s="80">
        <f t="shared" si="20"/>
        <v>0</v>
      </c>
      <c r="Q112" s="92">
        <f t="shared" si="21"/>
        <v>0</v>
      </c>
      <c r="R112" s="78">
        <f t="shared" ca="1" si="22"/>
        <v>0</v>
      </c>
      <c r="S112" s="75">
        <f t="shared" ca="1" si="23"/>
        <v>2909280.9492510431</v>
      </c>
      <c r="T112" s="75">
        <f t="shared" ca="1" si="27"/>
        <v>2909280.9492510431</v>
      </c>
      <c r="U112" s="81">
        <f>VLOOKUP(D112,P_Parameters!$B$71:$C$76,2)</f>
        <v>0</v>
      </c>
    </row>
    <row r="113" spans="1:21" x14ac:dyDescent="0.25">
      <c r="A113" s="59">
        <f t="shared" si="28"/>
        <v>107</v>
      </c>
      <c r="B113" s="76">
        <f t="shared" ca="1" si="15"/>
        <v>46631</v>
      </c>
      <c r="C113" s="76">
        <f t="shared" ca="1" si="16"/>
        <v>46661</v>
      </c>
      <c r="D113" s="77">
        <f t="shared" si="24"/>
        <v>9</v>
      </c>
      <c r="E113" s="77">
        <f t="shared" si="25"/>
        <v>0</v>
      </c>
      <c r="F113" s="75">
        <f t="shared" si="26"/>
        <v>0</v>
      </c>
      <c r="G113" s="75">
        <f t="shared" si="17"/>
        <v>0</v>
      </c>
      <c r="H113" s="59">
        <f>IF(SUM(F113:$F$366)=1,1,0)</f>
        <v>1</v>
      </c>
      <c r="I113" s="78">
        <f t="shared" si="18"/>
        <v>1</v>
      </c>
      <c r="J113" s="59">
        <f>IF(MOD(A113-1,12/VLOOKUP(Prem_Frequency,P_Parameters!$B$21:$C$24,2,FALSE))=0,1)*H113</f>
        <v>0</v>
      </c>
      <c r="K113" s="75">
        <f t="shared" si="19"/>
        <v>2000000</v>
      </c>
      <c r="L113" s="79">
        <f>SUMPRODUCT($J$7:$J$366,$N$7:$N$366)-SUMPRODUCT($J$7:J113,$N$7:N113)</f>
        <v>3300000</v>
      </c>
      <c r="M113" s="75">
        <f t="shared" ca="1" si="29"/>
        <v>2909280.9492510431</v>
      </c>
      <c r="N113" s="75">
        <f>C_Higher!J113*Ann_Prem/No_Ann_Prems</f>
        <v>0</v>
      </c>
      <c r="O113" s="78">
        <f>VLOOKUP(INT((A113-1)/12)+1,P_Parameters!$B$63:$C$66,2)*N113</f>
        <v>0</v>
      </c>
      <c r="P113" s="80">
        <f t="shared" si="20"/>
        <v>0</v>
      </c>
      <c r="Q113" s="92">
        <f t="shared" si="21"/>
        <v>0</v>
      </c>
      <c r="R113" s="78">
        <f t="shared" ca="1" si="22"/>
        <v>0</v>
      </c>
      <c r="S113" s="75">
        <f t="shared" ca="1" si="23"/>
        <v>2932690.9302874524</v>
      </c>
      <c r="T113" s="75">
        <f t="shared" ca="1" si="27"/>
        <v>2932690.9302874524</v>
      </c>
      <c r="U113" s="81">
        <f>VLOOKUP(D113,P_Parameters!$B$71:$C$76,2)</f>
        <v>0</v>
      </c>
    </row>
    <row r="114" spans="1:21" x14ac:dyDescent="0.25">
      <c r="A114" s="59">
        <f t="shared" si="28"/>
        <v>108</v>
      </c>
      <c r="B114" s="76">
        <f t="shared" ca="1" si="15"/>
        <v>46661</v>
      </c>
      <c r="C114" s="76">
        <f t="shared" ca="1" si="16"/>
        <v>46692</v>
      </c>
      <c r="D114" s="77">
        <f t="shared" si="24"/>
        <v>10</v>
      </c>
      <c r="E114" s="77">
        <f t="shared" si="25"/>
        <v>9</v>
      </c>
      <c r="F114" s="75">
        <f t="shared" si="26"/>
        <v>0</v>
      </c>
      <c r="G114" s="75">
        <f t="shared" si="17"/>
        <v>0</v>
      </c>
      <c r="H114" s="59">
        <f>IF(SUM(F114:$F$366)=1,1,0)</f>
        <v>1</v>
      </c>
      <c r="I114" s="78">
        <f t="shared" si="18"/>
        <v>1</v>
      </c>
      <c r="J114" s="59">
        <f>IF(MOD(A114-1,12/VLOOKUP(Prem_Frequency,P_Parameters!$B$21:$C$24,2,FALSE))=0,1)*H114</f>
        <v>0</v>
      </c>
      <c r="K114" s="75">
        <f t="shared" si="19"/>
        <v>2000000</v>
      </c>
      <c r="L114" s="79">
        <f>SUMPRODUCT($J$7:$J$366,$N$7:$N$366)-SUMPRODUCT($J$7:J114,$N$7:N114)</f>
        <v>3300000</v>
      </c>
      <c r="M114" s="75">
        <f t="shared" ca="1" si="29"/>
        <v>2932690.9302874524</v>
      </c>
      <c r="N114" s="75">
        <f>C_Higher!J114*Ann_Prem/No_Ann_Prems</f>
        <v>0</v>
      </c>
      <c r="O114" s="78">
        <f>VLOOKUP(INT((A114-1)/12)+1,P_Parameters!$B$63:$C$66,2)*N114</f>
        <v>0</v>
      </c>
      <c r="P114" s="80">
        <f t="shared" si="20"/>
        <v>0</v>
      </c>
      <c r="Q114" s="92">
        <f t="shared" si="21"/>
        <v>0</v>
      </c>
      <c r="R114" s="78">
        <f t="shared" ca="1" si="22"/>
        <v>0</v>
      </c>
      <c r="S114" s="75">
        <f t="shared" ca="1" si="23"/>
        <v>2956289.2833723798</v>
      </c>
      <c r="T114" s="75">
        <f t="shared" ca="1" si="27"/>
        <v>2956289.2833723798</v>
      </c>
      <c r="U114" s="81">
        <f>VLOOKUP(D114,P_Parameters!$B$71:$C$76,2)</f>
        <v>0</v>
      </c>
    </row>
    <row r="115" spans="1:21" x14ac:dyDescent="0.25">
      <c r="A115" s="59">
        <f t="shared" si="28"/>
        <v>109</v>
      </c>
      <c r="B115" s="76">
        <f t="shared" ca="1" si="15"/>
        <v>46692</v>
      </c>
      <c r="C115" s="76">
        <f t="shared" ca="1" si="16"/>
        <v>46722</v>
      </c>
      <c r="D115" s="77">
        <f t="shared" si="24"/>
        <v>10</v>
      </c>
      <c r="E115" s="77">
        <f t="shared" si="25"/>
        <v>0</v>
      </c>
      <c r="F115" s="75">
        <f t="shared" si="26"/>
        <v>0</v>
      </c>
      <c r="G115" s="75">
        <f t="shared" si="17"/>
        <v>1</v>
      </c>
      <c r="H115" s="59">
        <f>IF(SUM(F115:$F$366)=1,1,0)</f>
        <v>1</v>
      </c>
      <c r="I115" s="78">
        <f t="shared" si="18"/>
        <v>1</v>
      </c>
      <c r="J115" s="59">
        <f>IF(MOD(A115-1,12/VLOOKUP(Prem_Frequency,P_Parameters!$B$21:$C$24,2,FALSE))=0,1)*H115</f>
        <v>1</v>
      </c>
      <c r="K115" s="75">
        <f t="shared" si="19"/>
        <v>2000000</v>
      </c>
      <c r="L115" s="79">
        <f>SUMPRODUCT($J$7:$J$366,$N$7:$N$366)-SUMPRODUCT($J$7:J115,$N$7:N115)</f>
        <v>3000000</v>
      </c>
      <c r="M115" s="75">
        <f t="shared" ca="1" si="29"/>
        <v>2956289.2833723798</v>
      </c>
      <c r="N115" s="75">
        <f>C_Higher!J115*Ann_Prem/No_Ann_Prems</f>
        <v>300000</v>
      </c>
      <c r="O115" s="78">
        <f>VLOOKUP(INT((A115-1)/12)+1,P_Parameters!$B$63:$C$66,2)*N115</f>
        <v>0</v>
      </c>
      <c r="P115" s="80">
        <f t="shared" si="20"/>
        <v>3000</v>
      </c>
      <c r="Q115" s="92">
        <f t="shared" si="21"/>
        <v>5000</v>
      </c>
      <c r="R115" s="78">
        <f t="shared" ca="1" si="22"/>
        <v>59250</v>
      </c>
      <c r="S115" s="75">
        <f t="shared" ca="1" si="23"/>
        <v>3214700.3832972017</v>
      </c>
      <c r="T115" s="75">
        <f t="shared" ca="1" si="27"/>
        <v>3214700.3832972017</v>
      </c>
      <c r="U115" s="81">
        <f>VLOOKUP(D115,P_Parameters!$B$71:$C$76,2)</f>
        <v>0</v>
      </c>
    </row>
    <row r="116" spans="1:21" x14ac:dyDescent="0.25">
      <c r="A116" s="59">
        <f t="shared" si="28"/>
        <v>110</v>
      </c>
      <c r="B116" s="76">
        <f t="shared" ca="1" si="15"/>
        <v>46722</v>
      </c>
      <c r="C116" s="76">
        <f t="shared" ca="1" si="16"/>
        <v>46753</v>
      </c>
      <c r="D116" s="77">
        <f t="shared" si="24"/>
        <v>10</v>
      </c>
      <c r="E116" s="77">
        <f t="shared" si="25"/>
        <v>0</v>
      </c>
      <c r="F116" s="75">
        <f t="shared" si="26"/>
        <v>0</v>
      </c>
      <c r="G116" s="75">
        <f t="shared" si="17"/>
        <v>0</v>
      </c>
      <c r="H116" s="59">
        <f>IF(SUM(F116:$F$366)=1,1,0)</f>
        <v>1</v>
      </c>
      <c r="I116" s="78">
        <f t="shared" si="18"/>
        <v>1</v>
      </c>
      <c r="J116" s="59">
        <f>IF(MOD(A116-1,12/VLOOKUP(Prem_Frequency,P_Parameters!$B$21:$C$24,2,FALSE))=0,1)*H116</f>
        <v>0</v>
      </c>
      <c r="K116" s="75">
        <f t="shared" si="19"/>
        <v>2000000</v>
      </c>
      <c r="L116" s="79">
        <f>SUMPRODUCT($J$7:$J$366,$N$7:$N$366)-SUMPRODUCT($J$7:J116,$N$7:N116)</f>
        <v>3000000</v>
      </c>
      <c r="M116" s="75">
        <f t="shared" ca="1" si="29"/>
        <v>3214700.3832972017</v>
      </c>
      <c r="N116" s="75">
        <f>C_Higher!J116*Ann_Prem/No_Ann_Prems</f>
        <v>0</v>
      </c>
      <c r="O116" s="78">
        <f>VLOOKUP(INT((A116-1)/12)+1,P_Parameters!$B$63:$C$66,2)*N116</f>
        <v>0</v>
      </c>
      <c r="P116" s="80">
        <f t="shared" si="20"/>
        <v>0</v>
      </c>
      <c r="Q116" s="92">
        <f t="shared" si="21"/>
        <v>0</v>
      </c>
      <c r="R116" s="78">
        <f t="shared" ca="1" si="22"/>
        <v>0</v>
      </c>
      <c r="S116" s="75">
        <f t="shared" ca="1" si="23"/>
        <v>3240567.9692483279</v>
      </c>
      <c r="T116" s="75">
        <f t="shared" ca="1" si="27"/>
        <v>3240567.9692483279</v>
      </c>
      <c r="U116" s="81">
        <f>VLOOKUP(D116,P_Parameters!$B$71:$C$76,2)</f>
        <v>0</v>
      </c>
    </row>
    <row r="117" spans="1:21" x14ac:dyDescent="0.25">
      <c r="A117" s="59">
        <f t="shared" si="28"/>
        <v>111</v>
      </c>
      <c r="B117" s="76">
        <f t="shared" ca="1" si="15"/>
        <v>46753</v>
      </c>
      <c r="C117" s="76">
        <f t="shared" ca="1" si="16"/>
        <v>46784</v>
      </c>
      <c r="D117" s="77">
        <f t="shared" si="24"/>
        <v>10</v>
      </c>
      <c r="E117" s="77">
        <f t="shared" si="25"/>
        <v>0</v>
      </c>
      <c r="F117" s="75">
        <f t="shared" si="26"/>
        <v>0</v>
      </c>
      <c r="G117" s="75">
        <f t="shared" si="17"/>
        <v>0</v>
      </c>
      <c r="H117" s="59">
        <f>IF(SUM(F117:$F$366)=1,1,0)</f>
        <v>1</v>
      </c>
      <c r="I117" s="78">
        <f t="shared" si="18"/>
        <v>1</v>
      </c>
      <c r="J117" s="59">
        <f>IF(MOD(A117-1,12/VLOOKUP(Prem_Frequency,P_Parameters!$B$21:$C$24,2,FALSE))=0,1)*H117</f>
        <v>0</v>
      </c>
      <c r="K117" s="75">
        <f t="shared" si="19"/>
        <v>2000000</v>
      </c>
      <c r="L117" s="79">
        <f>SUMPRODUCT($J$7:$J$366,$N$7:$N$366)-SUMPRODUCT($J$7:J117,$N$7:N117)</f>
        <v>3000000</v>
      </c>
      <c r="M117" s="75">
        <f t="shared" ca="1" si="29"/>
        <v>3240567.9692483279</v>
      </c>
      <c r="N117" s="75">
        <f>C_Higher!J117*Ann_Prem/No_Ann_Prems</f>
        <v>0</v>
      </c>
      <c r="O117" s="78">
        <f>VLOOKUP(INT((A117-1)/12)+1,P_Parameters!$B$63:$C$66,2)*N117</f>
        <v>0</v>
      </c>
      <c r="P117" s="80">
        <f t="shared" si="20"/>
        <v>0</v>
      </c>
      <c r="Q117" s="92">
        <f t="shared" si="21"/>
        <v>0</v>
      </c>
      <c r="R117" s="78">
        <f t="shared" ca="1" si="22"/>
        <v>0</v>
      </c>
      <c r="S117" s="75">
        <f t="shared" ca="1" si="23"/>
        <v>3266643.7027476407</v>
      </c>
      <c r="T117" s="75">
        <f t="shared" ca="1" si="27"/>
        <v>3266643.7027476407</v>
      </c>
      <c r="U117" s="81">
        <f>VLOOKUP(D117,P_Parameters!$B$71:$C$76,2)</f>
        <v>0</v>
      </c>
    </row>
    <row r="118" spans="1:21" x14ac:dyDescent="0.25">
      <c r="A118" s="59">
        <f t="shared" si="28"/>
        <v>112</v>
      </c>
      <c r="B118" s="76">
        <f t="shared" ca="1" si="15"/>
        <v>46784</v>
      </c>
      <c r="C118" s="76">
        <f t="shared" ca="1" si="16"/>
        <v>46813</v>
      </c>
      <c r="D118" s="77">
        <f t="shared" si="24"/>
        <v>10</v>
      </c>
      <c r="E118" s="77">
        <f t="shared" si="25"/>
        <v>0</v>
      </c>
      <c r="F118" s="75">
        <f t="shared" si="26"/>
        <v>0</v>
      </c>
      <c r="G118" s="75">
        <f t="shared" si="17"/>
        <v>0</v>
      </c>
      <c r="H118" s="59">
        <f>IF(SUM(F118:$F$366)=1,1,0)</f>
        <v>1</v>
      </c>
      <c r="I118" s="78">
        <f t="shared" si="18"/>
        <v>1</v>
      </c>
      <c r="J118" s="59">
        <f>IF(MOD(A118-1,12/VLOOKUP(Prem_Frequency,P_Parameters!$B$21:$C$24,2,FALSE))=0,1)*H118</f>
        <v>0</v>
      </c>
      <c r="K118" s="75">
        <f t="shared" si="19"/>
        <v>2000000</v>
      </c>
      <c r="L118" s="79">
        <f>SUMPRODUCT($J$7:$J$366,$N$7:$N$366)-SUMPRODUCT($J$7:J118,$N$7:N118)</f>
        <v>3000000</v>
      </c>
      <c r="M118" s="75">
        <f t="shared" ca="1" si="29"/>
        <v>3266643.7027476407</v>
      </c>
      <c r="N118" s="75">
        <f>C_Higher!J118*Ann_Prem/No_Ann_Prems</f>
        <v>0</v>
      </c>
      <c r="O118" s="78">
        <f>VLOOKUP(INT((A118-1)/12)+1,P_Parameters!$B$63:$C$66,2)*N118</f>
        <v>0</v>
      </c>
      <c r="P118" s="80">
        <f t="shared" si="20"/>
        <v>0</v>
      </c>
      <c r="Q118" s="92">
        <f t="shared" si="21"/>
        <v>0</v>
      </c>
      <c r="R118" s="78">
        <f t="shared" ca="1" si="22"/>
        <v>0</v>
      </c>
      <c r="S118" s="75">
        <f t="shared" ca="1" si="23"/>
        <v>3292929.2586867171</v>
      </c>
      <c r="T118" s="75">
        <f t="shared" ca="1" si="27"/>
        <v>3292929.2586867171</v>
      </c>
      <c r="U118" s="81">
        <f>VLOOKUP(D118,P_Parameters!$B$71:$C$76,2)</f>
        <v>0</v>
      </c>
    </row>
    <row r="119" spans="1:21" x14ac:dyDescent="0.25">
      <c r="A119" s="59">
        <f t="shared" si="28"/>
        <v>113</v>
      </c>
      <c r="B119" s="76">
        <f t="shared" ca="1" si="15"/>
        <v>46813</v>
      </c>
      <c r="C119" s="76">
        <f t="shared" ca="1" si="16"/>
        <v>46844</v>
      </c>
      <c r="D119" s="77">
        <f t="shared" si="24"/>
        <v>10</v>
      </c>
      <c r="E119" s="77">
        <f t="shared" si="25"/>
        <v>0</v>
      </c>
      <c r="F119" s="75">
        <f t="shared" si="26"/>
        <v>0</v>
      </c>
      <c r="G119" s="75">
        <f t="shared" si="17"/>
        <v>0</v>
      </c>
      <c r="H119" s="59">
        <f>IF(SUM(F119:$F$366)=1,1,0)</f>
        <v>1</v>
      </c>
      <c r="I119" s="78">
        <f t="shared" si="18"/>
        <v>1</v>
      </c>
      <c r="J119" s="59">
        <f>IF(MOD(A119-1,12/VLOOKUP(Prem_Frequency,P_Parameters!$B$21:$C$24,2,FALSE))=0,1)*H119</f>
        <v>0</v>
      </c>
      <c r="K119" s="75">
        <f t="shared" si="19"/>
        <v>2000000</v>
      </c>
      <c r="L119" s="79">
        <f>SUMPRODUCT($J$7:$J$366,$N$7:$N$366)-SUMPRODUCT($J$7:J119,$N$7:N119)</f>
        <v>3000000</v>
      </c>
      <c r="M119" s="75">
        <f t="shared" ca="1" si="29"/>
        <v>3292929.2586867171</v>
      </c>
      <c r="N119" s="75">
        <f>C_Higher!J119*Ann_Prem/No_Ann_Prems</f>
        <v>0</v>
      </c>
      <c r="O119" s="78">
        <f>VLOOKUP(INT((A119-1)/12)+1,P_Parameters!$B$63:$C$66,2)*N119</f>
        <v>0</v>
      </c>
      <c r="P119" s="80">
        <f t="shared" si="20"/>
        <v>0</v>
      </c>
      <c r="Q119" s="92">
        <f t="shared" si="21"/>
        <v>0</v>
      </c>
      <c r="R119" s="78">
        <f t="shared" ca="1" si="22"/>
        <v>0</v>
      </c>
      <c r="S119" s="75">
        <f t="shared" ca="1" si="23"/>
        <v>3319426.3254344091</v>
      </c>
      <c r="T119" s="75">
        <f t="shared" ca="1" si="27"/>
        <v>3319426.3254344091</v>
      </c>
      <c r="U119" s="81">
        <f>VLOOKUP(D119,P_Parameters!$B$71:$C$76,2)</f>
        <v>0</v>
      </c>
    </row>
    <row r="120" spans="1:21" x14ac:dyDescent="0.25">
      <c r="A120" s="59">
        <f t="shared" si="28"/>
        <v>114</v>
      </c>
      <c r="B120" s="76">
        <f t="shared" ca="1" si="15"/>
        <v>46844</v>
      </c>
      <c r="C120" s="76">
        <f t="shared" ca="1" si="16"/>
        <v>46874</v>
      </c>
      <c r="D120" s="77">
        <f t="shared" si="24"/>
        <v>10</v>
      </c>
      <c r="E120" s="77">
        <f t="shared" si="25"/>
        <v>0</v>
      </c>
      <c r="F120" s="75">
        <f t="shared" si="26"/>
        <v>0</v>
      </c>
      <c r="G120" s="75">
        <f t="shared" si="17"/>
        <v>0</v>
      </c>
      <c r="H120" s="59">
        <f>IF(SUM(F120:$F$366)=1,1,0)</f>
        <v>1</v>
      </c>
      <c r="I120" s="78">
        <f t="shared" si="18"/>
        <v>1</v>
      </c>
      <c r="J120" s="59">
        <f>IF(MOD(A120-1,12/VLOOKUP(Prem_Frequency,P_Parameters!$B$21:$C$24,2,FALSE))=0,1)*H120</f>
        <v>0</v>
      </c>
      <c r="K120" s="75">
        <f t="shared" si="19"/>
        <v>2000000</v>
      </c>
      <c r="L120" s="79">
        <f>SUMPRODUCT($J$7:$J$366,$N$7:$N$366)-SUMPRODUCT($J$7:J120,$N$7:N120)</f>
        <v>3000000</v>
      </c>
      <c r="M120" s="75">
        <f t="shared" ca="1" si="29"/>
        <v>3319426.3254344091</v>
      </c>
      <c r="N120" s="75">
        <f>C_Higher!J120*Ann_Prem/No_Ann_Prems</f>
        <v>0</v>
      </c>
      <c r="O120" s="78">
        <f>VLOOKUP(INT((A120-1)/12)+1,P_Parameters!$B$63:$C$66,2)*N120</f>
        <v>0</v>
      </c>
      <c r="P120" s="80">
        <f t="shared" si="20"/>
        <v>0</v>
      </c>
      <c r="Q120" s="92">
        <f t="shared" si="21"/>
        <v>0</v>
      </c>
      <c r="R120" s="78">
        <f t="shared" ca="1" si="22"/>
        <v>0</v>
      </c>
      <c r="S120" s="75">
        <f t="shared" ca="1" si="23"/>
        <v>3346136.6049452904</v>
      </c>
      <c r="T120" s="75">
        <f t="shared" ca="1" si="27"/>
        <v>3346136.6049452904</v>
      </c>
      <c r="U120" s="81">
        <f>VLOOKUP(D120,P_Parameters!$B$71:$C$76,2)</f>
        <v>0</v>
      </c>
    </row>
    <row r="121" spans="1:21" x14ac:dyDescent="0.25">
      <c r="A121" s="59">
        <f t="shared" si="28"/>
        <v>115</v>
      </c>
      <c r="B121" s="76">
        <f t="shared" ca="1" si="15"/>
        <v>46874</v>
      </c>
      <c r="C121" s="76">
        <f t="shared" ca="1" si="16"/>
        <v>46905</v>
      </c>
      <c r="D121" s="77">
        <f t="shared" si="24"/>
        <v>10</v>
      </c>
      <c r="E121" s="77">
        <f t="shared" si="25"/>
        <v>0</v>
      </c>
      <c r="F121" s="75">
        <f t="shared" si="26"/>
        <v>0</v>
      </c>
      <c r="G121" s="75">
        <f t="shared" si="17"/>
        <v>0</v>
      </c>
      <c r="H121" s="59">
        <f>IF(SUM(F121:$F$366)=1,1,0)</f>
        <v>1</v>
      </c>
      <c r="I121" s="78">
        <f t="shared" si="18"/>
        <v>1</v>
      </c>
      <c r="J121" s="59">
        <f>IF(MOD(A121-1,12/VLOOKUP(Prem_Frequency,P_Parameters!$B$21:$C$24,2,FALSE))=0,1)*H121</f>
        <v>0</v>
      </c>
      <c r="K121" s="75">
        <f t="shared" si="19"/>
        <v>2000000</v>
      </c>
      <c r="L121" s="79">
        <f>SUMPRODUCT($J$7:$J$366,$N$7:$N$366)-SUMPRODUCT($J$7:J121,$N$7:N121)</f>
        <v>3000000</v>
      </c>
      <c r="M121" s="75">
        <f t="shared" ca="1" si="29"/>
        <v>3346136.6049452904</v>
      </c>
      <c r="N121" s="75">
        <f>C_Higher!J121*Ann_Prem/No_Ann_Prems</f>
        <v>0</v>
      </c>
      <c r="O121" s="78">
        <f>VLOOKUP(INT((A121-1)/12)+1,P_Parameters!$B$63:$C$66,2)*N121</f>
        <v>0</v>
      </c>
      <c r="P121" s="80">
        <f t="shared" si="20"/>
        <v>0</v>
      </c>
      <c r="Q121" s="92">
        <f t="shared" si="21"/>
        <v>0</v>
      </c>
      <c r="R121" s="78">
        <f t="shared" ca="1" si="22"/>
        <v>0</v>
      </c>
      <c r="S121" s="75">
        <f t="shared" ca="1" si="23"/>
        <v>3373061.8128689765</v>
      </c>
      <c r="T121" s="75">
        <f t="shared" ca="1" si="27"/>
        <v>3373061.8128689765</v>
      </c>
      <c r="U121" s="81">
        <f>VLOOKUP(D121,P_Parameters!$B$71:$C$76,2)</f>
        <v>0</v>
      </c>
    </row>
    <row r="122" spans="1:21" x14ac:dyDescent="0.25">
      <c r="A122" s="59">
        <f t="shared" si="28"/>
        <v>116</v>
      </c>
      <c r="B122" s="76">
        <f t="shared" ca="1" si="15"/>
        <v>46905</v>
      </c>
      <c r="C122" s="76">
        <f t="shared" ca="1" si="16"/>
        <v>46935</v>
      </c>
      <c r="D122" s="77">
        <f t="shared" si="24"/>
        <v>10</v>
      </c>
      <c r="E122" s="77">
        <f t="shared" si="25"/>
        <v>0</v>
      </c>
      <c r="F122" s="75">
        <f t="shared" si="26"/>
        <v>0</v>
      </c>
      <c r="G122" s="75">
        <f t="shared" si="17"/>
        <v>0</v>
      </c>
      <c r="H122" s="59">
        <f>IF(SUM(F122:$F$366)=1,1,0)</f>
        <v>1</v>
      </c>
      <c r="I122" s="78">
        <f t="shared" si="18"/>
        <v>1</v>
      </c>
      <c r="J122" s="59">
        <f>IF(MOD(A122-1,12/VLOOKUP(Prem_Frequency,P_Parameters!$B$21:$C$24,2,FALSE))=0,1)*H122</f>
        <v>0</v>
      </c>
      <c r="K122" s="75">
        <f t="shared" si="19"/>
        <v>2000000</v>
      </c>
      <c r="L122" s="79">
        <f>SUMPRODUCT($J$7:$J$366,$N$7:$N$366)-SUMPRODUCT($J$7:J122,$N$7:N122)</f>
        <v>3000000</v>
      </c>
      <c r="M122" s="75">
        <f t="shared" ca="1" si="29"/>
        <v>3373061.8128689765</v>
      </c>
      <c r="N122" s="75">
        <f>C_Higher!J122*Ann_Prem/No_Ann_Prems</f>
        <v>0</v>
      </c>
      <c r="O122" s="78">
        <f>VLOOKUP(INT((A122-1)/12)+1,P_Parameters!$B$63:$C$66,2)*N122</f>
        <v>0</v>
      </c>
      <c r="P122" s="80">
        <f t="shared" si="20"/>
        <v>0</v>
      </c>
      <c r="Q122" s="92">
        <f t="shared" si="21"/>
        <v>0</v>
      </c>
      <c r="R122" s="78">
        <f t="shared" ca="1" si="22"/>
        <v>0</v>
      </c>
      <c r="S122" s="75">
        <f t="shared" ca="1" si="23"/>
        <v>3400203.6786603248</v>
      </c>
      <c r="T122" s="75">
        <f t="shared" ca="1" si="27"/>
        <v>3400203.6786603248</v>
      </c>
      <c r="U122" s="81">
        <f>VLOOKUP(D122,P_Parameters!$B$71:$C$76,2)</f>
        <v>0</v>
      </c>
    </row>
    <row r="123" spans="1:21" x14ac:dyDescent="0.25">
      <c r="A123" s="59">
        <f t="shared" si="28"/>
        <v>117</v>
      </c>
      <c r="B123" s="76">
        <f t="shared" ca="1" si="15"/>
        <v>46935</v>
      </c>
      <c r="C123" s="76">
        <f t="shared" ca="1" si="16"/>
        <v>46966</v>
      </c>
      <c r="D123" s="77">
        <f t="shared" si="24"/>
        <v>10</v>
      </c>
      <c r="E123" s="77">
        <f t="shared" si="25"/>
        <v>0</v>
      </c>
      <c r="F123" s="75">
        <f t="shared" si="26"/>
        <v>0</v>
      </c>
      <c r="G123" s="75">
        <f t="shared" si="17"/>
        <v>0</v>
      </c>
      <c r="H123" s="59">
        <f>IF(SUM(F123:$F$366)=1,1,0)</f>
        <v>1</v>
      </c>
      <c r="I123" s="78">
        <f t="shared" si="18"/>
        <v>1</v>
      </c>
      <c r="J123" s="59">
        <f>IF(MOD(A123-1,12/VLOOKUP(Prem_Frequency,P_Parameters!$B$21:$C$24,2,FALSE))=0,1)*H123</f>
        <v>0</v>
      </c>
      <c r="K123" s="75">
        <f t="shared" si="19"/>
        <v>2000000</v>
      </c>
      <c r="L123" s="79">
        <f>SUMPRODUCT($J$7:$J$366,$N$7:$N$366)-SUMPRODUCT($J$7:J123,$N$7:N123)</f>
        <v>3000000</v>
      </c>
      <c r="M123" s="75">
        <f t="shared" ca="1" si="29"/>
        <v>3400203.6786603248</v>
      </c>
      <c r="N123" s="75">
        <f>C_Higher!J123*Ann_Prem/No_Ann_Prems</f>
        <v>0</v>
      </c>
      <c r="O123" s="78">
        <f>VLOOKUP(INT((A123-1)/12)+1,P_Parameters!$B$63:$C$66,2)*N123</f>
        <v>0</v>
      </c>
      <c r="P123" s="80">
        <f t="shared" si="20"/>
        <v>0</v>
      </c>
      <c r="Q123" s="92">
        <f t="shared" si="21"/>
        <v>0</v>
      </c>
      <c r="R123" s="78">
        <f t="shared" ca="1" si="22"/>
        <v>0</v>
      </c>
      <c r="S123" s="75">
        <f t="shared" ca="1" si="23"/>
        <v>3427563.9456905196</v>
      </c>
      <c r="T123" s="75">
        <f t="shared" ca="1" si="27"/>
        <v>3427563.9456905196</v>
      </c>
      <c r="U123" s="81">
        <f>VLOOKUP(D123,P_Parameters!$B$71:$C$76,2)</f>
        <v>0</v>
      </c>
    </row>
    <row r="124" spans="1:21" x14ac:dyDescent="0.25">
      <c r="A124" s="59">
        <f t="shared" si="28"/>
        <v>118</v>
      </c>
      <c r="B124" s="76">
        <f t="shared" ca="1" si="15"/>
        <v>46966</v>
      </c>
      <c r="C124" s="76">
        <f t="shared" ca="1" si="16"/>
        <v>46997</v>
      </c>
      <c r="D124" s="77">
        <f t="shared" si="24"/>
        <v>10</v>
      </c>
      <c r="E124" s="77">
        <f t="shared" si="25"/>
        <v>0</v>
      </c>
      <c r="F124" s="75">
        <f t="shared" si="26"/>
        <v>0</v>
      </c>
      <c r="G124" s="75">
        <f t="shared" si="17"/>
        <v>0</v>
      </c>
      <c r="H124" s="59">
        <f>IF(SUM(F124:$F$366)=1,1,0)</f>
        <v>1</v>
      </c>
      <c r="I124" s="78">
        <f t="shared" si="18"/>
        <v>1</v>
      </c>
      <c r="J124" s="59">
        <f>IF(MOD(A124-1,12/VLOOKUP(Prem_Frequency,P_Parameters!$B$21:$C$24,2,FALSE))=0,1)*H124</f>
        <v>0</v>
      </c>
      <c r="K124" s="75">
        <f t="shared" si="19"/>
        <v>2000000</v>
      </c>
      <c r="L124" s="79">
        <f>SUMPRODUCT($J$7:$J$366,$N$7:$N$366)-SUMPRODUCT($J$7:J124,$N$7:N124)</f>
        <v>3000000</v>
      </c>
      <c r="M124" s="75">
        <f t="shared" ca="1" si="29"/>
        <v>3427563.9456905196</v>
      </c>
      <c r="N124" s="75">
        <f>C_Higher!J124*Ann_Prem/No_Ann_Prems</f>
        <v>0</v>
      </c>
      <c r="O124" s="78">
        <f>VLOOKUP(INT((A124-1)/12)+1,P_Parameters!$B$63:$C$66,2)*N124</f>
        <v>0</v>
      </c>
      <c r="P124" s="80">
        <f t="shared" si="20"/>
        <v>0</v>
      </c>
      <c r="Q124" s="92">
        <f t="shared" si="21"/>
        <v>0</v>
      </c>
      <c r="R124" s="78">
        <f t="shared" ca="1" si="22"/>
        <v>0</v>
      </c>
      <c r="S124" s="75">
        <f t="shared" ca="1" si="23"/>
        <v>3455144.3713590517</v>
      </c>
      <c r="T124" s="75">
        <f t="shared" ca="1" si="27"/>
        <v>3455144.3713590517</v>
      </c>
      <c r="U124" s="81">
        <f>VLOOKUP(D124,P_Parameters!$B$71:$C$76,2)</f>
        <v>0</v>
      </c>
    </row>
    <row r="125" spans="1:21" x14ac:dyDescent="0.25">
      <c r="A125" s="59">
        <f t="shared" si="28"/>
        <v>119</v>
      </c>
      <c r="B125" s="76">
        <f t="shared" ca="1" si="15"/>
        <v>46997</v>
      </c>
      <c r="C125" s="76">
        <f t="shared" ca="1" si="16"/>
        <v>47027</v>
      </c>
      <c r="D125" s="77">
        <f t="shared" si="24"/>
        <v>10</v>
      </c>
      <c r="E125" s="77">
        <f t="shared" si="25"/>
        <v>0</v>
      </c>
      <c r="F125" s="75">
        <f t="shared" si="26"/>
        <v>0</v>
      </c>
      <c r="G125" s="75">
        <f t="shared" si="17"/>
        <v>0</v>
      </c>
      <c r="H125" s="59">
        <f>IF(SUM(F125:$F$366)=1,1,0)</f>
        <v>1</v>
      </c>
      <c r="I125" s="78">
        <f t="shared" si="18"/>
        <v>1</v>
      </c>
      <c r="J125" s="59">
        <f>IF(MOD(A125-1,12/VLOOKUP(Prem_Frequency,P_Parameters!$B$21:$C$24,2,FALSE))=0,1)*H125</f>
        <v>0</v>
      </c>
      <c r="K125" s="75">
        <f t="shared" si="19"/>
        <v>2000000</v>
      </c>
      <c r="L125" s="79">
        <f>SUMPRODUCT($J$7:$J$366,$N$7:$N$366)-SUMPRODUCT($J$7:J125,$N$7:N125)</f>
        <v>3000000</v>
      </c>
      <c r="M125" s="75">
        <f t="shared" ca="1" si="29"/>
        <v>3455144.3713590517</v>
      </c>
      <c r="N125" s="75">
        <f>C_Higher!J125*Ann_Prem/No_Ann_Prems</f>
        <v>0</v>
      </c>
      <c r="O125" s="78">
        <f>VLOOKUP(INT((A125-1)/12)+1,P_Parameters!$B$63:$C$66,2)*N125</f>
        <v>0</v>
      </c>
      <c r="P125" s="80">
        <f t="shared" si="20"/>
        <v>0</v>
      </c>
      <c r="Q125" s="92">
        <f t="shared" si="21"/>
        <v>0</v>
      </c>
      <c r="R125" s="78">
        <f t="shared" ca="1" si="22"/>
        <v>0</v>
      </c>
      <c r="S125" s="75">
        <f t="shared" ca="1" si="23"/>
        <v>3482946.7272066004</v>
      </c>
      <c r="T125" s="75">
        <f t="shared" ca="1" si="27"/>
        <v>3482946.7272066004</v>
      </c>
      <c r="U125" s="81">
        <f>VLOOKUP(D125,P_Parameters!$B$71:$C$76,2)</f>
        <v>0</v>
      </c>
    </row>
    <row r="126" spans="1:21" x14ac:dyDescent="0.25">
      <c r="A126" s="59">
        <f t="shared" si="28"/>
        <v>120</v>
      </c>
      <c r="B126" s="76">
        <f t="shared" ca="1" si="15"/>
        <v>47027</v>
      </c>
      <c r="C126" s="76">
        <f t="shared" ca="1" si="16"/>
        <v>47058</v>
      </c>
      <c r="D126" s="77">
        <f t="shared" si="24"/>
        <v>11</v>
      </c>
      <c r="E126" s="77">
        <f t="shared" si="25"/>
        <v>10</v>
      </c>
      <c r="F126" s="75">
        <f t="shared" si="26"/>
        <v>0</v>
      </c>
      <c r="G126" s="75">
        <f t="shared" si="17"/>
        <v>0</v>
      </c>
      <c r="H126" s="59">
        <f>IF(SUM(F126:$F$366)=1,1,0)</f>
        <v>1</v>
      </c>
      <c r="I126" s="78">
        <f t="shared" si="18"/>
        <v>1</v>
      </c>
      <c r="J126" s="59">
        <f>IF(MOD(A126-1,12/VLOOKUP(Prem_Frequency,P_Parameters!$B$21:$C$24,2,FALSE))=0,1)*H126</f>
        <v>0</v>
      </c>
      <c r="K126" s="75">
        <f t="shared" si="19"/>
        <v>2000000</v>
      </c>
      <c r="L126" s="79">
        <f>SUMPRODUCT($J$7:$J$366,$N$7:$N$366)-SUMPRODUCT($J$7:J126,$N$7:N126)</f>
        <v>3000000</v>
      </c>
      <c r="M126" s="75">
        <f t="shared" ca="1" si="29"/>
        <v>3482946.7272066004</v>
      </c>
      <c r="N126" s="75">
        <f>C_Higher!J126*Ann_Prem/No_Ann_Prems</f>
        <v>0</v>
      </c>
      <c r="O126" s="78">
        <f>VLOOKUP(INT((A126-1)/12)+1,P_Parameters!$B$63:$C$66,2)*N126</f>
        <v>0</v>
      </c>
      <c r="P126" s="80">
        <f t="shared" si="20"/>
        <v>0</v>
      </c>
      <c r="Q126" s="92">
        <f t="shared" si="21"/>
        <v>0</v>
      </c>
      <c r="R126" s="78">
        <f t="shared" ca="1" si="22"/>
        <v>0</v>
      </c>
      <c r="S126" s="75">
        <f t="shared" ca="1" si="23"/>
        <v>3510972.7990288218</v>
      </c>
      <c r="T126" s="75">
        <f t="shared" ca="1" si="27"/>
        <v>3510972.7990288218</v>
      </c>
      <c r="U126" s="81">
        <f>VLOOKUP(D126,P_Parameters!$B$71:$C$76,2)</f>
        <v>0</v>
      </c>
    </row>
    <row r="127" spans="1:21" x14ac:dyDescent="0.25">
      <c r="A127" s="59">
        <f t="shared" si="28"/>
        <v>121</v>
      </c>
      <c r="B127" s="76">
        <f t="shared" ca="1" si="15"/>
        <v>47058</v>
      </c>
      <c r="C127" s="76">
        <f t="shared" ca="1" si="16"/>
        <v>47088</v>
      </c>
      <c r="D127" s="77">
        <f t="shared" si="24"/>
        <v>11</v>
      </c>
      <c r="E127" s="77">
        <f t="shared" si="25"/>
        <v>0</v>
      </c>
      <c r="F127" s="75">
        <f t="shared" si="26"/>
        <v>0</v>
      </c>
      <c r="G127" s="75">
        <f t="shared" si="17"/>
        <v>1</v>
      </c>
      <c r="H127" s="59">
        <f>IF(SUM(F127:$F$366)=1,1,0)</f>
        <v>1</v>
      </c>
      <c r="I127" s="78">
        <f t="shared" si="18"/>
        <v>1</v>
      </c>
      <c r="J127" s="59">
        <f>IF(MOD(A127-1,12/VLOOKUP(Prem_Frequency,P_Parameters!$B$21:$C$24,2,FALSE))=0,1)*H127</f>
        <v>1</v>
      </c>
      <c r="K127" s="75">
        <f t="shared" si="19"/>
        <v>2000000</v>
      </c>
      <c r="L127" s="79">
        <f>SUMPRODUCT($J$7:$J$366,$N$7:$N$366)-SUMPRODUCT($J$7:J127,$N$7:N127)</f>
        <v>2700000</v>
      </c>
      <c r="M127" s="75">
        <f t="shared" ca="1" si="29"/>
        <v>3510972.7990288218</v>
      </c>
      <c r="N127" s="75">
        <f>C_Higher!J127*Ann_Prem/No_Ann_Prems</f>
        <v>300000</v>
      </c>
      <c r="O127" s="78">
        <f>VLOOKUP(INT((A127-1)/12)+1,P_Parameters!$B$63:$C$66,2)*N127</f>
        <v>0</v>
      </c>
      <c r="P127" s="80">
        <f t="shared" si="20"/>
        <v>3000</v>
      </c>
      <c r="Q127" s="92">
        <f t="shared" si="21"/>
        <v>5000</v>
      </c>
      <c r="R127" s="78">
        <f t="shared" ca="1" si="22"/>
        <v>55695</v>
      </c>
      <c r="S127" s="75">
        <f t="shared" ca="1" si="23"/>
        <v>3777430.8518771571</v>
      </c>
      <c r="T127" s="75">
        <f t="shared" ca="1" si="27"/>
        <v>3777430.8518771571</v>
      </c>
      <c r="U127" s="81">
        <f>VLOOKUP(D127,P_Parameters!$B$71:$C$76,2)</f>
        <v>0</v>
      </c>
    </row>
    <row r="128" spans="1:21" x14ac:dyDescent="0.25">
      <c r="A128" s="59">
        <f t="shared" si="28"/>
        <v>122</v>
      </c>
      <c r="B128" s="76">
        <f t="shared" ca="1" si="15"/>
        <v>47088</v>
      </c>
      <c r="C128" s="76">
        <f t="shared" ca="1" si="16"/>
        <v>47119</v>
      </c>
      <c r="D128" s="77">
        <f t="shared" si="24"/>
        <v>11</v>
      </c>
      <c r="E128" s="77">
        <f t="shared" si="25"/>
        <v>0</v>
      </c>
      <c r="F128" s="75">
        <f t="shared" si="26"/>
        <v>0</v>
      </c>
      <c r="G128" s="75">
        <f t="shared" si="17"/>
        <v>0</v>
      </c>
      <c r="H128" s="59">
        <f>IF(SUM(F128:$F$366)=1,1,0)</f>
        <v>1</v>
      </c>
      <c r="I128" s="78">
        <f t="shared" si="18"/>
        <v>1</v>
      </c>
      <c r="J128" s="59">
        <f>IF(MOD(A128-1,12/VLOOKUP(Prem_Frequency,P_Parameters!$B$21:$C$24,2,FALSE))=0,1)*H128</f>
        <v>0</v>
      </c>
      <c r="K128" s="75">
        <f t="shared" si="19"/>
        <v>2000000</v>
      </c>
      <c r="L128" s="79">
        <f>SUMPRODUCT($J$7:$J$366,$N$7:$N$366)-SUMPRODUCT($J$7:J128,$N$7:N128)</f>
        <v>2700000</v>
      </c>
      <c r="M128" s="75">
        <f t="shared" ca="1" si="29"/>
        <v>3777430.8518771571</v>
      </c>
      <c r="N128" s="75">
        <f>C_Higher!J128*Ann_Prem/No_Ann_Prems</f>
        <v>0</v>
      </c>
      <c r="O128" s="78">
        <f>VLOOKUP(INT((A128-1)/12)+1,P_Parameters!$B$63:$C$66,2)*N128</f>
        <v>0</v>
      </c>
      <c r="P128" s="80">
        <f t="shared" si="20"/>
        <v>0</v>
      </c>
      <c r="Q128" s="92">
        <f t="shared" si="21"/>
        <v>0</v>
      </c>
      <c r="R128" s="78">
        <f t="shared" ca="1" si="22"/>
        <v>0</v>
      </c>
      <c r="S128" s="75">
        <f t="shared" ca="1" si="23"/>
        <v>3807826.5359486993</v>
      </c>
      <c r="T128" s="75">
        <f t="shared" ca="1" si="27"/>
        <v>3807826.5359486993</v>
      </c>
      <c r="U128" s="81">
        <f>VLOOKUP(D128,P_Parameters!$B$71:$C$76,2)</f>
        <v>0</v>
      </c>
    </row>
    <row r="129" spans="1:21" x14ac:dyDescent="0.25">
      <c r="A129" s="59">
        <f t="shared" si="28"/>
        <v>123</v>
      </c>
      <c r="B129" s="76">
        <f t="shared" ca="1" si="15"/>
        <v>47119</v>
      </c>
      <c r="C129" s="76">
        <f t="shared" ca="1" si="16"/>
        <v>47150</v>
      </c>
      <c r="D129" s="77">
        <f t="shared" si="24"/>
        <v>11</v>
      </c>
      <c r="E129" s="77">
        <f t="shared" si="25"/>
        <v>0</v>
      </c>
      <c r="F129" s="75">
        <f t="shared" si="26"/>
        <v>0</v>
      </c>
      <c r="G129" s="75">
        <f t="shared" si="17"/>
        <v>0</v>
      </c>
      <c r="H129" s="59">
        <f>IF(SUM(F129:$F$366)=1,1,0)</f>
        <v>1</v>
      </c>
      <c r="I129" s="78">
        <f t="shared" si="18"/>
        <v>1</v>
      </c>
      <c r="J129" s="59">
        <f>IF(MOD(A129-1,12/VLOOKUP(Prem_Frequency,P_Parameters!$B$21:$C$24,2,FALSE))=0,1)*H129</f>
        <v>0</v>
      </c>
      <c r="K129" s="75">
        <f t="shared" si="19"/>
        <v>2000000</v>
      </c>
      <c r="L129" s="79">
        <f>SUMPRODUCT($J$7:$J$366,$N$7:$N$366)-SUMPRODUCT($J$7:J129,$N$7:N129)</f>
        <v>2700000</v>
      </c>
      <c r="M129" s="75">
        <f t="shared" ca="1" si="29"/>
        <v>3807826.5359486993</v>
      </c>
      <c r="N129" s="75">
        <f>C_Higher!J129*Ann_Prem/No_Ann_Prems</f>
        <v>0</v>
      </c>
      <c r="O129" s="78">
        <f>VLOOKUP(INT((A129-1)/12)+1,P_Parameters!$B$63:$C$66,2)*N129</f>
        <v>0</v>
      </c>
      <c r="P129" s="80">
        <f t="shared" si="20"/>
        <v>0</v>
      </c>
      <c r="Q129" s="92">
        <f t="shared" si="21"/>
        <v>0</v>
      </c>
      <c r="R129" s="78">
        <f t="shared" ca="1" si="22"/>
        <v>0</v>
      </c>
      <c r="S129" s="75">
        <f t="shared" ca="1" si="23"/>
        <v>3838466.803613272</v>
      </c>
      <c r="T129" s="75">
        <f t="shared" ca="1" si="27"/>
        <v>3838466.803613272</v>
      </c>
      <c r="U129" s="81">
        <f>VLOOKUP(D129,P_Parameters!$B$71:$C$76,2)</f>
        <v>0</v>
      </c>
    </row>
    <row r="130" spans="1:21" x14ac:dyDescent="0.25">
      <c r="A130" s="59">
        <f t="shared" si="28"/>
        <v>124</v>
      </c>
      <c r="B130" s="76">
        <f t="shared" ca="1" si="15"/>
        <v>47150</v>
      </c>
      <c r="C130" s="76">
        <f t="shared" ca="1" si="16"/>
        <v>47178</v>
      </c>
      <c r="D130" s="77">
        <f t="shared" si="24"/>
        <v>11</v>
      </c>
      <c r="E130" s="77">
        <f t="shared" si="25"/>
        <v>0</v>
      </c>
      <c r="F130" s="75">
        <f t="shared" si="26"/>
        <v>0</v>
      </c>
      <c r="G130" s="75">
        <f t="shared" si="17"/>
        <v>0</v>
      </c>
      <c r="H130" s="59">
        <f>IF(SUM(F130:$F$366)=1,1,0)</f>
        <v>1</v>
      </c>
      <c r="I130" s="78">
        <f t="shared" si="18"/>
        <v>1</v>
      </c>
      <c r="J130" s="59">
        <f>IF(MOD(A130-1,12/VLOOKUP(Prem_Frequency,P_Parameters!$B$21:$C$24,2,FALSE))=0,1)*H130</f>
        <v>0</v>
      </c>
      <c r="K130" s="75">
        <f t="shared" si="19"/>
        <v>2000000</v>
      </c>
      <c r="L130" s="79">
        <f>SUMPRODUCT($J$7:$J$366,$N$7:$N$366)-SUMPRODUCT($J$7:J130,$N$7:N130)</f>
        <v>2700000</v>
      </c>
      <c r="M130" s="75">
        <f t="shared" ca="1" si="29"/>
        <v>3838466.803613272</v>
      </c>
      <c r="N130" s="75">
        <f>C_Higher!J130*Ann_Prem/No_Ann_Prems</f>
        <v>0</v>
      </c>
      <c r="O130" s="78">
        <f>VLOOKUP(INT((A130-1)/12)+1,P_Parameters!$B$63:$C$66,2)*N130</f>
        <v>0</v>
      </c>
      <c r="P130" s="80">
        <f t="shared" si="20"/>
        <v>0</v>
      </c>
      <c r="Q130" s="92">
        <f t="shared" si="21"/>
        <v>0</v>
      </c>
      <c r="R130" s="78">
        <f t="shared" ca="1" si="22"/>
        <v>0</v>
      </c>
      <c r="S130" s="75">
        <f t="shared" ca="1" si="23"/>
        <v>3869353.6229507462</v>
      </c>
      <c r="T130" s="75">
        <f t="shared" ca="1" si="27"/>
        <v>3869353.6229507462</v>
      </c>
      <c r="U130" s="81">
        <f>VLOOKUP(D130,P_Parameters!$B$71:$C$76,2)</f>
        <v>0</v>
      </c>
    </row>
    <row r="131" spans="1:21" x14ac:dyDescent="0.25">
      <c r="A131" s="59">
        <f t="shared" si="28"/>
        <v>125</v>
      </c>
      <c r="B131" s="76">
        <f t="shared" ca="1" si="15"/>
        <v>47178</v>
      </c>
      <c r="C131" s="76">
        <f t="shared" ca="1" si="16"/>
        <v>47209</v>
      </c>
      <c r="D131" s="77">
        <f t="shared" si="24"/>
        <v>11</v>
      </c>
      <c r="E131" s="77">
        <f t="shared" si="25"/>
        <v>0</v>
      </c>
      <c r="F131" s="75">
        <f t="shared" si="26"/>
        <v>0</v>
      </c>
      <c r="G131" s="75">
        <f t="shared" si="17"/>
        <v>0</v>
      </c>
      <c r="H131" s="59">
        <f>IF(SUM(F131:$F$366)=1,1,0)</f>
        <v>1</v>
      </c>
      <c r="I131" s="78">
        <f t="shared" si="18"/>
        <v>1</v>
      </c>
      <c r="J131" s="59">
        <f>IF(MOD(A131-1,12/VLOOKUP(Prem_Frequency,P_Parameters!$B$21:$C$24,2,FALSE))=0,1)*H131</f>
        <v>0</v>
      </c>
      <c r="K131" s="75">
        <f t="shared" si="19"/>
        <v>2000000</v>
      </c>
      <c r="L131" s="79">
        <f>SUMPRODUCT($J$7:$J$366,$N$7:$N$366)-SUMPRODUCT($J$7:J131,$N$7:N131)</f>
        <v>2700000</v>
      </c>
      <c r="M131" s="75">
        <f t="shared" ca="1" si="29"/>
        <v>3869353.6229507462</v>
      </c>
      <c r="N131" s="75">
        <f>C_Higher!J131*Ann_Prem/No_Ann_Prems</f>
        <v>0</v>
      </c>
      <c r="O131" s="78">
        <f>VLOOKUP(INT((A131-1)/12)+1,P_Parameters!$B$63:$C$66,2)*N131</f>
        <v>0</v>
      </c>
      <c r="P131" s="80">
        <f t="shared" si="20"/>
        <v>0</v>
      </c>
      <c r="Q131" s="92">
        <f t="shared" si="21"/>
        <v>0</v>
      </c>
      <c r="R131" s="78">
        <f t="shared" ca="1" si="22"/>
        <v>0</v>
      </c>
      <c r="S131" s="75">
        <f t="shared" ca="1" si="23"/>
        <v>3900488.977877453</v>
      </c>
      <c r="T131" s="75">
        <f t="shared" ca="1" si="27"/>
        <v>3900488.977877453</v>
      </c>
      <c r="U131" s="81">
        <f>VLOOKUP(D131,P_Parameters!$B$71:$C$76,2)</f>
        <v>0</v>
      </c>
    </row>
    <row r="132" spans="1:21" x14ac:dyDescent="0.25">
      <c r="A132" s="59">
        <f t="shared" si="28"/>
        <v>126</v>
      </c>
      <c r="B132" s="76">
        <f t="shared" ca="1" si="15"/>
        <v>47209</v>
      </c>
      <c r="C132" s="76">
        <f t="shared" ca="1" si="16"/>
        <v>47239</v>
      </c>
      <c r="D132" s="77">
        <f t="shared" si="24"/>
        <v>11</v>
      </c>
      <c r="E132" s="77">
        <f t="shared" si="25"/>
        <v>0</v>
      </c>
      <c r="F132" s="75">
        <f t="shared" si="26"/>
        <v>0</v>
      </c>
      <c r="G132" s="75">
        <f t="shared" si="17"/>
        <v>0</v>
      </c>
      <c r="H132" s="59">
        <f>IF(SUM(F132:$F$366)=1,1,0)</f>
        <v>1</v>
      </c>
      <c r="I132" s="78">
        <f t="shared" si="18"/>
        <v>1</v>
      </c>
      <c r="J132" s="59">
        <f>IF(MOD(A132-1,12/VLOOKUP(Prem_Frequency,P_Parameters!$B$21:$C$24,2,FALSE))=0,1)*H132</f>
        <v>0</v>
      </c>
      <c r="K132" s="75">
        <f t="shared" si="19"/>
        <v>2000000</v>
      </c>
      <c r="L132" s="79">
        <f>SUMPRODUCT($J$7:$J$366,$N$7:$N$366)-SUMPRODUCT($J$7:J132,$N$7:N132)</f>
        <v>2700000</v>
      </c>
      <c r="M132" s="75">
        <f t="shared" ca="1" si="29"/>
        <v>3900488.977877453</v>
      </c>
      <c r="N132" s="75">
        <f>C_Higher!J132*Ann_Prem/No_Ann_Prems</f>
        <v>0</v>
      </c>
      <c r="O132" s="78">
        <f>VLOOKUP(INT((A132-1)/12)+1,P_Parameters!$B$63:$C$66,2)*N132</f>
        <v>0</v>
      </c>
      <c r="P132" s="80">
        <f t="shared" si="20"/>
        <v>0</v>
      </c>
      <c r="Q132" s="92">
        <f t="shared" si="21"/>
        <v>0</v>
      </c>
      <c r="R132" s="78">
        <f t="shared" ca="1" si="22"/>
        <v>0</v>
      </c>
      <c r="S132" s="75">
        <f t="shared" ca="1" si="23"/>
        <v>3931874.8682736144</v>
      </c>
      <c r="T132" s="75">
        <f t="shared" ca="1" si="27"/>
        <v>3931874.8682736144</v>
      </c>
      <c r="U132" s="81">
        <f>VLOOKUP(D132,P_Parameters!$B$71:$C$76,2)</f>
        <v>0</v>
      </c>
    </row>
    <row r="133" spans="1:21" x14ac:dyDescent="0.25">
      <c r="A133" s="59">
        <f t="shared" si="28"/>
        <v>127</v>
      </c>
      <c r="B133" s="76">
        <f t="shared" ca="1" si="15"/>
        <v>47239</v>
      </c>
      <c r="C133" s="76">
        <f t="shared" ca="1" si="16"/>
        <v>47270</v>
      </c>
      <c r="D133" s="77">
        <f t="shared" si="24"/>
        <v>11</v>
      </c>
      <c r="E133" s="77">
        <f t="shared" si="25"/>
        <v>0</v>
      </c>
      <c r="F133" s="75">
        <f t="shared" si="26"/>
        <v>0</v>
      </c>
      <c r="G133" s="75">
        <f t="shared" si="17"/>
        <v>0</v>
      </c>
      <c r="H133" s="59">
        <f>IF(SUM(F133:$F$366)=1,1,0)</f>
        <v>1</v>
      </c>
      <c r="I133" s="78">
        <f t="shared" si="18"/>
        <v>1</v>
      </c>
      <c r="J133" s="59">
        <f>IF(MOD(A133-1,12/VLOOKUP(Prem_Frequency,P_Parameters!$B$21:$C$24,2,FALSE))=0,1)*H133</f>
        <v>0</v>
      </c>
      <c r="K133" s="75">
        <f t="shared" si="19"/>
        <v>2000000</v>
      </c>
      <c r="L133" s="79">
        <f>SUMPRODUCT($J$7:$J$366,$N$7:$N$366)-SUMPRODUCT($J$7:J133,$N$7:N133)</f>
        <v>2700000</v>
      </c>
      <c r="M133" s="75">
        <f t="shared" ca="1" si="29"/>
        <v>3931874.8682736144</v>
      </c>
      <c r="N133" s="75">
        <f>C_Higher!J133*Ann_Prem/No_Ann_Prems</f>
        <v>0</v>
      </c>
      <c r="O133" s="78">
        <f>VLOOKUP(INT((A133-1)/12)+1,P_Parameters!$B$63:$C$66,2)*N133</f>
        <v>0</v>
      </c>
      <c r="P133" s="80">
        <f t="shared" si="20"/>
        <v>0</v>
      </c>
      <c r="Q133" s="92">
        <f t="shared" si="21"/>
        <v>0</v>
      </c>
      <c r="R133" s="78">
        <f t="shared" ca="1" si="22"/>
        <v>0</v>
      </c>
      <c r="S133" s="75">
        <f t="shared" ca="1" si="23"/>
        <v>3963513.3101117997</v>
      </c>
      <c r="T133" s="75">
        <f t="shared" ca="1" si="27"/>
        <v>3963513.3101117997</v>
      </c>
      <c r="U133" s="81">
        <f>VLOOKUP(D133,P_Parameters!$B$71:$C$76,2)</f>
        <v>0</v>
      </c>
    </row>
    <row r="134" spans="1:21" x14ac:dyDescent="0.25">
      <c r="A134" s="59">
        <f t="shared" si="28"/>
        <v>128</v>
      </c>
      <c r="B134" s="76">
        <f t="shared" ca="1" si="15"/>
        <v>47270</v>
      </c>
      <c r="C134" s="76">
        <f t="shared" ca="1" si="16"/>
        <v>47300</v>
      </c>
      <c r="D134" s="77">
        <f t="shared" si="24"/>
        <v>11</v>
      </c>
      <c r="E134" s="77">
        <f t="shared" si="25"/>
        <v>0</v>
      </c>
      <c r="F134" s="75">
        <f t="shared" si="26"/>
        <v>0</v>
      </c>
      <c r="G134" s="75">
        <f t="shared" si="17"/>
        <v>0</v>
      </c>
      <c r="H134" s="59">
        <f>IF(SUM(F134:$F$366)=1,1,0)</f>
        <v>1</v>
      </c>
      <c r="I134" s="78">
        <f t="shared" si="18"/>
        <v>1</v>
      </c>
      <c r="J134" s="59">
        <f>IF(MOD(A134-1,12/VLOOKUP(Prem_Frequency,P_Parameters!$B$21:$C$24,2,FALSE))=0,1)*H134</f>
        <v>0</v>
      </c>
      <c r="K134" s="75">
        <f t="shared" si="19"/>
        <v>2000000</v>
      </c>
      <c r="L134" s="79">
        <f>SUMPRODUCT($J$7:$J$366,$N$7:$N$366)-SUMPRODUCT($J$7:J134,$N$7:N134)</f>
        <v>2700000</v>
      </c>
      <c r="M134" s="75">
        <f t="shared" ca="1" si="29"/>
        <v>3963513.3101117997</v>
      </c>
      <c r="N134" s="75">
        <f>C_Higher!J134*Ann_Prem/No_Ann_Prems</f>
        <v>0</v>
      </c>
      <c r="O134" s="78">
        <f>VLOOKUP(INT((A134-1)/12)+1,P_Parameters!$B$63:$C$66,2)*N134</f>
        <v>0</v>
      </c>
      <c r="P134" s="80">
        <f t="shared" si="20"/>
        <v>0</v>
      </c>
      <c r="Q134" s="92">
        <f t="shared" si="21"/>
        <v>0</v>
      </c>
      <c r="R134" s="78">
        <f t="shared" ca="1" si="22"/>
        <v>0</v>
      </c>
      <c r="S134" s="75">
        <f t="shared" ca="1" si="23"/>
        <v>3995406.3355864137</v>
      </c>
      <c r="T134" s="75">
        <f t="shared" ca="1" si="27"/>
        <v>3995406.3355864137</v>
      </c>
      <c r="U134" s="81">
        <f>VLOOKUP(D134,P_Parameters!$B$71:$C$76,2)</f>
        <v>0</v>
      </c>
    </row>
    <row r="135" spans="1:21" x14ac:dyDescent="0.25">
      <c r="A135" s="59">
        <f t="shared" si="28"/>
        <v>129</v>
      </c>
      <c r="B135" s="76">
        <f t="shared" ref="B135:B198" ca="1" si="30">DATE(YEAR(Illn_Date),MONTH(Illn_Date)+A135-1,1)</f>
        <v>47300</v>
      </c>
      <c r="C135" s="76">
        <f t="shared" ref="C135:C198" ca="1" si="31">DATE(YEAR(Illn_Date),MONTH(Illn_Date)+A135,1)</f>
        <v>47331</v>
      </c>
      <c r="D135" s="77">
        <f t="shared" si="24"/>
        <v>11</v>
      </c>
      <c r="E135" s="77">
        <f t="shared" si="25"/>
        <v>0</v>
      </c>
      <c r="F135" s="75">
        <f t="shared" si="26"/>
        <v>0</v>
      </c>
      <c r="G135" s="75">
        <f t="shared" ref="G135:G198" si="32">IF(MOD(A135,12)=1,1,0)*H135</f>
        <v>0</v>
      </c>
      <c r="H135" s="59">
        <f>IF(SUM(F135:$F$366)=1,1,0)</f>
        <v>1</v>
      </c>
      <c r="I135" s="78">
        <f t="shared" ref="I135:I198" si="33">H135*(1-F135)</f>
        <v>1</v>
      </c>
      <c r="J135" s="59">
        <f>IF(MOD(A135-1,12/VLOOKUP(Prem_Frequency,P_Parameters!$B$21:$C$24,2,FALSE))=0,1)*H135</f>
        <v>0</v>
      </c>
      <c r="K135" s="75">
        <f t="shared" ref="K135:K198" si="34">Sum_Assured*H135</f>
        <v>2000000</v>
      </c>
      <c r="L135" s="79">
        <f>SUMPRODUCT($J$7:$J$366,$N$7:$N$366)-SUMPRODUCT($J$7:J135,$N$7:N135)</f>
        <v>2700000</v>
      </c>
      <c r="M135" s="75">
        <f t="shared" ca="1" si="29"/>
        <v>3995406.3355864137</v>
      </c>
      <c r="N135" s="75">
        <f>C_Higher!J135*Ann_Prem/No_Ann_Prems</f>
        <v>0</v>
      </c>
      <c r="O135" s="78">
        <f>VLOOKUP(INT((A135-1)/12)+1,P_Parameters!$B$63:$C$66,2)*N135</f>
        <v>0</v>
      </c>
      <c r="P135" s="80">
        <f t="shared" ref="P135:P198" si="35">Admin_Fee*J135/No_Ann_Prems</f>
        <v>0</v>
      </c>
      <c r="Q135" s="92">
        <f t="shared" ref="Q135:Q198" si="36">(Health_Benefit_Charge*J135)/No_Ann_Prems</f>
        <v>0</v>
      </c>
      <c r="R135" s="78">
        <f t="shared" ref="R135:R198" ca="1" si="37">(K135+L135)*(Risk_Rate/1000)*(Modal_Loading/No_Ann_Prems)*J135</f>
        <v>0</v>
      </c>
      <c r="S135" s="75">
        <f t="shared" ref="S135:S198" ca="1" si="38">(M135+N135-SUM(O135:R135))*((1+Higher_Rate-FMC)^(1/12))</f>
        <v>4027555.9932442298</v>
      </c>
      <c r="T135" s="75">
        <f t="shared" ca="1" si="27"/>
        <v>4027555.9932442298</v>
      </c>
      <c r="U135" s="81">
        <f>VLOOKUP(D135,P_Parameters!$B$71:$C$76,2)</f>
        <v>0</v>
      </c>
    </row>
    <row r="136" spans="1:21" x14ac:dyDescent="0.25">
      <c r="A136" s="59">
        <f t="shared" si="28"/>
        <v>130</v>
      </c>
      <c r="B136" s="76">
        <f t="shared" ca="1" si="30"/>
        <v>47331</v>
      </c>
      <c r="C136" s="76">
        <f t="shared" ca="1" si="31"/>
        <v>47362</v>
      </c>
      <c r="D136" s="77">
        <f t="shared" ref="D136:D199" si="39">INT(A136/12)+1</f>
        <v>11</v>
      </c>
      <c r="E136" s="77">
        <f t="shared" ref="E136:E199" si="40">MAX(0,IF(D136=D135,0,D136)-1)</f>
        <v>0</v>
      </c>
      <c r="F136" s="75">
        <f t="shared" ref="F136:F199" si="41">IF(A136=Pol_Term*12,1,0)</f>
        <v>0</v>
      </c>
      <c r="G136" s="75">
        <f t="shared" si="32"/>
        <v>0</v>
      </c>
      <c r="H136" s="59">
        <f>IF(SUM(F136:$F$366)=1,1,0)</f>
        <v>1</v>
      </c>
      <c r="I136" s="78">
        <f t="shared" si="33"/>
        <v>1</v>
      </c>
      <c r="J136" s="59">
        <f>IF(MOD(A136-1,12/VLOOKUP(Prem_Frequency,P_Parameters!$B$21:$C$24,2,FALSE))=0,1)*H136</f>
        <v>0</v>
      </c>
      <c r="K136" s="75">
        <f t="shared" si="34"/>
        <v>2000000</v>
      </c>
      <c r="L136" s="79">
        <f>SUMPRODUCT($J$7:$J$366,$N$7:$N$366)-SUMPRODUCT($J$7:J136,$N$7:N136)</f>
        <v>2700000</v>
      </c>
      <c r="M136" s="75">
        <f t="shared" ca="1" si="29"/>
        <v>4027555.9932442298</v>
      </c>
      <c r="N136" s="75">
        <f>C_Higher!J136*Ann_Prem/No_Ann_Prems</f>
        <v>0</v>
      </c>
      <c r="O136" s="78">
        <f>VLOOKUP(INT((A136-1)/12)+1,P_Parameters!$B$63:$C$66,2)*N136</f>
        <v>0</v>
      </c>
      <c r="P136" s="80">
        <f t="shared" si="35"/>
        <v>0</v>
      </c>
      <c r="Q136" s="92">
        <f t="shared" si="36"/>
        <v>0</v>
      </c>
      <c r="R136" s="78">
        <f t="shared" ca="1" si="37"/>
        <v>0</v>
      </c>
      <c r="S136" s="75">
        <f t="shared" ca="1" si="38"/>
        <v>4059964.3481159708</v>
      </c>
      <c r="T136" s="75">
        <f t="shared" ref="T136:T199" ca="1" si="42">S136*(1-U136)</f>
        <v>4059964.3481159708</v>
      </c>
      <c r="U136" s="81">
        <f>VLOOKUP(D136,P_Parameters!$B$71:$C$76,2)</f>
        <v>0</v>
      </c>
    </row>
    <row r="137" spans="1:21" x14ac:dyDescent="0.25">
      <c r="A137" s="59">
        <f t="shared" ref="A137:A200" si="43">A136+1</f>
        <v>131</v>
      </c>
      <c r="B137" s="76">
        <f t="shared" ca="1" si="30"/>
        <v>47362</v>
      </c>
      <c r="C137" s="76">
        <f t="shared" ca="1" si="31"/>
        <v>47392</v>
      </c>
      <c r="D137" s="77">
        <f t="shared" si="39"/>
        <v>11</v>
      </c>
      <c r="E137" s="77">
        <f t="shared" si="40"/>
        <v>0</v>
      </c>
      <c r="F137" s="75">
        <f t="shared" si="41"/>
        <v>0</v>
      </c>
      <c r="G137" s="75">
        <f t="shared" si="32"/>
        <v>0</v>
      </c>
      <c r="H137" s="59">
        <f>IF(SUM(F137:$F$366)=1,1,0)</f>
        <v>1</v>
      </c>
      <c r="I137" s="78">
        <f t="shared" si="33"/>
        <v>1</v>
      </c>
      <c r="J137" s="59">
        <f>IF(MOD(A137-1,12/VLOOKUP(Prem_Frequency,P_Parameters!$B$21:$C$24,2,FALSE))=0,1)*H137</f>
        <v>0</v>
      </c>
      <c r="K137" s="75">
        <f t="shared" si="34"/>
        <v>2000000</v>
      </c>
      <c r="L137" s="79">
        <f>SUMPRODUCT($J$7:$J$366,$N$7:$N$366)-SUMPRODUCT($J$7:J137,$N$7:N137)</f>
        <v>2700000</v>
      </c>
      <c r="M137" s="75">
        <f t="shared" ref="M137:M200" ca="1" si="44">S136*H137</f>
        <v>4059964.3481159708</v>
      </c>
      <c r="N137" s="75">
        <f>C_Higher!J137*Ann_Prem/No_Ann_Prems</f>
        <v>0</v>
      </c>
      <c r="O137" s="78">
        <f>VLOOKUP(INT((A137-1)/12)+1,P_Parameters!$B$63:$C$66,2)*N137</f>
        <v>0</v>
      </c>
      <c r="P137" s="80">
        <f t="shared" si="35"/>
        <v>0</v>
      </c>
      <c r="Q137" s="92">
        <f t="shared" si="36"/>
        <v>0</v>
      </c>
      <c r="R137" s="78">
        <f t="shared" ca="1" si="37"/>
        <v>0</v>
      </c>
      <c r="S137" s="75">
        <f t="shared" ca="1" si="38"/>
        <v>4092633.4818489505</v>
      </c>
      <c r="T137" s="75">
        <f t="shared" ca="1" si="42"/>
        <v>4092633.4818489505</v>
      </c>
      <c r="U137" s="81">
        <f>VLOOKUP(D137,P_Parameters!$B$71:$C$76,2)</f>
        <v>0</v>
      </c>
    </row>
    <row r="138" spans="1:21" x14ac:dyDescent="0.25">
      <c r="A138" s="59">
        <f t="shared" si="43"/>
        <v>132</v>
      </c>
      <c r="B138" s="76">
        <f t="shared" ca="1" si="30"/>
        <v>47392</v>
      </c>
      <c r="C138" s="76">
        <f t="shared" ca="1" si="31"/>
        <v>47423</v>
      </c>
      <c r="D138" s="77">
        <f t="shared" si="39"/>
        <v>12</v>
      </c>
      <c r="E138" s="77">
        <f t="shared" si="40"/>
        <v>11</v>
      </c>
      <c r="F138" s="75">
        <f t="shared" si="41"/>
        <v>0</v>
      </c>
      <c r="G138" s="75">
        <f t="shared" si="32"/>
        <v>0</v>
      </c>
      <c r="H138" s="59">
        <f>IF(SUM(F138:$F$366)=1,1,0)</f>
        <v>1</v>
      </c>
      <c r="I138" s="78">
        <f t="shared" si="33"/>
        <v>1</v>
      </c>
      <c r="J138" s="59">
        <f>IF(MOD(A138-1,12/VLOOKUP(Prem_Frequency,P_Parameters!$B$21:$C$24,2,FALSE))=0,1)*H138</f>
        <v>0</v>
      </c>
      <c r="K138" s="75">
        <f t="shared" si="34"/>
        <v>2000000</v>
      </c>
      <c r="L138" s="79">
        <f>SUMPRODUCT($J$7:$J$366,$N$7:$N$366)-SUMPRODUCT($J$7:J138,$N$7:N138)</f>
        <v>2700000</v>
      </c>
      <c r="M138" s="75">
        <f t="shared" ca="1" si="44"/>
        <v>4092633.4818489505</v>
      </c>
      <c r="N138" s="75">
        <f>C_Higher!J138*Ann_Prem/No_Ann_Prems</f>
        <v>0</v>
      </c>
      <c r="O138" s="78">
        <f>VLOOKUP(INT((A138-1)/12)+1,P_Parameters!$B$63:$C$66,2)*N138</f>
        <v>0</v>
      </c>
      <c r="P138" s="80">
        <f t="shared" si="35"/>
        <v>0</v>
      </c>
      <c r="Q138" s="92">
        <f t="shared" si="36"/>
        <v>0</v>
      </c>
      <c r="R138" s="78">
        <f t="shared" ca="1" si="37"/>
        <v>0</v>
      </c>
      <c r="S138" s="75">
        <f t="shared" ca="1" si="38"/>
        <v>4125565.4928407804</v>
      </c>
      <c r="T138" s="75">
        <f t="shared" ca="1" si="42"/>
        <v>4125565.4928407804</v>
      </c>
      <c r="U138" s="81">
        <f>VLOOKUP(D138,P_Parameters!$B$71:$C$76,2)</f>
        <v>0</v>
      </c>
    </row>
    <row r="139" spans="1:21" x14ac:dyDescent="0.25">
      <c r="A139" s="59">
        <f t="shared" si="43"/>
        <v>133</v>
      </c>
      <c r="B139" s="76">
        <f t="shared" ca="1" si="30"/>
        <v>47423</v>
      </c>
      <c r="C139" s="76">
        <f t="shared" ca="1" si="31"/>
        <v>47453</v>
      </c>
      <c r="D139" s="77">
        <f t="shared" si="39"/>
        <v>12</v>
      </c>
      <c r="E139" s="77">
        <f t="shared" si="40"/>
        <v>0</v>
      </c>
      <c r="F139" s="75">
        <f t="shared" si="41"/>
        <v>0</v>
      </c>
      <c r="G139" s="75">
        <f t="shared" si="32"/>
        <v>1</v>
      </c>
      <c r="H139" s="59">
        <f>IF(SUM(F139:$F$366)=1,1,0)</f>
        <v>1</v>
      </c>
      <c r="I139" s="78">
        <f t="shared" si="33"/>
        <v>1</v>
      </c>
      <c r="J139" s="59">
        <f>IF(MOD(A139-1,12/VLOOKUP(Prem_Frequency,P_Parameters!$B$21:$C$24,2,FALSE))=0,1)*H139</f>
        <v>1</v>
      </c>
      <c r="K139" s="75">
        <f t="shared" si="34"/>
        <v>2000000</v>
      </c>
      <c r="L139" s="79">
        <f>SUMPRODUCT($J$7:$J$366,$N$7:$N$366)-SUMPRODUCT($J$7:J139,$N$7:N139)</f>
        <v>2400000</v>
      </c>
      <c r="M139" s="75">
        <f t="shared" ca="1" si="44"/>
        <v>4125565.4928407804</v>
      </c>
      <c r="N139" s="75">
        <f>C_Higher!J139*Ann_Prem/No_Ann_Prems</f>
        <v>300000</v>
      </c>
      <c r="O139" s="78">
        <f>VLOOKUP(INT((A139-1)/12)+1,P_Parameters!$B$63:$C$66,2)*N139</f>
        <v>0</v>
      </c>
      <c r="P139" s="80">
        <f t="shared" si="35"/>
        <v>3000</v>
      </c>
      <c r="Q139" s="92">
        <f t="shared" si="36"/>
        <v>5000</v>
      </c>
      <c r="R139" s="78">
        <f t="shared" ca="1" si="37"/>
        <v>52140</v>
      </c>
      <c r="S139" s="75">
        <f t="shared" ca="1" si="38"/>
        <v>4400552.5671199309</v>
      </c>
      <c r="T139" s="75">
        <f t="shared" ca="1" si="42"/>
        <v>4400552.5671199309</v>
      </c>
      <c r="U139" s="81">
        <f>VLOOKUP(D139,P_Parameters!$B$71:$C$76,2)</f>
        <v>0</v>
      </c>
    </row>
    <row r="140" spans="1:21" x14ac:dyDescent="0.25">
      <c r="A140" s="59">
        <f t="shared" si="43"/>
        <v>134</v>
      </c>
      <c r="B140" s="76">
        <f t="shared" ca="1" si="30"/>
        <v>47453</v>
      </c>
      <c r="C140" s="76">
        <f t="shared" ca="1" si="31"/>
        <v>47484</v>
      </c>
      <c r="D140" s="77">
        <f t="shared" si="39"/>
        <v>12</v>
      </c>
      <c r="E140" s="77">
        <f t="shared" si="40"/>
        <v>0</v>
      </c>
      <c r="F140" s="75">
        <f t="shared" si="41"/>
        <v>0</v>
      </c>
      <c r="G140" s="75">
        <f t="shared" si="32"/>
        <v>0</v>
      </c>
      <c r="H140" s="59">
        <f>IF(SUM(F140:$F$366)=1,1,0)</f>
        <v>1</v>
      </c>
      <c r="I140" s="78">
        <f t="shared" si="33"/>
        <v>1</v>
      </c>
      <c r="J140" s="59">
        <f>IF(MOD(A140-1,12/VLOOKUP(Prem_Frequency,P_Parameters!$B$21:$C$24,2,FALSE))=0,1)*H140</f>
        <v>0</v>
      </c>
      <c r="K140" s="75">
        <f t="shared" si="34"/>
        <v>2000000</v>
      </c>
      <c r="L140" s="79">
        <f>SUMPRODUCT($J$7:$J$366,$N$7:$N$366)-SUMPRODUCT($J$7:J140,$N$7:N140)</f>
        <v>2400000</v>
      </c>
      <c r="M140" s="75">
        <f t="shared" ca="1" si="44"/>
        <v>4400552.5671199309</v>
      </c>
      <c r="N140" s="75">
        <f>C_Higher!J140*Ann_Prem/No_Ann_Prems</f>
        <v>0</v>
      </c>
      <c r="O140" s="78">
        <f>VLOOKUP(INT((A140-1)/12)+1,P_Parameters!$B$63:$C$66,2)*N140</f>
        <v>0</v>
      </c>
      <c r="P140" s="80">
        <f t="shared" si="35"/>
        <v>0</v>
      </c>
      <c r="Q140" s="92">
        <f t="shared" si="36"/>
        <v>0</v>
      </c>
      <c r="R140" s="78">
        <f t="shared" ca="1" si="37"/>
        <v>0</v>
      </c>
      <c r="S140" s="75">
        <f t="shared" ca="1" si="38"/>
        <v>4435962.2968583116</v>
      </c>
      <c r="T140" s="75">
        <f t="shared" ca="1" si="42"/>
        <v>4435962.2968583116</v>
      </c>
      <c r="U140" s="81">
        <f>VLOOKUP(D140,P_Parameters!$B$71:$C$76,2)</f>
        <v>0</v>
      </c>
    </row>
    <row r="141" spans="1:21" x14ac:dyDescent="0.25">
      <c r="A141" s="59">
        <f t="shared" si="43"/>
        <v>135</v>
      </c>
      <c r="B141" s="76">
        <f t="shared" ca="1" si="30"/>
        <v>47484</v>
      </c>
      <c r="C141" s="76">
        <f t="shared" ca="1" si="31"/>
        <v>47515</v>
      </c>
      <c r="D141" s="77">
        <f t="shared" si="39"/>
        <v>12</v>
      </c>
      <c r="E141" s="77">
        <f t="shared" si="40"/>
        <v>0</v>
      </c>
      <c r="F141" s="75">
        <f t="shared" si="41"/>
        <v>0</v>
      </c>
      <c r="G141" s="75">
        <f t="shared" si="32"/>
        <v>0</v>
      </c>
      <c r="H141" s="59">
        <f>IF(SUM(F141:$F$366)=1,1,0)</f>
        <v>1</v>
      </c>
      <c r="I141" s="78">
        <f t="shared" si="33"/>
        <v>1</v>
      </c>
      <c r="J141" s="59">
        <f>IF(MOD(A141-1,12/VLOOKUP(Prem_Frequency,P_Parameters!$B$21:$C$24,2,FALSE))=0,1)*H141</f>
        <v>0</v>
      </c>
      <c r="K141" s="75">
        <f t="shared" si="34"/>
        <v>2000000</v>
      </c>
      <c r="L141" s="79">
        <f>SUMPRODUCT($J$7:$J$366,$N$7:$N$366)-SUMPRODUCT($J$7:J141,$N$7:N141)</f>
        <v>2400000</v>
      </c>
      <c r="M141" s="75">
        <f t="shared" ca="1" si="44"/>
        <v>4435962.2968583116</v>
      </c>
      <c r="N141" s="75">
        <f>C_Higher!J141*Ann_Prem/No_Ann_Prems</f>
        <v>0</v>
      </c>
      <c r="O141" s="78">
        <f>VLOOKUP(INT((A141-1)/12)+1,P_Parameters!$B$63:$C$66,2)*N141</f>
        <v>0</v>
      </c>
      <c r="P141" s="80">
        <f t="shared" si="35"/>
        <v>0</v>
      </c>
      <c r="Q141" s="92">
        <f t="shared" si="36"/>
        <v>0</v>
      </c>
      <c r="R141" s="78">
        <f t="shared" ca="1" si="37"/>
        <v>0</v>
      </c>
      <c r="S141" s="75">
        <f t="shared" ca="1" si="38"/>
        <v>4471656.9564869776</v>
      </c>
      <c r="T141" s="75">
        <f t="shared" ca="1" si="42"/>
        <v>4471656.9564869776</v>
      </c>
      <c r="U141" s="81">
        <f>VLOOKUP(D141,P_Parameters!$B$71:$C$76,2)</f>
        <v>0</v>
      </c>
    </row>
    <row r="142" spans="1:21" x14ac:dyDescent="0.25">
      <c r="A142" s="59">
        <f t="shared" si="43"/>
        <v>136</v>
      </c>
      <c r="B142" s="76">
        <f t="shared" ca="1" si="30"/>
        <v>47515</v>
      </c>
      <c r="C142" s="76">
        <f t="shared" ca="1" si="31"/>
        <v>47543</v>
      </c>
      <c r="D142" s="77">
        <f t="shared" si="39"/>
        <v>12</v>
      </c>
      <c r="E142" s="77">
        <f t="shared" si="40"/>
        <v>0</v>
      </c>
      <c r="F142" s="75">
        <f t="shared" si="41"/>
        <v>0</v>
      </c>
      <c r="G142" s="75">
        <f t="shared" si="32"/>
        <v>0</v>
      </c>
      <c r="H142" s="59">
        <f>IF(SUM(F142:$F$366)=1,1,0)</f>
        <v>1</v>
      </c>
      <c r="I142" s="78">
        <f t="shared" si="33"/>
        <v>1</v>
      </c>
      <c r="J142" s="59">
        <f>IF(MOD(A142-1,12/VLOOKUP(Prem_Frequency,P_Parameters!$B$21:$C$24,2,FALSE))=0,1)*H142</f>
        <v>0</v>
      </c>
      <c r="K142" s="75">
        <f t="shared" si="34"/>
        <v>2000000</v>
      </c>
      <c r="L142" s="79">
        <f>SUMPRODUCT($J$7:$J$366,$N$7:$N$366)-SUMPRODUCT($J$7:J142,$N$7:N142)</f>
        <v>2400000</v>
      </c>
      <c r="M142" s="75">
        <f t="shared" ca="1" si="44"/>
        <v>4471656.9564869776</v>
      </c>
      <c r="N142" s="75">
        <f>C_Higher!J142*Ann_Prem/No_Ann_Prems</f>
        <v>0</v>
      </c>
      <c r="O142" s="78">
        <f>VLOOKUP(INT((A142-1)/12)+1,P_Parameters!$B$63:$C$66,2)*N142</f>
        <v>0</v>
      </c>
      <c r="P142" s="80">
        <f t="shared" si="35"/>
        <v>0</v>
      </c>
      <c r="Q142" s="92">
        <f t="shared" si="36"/>
        <v>0</v>
      </c>
      <c r="R142" s="78">
        <f t="shared" ca="1" si="37"/>
        <v>0</v>
      </c>
      <c r="S142" s="75">
        <f t="shared" ca="1" si="38"/>
        <v>4507638.8387385476</v>
      </c>
      <c r="T142" s="75">
        <f t="shared" ca="1" si="42"/>
        <v>4507638.8387385476</v>
      </c>
      <c r="U142" s="81">
        <f>VLOOKUP(D142,P_Parameters!$B$71:$C$76,2)</f>
        <v>0</v>
      </c>
    </row>
    <row r="143" spans="1:21" x14ac:dyDescent="0.25">
      <c r="A143" s="59">
        <f t="shared" si="43"/>
        <v>137</v>
      </c>
      <c r="B143" s="76">
        <f t="shared" ca="1" si="30"/>
        <v>47543</v>
      </c>
      <c r="C143" s="76">
        <f t="shared" ca="1" si="31"/>
        <v>47574</v>
      </c>
      <c r="D143" s="77">
        <f t="shared" si="39"/>
        <v>12</v>
      </c>
      <c r="E143" s="77">
        <f t="shared" si="40"/>
        <v>0</v>
      </c>
      <c r="F143" s="75">
        <f t="shared" si="41"/>
        <v>0</v>
      </c>
      <c r="G143" s="75">
        <f t="shared" si="32"/>
        <v>0</v>
      </c>
      <c r="H143" s="59">
        <f>IF(SUM(F143:$F$366)=1,1,0)</f>
        <v>1</v>
      </c>
      <c r="I143" s="78">
        <f t="shared" si="33"/>
        <v>1</v>
      </c>
      <c r="J143" s="59">
        <f>IF(MOD(A143-1,12/VLOOKUP(Prem_Frequency,P_Parameters!$B$21:$C$24,2,FALSE))=0,1)*H143</f>
        <v>0</v>
      </c>
      <c r="K143" s="75">
        <f t="shared" si="34"/>
        <v>2000000</v>
      </c>
      <c r="L143" s="79">
        <f>SUMPRODUCT($J$7:$J$366,$N$7:$N$366)-SUMPRODUCT($J$7:J143,$N$7:N143)</f>
        <v>2400000</v>
      </c>
      <c r="M143" s="75">
        <f t="shared" ca="1" si="44"/>
        <v>4507638.8387385476</v>
      </c>
      <c r="N143" s="75">
        <f>C_Higher!J143*Ann_Prem/No_Ann_Prems</f>
        <v>0</v>
      </c>
      <c r="O143" s="78">
        <f>VLOOKUP(INT((A143-1)/12)+1,P_Parameters!$B$63:$C$66,2)*N143</f>
        <v>0</v>
      </c>
      <c r="P143" s="80">
        <f t="shared" si="35"/>
        <v>0</v>
      </c>
      <c r="Q143" s="92">
        <f t="shared" si="36"/>
        <v>0</v>
      </c>
      <c r="R143" s="78">
        <f t="shared" ca="1" si="37"/>
        <v>0</v>
      </c>
      <c r="S143" s="75">
        <f t="shared" ca="1" si="38"/>
        <v>4543910.2547944691</v>
      </c>
      <c r="T143" s="75">
        <f t="shared" ca="1" si="42"/>
        <v>4543910.2547944691</v>
      </c>
      <c r="U143" s="81">
        <f>VLOOKUP(D143,P_Parameters!$B$71:$C$76,2)</f>
        <v>0</v>
      </c>
    </row>
    <row r="144" spans="1:21" x14ac:dyDescent="0.25">
      <c r="A144" s="59">
        <f t="shared" si="43"/>
        <v>138</v>
      </c>
      <c r="B144" s="76">
        <f t="shared" ca="1" si="30"/>
        <v>47574</v>
      </c>
      <c r="C144" s="76">
        <f t="shared" ca="1" si="31"/>
        <v>47604</v>
      </c>
      <c r="D144" s="77">
        <f t="shared" si="39"/>
        <v>12</v>
      </c>
      <c r="E144" s="77">
        <f t="shared" si="40"/>
        <v>0</v>
      </c>
      <c r="F144" s="75">
        <f t="shared" si="41"/>
        <v>0</v>
      </c>
      <c r="G144" s="75">
        <f t="shared" si="32"/>
        <v>0</v>
      </c>
      <c r="H144" s="59">
        <f>IF(SUM(F144:$F$366)=1,1,0)</f>
        <v>1</v>
      </c>
      <c r="I144" s="78">
        <f t="shared" si="33"/>
        <v>1</v>
      </c>
      <c r="J144" s="59">
        <f>IF(MOD(A144-1,12/VLOOKUP(Prem_Frequency,P_Parameters!$B$21:$C$24,2,FALSE))=0,1)*H144</f>
        <v>0</v>
      </c>
      <c r="K144" s="75">
        <f t="shared" si="34"/>
        <v>2000000</v>
      </c>
      <c r="L144" s="79">
        <f>SUMPRODUCT($J$7:$J$366,$N$7:$N$366)-SUMPRODUCT($J$7:J144,$N$7:N144)</f>
        <v>2400000</v>
      </c>
      <c r="M144" s="75">
        <f t="shared" ca="1" si="44"/>
        <v>4543910.2547944691</v>
      </c>
      <c r="N144" s="75">
        <f>C_Higher!J144*Ann_Prem/No_Ann_Prems</f>
        <v>0</v>
      </c>
      <c r="O144" s="78">
        <f>VLOOKUP(INT((A144-1)/12)+1,P_Parameters!$B$63:$C$66,2)*N144</f>
        <v>0</v>
      </c>
      <c r="P144" s="80">
        <f t="shared" si="35"/>
        <v>0</v>
      </c>
      <c r="Q144" s="92">
        <f t="shared" si="36"/>
        <v>0</v>
      </c>
      <c r="R144" s="78">
        <f t="shared" ca="1" si="37"/>
        <v>0</v>
      </c>
      <c r="S144" s="75">
        <f t="shared" ca="1" si="38"/>
        <v>4580473.5344334701</v>
      </c>
      <c r="T144" s="75">
        <f t="shared" ca="1" si="42"/>
        <v>4580473.5344334701</v>
      </c>
      <c r="U144" s="81">
        <f>VLOOKUP(D144,P_Parameters!$B$71:$C$76,2)</f>
        <v>0</v>
      </c>
    </row>
    <row r="145" spans="1:21" x14ac:dyDescent="0.25">
      <c r="A145" s="59">
        <f t="shared" si="43"/>
        <v>139</v>
      </c>
      <c r="B145" s="76">
        <f t="shared" ca="1" si="30"/>
        <v>47604</v>
      </c>
      <c r="C145" s="76">
        <f t="shared" ca="1" si="31"/>
        <v>47635</v>
      </c>
      <c r="D145" s="77">
        <f t="shared" si="39"/>
        <v>12</v>
      </c>
      <c r="E145" s="77">
        <f t="shared" si="40"/>
        <v>0</v>
      </c>
      <c r="F145" s="75">
        <f t="shared" si="41"/>
        <v>0</v>
      </c>
      <c r="G145" s="75">
        <f t="shared" si="32"/>
        <v>0</v>
      </c>
      <c r="H145" s="59">
        <f>IF(SUM(F145:$F$366)=1,1,0)</f>
        <v>1</v>
      </c>
      <c r="I145" s="78">
        <f t="shared" si="33"/>
        <v>1</v>
      </c>
      <c r="J145" s="59">
        <f>IF(MOD(A145-1,12/VLOOKUP(Prem_Frequency,P_Parameters!$B$21:$C$24,2,FALSE))=0,1)*H145</f>
        <v>0</v>
      </c>
      <c r="K145" s="75">
        <f t="shared" si="34"/>
        <v>2000000</v>
      </c>
      <c r="L145" s="79">
        <f>SUMPRODUCT($J$7:$J$366,$N$7:$N$366)-SUMPRODUCT($J$7:J145,$N$7:N145)</f>
        <v>2400000</v>
      </c>
      <c r="M145" s="75">
        <f t="shared" ca="1" si="44"/>
        <v>4580473.5344334701</v>
      </c>
      <c r="N145" s="75">
        <f>C_Higher!J145*Ann_Prem/No_Ann_Prems</f>
        <v>0</v>
      </c>
      <c r="O145" s="78">
        <f>VLOOKUP(INT((A145-1)/12)+1,P_Parameters!$B$63:$C$66,2)*N145</f>
        <v>0</v>
      </c>
      <c r="P145" s="80">
        <f t="shared" si="35"/>
        <v>0</v>
      </c>
      <c r="Q145" s="92">
        <f t="shared" si="36"/>
        <v>0</v>
      </c>
      <c r="R145" s="78">
        <f t="shared" ca="1" si="37"/>
        <v>0</v>
      </c>
      <c r="S145" s="75">
        <f t="shared" ca="1" si="38"/>
        <v>4617331.0261812042</v>
      </c>
      <c r="T145" s="75">
        <f t="shared" ca="1" si="42"/>
        <v>4617331.0261812042</v>
      </c>
      <c r="U145" s="81">
        <f>VLOOKUP(D145,P_Parameters!$B$71:$C$76,2)</f>
        <v>0</v>
      </c>
    </row>
    <row r="146" spans="1:21" x14ac:dyDescent="0.25">
      <c r="A146" s="59">
        <f t="shared" si="43"/>
        <v>140</v>
      </c>
      <c r="B146" s="76">
        <f t="shared" ca="1" si="30"/>
        <v>47635</v>
      </c>
      <c r="C146" s="76">
        <f t="shared" ca="1" si="31"/>
        <v>47665</v>
      </c>
      <c r="D146" s="77">
        <f t="shared" si="39"/>
        <v>12</v>
      </c>
      <c r="E146" s="77">
        <f t="shared" si="40"/>
        <v>0</v>
      </c>
      <c r="F146" s="75">
        <f t="shared" si="41"/>
        <v>0</v>
      </c>
      <c r="G146" s="75">
        <f t="shared" si="32"/>
        <v>0</v>
      </c>
      <c r="H146" s="59">
        <f>IF(SUM(F146:$F$366)=1,1,0)</f>
        <v>1</v>
      </c>
      <c r="I146" s="78">
        <f t="shared" si="33"/>
        <v>1</v>
      </c>
      <c r="J146" s="59">
        <f>IF(MOD(A146-1,12/VLOOKUP(Prem_Frequency,P_Parameters!$B$21:$C$24,2,FALSE))=0,1)*H146</f>
        <v>0</v>
      </c>
      <c r="K146" s="75">
        <f t="shared" si="34"/>
        <v>2000000</v>
      </c>
      <c r="L146" s="79">
        <f>SUMPRODUCT($J$7:$J$366,$N$7:$N$366)-SUMPRODUCT($J$7:J146,$N$7:N146)</f>
        <v>2400000</v>
      </c>
      <c r="M146" s="75">
        <f t="shared" ca="1" si="44"/>
        <v>4617331.0261812042</v>
      </c>
      <c r="N146" s="75">
        <f>C_Higher!J146*Ann_Prem/No_Ann_Prems</f>
        <v>0</v>
      </c>
      <c r="O146" s="78">
        <f>VLOOKUP(INT((A146-1)/12)+1,P_Parameters!$B$63:$C$66,2)*N146</f>
        <v>0</v>
      </c>
      <c r="P146" s="80">
        <f t="shared" si="35"/>
        <v>0</v>
      </c>
      <c r="Q146" s="92">
        <f t="shared" si="36"/>
        <v>0</v>
      </c>
      <c r="R146" s="78">
        <f t="shared" ca="1" si="37"/>
        <v>0</v>
      </c>
      <c r="S146" s="75">
        <f t="shared" ca="1" si="38"/>
        <v>4654485.0974611035</v>
      </c>
      <c r="T146" s="75">
        <f t="shared" ca="1" si="42"/>
        <v>4654485.0974611035</v>
      </c>
      <c r="U146" s="81">
        <f>VLOOKUP(D146,P_Parameters!$B$71:$C$76,2)</f>
        <v>0</v>
      </c>
    </row>
    <row r="147" spans="1:21" x14ac:dyDescent="0.25">
      <c r="A147" s="59">
        <f t="shared" si="43"/>
        <v>141</v>
      </c>
      <c r="B147" s="76">
        <f t="shared" ca="1" si="30"/>
        <v>47665</v>
      </c>
      <c r="C147" s="76">
        <f t="shared" ca="1" si="31"/>
        <v>47696</v>
      </c>
      <c r="D147" s="77">
        <f t="shared" si="39"/>
        <v>12</v>
      </c>
      <c r="E147" s="77">
        <f t="shared" si="40"/>
        <v>0</v>
      </c>
      <c r="F147" s="75">
        <f t="shared" si="41"/>
        <v>0</v>
      </c>
      <c r="G147" s="75">
        <f t="shared" si="32"/>
        <v>0</v>
      </c>
      <c r="H147" s="59">
        <f>IF(SUM(F147:$F$366)=1,1,0)</f>
        <v>1</v>
      </c>
      <c r="I147" s="78">
        <f t="shared" si="33"/>
        <v>1</v>
      </c>
      <c r="J147" s="59">
        <f>IF(MOD(A147-1,12/VLOOKUP(Prem_Frequency,P_Parameters!$B$21:$C$24,2,FALSE))=0,1)*H147</f>
        <v>0</v>
      </c>
      <c r="K147" s="75">
        <f t="shared" si="34"/>
        <v>2000000</v>
      </c>
      <c r="L147" s="79">
        <f>SUMPRODUCT($J$7:$J$366,$N$7:$N$366)-SUMPRODUCT($J$7:J147,$N$7:N147)</f>
        <v>2400000</v>
      </c>
      <c r="M147" s="75">
        <f t="shared" ca="1" si="44"/>
        <v>4654485.0974611035</v>
      </c>
      <c r="N147" s="75">
        <f>C_Higher!J147*Ann_Prem/No_Ann_Prems</f>
        <v>0</v>
      </c>
      <c r="O147" s="78">
        <f>VLOOKUP(INT((A147-1)/12)+1,P_Parameters!$B$63:$C$66,2)*N147</f>
        <v>0</v>
      </c>
      <c r="P147" s="80">
        <f t="shared" si="35"/>
        <v>0</v>
      </c>
      <c r="Q147" s="92">
        <f t="shared" si="36"/>
        <v>0</v>
      </c>
      <c r="R147" s="78">
        <f t="shared" ca="1" si="37"/>
        <v>0</v>
      </c>
      <c r="S147" s="75">
        <f t="shared" ca="1" si="38"/>
        <v>4691938.1347464379</v>
      </c>
      <c r="T147" s="75">
        <f t="shared" ca="1" si="42"/>
        <v>4691938.1347464379</v>
      </c>
      <c r="U147" s="81">
        <f>VLOOKUP(D147,P_Parameters!$B$71:$C$76,2)</f>
        <v>0</v>
      </c>
    </row>
    <row r="148" spans="1:21" x14ac:dyDescent="0.25">
      <c r="A148" s="59">
        <f t="shared" si="43"/>
        <v>142</v>
      </c>
      <c r="B148" s="76">
        <f t="shared" ca="1" si="30"/>
        <v>47696</v>
      </c>
      <c r="C148" s="76">
        <f t="shared" ca="1" si="31"/>
        <v>47727</v>
      </c>
      <c r="D148" s="77">
        <f t="shared" si="39"/>
        <v>12</v>
      </c>
      <c r="E148" s="77">
        <f t="shared" si="40"/>
        <v>0</v>
      </c>
      <c r="F148" s="75">
        <f t="shared" si="41"/>
        <v>0</v>
      </c>
      <c r="G148" s="75">
        <f t="shared" si="32"/>
        <v>0</v>
      </c>
      <c r="H148" s="59">
        <f>IF(SUM(F148:$F$366)=1,1,0)</f>
        <v>1</v>
      </c>
      <c r="I148" s="78">
        <f t="shared" si="33"/>
        <v>1</v>
      </c>
      <c r="J148" s="59">
        <f>IF(MOD(A148-1,12/VLOOKUP(Prem_Frequency,P_Parameters!$B$21:$C$24,2,FALSE))=0,1)*H148</f>
        <v>0</v>
      </c>
      <c r="K148" s="75">
        <f t="shared" si="34"/>
        <v>2000000</v>
      </c>
      <c r="L148" s="79">
        <f>SUMPRODUCT($J$7:$J$366,$N$7:$N$366)-SUMPRODUCT($J$7:J148,$N$7:N148)</f>
        <v>2400000</v>
      </c>
      <c r="M148" s="75">
        <f t="shared" ca="1" si="44"/>
        <v>4691938.1347464379</v>
      </c>
      <c r="N148" s="75">
        <f>C_Higher!J148*Ann_Prem/No_Ann_Prems</f>
        <v>0</v>
      </c>
      <c r="O148" s="78">
        <f>VLOOKUP(INT((A148-1)/12)+1,P_Parameters!$B$63:$C$66,2)*N148</f>
        <v>0</v>
      </c>
      <c r="P148" s="80">
        <f t="shared" si="35"/>
        <v>0</v>
      </c>
      <c r="Q148" s="92">
        <f t="shared" si="36"/>
        <v>0</v>
      </c>
      <c r="R148" s="78">
        <f t="shared" ca="1" si="37"/>
        <v>0</v>
      </c>
      <c r="S148" s="75">
        <f t="shared" ca="1" si="38"/>
        <v>4729692.5437136078</v>
      </c>
      <c r="T148" s="75">
        <f t="shared" ca="1" si="42"/>
        <v>4729692.5437136078</v>
      </c>
      <c r="U148" s="81">
        <f>VLOOKUP(D148,P_Parameters!$B$71:$C$76,2)</f>
        <v>0</v>
      </c>
    </row>
    <row r="149" spans="1:21" x14ac:dyDescent="0.25">
      <c r="A149" s="59">
        <f t="shared" si="43"/>
        <v>143</v>
      </c>
      <c r="B149" s="76">
        <f t="shared" ca="1" si="30"/>
        <v>47727</v>
      </c>
      <c r="C149" s="76">
        <f t="shared" ca="1" si="31"/>
        <v>47757</v>
      </c>
      <c r="D149" s="77">
        <f t="shared" si="39"/>
        <v>12</v>
      </c>
      <c r="E149" s="77">
        <f t="shared" si="40"/>
        <v>0</v>
      </c>
      <c r="F149" s="75">
        <f t="shared" si="41"/>
        <v>0</v>
      </c>
      <c r="G149" s="75">
        <f t="shared" si="32"/>
        <v>0</v>
      </c>
      <c r="H149" s="59">
        <f>IF(SUM(F149:$F$366)=1,1,0)</f>
        <v>1</v>
      </c>
      <c r="I149" s="78">
        <f t="shared" si="33"/>
        <v>1</v>
      </c>
      <c r="J149" s="59">
        <f>IF(MOD(A149-1,12/VLOOKUP(Prem_Frequency,P_Parameters!$B$21:$C$24,2,FALSE))=0,1)*H149</f>
        <v>0</v>
      </c>
      <c r="K149" s="75">
        <f t="shared" si="34"/>
        <v>2000000</v>
      </c>
      <c r="L149" s="79">
        <f>SUMPRODUCT($J$7:$J$366,$N$7:$N$366)-SUMPRODUCT($J$7:J149,$N$7:N149)</f>
        <v>2400000</v>
      </c>
      <c r="M149" s="75">
        <f t="shared" ca="1" si="44"/>
        <v>4729692.5437136078</v>
      </c>
      <c r="N149" s="75">
        <f>C_Higher!J149*Ann_Prem/No_Ann_Prems</f>
        <v>0</v>
      </c>
      <c r="O149" s="78">
        <f>VLOOKUP(INT((A149-1)/12)+1,P_Parameters!$B$63:$C$66,2)*N149</f>
        <v>0</v>
      </c>
      <c r="P149" s="80">
        <f t="shared" si="35"/>
        <v>0</v>
      </c>
      <c r="Q149" s="92">
        <f t="shared" si="36"/>
        <v>0</v>
      </c>
      <c r="R149" s="78">
        <f t="shared" ca="1" si="37"/>
        <v>0</v>
      </c>
      <c r="S149" s="75">
        <f t="shared" ca="1" si="38"/>
        <v>4767750.7493966604</v>
      </c>
      <c r="T149" s="75">
        <f t="shared" ca="1" si="42"/>
        <v>4767750.7493966604</v>
      </c>
      <c r="U149" s="81">
        <f>VLOOKUP(D149,P_Parameters!$B$71:$C$76,2)</f>
        <v>0</v>
      </c>
    </row>
    <row r="150" spans="1:21" x14ac:dyDescent="0.25">
      <c r="A150" s="59">
        <f t="shared" si="43"/>
        <v>144</v>
      </c>
      <c r="B150" s="76">
        <f t="shared" ca="1" si="30"/>
        <v>47757</v>
      </c>
      <c r="C150" s="76">
        <f t="shared" ca="1" si="31"/>
        <v>47788</v>
      </c>
      <c r="D150" s="77">
        <f t="shared" si="39"/>
        <v>13</v>
      </c>
      <c r="E150" s="77">
        <f t="shared" si="40"/>
        <v>12</v>
      </c>
      <c r="F150" s="75">
        <f t="shared" si="41"/>
        <v>0</v>
      </c>
      <c r="G150" s="75">
        <f t="shared" si="32"/>
        <v>0</v>
      </c>
      <c r="H150" s="59">
        <f>IF(SUM(F150:$F$366)=1,1,0)</f>
        <v>1</v>
      </c>
      <c r="I150" s="78">
        <f t="shared" si="33"/>
        <v>1</v>
      </c>
      <c r="J150" s="59">
        <f>IF(MOD(A150-1,12/VLOOKUP(Prem_Frequency,P_Parameters!$B$21:$C$24,2,FALSE))=0,1)*H150</f>
        <v>0</v>
      </c>
      <c r="K150" s="75">
        <f t="shared" si="34"/>
        <v>2000000</v>
      </c>
      <c r="L150" s="79">
        <f>SUMPRODUCT($J$7:$J$366,$N$7:$N$366)-SUMPRODUCT($J$7:J150,$N$7:N150)</f>
        <v>2400000</v>
      </c>
      <c r="M150" s="75">
        <f t="shared" ca="1" si="44"/>
        <v>4767750.7493966604</v>
      </c>
      <c r="N150" s="75">
        <f>C_Higher!J150*Ann_Prem/No_Ann_Prems</f>
        <v>0</v>
      </c>
      <c r="O150" s="78">
        <f>VLOOKUP(INT((A150-1)/12)+1,P_Parameters!$B$63:$C$66,2)*N150</f>
        <v>0</v>
      </c>
      <c r="P150" s="80">
        <f t="shared" si="35"/>
        <v>0</v>
      </c>
      <c r="Q150" s="92">
        <f t="shared" si="36"/>
        <v>0</v>
      </c>
      <c r="R150" s="78">
        <f t="shared" ca="1" si="37"/>
        <v>0</v>
      </c>
      <c r="S150" s="75">
        <f t="shared" ca="1" si="38"/>
        <v>4806115.1963430559</v>
      </c>
      <c r="T150" s="75">
        <f t="shared" ca="1" si="42"/>
        <v>4806115.1963430559</v>
      </c>
      <c r="U150" s="81">
        <f>VLOOKUP(D150,P_Parameters!$B$71:$C$76,2)</f>
        <v>0</v>
      </c>
    </row>
    <row r="151" spans="1:21" x14ac:dyDescent="0.25">
      <c r="A151" s="59">
        <f t="shared" si="43"/>
        <v>145</v>
      </c>
      <c r="B151" s="76">
        <f t="shared" ca="1" si="30"/>
        <v>47788</v>
      </c>
      <c r="C151" s="76">
        <f t="shared" ca="1" si="31"/>
        <v>47818</v>
      </c>
      <c r="D151" s="77">
        <f t="shared" si="39"/>
        <v>13</v>
      </c>
      <c r="E151" s="77">
        <f t="shared" si="40"/>
        <v>0</v>
      </c>
      <c r="F151" s="75">
        <f t="shared" si="41"/>
        <v>0</v>
      </c>
      <c r="G151" s="75">
        <f t="shared" si="32"/>
        <v>1</v>
      </c>
      <c r="H151" s="59">
        <f>IF(SUM(F151:$F$366)=1,1,0)</f>
        <v>1</v>
      </c>
      <c r="I151" s="78">
        <f t="shared" si="33"/>
        <v>1</v>
      </c>
      <c r="J151" s="59">
        <f>IF(MOD(A151-1,12/VLOOKUP(Prem_Frequency,P_Parameters!$B$21:$C$24,2,FALSE))=0,1)*H151</f>
        <v>1</v>
      </c>
      <c r="K151" s="75">
        <f t="shared" si="34"/>
        <v>2000000</v>
      </c>
      <c r="L151" s="79">
        <f>SUMPRODUCT($J$7:$J$366,$N$7:$N$366)-SUMPRODUCT($J$7:J151,$N$7:N151)</f>
        <v>2100000</v>
      </c>
      <c r="M151" s="75">
        <f t="shared" ca="1" si="44"/>
        <v>4806115.1963430559</v>
      </c>
      <c r="N151" s="75">
        <f>C_Higher!J151*Ann_Prem/No_Ann_Prems</f>
        <v>300000</v>
      </c>
      <c r="O151" s="78">
        <f>VLOOKUP(INT((A151-1)/12)+1,P_Parameters!$B$63:$C$66,2)*N151</f>
        <v>0</v>
      </c>
      <c r="P151" s="80">
        <f t="shared" si="35"/>
        <v>3000</v>
      </c>
      <c r="Q151" s="92">
        <f t="shared" si="36"/>
        <v>5000</v>
      </c>
      <c r="R151" s="78">
        <f t="shared" ca="1" si="37"/>
        <v>48585</v>
      </c>
      <c r="S151" s="75">
        <f t="shared" ca="1" si="38"/>
        <v>5090162.0253761364</v>
      </c>
      <c r="T151" s="75">
        <f t="shared" ca="1" si="42"/>
        <v>5090162.0253761364</v>
      </c>
      <c r="U151" s="81">
        <f>VLOOKUP(D151,P_Parameters!$B$71:$C$76,2)</f>
        <v>0</v>
      </c>
    </row>
    <row r="152" spans="1:21" x14ac:dyDescent="0.25">
      <c r="A152" s="59">
        <f t="shared" si="43"/>
        <v>146</v>
      </c>
      <c r="B152" s="76">
        <f t="shared" ca="1" si="30"/>
        <v>47818</v>
      </c>
      <c r="C152" s="76">
        <f t="shared" ca="1" si="31"/>
        <v>47849</v>
      </c>
      <c r="D152" s="77">
        <f t="shared" si="39"/>
        <v>13</v>
      </c>
      <c r="E152" s="77">
        <f t="shared" si="40"/>
        <v>0</v>
      </c>
      <c r="F152" s="75">
        <f t="shared" si="41"/>
        <v>0</v>
      </c>
      <c r="G152" s="75">
        <f t="shared" si="32"/>
        <v>0</v>
      </c>
      <c r="H152" s="59">
        <f>IF(SUM(F152:$F$366)=1,1,0)</f>
        <v>1</v>
      </c>
      <c r="I152" s="78">
        <f t="shared" si="33"/>
        <v>1</v>
      </c>
      <c r="J152" s="59">
        <f>IF(MOD(A152-1,12/VLOOKUP(Prem_Frequency,P_Parameters!$B$21:$C$24,2,FALSE))=0,1)*H152</f>
        <v>0</v>
      </c>
      <c r="K152" s="75">
        <f t="shared" si="34"/>
        <v>2000000</v>
      </c>
      <c r="L152" s="79">
        <f>SUMPRODUCT($J$7:$J$366,$N$7:$N$366)-SUMPRODUCT($J$7:J152,$N$7:N152)</f>
        <v>2100000</v>
      </c>
      <c r="M152" s="75">
        <f t="shared" ca="1" si="44"/>
        <v>5090162.0253761364</v>
      </c>
      <c r="N152" s="75">
        <f>C_Higher!J152*Ann_Prem/No_Ann_Prems</f>
        <v>0</v>
      </c>
      <c r="O152" s="78">
        <f>VLOOKUP(INT((A152-1)/12)+1,P_Parameters!$B$63:$C$66,2)*N152</f>
        <v>0</v>
      </c>
      <c r="P152" s="80">
        <f t="shared" si="35"/>
        <v>0</v>
      </c>
      <c r="Q152" s="92">
        <f t="shared" si="36"/>
        <v>0</v>
      </c>
      <c r="R152" s="78">
        <f t="shared" ca="1" si="37"/>
        <v>0</v>
      </c>
      <c r="S152" s="75">
        <f t="shared" ca="1" si="38"/>
        <v>5131120.8047325891</v>
      </c>
      <c r="T152" s="75">
        <f t="shared" ca="1" si="42"/>
        <v>5131120.8047325891</v>
      </c>
      <c r="U152" s="81">
        <f>VLOOKUP(D152,P_Parameters!$B$71:$C$76,2)</f>
        <v>0</v>
      </c>
    </row>
    <row r="153" spans="1:21" x14ac:dyDescent="0.25">
      <c r="A153" s="59">
        <f t="shared" si="43"/>
        <v>147</v>
      </c>
      <c r="B153" s="76">
        <f t="shared" ca="1" si="30"/>
        <v>47849</v>
      </c>
      <c r="C153" s="76">
        <f t="shared" ca="1" si="31"/>
        <v>47880</v>
      </c>
      <c r="D153" s="77">
        <f t="shared" si="39"/>
        <v>13</v>
      </c>
      <c r="E153" s="77">
        <f t="shared" si="40"/>
        <v>0</v>
      </c>
      <c r="F153" s="75">
        <f t="shared" si="41"/>
        <v>0</v>
      </c>
      <c r="G153" s="75">
        <f t="shared" si="32"/>
        <v>0</v>
      </c>
      <c r="H153" s="59">
        <f>IF(SUM(F153:$F$366)=1,1,0)</f>
        <v>1</v>
      </c>
      <c r="I153" s="78">
        <f t="shared" si="33"/>
        <v>1</v>
      </c>
      <c r="J153" s="59">
        <f>IF(MOD(A153-1,12/VLOOKUP(Prem_Frequency,P_Parameters!$B$21:$C$24,2,FALSE))=0,1)*H153</f>
        <v>0</v>
      </c>
      <c r="K153" s="75">
        <f t="shared" si="34"/>
        <v>2000000</v>
      </c>
      <c r="L153" s="79">
        <f>SUMPRODUCT($J$7:$J$366,$N$7:$N$366)-SUMPRODUCT($J$7:J153,$N$7:N153)</f>
        <v>2100000</v>
      </c>
      <c r="M153" s="75">
        <f t="shared" ca="1" si="44"/>
        <v>5131120.8047325891</v>
      </c>
      <c r="N153" s="75">
        <f>C_Higher!J153*Ann_Prem/No_Ann_Prems</f>
        <v>0</v>
      </c>
      <c r="O153" s="78">
        <f>VLOOKUP(INT((A153-1)/12)+1,P_Parameters!$B$63:$C$66,2)*N153</f>
        <v>0</v>
      </c>
      <c r="P153" s="80">
        <f t="shared" si="35"/>
        <v>0</v>
      </c>
      <c r="Q153" s="92">
        <f t="shared" si="36"/>
        <v>0</v>
      </c>
      <c r="R153" s="78">
        <f t="shared" ca="1" si="37"/>
        <v>0</v>
      </c>
      <c r="S153" s="75">
        <f t="shared" ca="1" si="38"/>
        <v>5172409.1652689744</v>
      </c>
      <c r="T153" s="75">
        <f t="shared" ca="1" si="42"/>
        <v>5172409.1652689744</v>
      </c>
      <c r="U153" s="81">
        <f>VLOOKUP(D153,P_Parameters!$B$71:$C$76,2)</f>
        <v>0</v>
      </c>
    </row>
    <row r="154" spans="1:21" x14ac:dyDescent="0.25">
      <c r="A154" s="59">
        <f t="shared" si="43"/>
        <v>148</v>
      </c>
      <c r="B154" s="76">
        <f t="shared" ca="1" si="30"/>
        <v>47880</v>
      </c>
      <c r="C154" s="76">
        <f t="shared" ca="1" si="31"/>
        <v>47908</v>
      </c>
      <c r="D154" s="77">
        <f t="shared" si="39"/>
        <v>13</v>
      </c>
      <c r="E154" s="77">
        <f t="shared" si="40"/>
        <v>0</v>
      </c>
      <c r="F154" s="75">
        <f t="shared" si="41"/>
        <v>0</v>
      </c>
      <c r="G154" s="75">
        <f t="shared" si="32"/>
        <v>0</v>
      </c>
      <c r="H154" s="59">
        <f>IF(SUM(F154:$F$366)=1,1,0)</f>
        <v>1</v>
      </c>
      <c r="I154" s="78">
        <f t="shared" si="33"/>
        <v>1</v>
      </c>
      <c r="J154" s="59">
        <f>IF(MOD(A154-1,12/VLOOKUP(Prem_Frequency,P_Parameters!$B$21:$C$24,2,FALSE))=0,1)*H154</f>
        <v>0</v>
      </c>
      <c r="K154" s="75">
        <f t="shared" si="34"/>
        <v>2000000</v>
      </c>
      <c r="L154" s="79">
        <f>SUMPRODUCT($J$7:$J$366,$N$7:$N$366)-SUMPRODUCT($J$7:J154,$N$7:N154)</f>
        <v>2100000</v>
      </c>
      <c r="M154" s="75">
        <f t="shared" ca="1" si="44"/>
        <v>5172409.1652689744</v>
      </c>
      <c r="N154" s="75">
        <f>C_Higher!J154*Ann_Prem/No_Ann_Prems</f>
        <v>0</v>
      </c>
      <c r="O154" s="78">
        <f>VLOOKUP(INT((A154-1)/12)+1,P_Parameters!$B$63:$C$66,2)*N154</f>
        <v>0</v>
      </c>
      <c r="P154" s="80">
        <f t="shared" si="35"/>
        <v>0</v>
      </c>
      <c r="Q154" s="92">
        <f t="shared" si="36"/>
        <v>0</v>
      </c>
      <c r="R154" s="78">
        <f t="shared" ca="1" si="37"/>
        <v>0</v>
      </c>
      <c r="S154" s="75">
        <f t="shared" ca="1" si="38"/>
        <v>5214029.7590114484</v>
      </c>
      <c r="T154" s="75">
        <f t="shared" ca="1" si="42"/>
        <v>5214029.7590114484</v>
      </c>
      <c r="U154" s="81">
        <f>VLOOKUP(D154,P_Parameters!$B$71:$C$76,2)</f>
        <v>0</v>
      </c>
    </row>
    <row r="155" spans="1:21" x14ac:dyDescent="0.25">
      <c r="A155" s="59">
        <f t="shared" si="43"/>
        <v>149</v>
      </c>
      <c r="B155" s="76">
        <f t="shared" ca="1" si="30"/>
        <v>47908</v>
      </c>
      <c r="C155" s="76">
        <f t="shared" ca="1" si="31"/>
        <v>47939</v>
      </c>
      <c r="D155" s="77">
        <f t="shared" si="39"/>
        <v>13</v>
      </c>
      <c r="E155" s="77">
        <f t="shared" si="40"/>
        <v>0</v>
      </c>
      <c r="F155" s="75">
        <f t="shared" si="41"/>
        <v>0</v>
      </c>
      <c r="G155" s="75">
        <f t="shared" si="32"/>
        <v>0</v>
      </c>
      <c r="H155" s="59">
        <f>IF(SUM(F155:$F$366)=1,1,0)</f>
        <v>1</v>
      </c>
      <c r="I155" s="78">
        <f t="shared" si="33"/>
        <v>1</v>
      </c>
      <c r="J155" s="59">
        <f>IF(MOD(A155-1,12/VLOOKUP(Prem_Frequency,P_Parameters!$B$21:$C$24,2,FALSE))=0,1)*H155</f>
        <v>0</v>
      </c>
      <c r="K155" s="75">
        <f t="shared" si="34"/>
        <v>2000000</v>
      </c>
      <c r="L155" s="79">
        <f>SUMPRODUCT($J$7:$J$366,$N$7:$N$366)-SUMPRODUCT($J$7:J155,$N$7:N155)</f>
        <v>2100000</v>
      </c>
      <c r="M155" s="75">
        <f t="shared" ca="1" si="44"/>
        <v>5214029.7590114484</v>
      </c>
      <c r="N155" s="75">
        <f>C_Higher!J155*Ann_Prem/No_Ann_Prems</f>
        <v>0</v>
      </c>
      <c r="O155" s="78">
        <f>VLOOKUP(INT((A155-1)/12)+1,P_Parameters!$B$63:$C$66,2)*N155</f>
        <v>0</v>
      </c>
      <c r="P155" s="80">
        <f t="shared" si="35"/>
        <v>0</v>
      </c>
      <c r="Q155" s="92">
        <f t="shared" si="36"/>
        <v>0</v>
      </c>
      <c r="R155" s="78">
        <f t="shared" ca="1" si="37"/>
        <v>0</v>
      </c>
      <c r="S155" s="75">
        <f t="shared" ca="1" si="38"/>
        <v>5255985.2593261069</v>
      </c>
      <c r="T155" s="75">
        <f t="shared" ca="1" si="42"/>
        <v>5255985.2593261069</v>
      </c>
      <c r="U155" s="81">
        <f>VLOOKUP(D155,P_Parameters!$B$71:$C$76,2)</f>
        <v>0</v>
      </c>
    </row>
    <row r="156" spans="1:21" x14ac:dyDescent="0.25">
      <c r="A156" s="59">
        <f t="shared" si="43"/>
        <v>150</v>
      </c>
      <c r="B156" s="76">
        <f t="shared" ca="1" si="30"/>
        <v>47939</v>
      </c>
      <c r="C156" s="76">
        <f t="shared" ca="1" si="31"/>
        <v>47969</v>
      </c>
      <c r="D156" s="77">
        <f t="shared" si="39"/>
        <v>13</v>
      </c>
      <c r="E156" s="77">
        <f t="shared" si="40"/>
        <v>0</v>
      </c>
      <c r="F156" s="75">
        <f t="shared" si="41"/>
        <v>0</v>
      </c>
      <c r="G156" s="75">
        <f t="shared" si="32"/>
        <v>0</v>
      </c>
      <c r="H156" s="59">
        <f>IF(SUM(F156:$F$366)=1,1,0)</f>
        <v>1</v>
      </c>
      <c r="I156" s="78">
        <f t="shared" si="33"/>
        <v>1</v>
      </c>
      <c r="J156" s="59">
        <f>IF(MOD(A156-1,12/VLOOKUP(Prem_Frequency,P_Parameters!$B$21:$C$24,2,FALSE))=0,1)*H156</f>
        <v>0</v>
      </c>
      <c r="K156" s="75">
        <f t="shared" si="34"/>
        <v>2000000</v>
      </c>
      <c r="L156" s="79">
        <f>SUMPRODUCT($J$7:$J$366,$N$7:$N$366)-SUMPRODUCT($J$7:J156,$N$7:N156)</f>
        <v>2100000</v>
      </c>
      <c r="M156" s="75">
        <f t="shared" ca="1" si="44"/>
        <v>5255985.2593261069</v>
      </c>
      <c r="N156" s="75">
        <f>C_Higher!J156*Ann_Prem/No_Ann_Prems</f>
        <v>0</v>
      </c>
      <c r="O156" s="78">
        <f>VLOOKUP(INT((A156-1)/12)+1,P_Parameters!$B$63:$C$66,2)*N156</f>
        <v>0</v>
      </c>
      <c r="P156" s="80">
        <f t="shared" si="35"/>
        <v>0</v>
      </c>
      <c r="Q156" s="92">
        <f t="shared" si="36"/>
        <v>0</v>
      </c>
      <c r="R156" s="78">
        <f t="shared" ca="1" si="37"/>
        <v>0</v>
      </c>
      <c r="S156" s="75">
        <f t="shared" ca="1" si="38"/>
        <v>5298278.3610907011</v>
      </c>
      <c r="T156" s="75">
        <f t="shared" ca="1" si="42"/>
        <v>5298278.3610907011</v>
      </c>
      <c r="U156" s="81">
        <f>VLOOKUP(D156,P_Parameters!$B$71:$C$76,2)</f>
        <v>0</v>
      </c>
    </row>
    <row r="157" spans="1:21" x14ac:dyDescent="0.25">
      <c r="A157" s="59">
        <f t="shared" si="43"/>
        <v>151</v>
      </c>
      <c r="B157" s="76">
        <f t="shared" ca="1" si="30"/>
        <v>47969</v>
      </c>
      <c r="C157" s="76">
        <f t="shared" ca="1" si="31"/>
        <v>48000</v>
      </c>
      <c r="D157" s="77">
        <f t="shared" si="39"/>
        <v>13</v>
      </c>
      <c r="E157" s="77">
        <f t="shared" si="40"/>
        <v>0</v>
      </c>
      <c r="F157" s="75">
        <f t="shared" si="41"/>
        <v>0</v>
      </c>
      <c r="G157" s="75">
        <f t="shared" si="32"/>
        <v>0</v>
      </c>
      <c r="H157" s="59">
        <f>IF(SUM(F157:$F$366)=1,1,0)</f>
        <v>1</v>
      </c>
      <c r="I157" s="78">
        <f t="shared" si="33"/>
        <v>1</v>
      </c>
      <c r="J157" s="59">
        <f>IF(MOD(A157-1,12/VLOOKUP(Prem_Frequency,P_Parameters!$B$21:$C$24,2,FALSE))=0,1)*H157</f>
        <v>0</v>
      </c>
      <c r="K157" s="75">
        <f t="shared" si="34"/>
        <v>2000000</v>
      </c>
      <c r="L157" s="79">
        <f>SUMPRODUCT($J$7:$J$366,$N$7:$N$366)-SUMPRODUCT($J$7:J157,$N$7:N157)</f>
        <v>2100000</v>
      </c>
      <c r="M157" s="75">
        <f t="shared" ca="1" si="44"/>
        <v>5298278.3610907011</v>
      </c>
      <c r="N157" s="75">
        <f>C_Higher!J157*Ann_Prem/No_Ann_Prems</f>
        <v>0</v>
      </c>
      <c r="O157" s="78">
        <f>VLOOKUP(INT((A157-1)/12)+1,P_Parameters!$B$63:$C$66,2)*N157</f>
        <v>0</v>
      </c>
      <c r="P157" s="80">
        <f t="shared" si="35"/>
        <v>0</v>
      </c>
      <c r="Q157" s="92">
        <f t="shared" si="36"/>
        <v>0</v>
      </c>
      <c r="R157" s="78">
        <f t="shared" ca="1" si="37"/>
        <v>0</v>
      </c>
      <c r="S157" s="75">
        <f t="shared" ca="1" si="38"/>
        <v>5340911.7808677359</v>
      </c>
      <c r="T157" s="75">
        <f t="shared" ca="1" si="42"/>
        <v>5340911.7808677359</v>
      </c>
      <c r="U157" s="81">
        <f>VLOOKUP(D157,P_Parameters!$B$71:$C$76,2)</f>
        <v>0</v>
      </c>
    </row>
    <row r="158" spans="1:21" x14ac:dyDescent="0.25">
      <c r="A158" s="59">
        <f t="shared" si="43"/>
        <v>152</v>
      </c>
      <c r="B158" s="76">
        <f t="shared" ca="1" si="30"/>
        <v>48000</v>
      </c>
      <c r="C158" s="76">
        <f t="shared" ca="1" si="31"/>
        <v>48030</v>
      </c>
      <c r="D158" s="77">
        <f t="shared" si="39"/>
        <v>13</v>
      </c>
      <c r="E158" s="77">
        <f t="shared" si="40"/>
        <v>0</v>
      </c>
      <c r="F158" s="75">
        <f t="shared" si="41"/>
        <v>0</v>
      </c>
      <c r="G158" s="75">
        <f t="shared" si="32"/>
        <v>0</v>
      </c>
      <c r="H158" s="59">
        <f>IF(SUM(F158:$F$366)=1,1,0)</f>
        <v>1</v>
      </c>
      <c r="I158" s="78">
        <f t="shared" si="33"/>
        <v>1</v>
      </c>
      <c r="J158" s="59">
        <f>IF(MOD(A158-1,12/VLOOKUP(Prem_Frequency,P_Parameters!$B$21:$C$24,2,FALSE))=0,1)*H158</f>
        <v>0</v>
      </c>
      <c r="K158" s="75">
        <f t="shared" si="34"/>
        <v>2000000</v>
      </c>
      <c r="L158" s="79">
        <f>SUMPRODUCT($J$7:$J$366,$N$7:$N$366)-SUMPRODUCT($J$7:J158,$N$7:N158)</f>
        <v>2100000</v>
      </c>
      <c r="M158" s="75">
        <f t="shared" ca="1" si="44"/>
        <v>5340911.7808677359</v>
      </c>
      <c r="N158" s="75">
        <f>C_Higher!J158*Ann_Prem/No_Ann_Prems</f>
        <v>0</v>
      </c>
      <c r="O158" s="78">
        <f>VLOOKUP(INT((A158-1)/12)+1,P_Parameters!$B$63:$C$66,2)*N158</f>
        <v>0</v>
      </c>
      <c r="P158" s="80">
        <f t="shared" si="35"/>
        <v>0</v>
      </c>
      <c r="Q158" s="92">
        <f t="shared" si="36"/>
        <v>0</v>
      </c>
      <c r="R158" s="78">
        <f t="shared" ca="1" si="37"/>
        <v>0</v>
      </c>
      <c r="S158" s="75">
        <f t="shared" ca="1" si="38"/>
        <v>5383888.2570789577</v>
      </c>
      <c r="T158" s="75">
        <f t="shared" ca="1" si="42"/>
        <v>5383888.2570789577</v>
      </c>
      <c r="U158" s="81">
        <f>VLOOKUP(D158,P_Parameters!$B$71:$C$76,2)</f>
        <v>0</v>
      </c>
    </row>
    <row r="159" spans="1:21" x14ac:dyDescent="0.25">
      <c r="A159" s="59">
        <f t="shared" si="43"/>
        <v>153</v>
      </c>
      <c r="B159" s="76">
        <f t="shared" ca="1" si="30"/>
        <v>48030</v>
      </c>
      <c r="C159" s="76">
        <f t="shared" ca="1" si="31"/>
        <v>48061</v>
      </c>
      <c r="D159" s="77">
        <f t="shared" si="39"/>
        <v>13</v>
      </c>
      <c r="E159" s="77">
        <f t="shared" si="40"/>
        <v>0</v>
      </c>
      <c r="F159" s="75">
        <f t="shared" si="41"/>
        <v>0</v>
      </c>
      <c r="G159" s="75">
        <f t="shared" si="32"/>
        <v>0</v>
      </c>
      <c r="H159" s="59">
        <f>IF(SUM(F159:$F$366)=1,1,0)</f>
        <v>1</v>
      </c>
      <c r="I159" s="78">
        <f t="shared" si="33"/>
        <v>1</v>
      </c>
      <c r="J159" s="59">
        <f>IF(MOD(A159-1,12/VLOOKUP(Prem_Frequency,P_Parameters!$B$21:$C$24,2,FALSE))=0,1)*H159</f>
        <v>0</v>
      </c>
      <c r="K159" s="75">
        <f t="shared" si="34"/>
        <v>2000000</v>
      </c>
      <c r="L159" s="79">
        <f>SUMPRODUCT($J$7:$J$366,$N$7:$N$366)-SUMPRODUCT($J$7:J159,$N$7:N159)</f>
        <v>2100000</v>
      </c>
      <c r="M159" s="75">
        <f t="shared" ca="1" si="44"/>
        <v>5383888.2570789577</v>
      </c>
      <c r="N159" s="75">
        <f>C_Higher!J159*Ann_Prem/No_Ann_Prems</f>
        <v>0</v>
      </c>
      <c r="O159" s="78">
        <f>VLOOKUP(INT((A159-1)/12)+1,P_Parameters!$B$63:$C$66,2)*N159</f>
        <v>0</v>
      </c>
      <c r="P159" s="80">
        <f t="shared" si="35"/>
        <v>0</v>
      </c>
      <c r="Q159" s="92">
        <f t="shared" si="36"/>
        <v>0</v>
      </c>
      <c r="R159" s="78">
        <f t="shared" ca="1" si="37"/>
        <v>0</v>
      </c>
      <c r="S159" s="75">
        <f t="shared" ca="1" si="38"/>
        <v>5427210.5501812482</v>
      </c>
      <c r="T159" s="75">
        <f t="shared" ca="1" si="42"/>
        <v>5427210.5501812482</v>
      </c>
      <c r="U159" s="81">
        <f>VLOOKUP(D159,P_Parameters!$B$71:$C$76,2)</f>
        <v>0</v>
      </c>
    </row>
    <row r="160" spans="1:21" x14ac:dyDescent="0.25">
      <c r="A160" s="59">
        <f t="shared" si="43"/>
        <v>154</v>
      </c>
      <c r="B160" s="76">
        <f t="shared" ca="1" si="30"/>
        <v>48061</v>
      </c>
      <c r="C160" s="76">
        <f t="shared" ca="1" si="31"/>
        <v>48092</v>
      </c>
      <c r="D160" s="77">
        <f t="shared" si="39"/>
        <v>13</v>
      </c>
      <c r="E160" s="77">
        <f t="shared" si="40"/>
        <v>0</v>
      </c>
      <c r="F160" s="75">
        <f t="shared" si="41"/>
        <v>0</v>
      </c>
      <c r="G160" s="75">
        <f t="shared" si="32"/>
        <v>0</v>
      </c>
      <c r="H160" s="59">
        <f>IF(SUM(F160:$F$366)=1,1,0)</f>
        <v>1</v>
      </c>
      <c r="I160" s="78">
        <f t="shared" si="33"/>
        <v>1</v>
      </c>
      <c r="J160" s="59">
        <f>IF(MOD(A160-1,12/VLOOKUP(Prem_Frequency,P_Parameters!$B$21:$C$24,2,FALSE))=0,1)*H160</f>
        <v>0</v>
      </c>
      <c r="K160" s="75">
        <f t="shared" si="34"/>
        <v>2000000</v>
      </c>
      <c r="L160" s="79">
        <f>SUMPRODUCT($J$7:$J$366,$N$7:$N$366)-SUMPRODUCT($J$7:J160,$N$7:N160)</f>
        <v>2100000</v>
      </c>
      <c r="M160" s="75">
        <f t="shared" ca="1" si="44"/>
        <v>5427210.5501812482</v>
      </c>
      <c r="N160" s="75">
        <f>C_Higher!J160*Ann_Prem/No_Ann_Prems</f>
        <v>0</v>
      </c>
      <c r="O160" s="78">
        <f>VLOOKUP(INT((A160-1)/12)+1,P_Parameters!$B$63:$C$66,2)*N160</f>
        <v>0</v>
      </c>
      <c r="P160" s="80">
        <f t="shared" si="35"/>
        <v>0</v>
      </c>
      <c r="Q160" s="92">
        <f t="shared" si="36"/>
        <v>0</v>
      </c>
      <c r="R160" s="78">
        <f t="shared" ca="1" si="37"/>
        <v>0</v>
      </c>
      <c r="S160" s="75">
        <f t="shared" ca="1" si="38"/>
        <v>5470881.4428439355</v>
      </c>
      <c r="T160" s="75">
        <f t="shared" ca="1" si="42"/>
        <v>5470881.4428439355</v>
      </c>
      <c r="U160" s="81">
        <f>VLOOKUP(D160,P_Parameters!$B$71:$C$76,2)</f>
        <v>0</v>
      </c>
    </row>
    <row r="161" spans="1:21" x14ac:dyDescent="0.25">
      <c r="A161" s="59">
        <f t="shared" si="43"/>
        <v>155</v>
      </c>
      <c r="B161" s="76">
        <f t="shared" ca="1" si="30"/>
        <v>48092</v>
      </c>
      <c r="C161" s="76">
        <f t="shared" ca="1" si="31"/>
        <v>48122</v>
      </c>
      <c r="D161" s="77">
        <f t="shared" si="39"/>
        <v>13</v>
      </c>
      <c r="E161" s="77">
        <f t="shared" si="40"/>
        <v>0</v>
      </c>
      <c r="F161" s="75">
        <f t="shared" si="41"/>
        <v>0</v>
      </c>
      <c r="G161" s="75">
        <f t="shared" si="32"/>
        <v>0</v>
      </c>
      <c r="H161" s="59">
        <f>IF(SUM(F161:$F$366)=1,1,0)</f>
        <v>1</v>
      </c>
      <c r="I161" s="78">
        <f t="shared" si="33"/>
        <v>1</v>
      </c>
      <c r="J161" s="59">
        <f>IF(MOD(A161-1,12/VLOOKUP(Prem_Frequency,P_Parameters!$B$21:$C$24,2,FALSE))=0,1)*H161</f>
        <v>0</v>
      </c>
      <c r="K161" s="75">
        <f t="shared" si="34"/>
        <v>2000000</v>
      </c>
      <c r="L161" s="79">
        <f>SUMPRODUCT($J$7:$J$366,$N$7:$N$366)-SUMPRODUCT($J$7:J161,$N$7:N161)</f>
        <v>2100000</v>
      </c>
      <c r="M161" s="75">
        <f t="shared" ca="1" si="44"/>
        <v>5470881.4428439355</v>
      </c>
      <c r="N161" s="75">
        <f>C_Higher!J161*Ann_Prem/No_Ann_Prems</f>
        <v>0</v>
      </c>
      <c r="O161" s="78">
        <f>VLOOKUP(INT((A161-1)/12)+1,P_Parameters!$B$63:$C$66,2)*N161</f>
        <v>0</v>
      </c>
      <c r="P161" s="80">
        <f t="shared" si="35"/>
        <v>0</v>
      </c>
      <c r="Q161" s="92">
        <f t="shared" si="36"/>
        <v>0</v>
      </c>
      <c r="R161" s="78">
        <f t="shared" ca="1" si="37"/>
        <v>0</v>
      </c>
      <c r="S161" s="75">
        <f t="shared" ca="1" si="38"/>
        <v>5514903.7401275272</v>
      </c>
      <c r="T161" s="75">
        <f t="shared" ca="1" si="42"/>
        <v>5514903.7401275272</v>
      </c>
      <c r="U161" s="81">
        <f>VLOOKUP(D161,P_Parameters!$B$71:$C$76,2)</f>
        <v>0</v>
      </c>
    </row>
    <row r="162" spans="1:21" x14ac:dyDescent="0.25">
      <c r="A162" s="59">
        <f t="shared" si="43"/>
        <v>156</v>
      </c>
      <c r="B162" s="76">
        <f t="shared" ca="1" si="30"/>
        <v>48122</v>
      </c>
      <c r="C162" s="76">
        <f t="shared" ca="1" si="31"/>
        <v>48153</v>
      </c>
      <c r="D162" s="77">
        <f t="shared" si="39"/>
        <v>14</v>
      </c>
      <c r="E162" s="77">
        <f t="shared" si="40"/>
        <v>13</v>
      </c>
      <c r="F162" s="75">
        <f t="shared" si="41"/>
        <v>0</v>
      </c>
      <c r="G162" s="75">
        <f t="shared" si="32"/>
        <v>0</v>
      </c>
      <c r="H162" s="59">
        <f>IF(SUM(F162:$F$366)=1,1,0)</f>
        <v>1</v>
      </c>
      <c r="I162" s="78">
        <f t="shared" si="33"/>
        <v>1</v>
      </c>
      <c r="J162" s="59">
        <f>IF(MOD(A162-1,12/VLOOKUP(Prem_Frequency,P_Parameters!$B$21:$C$24,2,FALSE))=0,1)*H162</f>
        <v>0</v>
      </c>
      <c r="K162" s="75">
        <f t="shared" si="34"/>
        <v>2000000</v>
      </c>
      <c r="L162" s="79">
        <f>SUMPRODUCT($J$7:$J$366,$N$7:$N$366)-SUMPRODUCT($J$7:J162,$N$7:N162)</f>
        <v>2100000</v>
      </c>
      <c r="M162" s="75">
        <f t="shared" ca="1" si="44"/>
        <v>5514903.7401275272</v>
      </c>
      <c r="N162" s="75">
        <f>C_Higher!J162*Ann_Prem/No_Ann_Prems</f>
        <v>0</v>
      </c>
      <c r="O162" s="78">
        <f>VLOOKUP(INT((A162-1)/12)+1,P_Parameters!$B$63:$C$66,2)*N162</f>
        <v>0</v>
      </c>
      <c r="P162" s="80">
        <f t="shared" si="35"/>
        <v>0</v>
      </c>
      <c r="Q162" s="92">
        <f t="shared" si="36"/>
        <v>0</v>
      </c>
      <c r="R162" s="78">
        <f t="shared" ca="1" si="37"/>
        <v>0</v>
      </c>
      <c r="S162" s="75">
        <f t="shared" ca="1" si="38"/>
        <v>5559280.2696638871</v>
      </c>
      <c r="T162" s="75">
        <f t="shared" ca="1" si="42"/>
        <v>5559280.2696638871</v>
      </c>
      <c r="U162" s="81">
        <f>VLOOKUP(D162,P_Parameters!$B$71:$C$76,2)</f>
        <v>0</v>
      </c>
    </row>
    <row r="163" spans="1:21" x14ac:dyDescent="0.25">
      <c r="A163" s="59">
        <f t="shared" si="43"/>
        <v>157</v>
      </c>
      <c r="B163" s="76">
        <f t="shared" ca="1" si="30"/>
        <v>48153</v>
      </c>
      <c r="C163" s="76">
        <f t="shared" ca="1" si="31"/>
        <v>48183</v>
      </c>
      <c r="D163" s="77">
        <f t="shared" si="39"/>
        <v>14</v>
      </c>
      <c r="E163" s="77">
        <f t="shared" si="40"/>
        <v>0</v>
      </c>
      <c r="F163" s="75">
        <f t="shared" si="41"/>
        <v>0</v>
      </c>
      <c r="G163" s="75">
        <f t="shared" si="32"/>
        <v>1</v>
      </c>
      <c r="H163" s="59">
        <f>IF(SUM(F163:$F$366)=1,1,0)</f>
        <v>1</v>
      </c>
      <c r="I163" s="78">
        <f t="shared" si="33"/>
        <v>1</v>
      </c>
      <c r="J163" s="59">
        <f>IF(MOD(A163-1,12/VLOOKUP(Prem_Frequency,P_Parameters!$B$21:$C$24,2,FALSE))=0,1)*H163</f>
        <v>1</v>
      </c>
      <c r="K163" s="75">
        <f t="shared" si="34"/>
        <v>2000000</v>
      </c>
      <c r="L163" s="79">
        <f>SUMPRODUCT($J$7:$J$366,$N$7:$N$366)-SUMPRODUCT($J$7:J163,$N$7:N163)</f>
        <v>1800000</v>
      </c>
      <c r="M163" s="75">
        <f t="shared" ca="1" si="44"/>
        <v>5559280.2696638871</v>
      </c>
      <c r="N163" s="75">
        <f>C_Higher!J163*Ann_Prem/No_Ann_Prems</f>
        <v>300000</v>
      </c>
      <c r="O163" s="78">
        <f>VLOOKUP(INT((A163-1)/12)+1,P_Parameters!$B$63:$C$66,2)*N163</f>
        <v>0</v>
      </c>
      <c r="P163" s="80">
        <f t="shared" si="35"/>
        <v>3000</v>
      </c>
      <c r="Q163" s="92">
        <f t="shared" si="36"/>
        <v>5000</v>
      </c>
      <c r="R163" s="78">
        <f t="shared" ca="1" si="37"/>
        <v>45030</v>
      </c>
      <c r="S163" s="75">
        <f t="shared" ca="1" si="38"/>
        <v>5852971.1643029796</v>
      </c>
      <c r="T163" s="75">
        <f t="shared" ca="1" si="42"/>
        <v>5852971.1643029796</v>
      </c>
      <c r="U163" s="81">
        <f>VLOOKUP(D163,P_Parameters!$B$71:$C$76,2)</f>
        <v>0</v>
      </c>
    </row>
    <row r="164" spans="1:21" x14ac:dyDescent="0.25">
      <c r="A164" s="59">
        <f t="shared" si="43"/>
        <v>158</v>
      </c>
      <c r="B164" s="76">
        <f t="shared" ca="1" si="30"/>
        <v>48183</v>
      </c>
      <c r="C164" s="76">
        <f t="shared" ca="1" si="31"/>
        <v>48214</v>
      </c>
      <c r="D164" s="77">
        <f t="shared" si="39"/>
        <v>14</v>
      </c>
      <c r="E164" s="77">
        <f t="shared" si="40"/>
        <v>0</v>
      </c>
      <c r="F164" s="75">
        <f t="shared" si="41"/>
        <v>0</v>
      </c>
      <c r="G164" s="75">
        <f t="shared" si="32"/>
        <v>0</v>
      </c>
      <c r="H164" s="59">
        <f>IF(SUM(F164:$F$366)=1,1,0)</f>
        <v>1</v>
      </c>
      <c r="I164" s="78">
        <f t="shared" si="33"/>
        <v>1</v>
      </c>
      <c r="J164" s="59">
        <f>IF(MOD(A164-1,12/VLOOKUP(Prem_Frequency,P_Parameters!$B$21:$C$24,2,FALSE))=0,1)*H164</f>
        <v>0</v>
      </c>
      <c r="K164" s="75">
        <f t="shared" si="34"/>
        <v>2000000</v>
      </c>
      <c r="L164" s="79">
        <f>SUMPRODUCT($J$7:$J$366,$N$7:$N$366)-SUMPRODUCT($J$7:J164,$N$7:N164)</f>
        <v>1800000</v>
      </c>
      <c r="M164" s="75">
        <f t="shared" ca="1" si="44"/>
        <v>5852971.1643029796</v>
      </c>
      <c r="N164" s="75">
        <f>C_Higher!J164*Ann_Prem/No_Ann_Prems</f>
        <v>0</v>
      </c>
      <c r="O164" s="78">
        <f>VLOOKUP(INT((A164-1)/12)+1,P_Parameters!$B$63:$C$66,2)*N164</f>
        <v>0</v>
      </c>
      <c r="P164" s="80">
        <f t="shared" si="35"/>
        <v>0</v>
      </c>
      <c r="Q164" s="92">
        <f t="shared" si="36"/>
        <v>0</v>
      </c>
      <c r="R164" s="78">
        <f t="shared" ca="1" si="37"/>
        <v>0</v>
      </c>
      <c r="S164" s="75">
        <f t="shared" ca="1" si="38"/>
        <v>5900068.005877615</v>
      </c>
      <c r="T164" s="75">
        <f t="shared" ca="1" si="42"/>
        <v>5900068.005877615</v>
      </c>
      <c r="U164" s="81">
        <f>VLOOKUP(D164,P_Parameters!$B$71:$C$76,2)</f>
        <v>0</v>
      </c>
    </row>
    <row r="165" spans="1:21" x14ac:dyDescent="0.25">
      <c r="A165" s="59">
        <f t="shared" si="43"/>
        <v>159</v>
      </c>
      <c r="B165" s="76">
        <f t="shared" ca="1" si="30"/>
        <v>48214</v>
      </c>
      <c r="C165" s="76">
        <f t="shared" ca="1" si="31"/>
        <v>48245</v>
      </c>
      <c r="D165" s="77">
        <f t="shared" si="39"/>
        <v>14</v>
      </c>
      <c r="E165" s="77">
        <f t="shared" si="40"/>
        <v>0</v>
      </c>
      <c r="F165" s="75">
        <f t="shared" si="41"/>
        <v>0</v>
      </c>
      <c r="G165" s="75">
        <f t="shared" si="32"/>
        <v>0</v>
      </c>
      <c r="H165" s="59">
        <f>IF(SUM(F165:$F$366)=1,1,0)</f>
        <v>1</v>
      </c>
      <c r="I165" s="78">
        <f t="shared" si="33"/>
        <v>1</v>
      </c>
      <c r="J165" s="59">
        <f>IF(MOD(A165-1,12/VLOOKUP(Prem_Frequency,P_Parameters!$B$21:$C$24,2,FALSE))=0,1)*H165</f>
        <v>0</v>
      </c>
      <c r="K165" s="75">
        <f t="shared" si="34"/>
        <v>2000000</v>
      </c>
      <c r="L165" s="79">
        <f>SUMPRODUCT($J$7:$J$366,$N$7:$N$366)-SUMPRODUCT($J$7:J165,$N$7:N165)</f>
        <v>1800000</v>
      </c>
      <c r="M165" s="75">
        <f t="shared" ca="1" si="44"/>
        <v>5900068.005877615</v>
      </c>
      <c r="N165" s="75">
        <f>C_Higher!J165*Ann_Prem/No_Ann_Prems</f>
        <v>0</v>
      </c>
      <c r="O165" s="78">
        <f>VLOOKUP(INT((A165-1)/12)+1,P_Parameters!$B$63:$C$66,2)*N165</f>
        <v>0</v>
      </c>
      <c r="P165" s="80">
        <f t="shared" si="35"/>
        <v>0</v>
      </c>
      <c r="Q165" s="92">
        <f t="shared" si="36"/>
        <v>0</v>
      </c>
      <c r="R165" s="78">
        <f t="shared" ca="1" si="37"/>
        <v>0</v>
      </c>
      <c r="S165" s="75">
        <f t="shared" ca="1" si="38"/>
        <v>5947543.819503204</v>
      </c>
      <c r="T165" s="75">
        <f t="shared" ca="1" si="42"/>
        <v>5947543.819503204</v>
      </c>
      <c r="U165" s="81">
        <f>VLOOKUP(D165,P_Parameters!$B$71:$C$76,2)</f>
        <v>0</v>
      </c>
    </row>
    <row r="166" spans="1:21" x14ac:dyDescent="0.25">
      <c r="A166" s="59">
        <f t="shared" si="43"/>
        <v>160</v>
      </c>
      <c r="B166" s="76">
        <f t="shared" ca="1" si="30"/>
        <v>48245</v>
      </c>
      <c r="C166" s="76">
        <f t="shared" ca="1" si="31"/>
        <v>48274</v>
      </c>
      <c r="D166" s="77">
        <f t="shared" si="39"/>
        <v>14</v>
      </c>
      <c r="E166" s="77">
        <f t="shared" si="40"/>
        <v>0</v>
      </c>
      <c r="F166" s="75">
        <f t="shared" si="41"/>
        <v>0</v>
      </c>
      <c r="G166" s="75">
        <f t="shared" si="32"/>
        <v>0</v>
      </c>
      <c r="H166" s="59">
        <f>IF(SUM(F166:$F$366)=1,1,0)</f>
        <v>1</v>
      </c>
      <c r="I166" s="78">
        <f t="shared" si="33"/>
        <v>1</v>
      </c>
      <c r="J166" s="59">
        <f>IF(MOD(A166-1,12/VLOOKUP(Prem_Frequency,P_Parameters!$B$21:$C$24,2,FALSE))=0,1)*H166</f>
        <v>0</v>
      </c>
      <c r="K166" s="75">
        <f t="shared" si="34"/>
        <v>2000000</v>
      </c>
      <c r="L166" s="79">
        <f>SUMPRODUCT($J$7:$J$366,$N$7:$N$366)-SUMPRODUCT($J$7:J166,$N$7:N166)</f>
        <v>1800000</v>
      </c>
      <c r="M166" s="75">
        <f t="shared" ca="1" si="44"/>
        <v>5947543.819503204</v>
      </c>
      <c r="N166" s="75">
        <f>C_Higher!J166*Ann_Prem/No_Ann_Prems</f>
        <v>0</v>
      </c>
      <c r="O166" s="78">
        <f>VLOOKUP(INT((A166-1)/12)+1,P_Parameters!$B$63:$C$66,2)*N166</f>
        <v>0</v>
      </c>
      <c r="P166" s="80">
        <f t="shared" si="35"/>
        <v>0</v>
      </c>
      <c r="Q166" s="92">
        <f t="shared" si="36"/>
        <v>0</v>
      </c>
      <c r="R166" s="78">
        <f t="shared" ca="1" si="37"/>
        <v>0</v>
      </c>
      <c r="S166" s="75">
        <f t="shared" ca="1" si="38"/>
        <v>5995401.6546372175</v>
      </c>
      <c r="T166" s="75">
        <f t="shared" ca="1" si="42"/>
        <v>5995401.6546372175</v>
      </c>
      <c r="U166" s="81">
        <f>VLOOKUP(D166,P_Parameters!$B$71:$C$76,2)</f>
        <v>0</v>
      </c>
    </row>
    <row r="167" spans="1:21" x14ac:dyDescent="0.25">
      <c r="A167" s="59">
        <f t="shared" si="43"/>
        <v>161</v>
      </c>
      <c r="B167" s="76">
        <f t="shared" ca="1" si="30"/>
        <v>48274</v>
      </c>
      <c r="C167" s="76">
        <f t="shared" ca="1" si="31"/>
        <v>48305</v>
      </c>
      <c r="D167" s="77">
        <f t="shared" si="39"/>
        <v>14</v>
      </c>
      <c r="E167" s="77">
        <f t="shared" si="40"/>
        <v>0</v>
      </c>
      <c r="F167" s="75">
        <f t="shared" si="41"/>
        <v>0</v>
      </c>
      <c r="G167" s="75">
        <f t="shared" si="32"/>
        <v>0</v>
      </c>
      <c r="H167" s="59">
        <f>IF(SUM(F167:$F$366)=1,1,0)</f>
        <v>1</v>
      </c>
      <c r="I167" s="78">
        <f t="shared" si="33"/>
        <v>1</v>
      </c>
      <c r="J167" s="59">
        <f>IF(MOD(A167-1,12/VLOOKUP(Prem_Frequency,P_Parameters!$B$21:$C$24,2,FALSE))=0,1)*H167</f>
        <v>0</v>
      </c>
      <c r="K167" s="75">
        <f t="shared" si="34"/>
        <v>2000000</v>
      </c>
      <c r="L167" s="79">
        <f>SUMPRODUCT($J$7:$J$366,$N$7:$N$366)-SUMPRODUCT($J$7:J167,$N$7:N167)</f>
        <v>1800000</v>
      </c>
      <c r="M167" s="75">
        <f t="shared" ca="1" si="44"/>
        <v>5995401.6546372175</v>
      </c>
      <c r="N167" s="75">
        <f>C_Higher!J167*Ann_Prem/No_Ann_Prems</f>
        <v>0</v>
      </c>
      <c r="O167" s="78">
        <f>VLOOKUP(INT((A167-1)/12)+1,P_Parameters!$B$63:$C$66,2)*N167</f>
        <v>0</v>
      </c>
      <c r="P167" s="80">
        <f t="shared" si="35"/>
        <v>0</v>
      </c>
      <c r="Q167" s="92">
        <f t="shared" si="36"/>
        <v>0</v>
      </c>
      <c r="R167" s="78">
        <f t="shared" ca="1" si="37"/>
        <v>0</v>
      </c>
      <c r="S167" s="75">
        <f t="shared" ca="1" si="38"/>
        <v>6043644.5852750596</v>
      </c>
      <c r="T167" s="75">
        <f t="shared" ca="1" si="42"/>
        <v>6043644.5852750596</v>
      </c>
      <c r="U167" s="81">
        <f>VLOOKUP(D167,P_Parameters!$B$71:$C$76,2)</f>
        <v>0</v>
      </c>
    </row>
    <row r="168" spans="1:21" x14ac:dyDescent="0.25">
      <c r="A168" s="59">
        <f t="shared" si="43"/>
        <v>162</v>
      </c>
      <c r="B168" s="76">
        <f t="shared" ca="1" si="30"/>
        <v>48305</v>
      </c>
      <c r="C168" s="76">
        <f t="shared" ca="1" si="31"/>
        <v>48335</v>
      </c>
      <c r="D168" s="77">
        <f t="shared" si="39"/>
        <v>14</v>
      </c>
      <c r="E168" s="77">
        <f t="shared" si="40"/>
        <v>0</v>
      </c>
      <c r="F168" s="75">
        <f t="shared" si="41"/>
        <v>0</v>
      </c>
      <c r="G168" s="75">
        <f t="shared" si="32"/>
        <v>0</v>
      </c>
      <c r="H168" s="59">
        <f>IF(SUM(F168:$F$366)=1,1,0)</f>
        <v>1</v>
      </c>
      <c r="I168" s="78">
        <f t="shared" si="33"/>
        <v>1</v>
      </c>
      <c r="J168" s="59">
        <f>IF(MOD(A168-1,12/VLOOKUP(Prem_Frequency,P_Parameters!$B$21:$C$24,2,FALSE))=0,1)*H168</f>
        <v>0</v>
      </c>
      <c r="K168" s="75">
        <f t="shared" si="34"/>
        <v>2000000</v>
      </c>
      <c r="L168" s="79">
        <f>SUMPRODUCT($J$7:$J$366,$N$7:$N$366)-SUMPRODUCT($J$7:J168,$N$7:N168)</f>
        <v>1800000</v>
      </c>
      <c r="M168" s="75">
        <f t="shared" ca="1" si="44"/>
        <v>6043644.5852750596</v>
      </c>
      <c r="N168" s="75">
        <f>C_Higher!J168*Ann_Prem/No_Ann_Prems</f>
        <v>0</v>
      </c>
      <c r="O168" s="78">
        <f>VLOOKUP(INT((A168-1)/12)+1,P_Parameters!$B$63:$C$66,2)*N168</f>
        <v>0</v>
      </c>
      <c r="P168" s="80">
        <f t="shared" si="35"/>
        <v>0</v>
      </c>
      <c r="Q168" s="92">
        <f t="shared" si="36"/>
        <v>0</v>
      </c>
      <c r="R168" s="78">
        <f t="shared" ca="1" si="37"/>
        <v>0</v>
      </c>
      <c r="S168" s="75">
        <f t="shared" ca="1" si="38"/>
        <v>6092275.7101475159</v>
      </c>
      <c r="T168" s="75">
        <f t="shared" ca="1" si="42"/>
        <v>6092275.7101475159</v>
      </c>
      <c r="U168" s="81">
        <f>VLOOKUP(D168,P_Parameters!$B$71:$C$76,2)</f>
        <v>0</v>
      </c>
    </row>
    <row r="169" spans="1:21" x14ac:dyDescent="0.25">
      <c r="A169" s="59">
        <f t="shared" si="43"/>
        <v>163</v>
      </c>
      <c r="B169" s="76">
        <f t="shared" ca="1" si="30"/>
        <v>48335</v>
      </c>
      <c r="C169" s="76">
        <f t="shared" ca="1" si="31"/>
        <v>48366</v>
      </c>
      <c r="D169" s="77">
        <f t="shared" si="39"/>
        <v>14</v>
      </c>
      <c r="E169" s="77">
        <f t="shared" si="40"/>
        <v>0</v>
      </c>
      <c r="F169" s="75">
        <f t="shared" si="41"/>
        <v>0</v>
      </c>
      <c r="G169" s="75">
        <f t="shared" si="32"/>
        <v>0</v>
      </c>
      <c r="H169" s="59">
        <f>IF(SUM(F169:$F$366)=1,1,0)</f>
        <v>1</v>
      </c>
      <c r="I169" s="78">
        <f t="shared" si="33"/>
        <v>1</v>
      </c>
      <c r="J169" s="59">
        <f>IF(MOD(A169-1,12/VLOOKUP(Prem_Frequency,P_Parameters!$B$21:$C$24,2,FALSE))=0,1)*H169</f>
        <v>0</v>
      </c>
      <c r="K169" s="75">
        <f t="shared" si="34"/>
        <v>2000000</v>
      </c>
      <c r="L169" s="79">
        <f>SUMPRODUCT($J$7:$J$366,$N$7:$N$366)-SUMPRODUCT($J$7:J169,$N$7:N169)</f>
        <v>1800000</v>
      </c>
      <c r="M169" s="75">
        <f t="shared" ca="1" si="44"/>
        <v>6092275.7101475159</v>
      </c>
      <c r="N169" s="75">
        <f>C_Higher!J169*Ann_Prem/No_Ann_Prems</f>
        <v>0</v>
      </c>
      <c r="O169" s="78">
        <f>VLOOKUP(INT((A169-1)/12)+1,P_Parameters!$B$63:$C$66,2)*N169</f>
        <v>0</v>
      </c>
      <c r="P169" s="80">
        <f t="shared" si="35"/>
        <v>0</v>
      </c>
      <c r="Q169" s="92">
        <f t="shared" si="36"/>
        <v>0</v>
      </c>
      <c r="R169" s="78">
        <f t="shared" ca="1" si="37"/>
        <v>0</v>
      </c>
      <c r="S169" s="75">
        <f t="shared" ca="1" si="38"/>
        <v>6141298.1529197907</v>
      </c>
      <c r="T169" s="75">
        <f t="shared" ca="1" si="42"/>
        <v>6141298.1529197907</v>
      </c>
      <c r="U169" s="81">
        <f>VLOOKUP(D169,P_Parameters!$B$71:$C$76,2)</f>
        <v>0</v>
      </c>
    </row>
    <row r="170" spans="1:21" x14ac:dyDescent="0.25">
      <c r="A170" s="59">
        <f t="shared" si="43"/>
        <v>164</v>
      </c>
      <c r="B170" s="76">
        <f t="shared" ca="1" si="30"/>
        <v>48366</v>
      </c>
      <c r="C170" s="76">
        <f t="shared" ca="1" si="31"/>
        <v>48396</v>
      </c>
      <c r="D170" s="77">
        <f t="shared" si="39"/>
        <v>14</v>
      </c>
      <c r="E170" s="77">
        <f t="shared" si="40"/>
        <v>0</v>
      </c>
      <c r="F170" s="75">
        <f t="shared" si="41"/>
        <v>0</v>
      </c>
      <c r="G170" s="75">
        <f t="shared" si="32"/>
        <v>0</v>
      </c>
      <c r="H170" s="59">
        <f>IF(SUM(F170:$F$366)=1,1,0)</f>
        <v>1</v>
      </c>
      <c r="I170" s="78">
        <f t="shared" si="33"/>
        <v>1</v>
      </c>
      <c r="J170" s="59">
        <f>IF(MOD(A170-1,12/VLOOKUP(Prem_Frequency,P_Parameters!$B$21:$C$24,2,FALSE))=0,1)*H170</f>
        <v>0</v>
      </c>
      <c r="K170" s="75">
        <f t="shared" si="34"/>
        <v>2000000</v>
      </c>
      <c r="L170" s="79">
        <f>SUMPRODUCT($J$7:$J$366,$N$7:$N$366)-SUMPRODUCT($J$7:J170,$N$7:N170)</f>
        <v>1800000</v>
      </c>
      <c r="M170" s="75">
        <f t="shared" ca="1" si="44"/>
        <v>6141298.1529197907</v>
      </c>
      <c r="N170" s="75">
        <f>C_Higher!J170*Ann_Prem/No_Ann_Prems</f>
        <v>0</v>
      </c>
      <c r="O170" s="78">
        <f>VLOOKUP(INT((A170-1)/12)+1,P_Parameters!$B$63:$C$66,2)*N170</f>
        <v>0</v>
      </c>
      <c r="P170" s="80">
        <f t="shared" si="35"/>
        <v>0</v>
      </c>
      <c r="Q170" s="92">
        <f t="shared" si="36"/>
        <v>0</v>
      </c>
      <c r="R170" s="78">
        <f t="shared" ca="1" si="37"/>
        <v>0</v>
      </c>
      <c r="S170" s="75">
        <f t="shared" ca="1" si="38"/>
        <v>6190715.0623921463</v>
      </c>
      <c r="T170" s="75">
        <f t="shared" ca="1" si="42"/>
        <v>6190715.0623921463</v>
      </c>
      <c r="U170" s="81">
        <f>VLOOKUP(D170,P_Parameters!$B$71:$C$76,2)</f>
        <v>0</v>
      </c>
    </row>
    <row r="171" spans="1:21" x14ac:dyDescent="0.25">
      <c r="A171" s="59">
        <f t="shared" si="43"/>
        <v>165</v>
      </c>
      <c r="B171" s="76">
        <f t="shared" ca="1" si="30"/>
        <v>48396</v>
      </c>
      <c r="C171" s="76">
        <f t="shared" ca="1" si="31"/>
        <v>48427</v>
      </c>
      <c r="D171" s="77">
        <f t="shared" si="39"/>
        <v>14</v>
      </c>
      <c r="E171" s="77">
        <f t="shared" si="40"/>
        <v>0</v>
      </c>
      <c r="F171" s="75">
        <f t="shared" si="41"/>
        <v>0</v>
      </c>
      <c r="G171" s="75">
        <f t="shared" si="32"/>
        <v>0</v>
      </c>
      <c r="H171" s="59">
        <f>IF(SUM(F171:$F$366)=1,1,0)</f>
        <v>1</v>
      </c>
      <c r="I171" s="78">
        <f t="shared" si="33"/>
        <v>1</v>
      </c>
      <c r="J171" s="59">
        <f>IF(MOD(A171-1,12/VLOOKUP(Prem_Frequency,P_Parameters!$B$21:$C$24,2,FALSE))=0,1)*H171</f>
        <v>0</v>
      </c>
      <c r="K171" s="75">
        <f t="shared" si="34"/>
        <v>2000000</v>
      </c>
      <c r="L171" s="79">
        <f>SUMPRODUCT($J$7:$J$366,$N$7:$N$366)-SUMPRODUCT($J$7:J171,$N$7:N171)</f>
        <v>1800000</v>
      </c>
      <c r="M171" s="75">
        <f t="shared" ca="1" si="44"/>
        <v>6190715.0623921463</v>
      </c>
      <c r="N171" s="75">
        <f>C_Higher!J171*Ann_Prem/No_Ann_Prems</f>
        <v>0</v>
      </c>
      <c r="O171" s="78">
        <f>VLOOKUP(INT((A171-1)/12)+1,P_Parameters!$B$63:$C$66,2)*N171</f>
        <v>0</v>
      </c>
      <c r="P171" s="80">
        <f t="shared" si="35"/>
        <v>0</v>
      </c>
      <c r="Q171" s="92">
        <f t="shared" si="36"/>
        <v>0</v>
      </c>
      <c r="R171" s="78">
        <f t="shared" ca="1" si="37"/>
        <v>0</v>
      </c>
      <c r="S171" s="75">
        <f t="shared" ca="1" si="38"/>
        <v>6240529.6127021536</v>
      </c>
      <c r="T171" s="75">
        <f t="shared" ca="1" si="42"/>
        <v>6240529.6127021536</v>
      </c>
      <c r="U171" s="81">
        <f>VLOOKUP(D171,P_Parameters!$B$71:$C$76,2)</f>
        <v>0</v>
      </c>
    </row>
    <row r="172" spans="1:21" x14ac:dyDescent="0.25">
      <c r="A172" s="59">
        <f t="shared" si="43"/>
        <v>166</v>
      </c>
      <c r="B172" s="76">
        <f t="shared" ca="1" si="30"/>
        <v>48427</v>
      </c>
      <c r="C172" s="76">
        <f t="shared" ca="1" si="31"/>
        <v>48458</v>
      </c>
      <c r="D172" s="77">
        <f t="shared" si="39"/>
        <v>14</v>
      </c>
      <c r="E172" s="77">
        <f t="shared" si="40"/>
        <v>0</v>
      </c>
      <c r="F172" s="75">
        <f t="shared" si="41"/>
        <v>0</v>
      </c>
      <c r="G172" s="75">
        <f t="shared" si="32"/>
        <v>0</v>
      </c>
      <c r="H172" s="59">
        <f>IF(SUM(F172:$F$366)=1,1,0)</f>
        <v>1</v>
      </c>
      <c r="I172" s="78">
        <f t="shared" si="33"/>
        <v>1</v>
      </c>
      <c r="J172" s="59">
        <f>IF(MOD(A172-1,12/VLOOKUP(Prem_Frequency,P_Parameters!$B$21:$C$24,2,FALSE))=0,1)*H172</f>
        <v>0</v>
      </c>
      <c r="K172" s="75">
        <f t="shared" si="34"/>
        <v>2000000</v>
      </c>
      <c r="L172" s="79">
        <f>SUMPRODUCT($J$7:$J$366,$N$7:$N$366)-SUMPRODUCT($J$7:J172,$N$7:N172)</f>
        <v>1800000</v>
      </c>
      <c r="M172" s="75">
        <f t="shared" ca="1" si="44"/>
        <v>6240529.6127021536</v>
      </c>
      <c r="N172" s="75">
        <f>C_Higher!J172*Ann_Prem/No_Ann_Prems</f>
        <v>0</v>
      </c>
      <c r="O172" s="78">
        <f>VLOOKUP(INT((A172-1)/12)+1,P_Parameters!$B$63:$C$66,2)*N172</f>
        <v>0</v>
      </c>
      <c r="P172" s="80">
        <f t="shared" si="35"/>
        <v>0</v>
      </c>
      <c r="Q172" s="92">
        <f t="shared" si="36"/>
        <v>0</v>
      </c>
      <c r="R172" s="78">
        <f t="shared" ca="1" si="37"/>
        <v>0</v>
      </c>
      <c r="S172" s="75">
        <f t="shared" ca="1" si="38"/>
        <v>6290745.0035285763</v>
      </c>
      <c r="T172" s="75">
        <f t="shared" ca="1" si="42"/>
        <v>6290745.0035285763</v>
      </c>
      <c r="U172" s="81">
        <f>VLOOKUP(D172,P_Parameters!$B$71:$C$76,2)</f>
        <v>0</v>
      </c>
    </row>
    <row r="173" spans="1:21" x14ac:dyDescent="0.25">
      <c r="A173" s="59">
        <f t="shared" si="43"/>
        <v>167</v>
      </c>
      <c r="B173" s="76">
        <f t="shared" ca="1" si="30"/>
        <v>48458</v>
      </c>
      <c r="C173" s="76">
        <f t="shared" ca="1" si="31"/>
        <v>48488</v>
      </c>
      <c r="D173" s="77">
        <f t="shared" si="39"/>
        <v>14</v>
      </c>
      <c r="E173" s="77">
        <f t="shared" si="40"/>
        <v>0</v>
      </c>
      <c r="F173" s="75">
        <f t="shared" si="41"/>
        <v>0</v>
      </c>
      <c r="G173" s="75">
        <f t="shared" si="32"/>
        <v>0</v>
      </c>
      <c r="H173" s="59">
        <f>IF(SUM(F173:$F$366)=1,1,0)</f>
        <v>1</v>
      </c>
      <c r="I173" s="78">
        <f t="shared" si="33"/>
        <v>1</v>
      </c>
      <c r="J173" s="59">
        <f>IF(MOD(A173-1,12/VLOOKUP(Prem_Frequency,P_Parameters!$B$21:$C$24,2,FALSE))=0,1)*H173</f>
        <v>0</v>
      </c>
      <c r="K173" s="75">
        <f t="shared" si="34"/>
        <v>2000000</v>
      </c>
      <c r="L173" s="79">
        <f>SUMPRODUCT($J$7:$J$366,$N$7:$N$366)-SUMPRODUCT($J$7:J173,$N$7:N173)</f>
        <v>1800000</v>
      </c>
      <c r="M173" s="75">
        <f t="shared" ca="1" si="44"/>
        <v>6290745.0035285763</v>
      </c>
      <c r="N173" s="75">
        <f>C_Higher!J173*Ann_Prem/No_Ann_Prems</f>
        <v>0</v>
      </c>
      <c r="O173" s="78">
        <f>VLOOKUP(INT((A173-1)/12)+1,P_Parameters!$B$63:$C$66,2)*N173</f>
        <v>0</v>
      </c>
      <c r="P173" s="80">
        <f t="shared" si="35"/>
        <v>0</v>
      </c>
      <c r="Q173" s="92">
        <f t="shared" si="36"/>
        <v>0</v>
      </c>
      <c r="R173" s="78">
        <f t="shared" ca="1" si="37"/>
        <v>0</v>
      </c>
      <c r="S173" s="75">
        <f t="shared" ca="1" si="38"/>
        <v>6341364.4602968888</v>
      </c>
      <c r="T173" s="75">
        <f t="shared" ca="1" si="42"/>
        <v>6341364.4602968888</v>
      </c>
      <c r="U173" s="81">
        <f>VLOOKUP(D173,P_Parameters!$B$71:$C$76,2)</f>
        <v>0</v>
      </c>
    </row>
    <row r="174" spans="1:21" x14ac:dyDescent="0.25">
      <c r="A174" s="59">
        <f t="shared" si="43"/>
        <v>168</v>
      </c>
      <c r="B174" s="76">
        <f t="shared" ca="1" si="30"/>
        <v>48488</v>
      </c>
      <c r="C174" s="76">
        <f t="shared" ca="1" si="31"/>
        <v>48519</v>
      </c>
      <c r="D174" s="77">
        <f t="shared" si="39"/>
        <v>15</v>
      </c>
      <c r="E174" s="77">
        <f t="shared" si="40"/>
        <v>14</v>
      </c>
      <c r="F174" s="75">
        <f t="shared" si="41"/>
        <v>0</v>
      </c>
      <c r="G174" s="75">
        <f t="shared" si="32"/>
        <v>0</v>
      </c>
      <c r="H174" s="59">
        <f>IF(SUM(F174:$F$366)=1,1,0)</f>
        <v>1</v>
      </c>
      <c r="I174" s="78">
        <f t="shared" si="33"/>
        <v>1</v>
      </c>
      <c r="J174" s="59">
        <f>IF(MOD(A174-1,12/VLOOKUP(Prem_Frequency,P_Parameters!$B$21:$C$24,2,FALSE))=0,1)*H174</f>
        <v>0</v>
      </c>
      <c r="K174" s="75">
        <f t="shared" si="34"/>
        <v>2000000</v>
      </c>
      <c r="L174" s="79">
        <f>SUMPRODUCT($J$7:$J$366,$N$7:$N$366)-SUMPRODUCT($J$7:J174,$N$7:N174)</f>
        <v>1800000</v>
      </c>
      <c r="M174" s="75">
        <f t="shared" ca="1" si="44"/>
        <v>6341364.4602968888</v>
      </c>
      <c r="N174" s="75">
        <f>C_Higher!J174*Ann_Prem/No_Ann_Prems</f>
        <v>0</v>
      </c>
      <c r="O174" s="78">
        <f>VLOOKUP(INT((A174-1)/12)+1,P_Parameters!$B$63:$C$66,2)*N174</f>
        <v>0</v>
      </c>
      <c r="P174" s="80">
        <f t="shared" si="35"/>
        <v>0</v>
      </c>
      <c r="Q174" s="92">
        <f t="shared" si="36"/>
        <v>0</v>
      </c>
      <c r="R174" s="78">
        <f t="shared" ca="1" si="37"/>
        <v>0</v>
      </c>
      <c r="S174" s="75">
        <f t="shared" ca="1" si="38"/>
        <v>6392391.2343864543</v>
      </c>
      <c r="T174" s="75">
        <f t="shared" ca="1" si="42"/>
        <v>6392391.2343864543</v>
      </c>
      <c r="U174" s="81">
        <f>VLOOKUP(D174,P_Parameters!$B$71:$C$76,2)</f>
        <v>0</v>
      </c>
    </row>
    <row r="175" spans="1:21" x14ac:dyDescent="0.25">
      <c r="A175" s="59">
        <f t="shared" si="43"/>
        <v>169</v>
      </c>
      <c r="B175" s="76">
        <f t="shared" ca="1" si="30"/>
        <v>48519</v>
      </c>
      <c r="C175" s="76">
        <f t="shared" ca="1" si="31"/>
        <v>48549</v>
      </c>
      <c r="D175" s="77">
        <f t="shared" si="39"/>
        <v>15</v>
      </c>
      <c r="E175" s="77">
        <f t="shared" si="40"/>
        <v>0</v>
      </c>
      <c r="F175" s="75">
        <f t="shared" si="41"/>
        <v>0</v>
      </c>
      <c r="G175" s="75">
        <f t="shared" si="32"/>
        <v>1</v>
      </c>
      <c r="H175" s="59">
        <f>IF(SUM(F175:$F$366)=1,1,0)</f>
        <v>1</v>
      </c>
      <c r="I175" s="78">
        <f t="shared" si="33"/>
        <v>1</v>
      </c>
      <c r="J175" s="59">
        <f>IF(MOD(A175-1,12/VLOOKUP(Prem_Frequency,P_Parameters!$B$21:$C$24,2,FALSE))=0,1)*H175</f>
        <v>1</v>
      </c>
      <c r="K175" s="75">
        <f t="shared" si="34"/>
        <v>2000000</v>
      </c>
      <c r="L175" s="79">
        <f>SUMPRODUCT($J$7:$J$366,$N$7:$N$366)-SUMPRODUCT($J$7:J175,$N$7:N175)</f>
        <v>1500000</v>
      </c>
      <c r="M175" s="75">
        <f t="shared" ca="1" si="44"/>
        <v>6392391.2343864543</v>
      </c>
      <c r="N175" s="75">
        <f>C_Higher!J175*Ann_Prem/No_Ann_Prems</f>
        <v>300000</v>
      </c>
      <c r="O175" s="78">
        <f>VLOOKUP(INT((A175-1)/12)+1,P_Parameters!$B$63:$C$66,2)*N175</f>
        <v>0</v>
      </c>
      <c r="P175" s="80">
        <f t="shared" si="35"/>
        <v>3000</v>
      </c>
      <c r="Q175" s="92">
        <f t="shared" si="36"/>
        <v>5000</v>
      </c>
      <c r="R175" s="78">
        <f t="shared" ca="1" si="37"/>
        <v>41475</v>
      </c>
      <c r="S175" s="75">
        <f t="shared" ca="1" si="38"/>
        <v>6696369.4916641591</v>
      </c>
      <c r="T175" s="75">
        <f t="shared" ca="1" si="42"/>
        <v>6696369.4916641591</v>
      </c>
      <c r="U175" s="81">
        <f>VLOOKUP(D175,P_Parameters!$B$71:$C$76,2)</f>
        <v>0</v>
      </c>
    </row>
    <row r="176" spans="1:21" x14ac:dyDescent="0.25">
      <c r="A176" s="59">
        <f t="shared" si="43"/>
        <v>170</v>
      </c>
      <c r="B176" s="76">
        <f t="shared" ca="1" si="30"/>
        <v>48549</v>
      </c>
      <c r="C176" s="76">
        <f t="shared" ca="1" si="31"/>
        <v>48580</v>
      </c>
      <c r="D176" s="77">
        <f t="shared" si="39"/>
        <v>15</v>
      </c>
      <c r="E176" s="77">
        <f t="shared" si="40"/>
        <v>0</v>
      </c>
      <c r="F176" s="75">
        <f t="shared" si="41"/>
        <v>0</v>
      </c>
      <c r="G176" s="75">
        <f t="shared" si="32"/>
        <v>0</v>
      </c>
      <c r="H176" s="59">
        <f>IF(SUM(F176:$F$366)=1,1,0)</f>
        <v>1</v>
      </c>
      <c r="I176" s="78">
        <f t="shared" si="33"/>
        <v>1</v>
      </c>
      <c r="J176" s="59">
        <f>IF(MOD(A176-1,12/VLOOKUP(Prem_Frequency,P_Parameters!$B$21:$C$24,2,FALSE))=0,1)*H176</f>
        <v>0</v>
      </c>
      <c r="K176" s="75">
        <f t="shared" si="34"/>
        <v>2000000</v>
      </c>
      <c r="L176" s="79">
        <f>SUMPRODUCT($J$7:$J$366,$N$7:$N$366)-SUMPRODUCT($J$7:J176,$N$7:N176)</f>
        <v>1500000</v>
      </c>
      <c r="M176" s="75">
        <f t="shared" ca="1" si="44"/>
        <v>6696369.4916641591</v>
      </c>
      <c r="N176" s="75">
        <f>C_Higher!J176*Ann_Prem/No_Ann_Prems</f>
        <v>0</v>
      </c>
      <c r="O176" s="78">
        <f>VLOOKUP(INT((A176-1)/12)+1,P_Parameters!$B$63:$C$66,2)*N176</f>
        <v>0</v>
      </c>
      <c r="P176" s="80">
        <f t="shared" si="35"/>
        <v>0</v>
      </c>
      <c r="Q176" s="92">
        <f t="shared" si="36"/>
        <v>0</v>
      </c>
      <c r="R176" s="78">
        <f t="shared" ca="1" si="37"/>
        <v>0</v>
      </c>
      <c r="S176" s="75">
        <f t="shared" ca="1" si="38"/>
        <v>6750252.8688790696</v>
      </c>
      <c r="T176" s="75">
        <f t="shared" ca="1" si="42"/>
        <v>6750252.8688790696</v>
      </c>
      <c r="U176" s="81">
        <f>VLOOKUP(D176,P_Parameters!$B$71:$C$76,2)</f>
        <v>0</v>
      </c>
    </row>
    <row r="177" spans="1:21" x14ac:dyDescent="0.25">
      <c r="A177" s="59">
        <f t="shared" si="43"/>
        <v>171</v>
      </c>
      <c r="B177" s="76">
        <f t="shared" ca="1" si="30"/>
        <v>48580</v>
      </c>
      <c r="C177" s="76">
        <f t="shared" ca="1" si="31"/>
        <v>48611</v>
      </c>
      <c r="D177" s="77">
        <f t="shared" si="39"/>
        <v>15</v>
      </c>
      <c r="E177" s="77">
        <f t="shared" si="40"/>
        <v>0</v>
      </c>
      <c r="F177" s="75">
        <f t="shared" si="41"/>
        <v>0</v>
      </c>
      <c r="G177" s="75">
        <f t="shared" si="32"/>
        <v>0</v>
      </c>
      <c r="H177" s="59">
        <f>IF(SUM(F177:$F$366)=1,1,0)</f>
        <v>1</v>
      </c>
      <c r="I177" s="78">
        <f t="shared" si="33"/>
        <v>1</v>
      </c>
      <c r="J177" s="59">
        <f>IF(MOD(A177-1,12/VLOOKUP(Prem_Frequency,P_Parameters!$B$21:$C$24,2,FALSE))=0,1)*H177</f>
        <v>0</v>
      </c>
      <c r="K177" s="75">
        <f t="shared" si="34"/>
        <v>2000000</v>
      </c>
      <c r="L177" s="79">
        <f>SUMPRODUCT($J$7:$J$366,$N$7:$N$366)-SUMPRODUCT($J$7:J177,$N$7:N177)</f>
        <v>1500000</v>
      </c>
      <c r="M177" s="75">
        <f t="shared" ca="1" si="44"/>
        <v>6750252.8688790696</v>
      </c>
      <c r="N177" s="75">
        <f>C_Higher!J177*Ann_Prem/No_Ann_Prems</f>
        <v>0</v>
      </c>
      <c r="O177" s="78">
        <f>VLOOKUP(INT((A177-1)/12)+1,P_Parameters!$B$63:$C$66,2)*N177</f>
        <v>0</v>
      </c>
      <c r="P177" s="80">
        <f t="shared" si="35"/>
        <v>0</v>
      </c>
      <c r="Q177" s="92">
        <f t="shared" si="36"/>
        <v>0</v>
      </c>
      <c r="R177" s="78">
        <f t="shared" ca="1" si="37"/>
        <v>0</v>
      </c>
      <c r="S177" s="75">
        <f t="shared" ca="1" si="38"/>
        <v>6804569.8270580675</v>
      </c>
      <c r="T177" s="75">
        <f t="shared" ca="1" si="42"/>
        <v>6804569.8270580675</v>
      </c>
      <c r="U177" s="81">
        <f>VLOOKUP(D177,P_Parameters!$B$71:$C$76,2)</f>
        <v>0</v>
      </c>
    </row>
    <row r="178" spans="1:21" x14ac:dyDescent="0.25">
      <c r="A178" s="59">
        <f t="shared" si="43"/>
        <v>172</v>
      </c>
      <c r="B178" s="76">
        <f t="shared" ca="1" si="30"/>
        <v>48611</v>
      </c>
      <c r="C178" s="76">
        <f t="shared" ca="1" si="31"/>
        <v>48639</v>
      </c>
      <c r="D178" s="77">
        <f t="shared" si="39"/>
        <v>15</v>
      </c>
      <c r="E178" s="77">
        <f t="shared" si="40"/>
        <v>0</v>
      </c>
      <c r="F178" s="75">
        <f t="shared" si="41"/>
        <v>0</v>
      </c>
      <c r="G178" s="75">
        <f t="shared" si="32"/>
        <v>0</v>
      </c>
      <c r="H178" s="59">
        <f>IF(SUM(F178:$F$366)=1,1,0)</f>
        <v>1</v>
      </c>
      <c r="I178" s="78">
        <f t="shared" si="33"/>
        <v>1</v>
      </c>
      <c r="J178" s="59">
        <f>IF(MOD(A178-1,12/VLOOKUP(Prem_Frequency,P_Parameters!$B$21:$C$24,2,FALSE))=0,1)*H178</f>
        <v>0</v>
      </c>
      <c r="K178" s="75">
        <f t="shared" si="34"/>
        <v>2000000</v>
      </c>
      <c r="L178" s="79">
        <f>SUMPRODUCT($J$7:$J$366,$N$7:$N$366)-SUMPRODUCT($J$7:J178,$N$7:N178)</f>
        <v>1500000</v>
      </c>
      <c r="M178" s="75">
        <f t="shared" ca="1" si="44"/>
        <v>6804569.8270580675</v>
      </c>
      <c r="N178" s="75">
        <f>C_Higher!J178*Ann_Prem/No_Ann_Prems</f>
        <v>0</v>
      </c>
      <c r="O178" s="78">
        <f>VLOOKUP(INT((A178-1)/12)+1,P_Parameters!$B$63:$C$66,2)*N178</f>
        <v>0</v>
      </c>
      <c r="P178" s="80">
        <f t="shared" si="35"/>
        <v>0</v>
      </c>
      <c r="Q178" s="92">
        <f t="shared" si="36"/>
        <v>0</v>
      </c>
      <c r="R178" s="78">
        <f t="shared" ca="1" si="37"/>
        <v>0</v>
      </c>
      <c r="S178" s="75">
        <f t="shared" ca="1" si="38"/>
        <v>6859323.8550777268</v>
      </c>
      <c r="T178" s="75">
        <f t="shared" ca="1" si="42"/>
        <v>6859323.8550777268</v>
      </c>
      <c r="U178" s="81">
        <f>VLOOKUP(D178,P_Parameters!$B$71:$C$76,2)</f>
        <v>0</v>
      </c>
    </row>
    <row r="179" spans="1:21" x14ac:dyDescent="0.25">
      <c r="A179" s="59">
        <f t="shared" si="43"/>
        <v>173</v>
      </c>
      <c r="B179" s="76">
        <f t="shared" ca="1" si="30"/>
        <v>48639</v>
      </c>
      <c r="C179" s="76">
        <f t="shared" ca="1" si="31"/>
        <v>48670</v>
      </c>
      <c r="D179" s="77">
        <f t="shared" si="39"/>
        <v>15</v>
      </c>
      <c r="E179" s="77">
        <f t="shared" si="40"/>
        <v>0</v>
      </c>
      <c r="F179" s="75">
        <f t="shared" si="41"/>
        <v>0</v>
      </c>
      <c r="G179" s="75">
        <f t="shared" si="32"/>
        <v>0</v>
      </c>
      <c r="H179" s="59">
        <f>IF(SUM(F179:$F$366)=1,1,0)</f>
        <v>1</v>
      </c>
      <c r="I179" s="78">
        <f t="shared" si="33"/>
        <v>1</v>
      </c>
      <c r="J179" s="59">
        <f>IF(MOD(A179-1,12/VLOOKUP(Prem_Frequency,P_Parameters!$B$21:$C$24,2,FALSE))=0,1)*H179</f>
        <v>0</v>
      </c>
      <c r="K179" s="75">
        <f t="shared" si="34"/>
        <v>2000000</v>
      </c>
      <c r="L179" s="79">
        <f>SUMPRODUCT($J$7:$J$366,$N$7:$N$366)-SUMPRODUCT($J$7:J179,$N$7:N179)</f>
        <v>1500000</v>
      </c>
      <c r="M179" s="75">
        <f t="shared" ca="1" si="44"/>
        <v>6859323.8550777268</v>
      </c>
      <c r="N179" s="75">
        <f>C_Higher!J179*Ann_Prem/No_Ann_Prems</f>
        <v>0</v>
      </c>
      <c r="O179" s="78">
        <f>VLOOKUP(INT((A179-1)/12)+1,P_Parameters!$B$63:$C$66,2)*N179</f>
        <v>0</v>
      </c>
      <c r="P179" s="80">
        <f t="shared" si="35"/>
        <v>0</v>
      </c>
      <c r="Q179" s="92">
        <f t="shared" si="36"/>
        <v>0</v>
      </c>
      <c r="R179" s="78">
        <f t="shared" ca="1" si="37"/>
        <v>0</v>
      </c>
      <c r="S179" s="75">
        <f t="shared" ca="1" si="38"/>
        <v>6914518.4698884059</v>
      </c>
      <c r="T179" s="75">
        <f t="shared" ca="1" si="42"/>
        <v>6914518.4698884059</v>
      </c>
      <c r="U179" s="81">
        <f>VLOOKUP(D179,P_Parameters!$B$71:$C$76,2)</f>
        <v>0</v>
      </c>
    </row>
    <row r="180" spans="1:21" x14ac:dyDescent="0.25">
      <c r="A180" s="59">
        <f t="shared" si="43"/>
        <v>174</v>
      </c>
      <c r="B180" s="76">
        <f t="shared" ca="1" si="30"/>
        <v>48670</v>
      </c>
      <c r="C180" s="76">
        <f t="shared" ca="1" si="31"/>
        <v>48700</v>
      </c>
      <c r="D180" s="77">
        <f t="shared" si="39"/>
        <v>15</v>
      </c>
      <c r="E180" s="77">
        <f t="shared" si="40"/>
        <v>0</v>
      </c>
      <c r="F180" s="75">
        <f t="shared" si="41"/>
        <v>0</v>
      </c>
      <c r="G180" s="75">
        <f t="shared" si="32"/>
        <v>0</v>
      </c>
      <c r="H180" s="59">
        <f>IF(SUM(F180:$F$366)=1,1,0)</f>
        <v>1</v>
      </c>
      <c r="I180" s="78">
        <f t="shared" si="33"/>
        <v>1</v>
      </c>
      <c r="J180" s="59">
        <f>IF(MOD(A180-1,12/VLOOKUP(Prem_Frequency,P_Parameters!$B$21:$C$24,2,FALSE))=0,1)*H180</f>
        <v>0</v>
      </c>
      <c r="K180" s="75">
        <f t="shared" si="34"/>
        <v>2000000</v>
      </c>
      <c r="L180" s="79">
        <f>SUMPRODUCT($J$7:$J$366,$N$7:$N$366)-SUMPRODUCT($J$7:J180,$N$7:N180)</f>
        <v>1500000</v>
      </c>
      <c r="M180" s="75">
        <f t="shared" ca="1" si="44"/>
        <v>6914518.4698884059</v>
      </c>
      <c r="N180" s="75">
        <f>C_Higher!J180*Ann_Prem/No_Ann_Prems</f>
        <v>0</v>
      </c>
      <c r="O180" s="78">
        <f>VLOOKUP(INT((A180-1)/12)+1,P_Parameters!$B$63:$C$66,2)*N180</f>
        <v>0</v>
      </c>
      <c r="P180" s="80">
        <f t="shared" si="35"/>
        <v>0</v>
      </c>
      <c r="Q180" s="92">
        <f t="shared" si="36"/>
        <v>0</v>
      </c>
      <c r="R180" s="78">
        <f t="shared" ca="1" si="37"/>
        <v>0</v>
      </c>
      <c r="S180" s="75">
        <f t="shared" ca="1" si="38"/>
        <v>6970157.2167401528</v>
      </c>
      <c r="T180" s="75">
        <f t="shared" ca="1" si="42"/>
        <v>6970157.2167401528</v>
      </c>
      <c r="U180" s="81">
        <f>VLOOKUP(D180,P_Parameters!$B$71:$C$76,2)</f>
        <v>0</v>
      </c>
    </row>
    <row r="181" spans="1:21" x14ac:dyDescent="0.25">
      <c r="A181" s="59">
        <f t="shared" si="43"/>
        <v>175</v>
      </c>
      <c r="B181" s="76">
        <f t="shared" ca="1" si="30"/>
        <v>48700</v>
      </c>
      <c r="C181" s="76">
        <f t="shared" ca="1" si="31"/>
        <v>48731</v>
      </c>
      <c r="D181" s="77">
        <f t="shared" si="39"/>
        <v>15</v>
      </c>
      <c r="E181" s="77">
        <f t="shared" si="40"/>
        <v>0</v>
      </c>
      <c r="F181" s="75">
        <f t="shared" si="41"/>
        <v>0</v>
      </c>
      <c r="G181" s="75">
        <f t="shared" si="32"/>
        <v>0</v>
      </c>
      <c r="H181" s="59">
        <f>IF(SUM(F181:$F$366)=1,1,0)</f>
        <v>1</v>
      </c>
      <c r="I181" s="78">
        <f t="shared" si="33"/>
        <v>1</v>
      </c>
      <c r="J181" s="59">
        <f>IF(MOD(A181-1,12/VLOOKUP(Prem_Frequency,P_Parameters!$B$21:$C$24,2,FALSE))=0,1)*H181</f>
        <v>0</v>
      </c>
      <c r="K181" s="75">
        <f t="shared" si="34"/>
        <v>2000000</v>
      </c>
      <c r="L181" s="79">
        <f>SUMPRODUCT($J$7:$J$366,$N$7:$N$366)-SUMPRODUCT($J$7:J181,$N$7:N181)</f>
        <v>1500000</v>
      </c>
      <c r="M181" s="75">
        <f t="shared" ca="1" si="44"/>
        <v>6970157.2167401528</v>
      </c>
      <c r="N181" s="75">
        <f>C_Higher!J181*Ann_Prem/No_Ann_Prems</f>
        <v>0</v>
      </c>
      <c r="O181" s="78">
        <f>VLOOKUP(INT((A181-1)/12)+1,P_Parameters!$B$63:$C$66,2)*N181</f>
        <v>0</v>
      </c>
      <c r="P181" s="80">
        <f t="shared" si="35"/>
        <v>0</v>
      </c>
      <c r="Q181" s="92">
        <f t="shared" si="36"/>
        <v>0</v>
      </c>
      <c r="R181" s="78">
        <f t="shared" ca="1" si="37"/>
        <v>0</v>
      </c>
      <c r="S181" s="75">
        <f t="shared" ca="1" si="38"/>
        <v>7026243.6694104197</v>
      </c>
      <c r="T181" s="75">
        <f t="shared" ca="1" si="42"/>
        <v>7026243.6694104197</v>
      </c>
      <c r="U181" s="81">
        <f>VLOOKUP(D181,P_Parameters!$B$71:$C$76,2)</f>
        <v>0</v>
      </c>
    </row>
    <row r="182" spans="1:21" x14ac:dyDescent="0.25">
      <c r="A182" s="59">
        <f t="shared" si="43"/>
        <v>176</v>
      </c>
      <c r="B182" s="76">
        <f t="shared" ca="1" si="30"/>
        <v>48731</v>
      </c>
      <c r="C182" s="76">
        <f t="shared" ca="1" si="31"/>
        <v>48761</v>
      </c>
      <c r="D182" s="77">
        <f t="shared" si="39"/>
        <v>15</v>
      </c>
      <c r="E182" s="77">
        <f t="shared" si="40"/>
        <v>0</v>
      </c>
      <c r="F182" s="75">
        <f t="shared" si="41"/>
        <v>0</v>
      </c>
      <c r="G182" s="75">
        <f t="shared" si="32"/>
        <v>0</v>
      </c>
      <c r="H182" s="59">
        <f>IF(SUM(F182:$F$366)=1,1,0)</f>
        <v>1</v>
      </c>
      <c r="I182" s="78">
        <f t="shared" si="33"/>
        <v>1</v>
      </c>
      <c r="J182" s="59">
        <f>IF(MOD(A182-1,12/VLOOKUP(Prem_Frequency,P_Parameters!$B$21:$C$24,2,FALSE))=0,1)*H182</f>
        <v>0</v>
      </c>
      <c r="K182" s="75">
        <f t="shared" si="34"/>
        <v>2000000</v>
      </c>
      <c r="L182" s="79">
        <f>SUMPRODUCT($J$7:$J$366,$N$7:$N$366)-SUMPRODUCT($J$7:J182,$N$7:N182)</f>
        <v>1500000</v>
      </c>
      <c r="M182" s="75">
        <f t="shared" ca="1" si="44"/>
        <v>7026243.6694104197</v>
      </c>
      <c r="N182" s="75">
        <f>C_Higher!J182*Ann_Prem/No_Ann_Prems</f>
        <v>0</v>
      </c>
      <c r="O182" s="78">
        <f>VLOOKUP(INT((A182-1)/12)+1,P_Parameters!$B$63:$C$66,2)*N182</f>
        <v>0</v>
      </c>
      <c r="P182" s="80">
        <f t="shared" si="35"/>
        <v>0</v>
      </c>
      <c r="Q182" s="92">
        <f t="shared" si="36"/>
        <v>0</v>
      </c>
      <c r="R182" s="78">
        <f t="shared" ca="1" si="37"/>
        <v>0</v>
      </c>
      <c r="S182" s="75">
        <f t="shared" ca="1" si="38"/>
        <v>7082781.4304336142</v>
      </c>
      <c r="T182" s="75">
        <f t="shared" ca="1" si="42"/>
        <v>7082781.4304336142</v>
      </c>
      <c r="U182" s="81">
        <f>VLOOKUP(D182,P_Parameters!$B$71:$C$76,2)</f>
        <v>0</v>
      </c>
    </row>
    <row r="183" spans="1:21" x14ac:dyDescent="0.25">
      <c r="A183" s="59">
        <f t="shared" si="43"/>
        <v>177</v>
      </c>
      <c r="B183" s="76">
        <f t="shared" ca="1" si="30"/>
        <v>48761</v>
      </c>
      <c r="C183" s="76">
        <f t="shared" ca="1" si="31"/>
        <v>48792</v>
      </c>
      <c r="D183" s="77">
        <f t="shared" si="39"/>
        <v>15</v>
      </c>
      <c r="E183" s="77">
        <f t="shared" si="40"/>
        <v>0</v>
      </c>
      <c r="F183" s="75">
        <f t="shared" si="41"/>
        <v>0</v>
      </c>
      <c r="G183" s="75">
        <f t="shared" si="32"/>
        <v>0</v>
      </c>
      <c r="H183" s="59">
        <f>IF(SUM(F183:$F$366)=1,1,0)</f>
        <v>1</v>
      </c>
      <c r="I183" s="78">
        <f t="shared" si="33"/>
        <v>1</v>
      </c>
      <c r="J183" s="59">
        <f>IF(MOD(A183-1,12/VLOOKUP(Prem_Frequency,P_Parameters!$B$21:$C$24,2,FALSE))=0,1)*H183</f>
        <v>0</v>
      </c>
      <c r="K183" s="75">
        <f t="shared" si="34"/>
        <v>2000000</v>
      </c>
      <c r="L183" s="79">
        <f>SUMPRODUCT($J$7:$J$366,$N$7:$N$366)-SUMPRODUCT($J$7:J183,$N$7:N183)</f>
        <v>1500000</v>
      </c>
      <c r="M183" s="75">
        <f t="shared" ca="1" si="44"/>
        <v>7082781.4304336142</v>
      </c>
      <c r="N183" s="75">
        <f>C_Higher!J183*Ann_Prem/No_Ann_Prems</f>
        <v>0</v>
      </c>
      <c r="O183" s="78">
        <f>VLOOKUP(INT((A183-1)/12)+1,P_Parameters!$B$63:$C$66,2)*N183</f>
        <v>0</v>
      </c>
      <c r="P183" s="80">
        <f t="shared" si="35"/>
        <v>0</v>
      </c>
      <c r="Q183" s="92">
        <f t="shared" si="36"/>
        <v>0</v>
      </c>
      <c r="R183" s="78">
        <f t="shared" ca="1" si="37"/>
        <v>0</v>
      </c>
      <c r="S183" s="75">
        <f t="shared" ca="1" si="38"/>
        <v>7139774.1313324971</v>
      </c>
      <c r="T183" s="75">
        <f t="shared" ca="1" si="42"/>
        <v>7139774.1313324971</v>
      </c>
      <c r="U183" s="81">
        <f>VLOOKUP(D183,P_Parameters!$B$71:$C$76,2)</f>
        <v>0</v>
      </c>
    </row>
    <row r="184" spans="1:21" x14ac:dyDescent="0.25">
      <c r="A184" s="59">
        <f t="shared" si="43"/>
        <v>178</v>
      </c>
      <c r="B184" s="76">
        <f t="shared" ca="1" si="30"/>
        <v>48792</v>
      </c>
      <c r="C184" s="76">
        <f t="shared" ca="1" si="31"/>
        <v>48823</v>
      </c>
      <c r="D184" s="77">
        <f t="shared" si="39"/>
        <v>15</v>
      </c>
      <c r="E184" s="77">
        <f t="shared" si="40"/>
        <v>0</v>
      </c>
      <c r="F184" s="75">
        <f t="shared" si="41"/>
        <v>0</v>
      </c>
      <c r="G184" s="75">
        <f t="shared" si="32"/>
        <v>0</v>
      </c>
      <c r="H184" s="59">
        <f>IF(SUM(F184:$F$366)=1,1,0)</f>
        <v>1</v>
      </c>
      <c r="I184" s="78">
        <f t="shared" si="33"/>
        <v>1</v>
      </c>
      <c r="J184" s="59">
        <f>IF(MOD(A184-1,12/VLOOKUP(Prem_Frequency,P_Parameters!$B$21:$C$24,2,FALSE))=0,1)*H184</f>
        <v>0</v>
      </c>
      <c r="K184" s="75">
        <f t="shared" si="34"/>
        <v>2000000</v>
      </c>
      <c r="L184" s="79">
        <f>SUMPRODUCT($J$7:$J$366,$N$7:$N$366)-SUMPRODUCT($J$7:J184,$N$7:N184)</f>
        <v>1500000</v>
      </c>
      <c r="M184" s="75">
        <f t="shared" ca="1" si="44"/>
        <v>7139774.1313324971</v>
      </c>
      <c r="N184" s="75">
        <f>C_Higher!J184*Ann_Prem/No_Ann_Prems</f>
        <v>0</v>
      </c>
      <c r="O184" s="78">
        <f>VLOOKUP(INT((A184-1)/12)+1,P_Parameters!$B$63:$C$66,2)*N184</f>
        <v>0</v>
      </c>
      <c r="P184" s="80">
        <f t="shared" si="35"/>
        <v>0</v>
      </c>
      <c r="Q184" s="92">
        <f t="shared" si="36"/>
        <v>0</v>
      </c>
      <c r="R184" s="78">
        <f t="shared" ca="1" si="37"/>
        <v>0</v>
      </c>
      <c r="S184" s="75">
        <f t="shared" ca="1" si="38"/>
        <v>7197225.4328514403</v>
      </c>
      <c r="T184" s="75">
        <f t="shared" ca="1" si="42"/>
        <v>7197225.4328514403</v>
      </c>
      <c r="U184" s="81">
        <f>VLOOKUP(D184,P_Parameters!$B$71:$C$76,2)</f>
        <v>0</v>
      </c>
    </row>
    <row r="185" spans="1:21" x14ac:dyDescent="0.25">
      <c r="A185" s="59">
        <f t="shared" si="43"/>
        <v>179</v>
      </c>
      <c r="B185" s="76">
        <f t="shared" ca="1" si="30"/>
        <v>48823</v>
      </c>
      <c r="C185" s="76">
        <f t="shared" ca="1" si="31"/>
        <v>48853</v>
      </c>
      <c r="D185" s="77">
        <f t="shared" si="39"/>
        <v>15</v>
      </c>
      <c r="E185" s="77">
        <f t="shared" si="40"/>
        <v>0</v>
      </c>
      <c r="F185" s="75">
        <f t="shared" si="41"/>
        <v>0</v>
      </c>
      <c r="G185" s="75">
        <f t="shared" si="32"/>
        <v>0</v>
      </c>
      <c r="H185" s="59">
        <f>IF(SUM(F185:$F$366)=1,1,0)</f>
        <v>1</v>
      </c>
      <c r="I185" s="78">
        <f t="shared" si="33"/>
        <v>1</v>
      </c>
      <c r="J185" s="59">
        <f>IF(MOD(A185-1,12/VLOOKUP(Prem_Frequency,P_Parameters!$B$21:$C$24,2,FALSE))=0,1)*H185</f>
        <v>0</v>
      </c>
      <c r="K185" s="75">
        <f t="shared" si="34"/>
        <v>2000000</v>
      </c>
      <c r="L185" s="79">
        <f>SUMPRODUCT($J$7:$J$366,$N$7:$N$366)-SUMPRODUCT($J$7:J185,$N$7:N185)</f>
        <v>1500000</v>
      </c>
      <c r="M185" s="75">
        <f t="shared" ca="1" si="44"/>
        <v>7197225.4328514403</v>
      </c>
      <c r="N185" s="75">
        <f>C_Higher!J185*Ann_Prem/No_Ann_Prems</f>
        <v>0</v>
      </c>
      <c r="O185" s="78">
        <f>VLOOKUP(INT((A185-1)/12)+1,P_Parameters!$B$63:$C$66,2)*N185</f>
        <v>0</v>
      </c>
      <c r="P185" s="80">
        <f t="shared" si="35"/>
        <v>0</v>
      </c>
      <c r="Q185" s="92">
        <f t="shared" si="36"/>
        <v>0</v>
      </c>
      <c r="R185" s="78">
        <f t="shared" ca="1" si="37"/>
        <v>0</v>
      </c>
      <c r="S185" s="75">
        <f t="shared" ca="1" si="38"/>
        <v>7255139.0251915641</v>
      </c>
      <c r="T185" s="75">
        <f t="shared" ca="1" si="42"/>
        <v>7255139.0251915641</v>
      </c>
      <c r="U185" s="81">
        <f>VLOOKUP(D185,P_Parameters!$B$71:$C$76,2)</f>
        <v>0</v>
      </c>
    </row>
    <row r="186" spans="1:21" x14ac:dyDescent="0.25">
      <c r="A186" s="59">
        <f t="shared" si="43"/>
        <v>180</v>
      </c>
      <c r="B186" s="76">
        <f t="shared" ca="1" si="30"/>
        <v>48853</v>
      </c>
      <c r="C186" s="76">
        <f t="shared" ca="1" si="31"/>
        <v>48884</v>
      </c>
      <c r="D186" s="77">
        <f t="shared" si="39"/>
        <v>16</v>
      </c>
      <c r="E186" s="77">
        <f t="shared" si="40"/>
        <v>15</v>
      </c>
      <c r="F186" s="75">
        <f t="shared" si="41"/>
        <v>0</v>
      </c>
      <c r="G186" s="75">
        <f t="shared" si="32"/>
        <v>0</v>
      </c>
      <c r="H186" s="59">
        <f>IF(SUM(F186:$F$366)=1,1,0)</f>
        <v>1</v>
      </c>
      <c r="I186" s="78">
        <f t="shared" si="33"/>
        <v>1</v>
      </c>
      <c r="J186" s="59">
        <f>IF(MOD(A186-1,12/VLOOKUP(Prem_Frequency,P_Parameters!$B$21:$C$24,2,FALSE))=0,1)*H186</f>
        <v>0</v>
      </c>
      <c r="K186" s="75">
        <f t="shared" si="34"/>
        <v>2000000</v>
      </c>
      <c r="L186" s="79">
        <f>SUMPRODUCT($J$7:$J$366,$N$7:$N$366)-SUMPRODUCT($J$7:J186,$N$7:N186)</f>
        <v>1500000</v>
      </c>
      <c r="M186" s="75">
        <f t="shared" ca="1" si="44"/>
        <v>7255139.0251915641</v>
      </c>
      <c r="N186" s="75">
        <f>C_Higher!J186*Ann_Prem/No_Ann_Prems</f>
        <v>0</v>
      </c>
      <c r="O186" s="78">
        <f>VLOOKUP(INT((A186-1)/12)+1,P_Parameters!$B$63:$C$66,2)*N186</f>
        <v>0</v>
      </c>
      <c r="P186" s="80">
        <f t="shared" si="35"/>
        <v>0</v>
      </c>
      <c r="Q186" s="92">
        <f t="shared" si="36"/>
        <v>0</v>
      </c>
      <c r="R186" s="78">
        <f t="shared" ca="1" si="37"/>
        <v>0</v>
      </c>
      <c r="S186" s="75">
        <f t="shared" ca="1" si="38"/>
        <v>7313518.6282477658</v>
      </c>
      <c r="T186" s="75">
        <f t="shared" ca="1" si="42"/>
        <v>7313518.6282477658</v>
      </c>
      <c r="U186" s="81">
        <f>VLOOKUP(D186,P_Parameters!$B$71:$C$76,2)</f>
        <v>0</v>
      </c>
    </row>
    <row r="187" spans="1:21" x14ac:dyDescent="0.25">
      <c r="A187" s="59">
        <f t="shared" si="43"/>
        <v>181</v>
      </c>
      <c r="B187" s="76">
        <f t="shared" ca="1" si="30"/>
        <v>48884</v>
      </c>
      <c r="C187" s="76">
        <f t="shared" ca="1" si="31"/>
        <v>48914</v>
      </c>
      <c r="D187" s="77">
        <f t="shared" si="39"/>
        <v>16</v>
      </c>
      <c r="E187" s="77">
        <f t="shared" si="40"/>
        <v>0</v>
      </c>
      <c r="F187" s="75">
        <f t="shared" si="41"/>
        <v>0</v>
      </c>
      <c r="G187" s="75">
        <f t="shared" si="32"/>
        <v>1</v>
      </c>
      <c r="H187" s="59">
        <f>IF(SUM(F187:$F$366)=1,1,0)</f>
        <v>1</v>
      </c>
      <c r="I187" s="78">
        <f t="shared" si="33"/>
        <v>1</v>
      </c>
      <c r="J187" s="59">
        <f>IF(MOD(A187-1,12/VLOOKUP(Prem_Frequency,P_Parameters!$B$21:$C$24,2,FALSE))=0,1)*H187</f>
        <v>1</v>
      </c>
      <c r="K187" s="75">
        <f t="shared" si="34"/>
        <v>2000000</v>
      </c>
      <c r="L187" s="79">
        <f>SUMPRODUCT($J$7:$J$366,$N$7:$N$366)-SUMPRODUCT($J$7:J187,$N$7:N187)</f>
        <v>1200000</v>
      </c>
      <c r="M187" s="75">
        <f t="shared" ca="1" si="44"/>
        <v>7313518.6282477658</v>
      </c>
      <c r="N187" s="75">
        <f>C_Higher!J187*Ann_Prem/No_Ann_Prems</f>
        <v>300000</v>
      </c>
      <c r="O187" s="78">
        <f>VLOOKUP(INT((A187-1)/12)+1,P_Parameters!$B$63:$C$66,2)*N187</f>
        <v>0</v>
      </c>
      <c r="P187" s="80">
        <f t="shared" si="35"/>
        <v>3000</v>
      </c>
      <c r="Q187" s="92">
        <f t="shared" si="36"/>
        <v>5000</v>
      </c>
      <c r="R187" s="78">
        <f t="shared" ca="1" si="37"/>
        <v>37920</v>
      </c>
      <c r="S187" s="75">
        <f t="shared" ca="1" si="38"/>
        <v>7628492.4860321246</v>
      </c>
      <c r="T187" s="75">
        <f t="shared" ca="1" si="42"/>
        <v>7628492.4860321246</v>
      </c>
      <c r="U187" s="81">
        <f>VLOOKUP(D187,P_Parameters!$B$71:$C$76,2)</f>
        <v>0</v>
      </c>
    </row>
    <row r="188" spans="1:21" x14ac:dyDescent="0.25">
      <c r="A188" s="59">
        <f t="shared" si="43"/>
        <v>182</v>
      </c>
      <c r="B188" s="76">
        <f t="shared" ca="1" si="30"/>
        <v>48914</v>
      </c>
      <c r="C188" s="76">
        <f t="shared" ca="1" si="31"/>
        <v>48945</v>
      </c>
      <c r="D188" s="77">
        <f t="shared" si="39"/>
        <v>16</v>
      </c>
      <c r="E188" s="77">
        <f t="shared" si="40"/>
        <v>0</v>
      </c>
      <c r="F188" s="75">
        <f t="shared" si="41"/>
        <v>0</v>
      </c>
      <c r="G188" s="75">
        <f t="shared" si="32"/>
        <v>0</v>
      </c>
      <c r="H188" s="59">
        <f>IF(SUM(F188:$F$366)=1,1,0)</f>
        <v>1</v>
      </c>
      <c r="I188" s="78">
        <f t="shared" si="33"/>
        <v>1</v>
      </c>
      <c r="J188" s="59">
        <f>IF(MOD(A188-1,12/VLOOKUP(Prem_Frequency,P_Parameters!$B$21:$C$24,2,FALSE))=0,1)*H188</f>
        <v>0</v>
      </c>
      <c r="K188" s="75">
        <f t="shared" si="34"/>
        <v>2000000</v>
      </c>
      <c r="L188" s="79">
        <f>SUMPRODUCT($J$7:$J$366,$N$7:$N$366)-SUMPRODUCT($J$7:J188,$N$7:N188)</f>
        <v>1200000</v>
      </c>
      <c r="M188" s="75">
        <f t="shared" ca="1" si="44"/>
        <v>7628492.4860321246</v>
      </c>
      <c r="N188" s="75">
        <f>C_Higher!J188*Ann_Prem/No_Ann_Prems</f>
        <v>0</v>
      </c>
      <c r="O188" s="78">
        <f>VLOOKUP(INT((A188-1)/12)+1,P_Parameters!$B$63:$C$66,2)*N188</f>
        <v>0</v>
      </c>
      <c r="P188" s="80">
        <f t="shared" si="35"/>
        <v>0</v>
      </c>
      <c r="Q188" s="92">
        <f t="shared" si="36"/>
        <v>0</v>
      </c>
      <c r="R188" s="78">
        <f t="shared" ca="1" si="37"/>
        <v>0</v>
      </c>
      <c r="S188" s="75">
        <f t="shared" ca="1" si="38"/>
        <v>7689876.3357013622</v>
      </c>
      <c r="T188" s="75">
        <f t="shared" ca="1" si="42"/>
        <v>7689876.3357013622</v>
      </c>
      <c r="U188" s="81">
        <f>VLOOKUP(D188,P_Parameters!$B$71:$C$76,2)</f>
        <v>0</v>
      </c>
    </row>
    <row r="189" spans="1:21" x14ac:dyDescent="0.25">
      <c r="A189" s="59">
        <f t="shared" si="43"/>
        <v>183</v>
      </c>
      <c r="B189" s="76">
        <f t="shared" ca="1" si="30"/>
        <v>48945</v>
      </c>
      <c r="C189" s="76">
        <f t="shared" ca="1" si="31"/>
        <v>48976</v>
      </c>
      <c r="D189" s="77">
        <f t="shared" si="39"/>
        <v>16</v>
      </c>
      <c r="E189" s="77">
        <f t="shared" si="40"/>
        <v>0</v>
      </c>
      <c r="F189" s="75">
        <f t="shared" si="41"/>
        <v>0</v>
      </c>
      <c r="G189" s="75">
        <f t="shared" si="32"/>
        <v>0</v>
      </c>
      <c r="H189" s="59">
        <f>IF(SUM(F189:$F$366)=1,1,0)</f>
        <v>1</v>
      </c>
      <c r="I189" s="78">
        <f t="shared" si="33"/>
        <v>1</v>
      </c>
      <c r="J189" s="59">
        <f>IF(MOD(A189-1,12/VLOOKUP(Prem_Frequency,P_Parameters!$B$21:$C$24,2,FALSE))=0,1)*H189</f>
        <v>0</v>
      </c>
      <c r="K189" s="75">
        <f t="shared" si="34"/>
        <v>2000000</v>
      </c>
      <c r="L189" s="79">
        <f>SUMPRODUCT($J$7:$J$366,$N$7:$N$366)-SUMPRODUCT($J$7:J189,$N$7:N189)</f>
        <v>1200000</v>
      </c>
      <c r="M189" s="75">
        <f t="shared" ca="1" si="44"/>
        <v>7689876.3357013622</v>
      </c>
      <c r="N189" s="75">
        <f>C_Higher!J189*Ann_Prem/No_Ann_Prems</f>
        <v>0</v>
      </c>
      <c r="O189" s="78">
        <f>VLOOKUP(INT((A189-1)/12)+1,P_Parameters!$B$63:$C$66,2)*N189</f>
        <v>0</v>
      </c>
      <c r="P189" s="80">
        <f t="shared" si="35"/>
        <v>0</v>
      </c>
      <c r="Q189" s="92">
        <f t="shared" si="36"/>
        <v>0</v>
      </c>
      <c r="R189" s="78">
        <f t="shared" ca="1" si="37"/>
        <v>0</v>
      </c>
      <c r="S189" s="75">
        <f t="shared" ca="1" si="38"/>
        <v>7751754.1200512871</v>
      </c>
      <c r="T189" s="75">
        <f t="shared" ca="1" si="42"/>
        <v>7751754.1200512871</v>
      </c>
      <c r="U189" s="81">
        <f>VLOOKUP(D189,P_Parameters!$B$71:$C$76,2)</f>
        <v>0</v>
      </c>
    </row>
    <row r="190" spans="1:21" x14ac:dyDescent="0.25">
      <c r="A190" s="59">
        <f t="shared" si="43"/>
        <v>184</v>
      </c>
      <c r="B190" s="76">
        <f t="shared" ca="1" si="30"/>
        <v>48976</v>
      </c>
      <c r="C190" s="76">
        <f t="shared" ca="1" si="31"/>
        <v>49004</v>
      </c>
      <c r="D190" s="77">
        <f t="shared" si="39"/>
        <v>16</v>
      </c>
      <c r="E190" s="77">
        <f t="shared" si="40"/>
        <v>0</v>
      </c>
      <c r="F190" s="75">
        <f t="shared" si="41"/>
        <v>0</v>
      </c>
      <c r="G190" s="75">
        <f t="shared" si="32"/>
        <v>0</v>
      </c>
      <c r="H190" s="59">
        <f>IF(SUM(F190:$F$366)=1,1,0)</f>
        <v>1</v>
      </c>
      <c r="I190" s="78">
        <f t="shared" si="33"/>
        <v>1</v>
      </c>
      <c r="J190" s="59">
        <f>IF(MOD(A190-1,12/VLOOKUP(Prem_Frequency,P_Parameters!$B$21:$C$24,2,FALSE))=0,1)*H190</f>
        <v>0</v>
      </c>
      <c r="K190" s="75">
        <f t="shared" si="34"/>
        <v>2000000</v>
      </c>
      <c r="L190" s="79">
        <f>SUMPRODUCT($J$7:$J$366,$N$7:$N$366)-SUMPRODUCT($J$7:J190,$N$7:N190)</f>
        <v>1200000</v>
      </c>
      <c r="M190" s="75">
        <f t="shared" ca="1" si="44"/>
        <v>7751754.1200512871</v>
      </c>
      <c r="N190" s="75">
        <f>C_Higher!J190*Ann_Prem/No_Ann_Prems</f>
        <v>0</v>
      </c>
      <c r="O190" s="78">
        <f>VLOOKUP(INT((A190-1)/12)+1,P_Parameters!$B$63:$C$66,2)*N190</f>
        <v>0</v>
      </c>
      <c r="P190" s="80">
        <f t="shared" si="35"/>
        <v>0</v>
      </c>
      <c r="Q190" s="92">
        <f t="shared" si="36"/>
        <v>0</v>
      </c>
      <c r="R190" s="78">
        <f t="shared" ca="1" si="37"/>
        <v>0</v>
      </c>
      <c r="S190" s="75">
        <f t="shared" ca="1" si="38"/>
        <v>7814129.813604027</v>
      </c>
      <c r="T190" s="75">
        <f t="shared" ca="1" si="42"/>
        <v>7814129.813604027</v>
      </c>
      <c r="U190" s="81">
        <f>VLOOKUP(D190,P_Parameters!$B$71:$C$76,2)</f>
        <v>0</v>
      </c>
    </row>
    <row r="191" spans="1:21" x14ac:dyDescent="0.25">
      <c r="A191" s="59">
        <f t="shared" si="43"/>
        <v>185</v>
      </c>
      <c r="B191" s="76">
        <f t="shared" ca="1" si="30"/>
        <v>49004</v>
      </c>
      <c r="C191" s="76">
        <f t="shared" ca="1" si="31"/>
        <v>49035</v>
      </c>
      <c r="D191" s="77">
        <f t="shared" si="39"/>
        <v>16</v>
      </c>
      <c r="E191" s="77">
        <f t="shared" si="40"/>
        <v>0</v>
      </c>
      <c r="F191" s="75">
        <f t="shared" si="41"/>
        <v>0</v>
      </c>
      <c r="G191" s="75">
        <f t="shared" si="32"/>
        <v>0</v>
      </c>
      <c r="H191" s="59">
        <f>IF(SUM(F191:$F$366)=1,1,0)</f>
        <v>1</v>
      </c>
      <c r="I191" s="78">
        <f t="shared" si="33"/>
        <v>1</v>
      </c>
      <c r="J191" s="59">
        <f>IF(MOD(A191-1,12/VLOOKUP(Prem_Frequency,P_Parameters!$B$21:$C$24,2,FALSE))=0,1)*H191</f>
        <v>0</v>
      </c>
      <c r="K191" s="75">
        <f t="shared" si="34"/>
        <v>2000000</v>
      </c>
      <c r="L191" s="79">
        <f>SUMPRODUCT($J$7:$J$366,$N$7:$N$366)-SUMPRODUCT($J$7:J191,$N$7:N191)</f>
        <v>1200000</v>
      </c>
      <c r="M191" s="75">
        <f t="shared" ca="1" si="44"/>
        <v>7814129.813604027</v>
      </c>
      <c r="N191" s="75">
        <f>C_Higher!J191*Ann_Prem/No_Ann_Prems</f>
        <v>0</v>
      </c>
      <c r="O191" s="78">
        <f>VLOOKUP(INT((A191-1)/12)+1,P_Parameters!$B$63:$C$66,2)*N191</f>
        <v>0</v>
      </c>
      <c r="P191" s="80">
        <f t="shared" si="35"/>
        <v>0</v>
      </c>
      <c r="Q191" s="92">
        <f t="shared" si="36"/>
        <v>0</v>
      </c>
      <c r="R191" s="78">
        <f t="shared" ca="1" si="37"/>
        <v>0</v>
      </c>
      <c r="S191" s="75">
        <f t="shared" ca="1" si="38"/>
        <v>7877007.4228633195</v>
      </c>
      <c r="T191" s="75">
        <f t="shared" ca="1" si="42"/>
        <v>7877007.4228633195</v>
      </c>
      <c r="U191" s="81">
        <f>VLOOKUP(D191,P_Parameters!$B$71:$C$76,2)</f>
        <v>0</v>
      </c>
    </row>
    <row r="192" spans="1:21" x14ac:dyDescent="0.25">
      <c r="A192" s="59">
        <f t="shared" si="43"/>
        <v>186</v>
      </c>
      <c r="B192" s="76">
        <f t="shared" ca="1" si="30"/>
        <v>49035</v>
      </c>
      <c r="C192" s="76">
        <f t="shared" ca="1" si="31"/>
        <v>49065</v>
      </c>
      <c r="D192" s="77">
        <f t="shared" si="39"/>
        <v>16</v>
      </c>
      <c r="E192" s="77">
        <f t="shared" si="40"/>
        <v>0</v>
      </c>
      <c r="F192" s="75">
        <f t="shared" si="41"/>
        <v>0</v>
      </c>
      <c r="G192" s="75">
        <f t="shared" si="32"/>
        <v>0</v>
      </c>
      <c r="H192" s="59">
        <f>IF(SUM(F192:$F$366)=1,1,0)</f>
        <v>1</v>
      </c>
      <c r="I192" s="78">
        <f t="shared" si="33"/>
        <v>1</v>
      </c>
      <c r="J192" s="59">
        <f>IF(MOD(A192-1,12/VLOOKUP(Prem_Frequency,P_Parameters!$B$21:$C$24,2,FALSE))=0,1)*H192</f>
        <v>0</v>
      </c>
      <c r="K192" s="75">
        <f t="shared" si="34"/>
        <v>2000000</v>
      </c>
      <c r="L192" s="79">
        <f>SUMPRODUCT($J$7:$J$366,$N$7:$N$366)-SUMPRODUCT($J$7:J192,$N$7:N192)</f>
        <v>1200000</v>
      </c>
      <c r="M192" s="75">
        <f t="shared" ca="1" si="44"/>
        <v>7877007.4228633195</v>
      </c>
      <c r="N192" s="75">
        <f>C_Higher!J192*Ann_Prem/No_Ann_Prems</f>
        <v>0</v>
      </c>
      <c r="O192" s="78">
        <f>VLOOKUP(INT((A192-1)/12)+1,P_Parameters!$B$63:$C$66,2)*N192</f>
        <v>0</v>
      </c>
      <c r="P192" s="80">
        <f t="shared" si="35"/>
        <v>0</v>
      </c>
      <c r="Q192" s="92">
        <f t="shared" si="36"/>
        <v>0</v>
      </c>
      <c r="R192" s="78">
        <f t="shared" ca="1" si="37"/>
        <v>0</v>
      </c>
      <c r="S192" s="75">
        <f t="shared" ca="1" si="38"/>
        <v>7940390.9865718558</v>
      </c>
      <c r="T192" s="75">
        <f t="shared" ca="1" si="42"/>
        <v>7940390.9865718558</v>
      </c>
      <c r="U192" s="81">
        <f>VLOOKUP(D192,P_Parameters!$B$71:$C$76,2)</f>
        <v>0</v>
      </c>
    </row>
    <row r="193" spans="1:21" x14ac:dyDescent="0.25">
      <c r="A193" s="59">
        <f t="shared" si="43"/>
        <v>187</v>
      </c>
      <c r="B193" s="76">
        <f t="shared" ca="1" si="30"/>
        <v>49065</v>
      </c>
      <c r="C193" s="76">
        <f t="shared" ca="1" si="31"/>
        <v>49096</v>
      </c>
      <c r="D193" s="77">
        <f t="shared" si="39"/>
        <v>16</v>
      </c>
      <c r="E193" s="77">
        <f t="shared" si="40"/>
        <v>0</v>
      </c>
      <c r="F193" s="75">
        <f t="shared" si="41"/>
        <v>0</v>
      </c>
      <c r="G193" s="75">
        <f t="shared" si="32"/>
        <v>0</v>
      </c>
      <c r="H193" s="59">
        <f>IF(SUM(F193:$F$366)=1,1,0)</f>
        <v>1</v>
      </c>
      <c r="I193" s="78">
        <f t="shared" si="33"/>
        <v>1</v>
      </c>
      <c r="J193" s="59">
        <f>IF(MOD(A193-1,12/VLOOKUP(Prem_Frequency,P_Parameters!$B$21:$C$24,2,FALSE))=0,1)*H193</f>
        <v>0</v>
      </c>
      <c r="K193" s="75">
        <f t="shared" si="34"/>
        <v>2000000</v>
      </c>
      <c r="L193" s="79">
        <f>SUMPRODUCT($J$7:$J$366,$N$7:$N$366)-SUMPRODUCT($J$7:J193,$N$7:N193)</f>
        <v>1200000</v>
      </c>
      <c r="M193" s="75">
        <f t="shared" ca="1" si="44"/>
        <v>7940390.9865718558</v>
      </c>
      <c r="N193" s="75">
        <f>C_Higher!J193*Ann_Prem/No_Ann_Prems</f>
        <v>0</v>
      </c>
      <c r="O193" s="78">
        <f>VLOOKUP(INT((A193-1)/12)+1,P_Parameters!$B$63:$C$66,2)*N193</f>
        <v>0</v>
      </c>
      <c r="P193" s="80">
        <f t="shared" si="35"/>
        <v>0</v>
      </c>
      <c r="Q193" s="92">
        <f t="shared" si="36"/>
        <v>0</v>
      </c>
      <c r="R193" s="78">
        <f t="shared" ca="1" si="37"/>
        <v>0</v>
      </c>
      <c r="S193" s="75">
        <f t="shared" ca="1" si="38"/>
        <v>8004284.5759706981</v>
      </c>
      <c r="T193" s="75">
        <f t="shared" ca="1" si="42"/>
        <v>8004284.5759706981</v>
      </c>
      <c r="U193" s="81">
        <f>VLOOKUP(D193,P_Parameters!$B$71:$C$76,2)</f>
        <v>0</v>
      </c>
    </row>
    <row r="194" spans="1:21" x14ac:dyDescent="0.25">
      <c r="A194" s="59">
        <f t="shared" si="43"/>
        <v>188</v>
      </c>
      <c r="B194" s="76">
        <f t="shared" ca="1" si="30"/>
        <v>49096</v>
      </c>
      <c r="C194" s="76">
        <f t="shared" ca="1" si="31"/>
        <v>49126</v>
      </c>
      <c r="D194" s="77">
        <f t="shared" si="39"/>
        <v>16</v>
      </c>
      <c r="E194" s="77">
        <f t="shared" si="40"/>
        <v>0</v>
      </c>
      <c r="F194" s="75">
        <f t="shared" si="41"/>
        <v>0</v>
      </c>
      <c r="G194" s="75">
        <f t="shared" si="32"/>
        <v>0</v>
      </c>
      <c r="H194" s="59">
        <f>IF(SUM(F194:$F$366)=1,1,0)</f>
        <v>1</v>
      </c>
      <c r="I194" s="78">
        <f t="shared" si="33"/>
        <v>1</v>
      </c>
      <c r="J194" s="59">
        <f>IF(MOD(A194-1,12/VLOOKUP(Prem_Frequency,P_Parameters!$B$21:$C$24,2,FALSE))=0,1)*H194</f>
        <v>0</v>
      </c>
      <c r="K194" s="75">
        <f t="shared" si="34"/>
        <v>2000000</v>
      </c>
      <c r="L194" s="79">
        <f>SUMPRODUCT($J$7:$J$366,$N$7:$N$366)-SUMPRODUCT($J$7:J194,$N$7:N194)</f>
        <v>1200000</v>
      </c>
      <c r="M194" s="75">
        <f t="shared" ca="1" si="44"/>
        <v>8004284.5759706981</v>
      </c>
      <c r="N194" s="75">
        <f>C_Higher!J194*Ann_Prem/No_Ann_Prems</f>
        <v>0</v>
      </c>
      <c r="O194" s="78">
        <f>VLOOKUP(INT((A194-1)/12)+1,P_Parameters!$B$63:$C$66,2)*N194</f>
        <v>0</v>
      </c>
      <c r="P194" s="80">
        <f t="shared" si="35"/>
        <v>0</v>
      </c>
      <c r="Q194" s="92">
        <f t="shared" si="36"/>
        <v>0</v>
      </c>
      <c r="R194" s="78">
        <f t="shared" ca="1" si="37"/>
        <v>0</v>
      </c>
      <c r="S194" s="75">
        <f t="shared" ca="1" si="38"/>
        <v>8068692.2950607827</v>
      </c>
      <c r="T194" s="75">
        <f t="shared" ca="1" si="42"/>
        <v>8068692.2950607827</v>
      </c>
      <c r="U194" s="81">
        <f>VLOOKUP(D194,P_Parameters!$B$71:$C$76,2)</f>
        <v>0</v>
      </c>
    </row>
    <row r="195" spans="1:21" x14ac:dyDescent="0.25">
      <c r="A195" s="59">
        <f t="shared" si="43"/>
        <v>189</v>
      </c>
      <c r="B195" s="76">
        <f t="shared" ca="1" si="30"/>
        <v>49126</v>
      </c>
      <c r="C195" s="76">
        <f t="shared" ca="1" si="31"/>
        <v>49157</v>
      </c>
      <c r="D195" s="77">
        <f t="shared" si="39"/>
        <v>16</v>
      </c>
      <c r="E195" s="77">
        <f t="shared" si="40"/>
        <v>0</v>
      </c>
      <c r="F195" s="75">
        <f t="shared" si="41"/>
        <v>0</v>
      </c>
      <c r="G195" s="75">
        <f t="shared" si="32"/>
        <v>0</v>
      </c>
      <c r="H195" s="59">
        <f>IF(SUM(F195:$F$366)=1,1,0)</f>
        <v>1</v>
      </c>
      <c r="I195" s="78">
        <f t="shared" si="33"/>
        <v>1</v>
      </c>
      <c r="J195" s="59">
        <f>IF(MOD(A195-1,12/VLOOKUP(Prem_Frequency,P_Parameters!$B$21:$C$24,2,FALSE))=0,1)*H195</f>
        <v>0</v>
      </c>
      <c r="K195" s="75">
        <f t="shared" si="34"/>
        <v>2000000</v>
      </c>
      <c r="L195" s="79">
        <f>SUMPRODUCT($J$7:$J$366,$N$7:$N$366)-SUMPRODUCT($J$7:J195,$N$7:N195)</f>
        <v>1200000</v>
      </c>
      <c r="M195" s="75">
        <f t="shared" ca="1" si="44"/>
        <v>8068692.2950607827</v>
      </c>
      <c r="N195" s="75">
        <f>C_Higher!J195*Ann_Prem/No_Ann_Prems</f>
        <v>0</v>
      </c>
      <c r="O195" s="78">
        <f>VLOOKUP(INT((A195-1)/12)+1,P_Parameters!$B$63:$C$66,2)*N195</f>
        <v>0</v>
      </c>
      <c r="P195" s="80">
        <f t="shared" si="35"/>
        <v>0</v>
      </c>
      <c r="Q195" s="92">
        <f t="shared" si="36"/>
        <v>0</v>
      </c>
      <c r="R195" s="78">
        <f t="shared" ca="1" si="37"/>
        <v>0</v>
      </c>
      <c r="S195" s="75">
        <f t="shared" ca="1" si="38"/>
        <v>8133618.2808665261</v>
      </c>
      <c r="T195" s="75">
        <f t="shared" ca="1" si="42"/>
        <v>8133618.2808665261</v>
      </c>
      <c r="U195" s="81">
        <f>VLOOKUP(D195,P_Parameters!$B$71:$C$76,2)</f>
        <v>0</v>
      </c>
    </row>
    <row r="196" spans="1:21" x14ac:dyDescent="0.25">
      <c r="A196" s="59">
        <f t="shared" si="43"/>
        <v>190</v>
      </c>
      <c r="B196" s="76">
        <f t="shared" ca="1" si="30"/>
        <v>49157</v>
      </c>
      <c r="C196" s="76">
        <f t="shared" ca="1" si="31"/>
        <v>49188</v>
      </c>
      <c r="D196" s="77">
        <f t="shared" si="39"/>
        <v>16</v>
      </c>
      <c r="E196" s="77">
        <f t="shared" si="40"/>
        <v>0</v>
      </c>
      <c r="F196" s="75">
        <f t="shared" si="41"/>
        <v>0</v>
      </c>
      <c r="G196" s="75">
        <f t="shared" si="32"/>
        <v>0</v>
      </c>
      <c r="H196" s="59">
        <f>IF(SUM(F196:$F$366)=1,1,0)</f>
        <v>1</v>
      </c>
      <c r="I196" s="78">
        <f t="shared" si="33"/>
        <v>1</v>
      </c>
      <c r="J196" s="59">
        <f>IF(MOD(A196-1,12/VLOOKUP(Prem_Frequency,P_Parameters!$B$21:$C$24,2,FALSE))=0,1)*H196</f>
        <v>0</v>
      </c>
      <c r="K196" s="75">
        <f t="shared" si="34"/>
        <v>2000000</v>
      </c>
      <c r="L196" s="79">
        <f>SUMPRODUCT($J$7:$J$366,$N$7:$N$366)-SUMPRODUCT($J$7:J196,$N$7:N196)</f>
        <v>1200000</v>
      </c>
      <c r="M196" s="75">
        <f t="shared" ca="1" si="44"/>
        <v>8133618.2808665261</v>
      </c>
      <c r="N196" s="75">
        <f>C_Higher!J196*Ann_Prem/No_Ann_Prems</f>
        <v>0</v>
      </c>
      <c r="O196" s="78">
        <f>VLOOKUP(INT((A196-1)/12)+1,P_Parameters!$B$63:$C$66,2)*N196</f>
        <v>0</v>
      </c>
      <c r="P196" s="80">
        <f t="shared" si="35"/>
        <v>0</v>
      </c>
      <c r="Q196" s="92">
        <f t="shared" si="36"/>
        <v>0</v>
      </c>
      <c r="R196" s="78">
        <f t="shared" ca="1" si="37"/>
        <v>0</v>
      </c>
      <c r="S196" s="75">
        <f t="shared" ca="1" si="38"/>
        <v>8199066.7037015548</v>
      </c>
      <c r="T196" s="75">
        <f t="shared" ca="1" si="42"/>
        <v>8199066.7037015548</v>
      </c>
      <c r="U196" s="81">
        <f>VLOOKUP(D196,P_Parameters!$B$71:$C$76,2)</f>
        <v>0</v>
      </c>
    </row>
    <row r="197" spans="1:21" x14ac:dyDescent="0.25">
      <c r="A197" s="59">
        <f t="shared" si="43"/>
        <v>191</v>
      </c>
      <c r="B197" s="76">
        <f t="shared" ca="1" si="30"/>
        <v>49188</v>
      </c>
      <c r="C197" s="76">
        <f t="shared" ca="1" si="31"/>
        <v>49218</v>
      </c>
      <c r="D197" s="77">
        <f t="shared" si="39"/>
        <v>16</v>
      </c>
      <c r="E197" s="77">
        <f t="shared" si="40"/>
        <v>0</v>
      </c>
      <c r="F197" s="75">
        <f t="shared" si="41"/>
        <v>0</v>
      </c>
      <c r="G197" s="75">
        <f t="shared" si="32"/>
        <v>0</v>
      </c>
      <c r="H197" s="59">
        <f>IF(SUM(F197:$F$366)=1,1,0)</f>
        <v>1</v>
      </c>
      <c r="I197" s="78">
        <f t="shared" si="33"/>
        <v>1</v>
      </c>
      <c r="J197" s="59">
        <f>IF(MOD(A197-1,12/VLOOKUP(Prem_Frequency,P_Parameters!$B$21:$C$24,2,FALSE))=0,1)*H197</f>
        <v>0</v>
      </c>
      <c r="K197" s="75">
        <f t="shared" si="34"/>
        <v>2000000</v>
      </c>
      <c r="L197" s="79">
        <f>SUMPRODUCT($J$7:$J$366,$N$7:$N$366)-SUMPRODUCT($J$7:J197,$N$7:N197)</f>
        <v>1200000</v>
      </c>
      <c r="M197" s="75">
        <f t="shared" ca="1" si="44"/>
        <v>8199066.7037015548</v>
      </c>
      <c r="N197" s="75">
        <f>C_Higher!J197*Ann_Prem/No_Ann_Prems</f>
        <v>0</v>
      </c>
      <c r="O197" s="78">
        <f>VLOOKUP(INT((A197-1)/12)+1,P_Parameters!$B$63:$C$66,2)*N197</f>
        <v>0</v>
      </c>
      <c r="P197" s="80">
        <f t="shared" si="35"/>
        <v>0</v>
      </c>
      <c r="Q197" s="92">
        <f t="shared" si="36"/>
        <v>0</v>
      </c>
      <c r="R197" s="78">
        <f t="shared" ca="1" si="37"/>
        <v>0</v>
      </c>
      <c r="S197" s="75">
        <f t="shared" ca="1" si="38"/>
        <v>8265041.7674365714</v>
      </c>
      <c r="T197" s="75">
        <f t="shared" ca="1" si="42"/>
        <v>8265041.7674365714</v>
      </c>
      <c r="U197" s="81">
        <f>VLOOKUP(D197,P_Parameters!$B$71:$C$76,2)</f>
        <v>0</v>
      </c>
    </row>
    <row r="198" spans="1:21" x14ac:dyDescent="0.25">
      <c r="A198" s="59">
        <f t="shared" si="43"/>
        <v>192</v>
      </c>
      <c r="B198" s="76">
        <f t="shared" ca="1" si="30"/>
        <v>49218</v>
      </c>
      <c r="C198" s="76">
        <f t="shared" ca="1" si="31"/>
        <v>49249</v>
      </c>
      <c r="D198" s="77">
        <f t="shared" si="39"/>
        <v>17</v>
      </c>
      <c r="E198" s="77">
        <f t="shared" si="40"/>
        <v>16</v>
      </c>
      <c r="F198" s="75">
        <f t="shared" si="41"/>
        <v>0</v>
      </c>
      <c r="G198" s="75">
        <f t="shared" si="32"/>
        <v>0</v>
      </c>
      <c r="H198" s="59">
        <f>IF(SUM(F198:$F$366)=1,1,0)</f>
        <v>1</v>
      </c>
      <c r="I198" s="78">
        <f t="shared" si="33"/>
        <v>1</v>
      </c>
      <c r="J198" s="59">
        <f>IF(MOD(A198-1,12/VLOOKUP(Prem_Frequency,P_Parameters!$B$21:$C$24,2,FALSE))=0,1)*H198</f>
        <v>0</v>
      </c>
      <c r="K198" s="75">
        <f t="shared" si="34"/>
        <v>2000000</v>
      </c>
      <c r="L198" s="79">
        <f>SUMPRODUCT($J$7:$J$366,$N$7:$N$366)-SUMPRODUCT($J$7:J198,$N$7:N198)</f>
        <v>1200000</v>
      </c>
      <c r="M198" s="75">
        <f t="shared" ca="1" si="44"/>
        <v>8265041.7674365714</v>
      </c>
      <c r="N198" s="75">
        <f>C_Higher!J198*Ann_Prem/No_Ann_Prems</f>
        <v>0</v>
      </c>
      <c r="O198" s="78">
        <f>VLOOKUP(INT((A198-1)/12)+1,P_Parameters!$B$63:$C$66,2)*N198</f>
        <v>0</v>
      </c>
      <c r="P198" s="80">
        <f t="shared" si="35"/>
        <v>0</v>
      </c>
      <c r="Q198" s="92">
        <f t="shared" si="36"/>
        <v>0</v>
      </c>
      <c r="R198" s="78">
        <f t="shared" ca="1" si="37"/>
        <v>0</v>
      </c>
      <c r="S198" s="75">
        <f t="shared" ca="1" si="38"/>
        <v>8331547.7097693766</v>
      </c>
      <c r="T198" s="75">
        <f t="shared" ca="1" si="42"/>
        <v>8331547.7097693766</v>
      </c>
      <c r="U198" s="81">
        <f>VLOOKUP(D198,P_Parameters!$B$71:$C$76,2)</f>
        <v>0</v>
      </c>
    </row>
    <row r="199" spans="1:21" x14ac:dyDescent="0.25">
      <c r="A199" s="59">
        <f t="shared" si="43"/>
        <v>193</v>
      </c>
      <c r="B199" s="76">
        <f t="shared" ref="B199:B262" ca="1" si="45">DATE(YEAR(Illn_Date),MONTH(Illn_Date)+A199-1,1)</f>
        <v>49249</v>
      </c>
      <c r="C199" s="76">
        <f t="shared" ref="C199:C262" ca="1" si="46">DATE(YEAR(Illn_Date),MONTH(Illn_Date)+A199,1)</f>
        <v>49279</v>
      </c>
      <c r="D199" s="77">
        <f t="shared" si="39"/>
        <v>17</v>
      </c>
      <c r="E199" s="77">
        <f t="shared" si="40"/>
        <v>0</v>
      </c>
      <c r="F199" s="75">
        <f t="shared" si="41"/>
        <v>0</v>
      </c>
      <c r="G199" s="75">
        <f t="shared" ref="G199:G262" si="47">IF(MOD(A199,12)=1,1,0)*H199</f>
        <v>1</v>
      </c>
      <c r="H199" s="59">
        <f>IF(SUM(F199:$F$366)=1,1,0)</f>
        <v>1</v>
      </c>
      <c r="I199" s="78">
        <f t="shared" ref="I199:I262" si="48">H199*(1-F199)</f>
        <v>1</v>
      </c>
      <c r="J199" s="59">
        <f>IF(MOD(A199-1,12/VLOOKUP(Prem_Frequency,P_Parameters!$B$21:$C$24,2,FALSE))=0,1)*H199</f>
        <v>1</v>
      </c>
      <c r="K199" s="75">
        <f t="shared" ref="K199:K262" si="49">Sum_Assured*H199</f>
        <v>2000000</v>
      </c>
      <c r="L199" s="79">
        <f>SUMPRODUCT($J$7:$J$366,$N$7:$N$366)-SUMPRODUCT($J$7:J199,$N$7:N199)</f>
        <v>900000</v>
      </c>
      <c r="M199" s="75">
        <f t="shared" ca="1" si="44"/>
        <v>8331547.7097693766</v>
      </c>
      <c r="N199" s="75">
        <f>C_Higher!J199*Ann_Prem/No_Ann_Prems</f>
        <v>300000</v>
      </c>
      <c r="O199" s="78">
        <f>VLOOKUP(INT((A199-1)/12)+1,P_Parameters!$B$63:$C$66,2)*N199</f>
        <v>0</v>
      </c>
      <c r="P199" s="80">
        <f t="shared" ref="P199:P262" si="50">Admin_Fee*J199/No_Ann_Prems</f>
        <v>3000</v>
      </c>
      <c r="Q199" s="92">
        <f t="shared" ref="Q199:Q262" si="51">(Health_Benefit_Charge*J199)/No_Ann_Prems</f>
        <v>5000</v>
      </c>
      <c r="R199" s="78">
        <f t="shared" ref="R199:R262" ca="1" si="52">(K199+L199)*(Risk_Rate/1000)*(Modal_Loading/No_Ann_Prems)*J199</f>
        <v>34365</v>
      </c>
      <c r="S199" s="75">
        <f t="shared" ref="S199:S262" ca="1" si="53">(M199+N199-SUM(O199:R199))*((1+Higher_Rate-FMC)^(1/12))</f>
        <v>8658296.9025412071</v>
      </c>
      <c r="T199" s="75">
        <f t="shared" ca="1" si="42"/>
        <v>8658296.9025412071</v>
      </c>
      <c r="U199" s="81">
        <f>VLOOKUP(D199,P_Parameters!$B$71:$C$76,2)</f>
        <v>0</v>
      </c>
    </row>
    <row r="200" spans="1:21" x14ac:dyDescent="0.25">
      <c r="A200" s="59">
        <f t="shared" si="43"/>
        <v>194</v>
      </c>
      <c r="B200" s="76">
        <f t="shared" ca="1" si="45"/>
        <v>49279</v>
      </c>
      <c r="C200" s="76">
        <f t="shared" ca="1" si="46"/>
        <v>49310</v>
      </c>
      <c r="D200" s="77">
        <f t="shared" ref="D200:D263" si="54">INT(A200/12)+1</f>
        <v>17</v>
      </c>
      <c r="E200" s="77">
        <f t="shared" ref="E200:E263" si="55">MAX(0,IF(D200=D199,0,D200)-1)</f>
        <v>0</v>
      </c>
      <c r="F200" s="75">
        <f t="shared" ref="F200:F263" si="56">IF(A200=Pol_Term*12,1,0)</f>
        <v>0</v>
      </c>
      <c r="G200" s="75">
        <f t="shared" si="47"/>
        <v>0</v>
      </c>
      <c r="H200" s="59">
        <f>IF(SUM(F200:$F$366)=1,1,0)</f>
        <v>1</v>
      </c>
      <c r="I200" s="78">
        <f t="shared" si="48"/>
        <v>1</v>
      </c>
      <c r="J200" s="59">
        <f>IF(MOD(A200-1,12/VLOOKUP(Prem_Frequency,P_Parameters!$B$21:$C$24,2,FALSE))=0,1)*H200</f>
        <v>0</v>
      </c>
      <c r="K200" s="75">
        <f t="shared" si="49"/>
        <v>2000000</v>
      </c>
      <c r="L200" s="79">
        <f>SUMPRODUCT($J$7:$J$366,$N$7:$N$366)-SUMPRODUCT($J$7:J200,$N$7:N200)</f>
        <v>900000</v>
      </c>
      <c r="M200" s="75">
        <f t="shared" ca="1" si="44"/>
        <v>8658296.9025412071</v>
      </c>
      <c r="N200" s="75">
        <f>C_Higher!J200*Ann_Prem/No_Ann_Prems</f>
        <v>0</v>
      </c>
      <c r="O200" s="78">
        <f>VLOOKUP(INT((A200-1)/12)+1,P_Parameters!$B$63:$C$66,2)*N200</f>
        <v>0</v>
      </c>
      <c r="P200" s="80">
        <f t="shared" si="50"/>
        <v>0</v>
      </c>
      <c r="Q200" s="92">
        <f t="shared" si="51"/>
        <v>0</v>
      </c>
      <c r="R200" s="78">
        <f t="shared" ca="1" si="52"/>
        <v>0</v>
      </c>
      <c r="S200" s="75">
        <f t="shared" ca="1" si="53"/>
        <v>8727967.2334002014</v>
      </c>
      <c r="T200" s="75">
        <f t="shared" ref="T200:T263" ca="1" si="57">S200*(1-U200)</f>
        <v>8727967.2334002014</v>
      </c>
      <c r="U200" s="81">
        <f>VLOOKUP(D200,P_Parameters!$B$71:$C$76,2)</f>
        <v>0</v>
      </c>
    </row>
    <row r="201" spans="1:21" x14ac:dyDescent="0.25">
      <c r="A201" s="59">
        <f t="shared" ref="A201:A264" si="58">A200+1</f>
        <v>195</v>
      </c>
      <c r="B201" s="76">
        <f t="shared" ca="1" si="45"/>
        <v>49310</v>
      </c>
      <c r="C201" s="76">
        <f t="shared" ca="1" si="46"/>
        <v>49341</v>
      </c>
      <c r="D201" s="77">
        <f t="shared" si="54"/>
        <v>17</v>
      </c>
      <c r="E201" s="77">
        <f t="shared" si="55"/>
        <v>0</v>
      </c>
      <c r="F201" s="75">
        <f t="shared" si="56"/>
        <v>0</v>
      </c>
      <c r="G201" s="75">
        <f t="shared" si="47"/>
        <v>0</v>
      </c>
      <c r="H201" s="59">
        <f>IF(SUM(F201:$F$366)=1,1,0)</f>
        <v>1</v>
      </c>
      <c r="I201" s="78">
        <f t="shared" si="48"/>
        <v>1</v>
      </c>
      <c r="J201" s="59">
        <f>IF(MOD(A201-1,12/VLOOKUP(Prem_Frequency,P_Parameters!$B$21:$C$24,2,FALSE))=0,1)*H201</f>
        <v>0</v>
      </c>
      <c r="K201" s="75">
        <f t="shared" si="49"/>
        <v>2000000</v>
      </c>
      <c r="L201" s="79">
        <f>SUMPRODUCT($J$7:$J$366,$N$7:$N$366)-SUMPRODUCT($J$7:J201,$N$7:N201)</f>
        <v>900000</v>
      </c>
      <c r="M201" s="75">
        <f t="shared" ref="M201:M264" ca="1" si="59">S200*H201</f>
        <v>8727967.2334002014</v>
      </c>
      <c r="N201" s="75">
        <f>C_Higher!J201*Ann_Prem/No_Ann_Prems</f>
        <v>0</v>
      </c>
      <c r="O201" s="78">
        <f>VLOOKUP(INT((A201-1)/12)+1,P_Parameters!$B$63:$C$66,2)*N201</f>
        <v>0</v>
      </c>
      <c r="P201" s="80">
        <f t="shared" si="50"/>
        <v>0</v>
      </c>
      <c r="Q201" s="92">
        <f t="shared" si="51"/>
        <v>0</v>
      </c>
      <c r="R201" s="78">
        <f t="shared" ca="1" si="52"/>
        <v>0</v>
      </c>
      <c r="S201" s="75">
        <f t="shared" ca="1" si="53"/>
        <v>8798198.1773978584</v>
      </c>
      <c r="T201" s="75">
        <f t="shared" ca="1" si="57"/>
        <v>8798198.1773978584</v>
      </c>
      <c r="U201" s="81">
        <f>VLOOKUP(D201,P_Parameters!$B$71:$C$76,2)</f>
        <v>0</v>
      </c>
    </row>
    <row r="202" spans="1:21" x14ac:dyDescent="0.25">
      <c r="A202" s="59">
        <f t="shared" si="58"/>
        <v>196</v>
      </c>
      <c r="B202" s="76">
        <f t="shared" ca="1" si="45"/>
        <v>49341</v>
      </c>
      <c r="C202" s="76">
        <f t="shared" ca="1" si="46"/>
        <v>49369</v>
      </c>
      <c r="D202" s="77">
        <f t="shared" si="54"/>
        <v>17</v>
      </c>
      <c r="E202" s="77">
        <f t="shared" si="55"/>
        <v>0</v>
      </c>
      <c r="F202" s="75">
        <f t="shared" si="56"/>
        <v>0</v>
      </c>
      <c r="G202" s="75">
        <f t="shared" si="47"/>
        <v>0</v>
      </c>
      <c r="H202" s="59">
        <f>IF(SUM(F202:$F$366)=1,1,0)</f>
        <v>1</v>
      </c>
      <c r="I202" s="78">
        <f t="shared" si="48"/>
        <v>1</v>
      </c>
      <c r="J202" s="59">
        <f>IF(MOD(A202-1,12/VLOOKUP(Prem_Frequency,P_Parameters!$B$21:$C$24,2,FALSE))=0,1)*H202</f>
        <v>0</v>
      </c>
      <c r="K202" s="75">
        <f t="shared" si="49"/>
        <v>2000000</v>
      </c>
      <c r="L202" s="79">
        <f>SUMPRODUCT($J$7:$J$366,$N$7:$N$366)-SUMPRODUCT($J$7:J202,$N$7:N202)</f>
        <v>900000</v>
      </c>
      <c r="M202" s="75">
        <f t="shared" ca="1" si="59"/>
        <v>8798198.1773978584</v>
      </c>
      <c r="N202" s="75">
        <f>C_Higher!J202*Ann_Prem/No_Ann_Prems</f>
        <v>0</v>
      </c>
      <c r="O202" s="78">
        <f>VLOOKUP(INT((A202-1)/12)+1,P_Parameters!$B$63:$C$66,2)*N202</f>
        <v>0</v>
      </c>
      <c r="P202" s="80">
        <f t="shared" si="50"/>
        <v>0</v>
      </c>
      <c r="Q202" s="92">
        <f t="shared" si="51"/>
        <v>0</v>
      </c>
      <c r="R202" s="78">
        <f t="shared" ca="1" si="52"/>
        <v>0</v>
      </c>
      <c r="S202" s="75">
        <f t="shared" ca="1" si="53"/>
        <v>8868994.245594874</v>
      </c>
      <c r="T202" s="75">
        <f t="shared" ca="1" si="57"/>
        <v>8868994.245594874</v>
      </c>
      <c r="U202" s="81">
        <f>VLOOKUP(D202,P_Parameters!$B$71:$C$76,2)</f>
        <v>0</v>
      </c>
    </row>
    <row r="203" spans="1:21" x14ac:dyDescent="0.25">
      <c r="A203" s="59">
        <f t="shared" si="58"/>
        <v>197</v>
      </c>
      <c r="B203" s="76">
        <f t="shared" ca="1" si="45"/>
        <v>49369</v>
      </c>
      <c r="C203" s="76">
        <f t="shared" ca="1" si="46"/>
        <v>49400</v>
      </c>
      <c r="D203" s="77">
        <f t="shared" si="54"/>
        <v>17</v>
      </c>
      <c r="E203" s="77">
        <f t="shared" si="55"/>
        <v>0</v>
      </c>
      <c r="F203" s="75">
        <f t="shared" si="56"/>
        <v>0</v>
      </c>
      <c r="G203" s="75">
        <f t="shared" si="47"/>
        <v>0</v>
      </c>
      <c r="H203" s="59">
        <f>IF(SUM(F203:$F$366)=1,1,0)</f>
        <v>1</v>
      </c>
      <c r="I203" s="78">
        <f t="shared" si="48"/>
        <v>1</v>
      </c>
      <c r="J203" s="59">
        <f>IF(MOD(A203-1,12/VLOOKUP(Prem_Frequency,P_Parameters!$B$21:$C$24,2,FALSE))=0,1)*H203</f>
        <v>0</v>
      </c>
      <c r="K203" s="75">
        <f t="shared" si="49"/>
        <v>2000000</v>
      </c>
      <c r="L203" s="79">
        <f>SUMPRODUCT($J$7:$J$366,$N$7:$N$366)-SUMPRODUCT($J$7:J203,$N$7:N203)</f>
        <v>900000</v>
      </c>
      <c r="M203" s="75">
        <f t="shared" ca="1" si="59"/>
        <v>8868994.245594874</v>
      </c>
      <c r="N203" s="75">
        <f>C_Higher!J203*Ann_Prem/No_Ann_Prems</f>
        <v>0</v>
      </c>
      <c r="O203" s="78">
        <f>VLOOKUP(INT((A203-1)/12)+1,P_Parameters!$B$63:$C$66,2)*N203</f>
        <v>0</v>
      </c>
      <c r="P203" s="80">
        <f t="shared" si="50"/>
        <v>0</v>
      </c>
      <c r="Q203" s="92">
        <f t="shared" si="51"/>
        <v>0</v>
      </c>
      <c r="R203" s="78">
        <f t="shared" ca="1" si="52"/>
        <v>0</v>
      </c>
      <c r="S203" s="75">
        <f t="shared" ca="1" si="53"/>
        <v>8940359.9853508938</v>
      </c>
      <c r="T203" s="75">
        <f t="shared" ca="1" si="57"/>
        <v>8940359.9853508938</v>
      </c>
      <c r="U203" s="81">
        <f>VLOOKUP(D203,P_Parameters!$B$71:$C$76,2)</f>
        <v>0</v>
      </c>
    </row>
    <row r="204" spans="1:21" x14ac:dyDescent="0.25">
      <c r="A204" s="59">
        <f t="shared" si="58"/>
        <v>198</v>
      </c>
      <c r="B204" s="76">
        <f t="shared" ca="1" si="45"/>
        <v>49400</v>
      </c>
      <c r="C204" s="76">
        <f t="shared" ca="1" si="46"/>
        <v>49430</v>
      </c>
      <c r="D204" s="77">
        <f t="shared" si="54"/>
        <v>17</v>
      </c>
      <c r="E204" s="77">
        <f t="shared" si="55"/>
        <v>0</v>
      </c>
      <c r="F204" s="75">
        <f t="shared" si="56"/>
        <v>0</v>
      </c>
      <c r="G204" s="75">
        <f t="shared" si="47"/>
        <v>0</v>
      </c>
      <c r="H204" s="59">
        <f>IF(SUM(F204:$F$366)=1,1,0)</f>
        <v>1</v>
      </c>
      <c r="I204" s="78">
        <f t="shared" si="48"/>
        <v>1</v>
      </c>
      <c r="J204" s="59">
        <f>IF(MOD(A204-1,12/VLOOKUP(Prem_Frequency,P_Parameters!$B$21:$C$24,2,FALSE))=0,1)*H204</f>
        <v>0</v>
      </c>
      <c r="K204" s="75">
        <f t="shared" si="49"/>
        <v>2000000</v>
      </c>
      <c r="L204" s="79">
        <f>SUMPRODUCT($J$7:$J$366,$N$7:$N$366)-SUMPRODUCT($J$7:J204,$N$7:N204)</f>
        <v>900000</v>
      </c>
      <c r="M204" s="75">
        <f t="shared" ca="1" si="59"/>
        <v>8940359.9853508938</v>
      </c>
      <c r="N204" s="75">
        <f>C_Higher!J204*Ann_Prem/No_Ann_Prems</f>
        <v>0</v>
      </c>
      <c r="O204" s="78">
        <f>VLOOKUP(INT((A204-1)/12)+1,P_Parameters!$B$63:$C$66,2)*N204</f>
        <v>0</v>
      </c>
      <c r="P204" s="80">
        <f t="shared" si="50"/>
        <v>0</v>
      </c>
      <c r="Q204" s="92">
        <f t="shared" si="51"/>
        <v>0</v>
      </c>
      <c r="R204" s="78">
        <f t="shared" ca="1" si="52"/>
        <v>0</v>
      </c>
      <c r="S204" s="75">
        <f t="shared" ca="1" si="53"/>
        <v>9012299.980616603</v>
      </c>
      <c r="T204" s="75">
        <f t="shared" ca="1" si="57"/>
        <v>9012299.980616603</v>
      </c>
      <c r="U204" s="81">
        <f>VLOOKUP(D204,P_Parameters!$B$71:$C$76,2)</f>
        <v>0</v>
      </c>
    </row>
    <row r="205" spans="1:21" x14ac:dyDescent="0.25">
      <c r="A205" s="59">
        <f t="shared" si="58"/>
        <v>199</v>
      </c>
      <c r="B205" s="76">
        <f t="shared" ca="1" si="45"/>
        <v>49430</v>
      </c>
      <c r="C205" s="76">
        <f t="shared" ca="1" si="46"/>
        <v>49461</v>
      </c>
      <c r="D205" s="77">
        <f t="shared" si="54"/>
        <v>17</v>
      </c>
      <c r="E205" s="77">
        <f t="shared" si="55"/>
        <v>0</v>
      </c>
      <c r="F205" s="75">
        <f t="shared" si="56"/>
        <v>0</v>
      </c>
      <c r="G205" s="75">
        <f t="shared" si="47"/>
        <v>0</v>
      </c>
      <c r="H205" s="59">
        <f>IF(SUM(F205:$F$366)=1,1,0)</f>
        <v>1</v>
      </c>
      <c r="I205" s="78">
        <f t="shared" si="48"/>
        <v>1</v>
      </c>
      <c r="J205" s="59">
        <f>IF(MOD(A205-1,12/VLOOKUP(Prem_Frequency,P_Parameters!$B$21:$C$24,2,FALSE))=0,1)*H205</f>
        <v>0</v>
      </c>
      <c r="K205" s="75">
        <f t="shared" si="49"/>
        <v>2000000</v>
      </c>
      <c r="L205" s="79">
        <f>SUMPRODUCT($J$7:$J$366,$N$7:$N$366)-SUMPRODUCT($J$7:J205,$N$7:N205)</f>
        <v>900000</v>
      </c>
      <c r="M205" s="75">
        <f t="shared" ca="1" si="59"/>
        <v>9012299.980616603</v>
      </c>
      <c r="N205" s="75">
        <f>C_Higher!J205*Ann_Prem/No_Ann_Prems</f>
        <v>0</v>
      </c>
      <c r="O205" s="78">
        <f>VLOOKUP(INT((A205-1)/12)+1,P_Parameters!$B$63:$C$66,2)*N205</f>
        <v>0</v>
      </c>
      <c r="P205" s="80">
        <f t="shared" si="50"/>
        <v>0</v>
      </c>
      <c r="Q205" s="92">
        <f t="shared" si="51"/>
        <v>0</v>
      </c>
      <c r="R205" s="78">
        <f t="shared" ca="1" si="52"/>
        <v>0</v>
      </c>
      <c r="S205" s="75">
        <f t="shared" ca="1" si="53"/>
        <v>9084818.8522281535</v>
      </c>
      <c r="T205" s="75">
        <f t="shared" ca="1" si="57"/>
        <v>9084818.8522281535</v>
      </c>
      <c r="U205" s="81">
        <f>VLOOKUP(D205,P_Parameters!$B$71:$C$76,2)</f>
        <v>0</v>
      </c>
    </row>
    <row r="206" spans="1:21" x14ac:dyDescent="0.25">
      <c r="A206" s="59">
        <f t="shared" si="58"/>
        <v>200</v>
      </c>
      <c r="B206" s="76">
        <f t="shared" ca="1" si="45"/>
        <v>49461</v>
      </c>
      <c r="C206" s="76">
        <f t="shared" ca="1" si="46"/>
        <v>49491</v>
      </c>
      <c r="D206" s="77">
        <f t="shared" si="54"/>
        <v>17</v>
      </c>
      <c r="E206" s="77">
        <f t="shared" si="55"/>
        <v>0</v>
      </c>
      <c r="F206" s="75">
        <f t="shared" si="56"/>
        <v>0</v>
      </c>
      <c r="G206" s="75">
        <f t="shared" si="47"/>
        <v>0</v>
      </c>
      <c r="H206" s="59">
        <f>IF(SUM(F206:$F$366)=1,1,0)</f>
        <v>1</v>
      </c>
      <c r="I206" s="78">
        <f t="shared" si="48"/>
        <v>1</v>
      </c>
      <c r="J206" s="59">
        <f>IF(MOD(A206-1,12/VLOOKUP(Prem_Frequency,P_Parameters!$B$21:$C$24,2,FALSE))=0,1)*H206</f>
        <v>0</v>
      </c>
      <c r="K206" s="75">
        <f t="shared" si="49"/>
        <v>2000000</v>
      </c>
      <c r="L206" s="79">
        <f>SUMPRODUCT($J$7:$J$366,$N$7:$N$366)-SUMPRODUCT($J$7:J206,$N$7:N206)</f>
        <v>900000</v>
      </c>
      <c r="M206" s="75">
        <f t="shared" ca="1" si="59"/>
        <v>9084818.8522281535</v>
      </c>
      <c r="N206" s="75">
        <f>C_Higher!J206*Ann_Prem/No_Ann_Prems</f>
        <v>0</v>
      </c>
      <c r="O206" s="78">
        <f>VLOOKUP(INT((A206-1)/12)+1,P_Parameters!$B$63:$C$66,2)*N206</f>
        <v>0</v>
      </c>
      <c r="P206" s="80">
        <f t="shared" si="50"/>
        <v>0</v>
      </c>
      <c r="Q206" s="92">
        <f t="shared" si="51"/>
        <v>0</v>
      </c>
      <c r="R206" s="78">
        <f t="shared" ca="1" si="52"/>
        <v>0</v>
      </c>
      <c r="S206" s="75">
        <f t="shared" ca="1" si="53"/>
        <v>9157921.2582039759</v>
      </c>
      <c r="T206" s="75">
        <f t="shared" ca="1" si="57"/>
        <v>9157921.2582039759</v>
      </c>
      <c r="U206" s="81">
        <f>VLOOKUP(D206,P_Parameters!$B$71:$C$76,2)</f>
        <v>0</v>
      </c>
    </row>
    <row r="207" spans="1:21" x14ac:dyDescent="0.25">
      <c r="A207" s="59">
        <f t="shared" si="58"/>
        <v>201</v>
      </c>
      <c r="B207" s="76">
        <f t="shared" ca="1" si="45"/>
        <v>49491</v>
      </c>
      <c r="C207" s="76">
        <f t="shared" ca="1" si="46"/>
        <v>49522</v>
      </c>
      <c r="D207" s="77">
        <f t="shared" si="54"/>
        <v>17</v>
      </c>
      <c r="E207" s="77">
        <f t="shared" si="55"/>
        <v>0</v>
      </c>
      <c r="F207" s="75">
        <f t="shared" si="56"/>
        <v>0</v>
      </c>
      <c r="G207" s="75">
        <f t="shared" si="47"/>
        <v>0</v>
      </c>
      <c r="H207" s="59">
        <f>IF(SUM(F207:$F$366)=1,1,0)</f>
        <v>1</v>
      </c>
      <c r="I207" s="78">
        <f t="shared" si="48"/>
        <v>1</v>
      </c>
      <c r="J207" s="59">
        <f>IF(MOD(A207-1,12/VLOOKUP(Prem_Frequency,P_Parameters!$B$21:$C$24,2,FALSE))=0,1)*H207</f>
        <v>0</v>
      </c>
      <c r="K207" s="75">
        <f t="shared" si="49"/>
        <v>2000000</v>
      </c>
      <c r="L207" s="79">
        <f>SUMPRODUCT($J$7:$J$366,$N$7:$N$366)-SUMPRODUCT($J$7:J207,$N$7:N207)</f>
        <v>900000</v>
      </c>
      <c r="M207" s="75">
        <f t="shared" ca="1" si="59"/>
        <v>9157921.2582039759</v>
      </c>
      <c r="N207" s="75">
        <f>C_Higher!J207*Ann_Prem/No_Ann_Prems</f>
        <v>0</v>
      </c>
      <c r="O207" s="78">
        <f>VLOOKUP(INT((A207-1)/12)+1,P_Parameters!$B$63:$C$66,2)*N207</f>
        <v>0</v>
      </c>
      <c r="P207" s="80">
        <f t="shared" si="50"/>
        <v>0</v>
      </c>
      <c r="Q207" s="92">
        <f t="shared" si="51"/>
        <v>0</v>
      </c>
      <c r="R207" s="78">
        <f t="shared" ca="1" si="52"/>
        <v>0</v>
      </c>
      <c r="S207" s="75">
        <f t="shared" ca="1" si="53"/>
        <v>9231611.8940439671</v>
      </c>
      <c r="T207" s="75">
        <f t="shared" ca="1" si="57"/>
        <v>9231611.8940439671</v>
      </c>
      <c r="U207" s="81">
        <f>VLOOKUP(D207,P_Parameters!$B$71:$C$76,2)</f>
        <v>0</v>
      </c>
    </row>
    <row r="208" spans="1:21" x14ac:dyDescent="0.25">
      <c r="A208" s="59">
        <f t="shared" si="58"/>
        <v>202</v>
      </c>
      <c r="B208" s="76">
        <f t="shared" ca="1" si="45"/>
        <v>49522</v>
      </c>
      <c r="C208" s="76">
        <f t="shared" ca="1" si="46"/>
        <v>49553</v>
      </c>
      <c r="D208" s="77">
        <f t="shared" si="54"/>
        <v>17</v>
      </c>
      <c r="E208" s="77">
        <f t="shared" si="55"/>
        <v>0</v>
      </c>
      <c r="F208" s="75">
        <f t="shared" si="56"/>
        <v>0</v>
      </c>
      <c r="G208" s="75">
        <f t="shared" si="47"/>
        <v>0</v>
      </c>
      <c r="H208" s="59">
        <f>IF(SUM(F208:$F$366)=1,1,0)</f>
        <v>1</v>
      </c>
      <c r="I208" s="78">
        <f t="shared" si="48"/>
        <v>1</v>
      </c>
      <c r="J208" s="59">
        <f>IF(MOD(A208-1,12/VLOOKUP(Prem_Frequency,P_Parameters!$B$21:$C$24,2,FALSE))=0,1)*H208</f>
        <v>0</v>
      </c>
      <c r="K208" s="75">
        <f t="shared" si="49"/>
        <v>2000000</v>
      </c>
      <c r="L208" s="79">
        <f>SUMPRODUCT($J$7:$J$366,$N$7:$N$366)-SUMPRODUCT($J$7:J208,$N$7:N208)</f>
        <v>900000</v>
      </c>
      <c r="M208" s="75">
        <f t="shared" ca="1" si="59"/>
        <v>9231611.8940439671</v>
      </c>
      <c r="N208" s="75">
        <f>C_Higher!J208*Ann_Prem/No_Ann_Prems</f>
        <v>0</v>
      </c>
      <c r="O208" s="78">
        <f>VLOOKUP(INT((A208-1)/12)+1,P_Parameters!$B$63:$C$66,2)*N208</f>
        <v>0</v>
      </c>
      <c r="P208" s="80">
        <f t="shared" si="50"/>
        <v>0</v>
      </c>
      <c r="Q208" s="92">
        <f t="shared" si="51"/>
        <v>0</v>
      </c>
      <c r="R208" s="78">
        <f t="shared" ca="1" si="52"/>
        <v>0</v>
      </c>
      <c r="S208" s="75">
        <f t="shared" ca="1" si="53"/>
        <v>9305895.4930310957</v>
      </c>
      <c r="T208" s="75">
        <f t="shared" ca="1" si="57"/>
        <v>9305895.4930310957</v>
      </c>
      <c r="U208" s="81">
        <f>VLOOKUP(D208,P_Parameters!$B$71:$C$76,2)</f>
        <v>0</v>
      </c>
    </row>
    <row r="209" spans="1:21" x14ac:dyDescent="0.25">
      <c r="A209" s="59">
        <f t="shared" si="58"/>
        <v>203</v>
      </c>
      <c r="B209" s="76">
        <f t="shared" ca="1" si="45"/>
        <v>49553</v>
      </c>
      <c r="C209" s="76">
        <f t="shared" ca="1" si="46"/>
        <v>49583</v>
      </c>
      <c r="D209" s="77">
        <f t="shared" si="54"/>
        <v>17</v>
      </c>
      <c r="E209" s="77">
        <f t="shared" si="55"/>
        <v>0</v>
      </c>
      <c r="F209" s="75">
        <f t="shared" si="56"/>
        <v>0</v>
      </c>
      <c r="G209" s="75">
        <f t="shared" si="47"/>
        <v>0</v>
      </c>
      <c r="H209" s="59">
        <f>IF(SUM(F209:$F$366)=1,1,0)</f>
        <v>1</v>
      </c>
      <c r="I209" s="78">
        <f t="shared" si="48"/>
        <v>1</v>
      </c>
      <c r="J209" s="59">
        <f>IF(MOD(A209-1,12/VLOOKUP(Prem_Frequency,P_Parameters!$B$21:$C$24,2,FALSE))=0,1)*H209</f>
        <v>0</v>
      </c>
      <c r="K209" s="75">
        <f t="shared" si="49"/>
        <v>2000000</v>
      </c>
      <c r="L209" s="79">
        <f>SUMPRODUCT($J$7:$J$366,$N$7:$N$366)-SUMPRODUCT($J$7:J209,$N$7:N209)</f>
        <v>900000</v>
      </c>
      <c r="M209" s="75">
        <f t="shared" ca="1" si="59"/>
        <v>9305895.4930310957</v>
      </c>
      <c r="N209" s="75">
        <f>C_Higher!J209*Ann_Prem/No_Ann_Prems</f>
        <v>0</v>
      </c>
      <c r="O209" s="78">
        <f>VLOOKUP(INT((A209-1)/12)+1,P_Parameters!$B$63:$C$66,2)*N209</f>
        <v>0</v>
      </c>
      <c r="P209" s="80">
        <f t="shared" si="50"/>
        <v>0</v>
      </c>
      <c r="Q209" s="92">
        <f t="shared" si="51"/>
        <v>0</v>
      </c>
      <c r="R209" s="78">
        <f t="shared" ca="1" si="52"/>
        <v>0</v>
      </c>
      <c r="S209" s="75">
        <f t="shared" ca="1" si="53"/>
        <v>9380776.8265354261</v>
      </c>
      <c r="T209" s="75">
        <f t="shared" ca="1" si="57"/>
        <v>9380776.8265354261</v>
      </c>
      <c r="U209" s="81">
        <f>VLOOKUP(D209,P_Parameters!$B$71:$C$76,2)</f>
        <v>0</v>
      </c>
    </row>
    <row r="210" spans="1:21" x14ac:dyDescent="0.25">
      <c r="A210" s="59">
        <f t="shared" si="58"/>
        <v>204</v>
      </c>
      <c r="B210" s="76">
        <f t="shared" ca="1" si="45"/>
        <v>49583</v>
      </c>
      <c r="C210" s="76">
        <f t="shared" ca="1" si="46"/>
        <v>49614</v>
      </c>
      <c r="D210" s="77">
        <f t="shared" si="54"/>
        <v>18</v>
      </c>
      <c r="E210" s="77">
        <f t="shared" si="55"/>
        <v>17</v>
      </c>
      <c r="F210" s="75">
        <f t="shared" si="56"/>
        <v>0</v>
      </c>
      <c r="G210" s="75">
        <f t="shared" si="47"/>
        <v>0</v>
      </c>
      <c r="H210" s="59">
        <f>IF(SUM(F210:$F$366)=1,1,0)</f>
        <v>1</v>
      </c>
      <c r="I210" s="78">
        <f t="shared" si="48"/>
        <v>1</v>
      </c>
      <c r="J210" s="59">
        <f>IF(MOD(A210-1,12/VLOOKUP(Prem_Frequency,P_Parameters!$B$21:$C$24,2,FALSE))=0,1)*H210</f>
        <v>0</v>
      </c>
      <c r="K210" s="75">
        <f t="shared" si="49"/>
        <v>2000000</v>
      </c>
      <c r="L210" s="79">
        <f>SUMPRODUCT($J$7:$J$366,$N$7:$N$366)-SUMPRODUCT($J$7:J210,$N$7:N210)</f>
        <v>900000</v>
      </c>
      <c r="M210" s="75">
        <f t="shared" ca="1" si="59"/>
        <v>9380776.8265354261</v>
      </c>
      <c r="N210" s="75">
        <f>C_Higher!J210*Ann_Prem/No_Ann_Prems</f>
        <v>0</v>
      </c>
      <c r="O210" s="78">
        <f>VLOOKUP(INT((A210-1)/12)+1,P_Parameters!$B$63:$C$66,2)*N210</f>
        <v>0</v>
      </c>
      <c r="P210" s="80">
        <f t="shared" si="50"/>
        <v>0</v>
      </c>
      <c r="Q210" s="92">
        <f t="shared" si="51"/>
        <v>0</v>
      </c>
      <c r="R210" s="78">
        <f t="shared" ca="1" si="52"/>
        <v>0</v>
      </c>
      <c r="S210" s="75">
        <f t="shared" ca="1" si="53"/>
        <v>9456260.7043205928</v>
      </c>
      <c r="T210" s="75">
        <f t="shared" ca="1" si="57"/>
        <v>9456260.7043205928</v>
      </c>
      <c r="U210" s="81">
        <f>VLOOKUP(D210,P_Parameters!$B$71:$C$76,2)</f>
        <v>0</v>
      </c>
    </row>
    <row r="211" spans="1:21" x14ac:dyDescent="0.25">
      <c r="A211" s="59">
        <f t="shared" si="58"/>
        <v>205</v>
      </c>
      <c r="B211" s="76">
        <f t="shared" ca="1" si="45"/>
        <v>49614</v>
      </c>
      <c r="C211" s="76">
        <f t="shared" ca="1" si="46"/>
        <v>49644</v>
      </c>
      <c r="D211" s="77">
        <f t="shared" si="54"/>
        <v>18</v>
      </c>
      <c r="E211" s="77">
        <f t="shared" si="55"/>
        <v>0</v>
      </c>
      <c r="F211" s="75">
        <f t="shared" si="56"/>
        <v>0</v>
      </c>
      <c r="G211" s="75">
        <f t="shared" si="47"/>
        <v>1</v>
      </c>
      <c r="H211" s="59">
        <f>IF(SUM(F211:$F$366)=1,1,0)</f>
        <v>1</v>
      </c>
      <c r="I211" s="78">
        <f t="shared" si="48"/>
        <v>1</v>
      </c>
      <c r="J211" s="59">
        <f>IF(MOD(A211-1,12/VLOOKUP(Prem_Frequency,P_Parameters!$B$21:$C$24,2,FALSE))=0,1)*H211</f>
        <v>1</v>
      </c>
      <c r="K211" s="75">
        <f t="shared" si="49"/>
        <v>2000000</v>
      </c>
      <c r="L211" s="79">
        <f>SUMPRODUCT($J$7:$J$366,$N$7:$N$366)-SUMPRODUCT($J$7:J211,$N$7:N211)</f>
        <v>600000</v>
      </c>
      <c r="M211" s="75">
        <f t="shared" ca="1" si="59"/>
        <v>9456260.7043205928</v>
      </c>
      <c r="N211" s="75">
        <f>C_Higher!J211*Ann_Prem/No_Ann_Prems</f>
        <v>300000</v>
      </c>
      <c r="O211" s="78">
        <f>VLOOKUP(INT((A211-1)/12)+1,P_Parameters!$B$63:$C$66,2)*N211</f>
        <v>0</v>
      </c>
      <c r="P211" s="80">
        <f t="shared" si="50"/>
        <v>3000</v>
      </c>
      <c r="Q211" s="92">
        <f t="shared" si="51"/>
        <v>5000</v>
      </c>
      <c r="R211" s="78">
        <f t="shared" ca="1" si="52"/>
        <v>30810</v>
      </c>
      <c r="S211" s="75">
        <f t="shared" ca="1" si="53"/>
        <v>9795643.6807565577</v>
      </c>
      <c r="T211" s="75">
        <f t="shared" ca="1" si="57"/>
        <v>9795643.6807565577</v>
      </c>
      <c r="U211" s="81">
        <f>VLOOKUP(D211,P_Parameters!$B$71:$C$76,2)</f>
        <v>0</v>
      </c>
    </row>
    <row r="212" spans="1:21" x14ac:dyDescent="0.25">
      <c r="A212" s="59">
        <f t="shared" si="58"/>
        <v>206</v>
      </c>
      <c r="B212" s="76">
        <f t="shared" ca="1" si="45"/>
        <v>49644</v>
      </c>
      <c r="C212" s="76">
        <f t="shared" ca="1" si="46"/>
        <v>49675</v>
      </c>
      <c r="D212" s="77">
        <f t="shared" si="54"/>
        <v>18</v>
      </c>
      <c r="E212" s="77">
        <f t="shared" si="55"/>
        <v>0</v>
      </c>
      <c r="F212" s="75">
        <f t="shared" si="56"/>
        <v>0</v>
      </c>
      <c r="G212" s="75">
        <f t="shared" si="47"/>
        <v>0</v>
      </c>
      <c r="H212" s="59">
        <f>IF(SUM(F212:$F$366)=1,1,0)</f>
        <v>1</v>
      </c>
      <c r="I212" s="78">
        <f t="shared" si="48"/>
        <v>1</v>
      </c>
      <c r="J212" s="59">
        <f>IF(MOD(A212-1,12/VLOOKUP(Prem_Frequency,P_Parameters!$B$21:$C$24,2,FALSE))=0,1)*H212</f>
        <v>0</v>
      </c>
      <c r="K212" s="75">
        <f t="shared" si="49"/>
        <v>2000000</v>
      </c>
      <c r="L212" s="79">
        <f>SUMPRODUCT($J$7:$J$366,$N$7:$N$366)-SUMPRODUCT($J$7:J212,$N$7:N212)</f>
        <v>600000</v>
      </c>
      <c r="M212" s="75">
        <f t="shared" ca="1" si="59"/>
        <v>9795643.6807565577</v>
      </c>
      <c r="N212" s="75">
        <f>C_Higher!J212*Ann_Prem/No_Ann_Prems</f>
        <v>0</v>
      </c>
      <c r="O212" s="78">
        <f>VLOOKUP(INT((A212-1)/12)+1,P_Parameters!$B$63:$C$66,2)*N212</f>
        <v>0</v>
      </c>
      <c r="P212" s="80">
        <f t="shared" si="50"/>
        <v>0</v>
      </c>
      <c r="Q212" s="92">
        <f t="shared" si="51"/>
        <v>0</v>
      </c>
      <c r="R212" s="78">
        <f t="shared" ca="1" si="52"/>
        <v>0</v>
      </c>
      <c r="S212" s="75">
        <f t="shared" ca="1" si="53"/>
        <v>9874465.849122582</v>
      </c>
      <c r="T212" s="75">
        <f t="shared" ca="1" si="57"/>
        <v>9874465.849122582</v>
      </c>
      <c r="U212" s="81">
        <f>VLOOKUP(D212,P_Parameters!$B$71:$C$76,2)</f>
        <v>0</v>
      </c>
    </row>
    <row r="213" spans="1:21" x14ac:dyDescent="0.25">
      <c r="A213" s="59">
        <f t="shared" si="58"/>
        <v>207</v>
      </c>
      <c r="B213" s="76">
        <f t="shared" ca="1" si="45"/>
        <v>49675</v>
      </c>
      <c r="C213" s="76">
        <f t="shared" ca="1" si="46"/>
        <v>49706</v>
      </c>
      <c r="D213" s="77">
        <f t="shared" si="54"/>
        <v>18</v>
      </c>
      <c r="E213" s="77">
        <f t="shared" si="55"/>
        <v>0</v>
      </c>
      <c r="F213" s="75">
        <f t="shared" si="56"/>
        <v>0</v>
      </c>
      <c r="G213" s="75">
        <f t="shared" si="47"/>
        <v>0</v>
      </c>
      <c r="H213" s="59">
        <f>IF(SUM(F213:$F$366)=1,1,0)</f>
        <v>1</v>
      </c>
      <c r="I213" s="78">
        <f t="shared" si="48"/>
        <v>1</v>
      </c>
      <c r="J213" s="59">
        <f>IF(MOD(A213-1,12/VLOOKUP(Prem_Frequency,P_Parameters!$B$21:$C$24,2,FALSE))=0,1)*H213</f>
        <v>0</v>
      </c>
      <c r="K213" s="75">
        <f t="shared" si="49"/>
        <v>2000000</v>
      </c>
      <c r="L213" s="79">
        <f>SUMPRODUCT($J$7:$J$366,$N$7:$N$366)-SUMPRODUCT($J$7:J213,$N$7:N213)</f>
        <v>600000</v>
      </c>
      <c r="M213" s="75">
        <f t="shared" ca="1" si="59"/>
        <v>9874465.849122582</v>
      </c>
      <c r="N213" s="75">
        <f>C_Higher!J213*Ann_Prem/No_Ann_Prems</f>
        <v>0</v>
      </c>
      <c r="O213" s="78">
        <f>VLOOKUP(INT((A213-1)/12)+1,P_Parameters!$B$63:$C$66,2)*N213</f>
        <v>0</v>
      </c>
      <c r="P213" s="80">
        <f t="shared" si="50"/>
        <v>0</v>
      </c>
      <c r="Q213" s="92">
        <f t="shared" si="51"/>
        <v>0</v>
      </c>
      <c r="R213" s="78">
        <f t="shared" ca="1" si="52"/>
        <v>0</v>
      </c>
      <c r="S213" s="75">
        <f t="shared" ca="1" si="53"/>
        <v>9953922.2723092586</v>
      </c>
      <c r="T213" s="75">
        <f t="shared" ca="1" si="57"/>
        <v>9953922.2723092586</v>
      </c>
      <c r="U213" s="81">
        <f>VLOOKUP(D213,P_Parameters!$B$71:$C$76,2)</f>
        <v>0</v>
      </c>
    </row>
    <row r="214" spans="1:21" x14ac:dyDescent="0.25">
      <c r="A214" s="59">
        <f t="shared" si="58"/>
        <v>208</v>
      </c>
      <c r="B214" s="76">
        <f t="shared" ca="1" si="45"/>
        <v>49706</v>
      </c>
      <c r="C214" s="76">
        <f t="shared" ca="1" si="46"/>
        <v>49735</v>
      </c>
      <c r="D214" s="77">
        <f t="shared" si="54"/>
        <v>18</v>
      </c>
      <c r="E214" s="77">
        <f t="shared" si="55"/>
        <v>0</v>
      </c>
      <c r="F214" s="75">
        <f t="shared" si="56"/>
        <v>0</v>
      </c>
      <c r="G214" s="75">
        <f t="shared" si="47"/>
        <v>0</v>
      </c>
      <c r="H214" s="59">
        <f>IF(SUM(F214:$F$366)=1,1,0)</f>
        <v>1</v>
      </c>
      <c r="I214" s="78">
        <f t="shared" si="48"/>
        <v>1</v>
      </c>
      <c r="J214" s="59">
        <f>IF(MOD(A214-1,12/VLOOKUP(Prem_Frequency,P_Parameters!$B$21:$C$24,2,FALSE))=0,1)*H214</f>
        <v>0</v>
      </c>
      <c r="K214" s="75">
        <f t="shared" si="49"/>
        <v>2000000</v>
      </c>
      <c r="L214" s="79">
        <f>SUMPRODUCT($J$7:$J$366,$N$7:$N$366)-SUMPRODUCT($J$7:J214,$N$7:N214)</f>
        <v>600000</v>
      </c>
      <c r="M214" s="75">
        <f t="shared" ca="1" si="59"/>
        <v>9953922.2723092586</v>
      </c>
      <c r="N214" s="75">
        <f>C_Higher!J214*Ann_Prem/No_Ann_Prems</f>
        <v>0</v>
      </c>
      <c r="O214" s="78">
        <f>VLOOKUP(INT((A214-1)/12)+1,P_Parameters!$B$63:$C$66,2)*N214</f>
        <v>0</v>
      </c>
      <c r="P214" s="80">
        <f t="shared" si="50"/>
        <v>0</v>
      </c>
      <c r="Q214" s="92">
        <f t="shared" si="51"/>
        <v>0</v>
      </c>
      <c r="R214" s="78">
        <f t="shared" ca="1" si="52"/>
        <v>0</v>
      </c>
      <c r="S214" s="75">
        <f t="shared" ca="1" si="53"/>
        <v>10034018.053946517</v>
      </c>
      <c r="T214" s="75">
        <f t="shared" ca="1" si="57"/>
        <v>10034018.053946517</v>
      </c>
      <c r="U214" s="81">
        <f>VLOOKUP(D214,P_Parameters!$B$71:$C$76,2)</f>
        <v>0</v>
      </c>
    </row>
    <row r="215" spans="1:21" x14ac:dyDescent="0.25">
      <c r="A215" s="59">
        <f t="shared" si="58"/>
        <v>209</v>
      </c>
      <c r="B215" s="76">
        <f t="shared" ca="1" si="45"/>
        <v>49735</v>
      </c>
      <c r="C215" s="76">
        <f t="shared" ca="1" si="46"/>
        <v>49766</v>
      </c>
      <c r="D215" s="77">
        <f t="shared" si="54"/>
        <v>18</v>
      </c>
      <c r="E215" s="77">
        <f t="shared" si="55"/>
        <v>0</v>
      </c>
      <c r="F215" s="75">
        <f t="shared" si="56"/>
        <v>0</v>
      </c>
      <c r="G215" s="75">
        <f t="shared" si="47"/>
        <v>0</v>
      </c>
      <c r="H215" s="59">
        <f>IF(SUM(F215:$F$366)=1,1,0)</f>
        <v>1</v>
      </c>
      <c r="I215" s="78">
        <f t="shared" si="48"/>
        <v>1</v>
      </c>
      <c r="J215" s="59">
        <f>IF(MOD(A215-1,12/VLOOKUP(Prem_Frequency,P_Parameters!$B$21:$C$24,2,FALSE))=0,1)*H215</f>
        <v>0</v>
      </c>
      <c r="K215" s="75">
        <f t="shared" si="49"/>
        <v>2000000</v>
      </c>
      <c r="L215" s="79">
        <f>SUMPRODUCT($J$7:$J$366,$N$7:$N$366)-SUMPRODUCT($J$7:J215,$N$7:N215)</f>
        <v>600000</v>
      </c>
      <c r="M215" s="75">
        <f t="shared" ca="1" si="59"/>
        <v>10034018.053946517</v>
      </c>
      <c r="N215" s="75">
        <f>C_Higher!J215*Ann_Prem/No_Ann_Prems</f>
        <v>0</v>
      </c>
      <c r="O215" s="78">
        <f>VLOOKUP(INT((A215-1)/12)+1,P_Parameters!$B$63:$C$66,2)*N215</f>
        <v>0</v>
      </c>
      <c r="P215" s="80">
        <f t="shared" si="50"/>
        <v>0</v>
      </c>
      <c r="Q215" s="92">
        <f t="shared" si="51"/>
        <v>0</v>
      </c>
      <c r="R215" s="78">
        <f t="shared" ca="1" si="52"/>
        <v>0</v>
      </c>
      <c r="S215" s="75">
        <f t="shared" ca="1" si="53"/>
        <v>10114758.338731438</v>
      </c>
      <c r="T215" s="75">
        <f t="shared" ca="1" si="57"/>
        <v>10114758.338731438</v>
      </c>
      <c r="U215" s="81">
        <f>VLOOKUP(D215,P_Parameters!$B$71:$C$76,2)</f>
        <v>0</v>
      </c>
    </row>
    <row r="216" spans="1:21" x14ac:dyDescent="0.25">
      <c r="A216" s="59">
        <f t="shared" si="58"/>
        <v>210</v>
      </c>
      <c r="B216" s="76">
        <f t="shared" ca="1" si="45"/>
        <v>49766</v>
      </c>
      <c r="C216" s="76">
        <f t="shared" ca="1" si="46"/>
        <v>49796</v>
      </c>
      <c r="D216" s="77">
        <f t="shared" si="54"/>
        <v>18</v>
      </c>
      <c r="E216" s="77">
        <f t="shared" si="55"/>
        <v>0</v>
      </c>
      <c r="F216" s="75">
        <f t="shared" si="56"/>
        <v>0</v>
      </c>
      <c r="G216" s="75">
        <f t="shared" si="47"/>
        <v>0</v>
      </c>
      <c r="H216" s="59">
        <f>IF(SUM(F216:$F$366)=1,1,0)</f>
        <v>1</v>
      </c>
      <c r="I216" s="78">
        <f t="shared" si="48"/>
        <v>1</v>
      </c>
      <c r="J216" s="59">
        <f>IF(MOD(A216-1,12/VLOOKUP(Prem_Frequency,P_Parameters!$B$21:$C$24,2,FALSE))=0,1)*H216</f>
        <v>0</v>
      </c>
      <c r="K216" s="75">
        <f t="shared" si="49"/>
        <v>2000000</v>
      </c>
      <c r="L216" s="79">
        <f>SUMPRODUCT($J$7:$J$366,$N$7:$N$366)-SUMPRODUCT($J$7:J216,$N$7:N216)</f>
        <v>600000</v>
      </c>
      <c r="M216" s="75">
        <f t="shared" ca="1" si="59"/>
        <v>10114758.338731438</v>
      </c>
      <c r="N216" s="75">
        <f>C_Higher!J216*Ann_Prem/No_Ann_Prems</f>
        <v>0</v>
      </c>
      <c r="O216" s="78">
        <f>VLOOKUP(INT((A216-1)/12)+1,P_Parameters!$B$63:$C$66,2)*N216</f>
        <v>0</v>
      </c>
      <c r="P216" s="80">
        <f t="shared" si="50"/>
        <v>0</v>
      </c>
      <c r="Q216" s="92">
        <f t="shared" si="51"/>
        <v>0</v>
      </c>
      <c r="R216" s="78">
        <f t="shared" ca="1" si="52"/>
        <v>0</v>
      </c>
      <c r="S216" s="75">
        <f t="shared" ca="1" si="53"/>
        <v>10196148.312758705</v>
      </c>
      <c r="T216" s="75">
        <f t="shared" ca="1" si="57"/>
        <v>10196148.312758705</v>
      </c>
      <c r="U216" s="81">
        <f>VLOOKUP(D216,P_Parameters!$B$71:$C$76,2)</f>
        <v>0</v>
      </c>
    </row>
    <row r="217" spans="1:21" x14ac:dyDescent="0.25">
      <c r="A217" s="59">
        <f t="shared" si="58"/>
        <v>211</v>
      </c>
      <c r="B217" s="76">
        <f t="shared" ca="1" si="45"/>
        <v>49796</v>
      </c>
      <c r="C217" s="76">
        <f t="shared" ca="1" si="46"/>
        <v>49827</v>
      </c>
      <c r="D217" s="77">
        <f t="shared" si="54"/>
        <v>18</v>
      </c>
      <c r="E217" s="77">
        <f t="shared" si="55"/>
        <v>0</v>
      </c>
      <c r="F217" s="75">
        <f t="shared" si="56"/>
        <v>0</v>
      </c>
      <c r="G217" s="75">
        <f t="shared" si="47"/>
        <v>0</v>
      </c>
      <c r="H217" s="59">
        <f>IF(SUM(F217:$F$366)=1,1,0)</f>
        <v>1</v>
      </c>
      <c r="I217" s="78">
        <f t="shared" si="48"/>
        <v>1</v>
      </c>
      <c r="J217" s="59">
        <f>IF(MOD(A217-1,12/VLOOKUP(Prem_Frequency,P_Parameters!$B$21:$C$24,2,FALSE))=0,1)*H217</f>
        <v>0</v>
      </c>
      <c r="K217" s="75">
        <f t="shared" si="49"/>
        <v>2000000</v>
      </c>
      <c r="L217" s="79">
        <f>SUMPRODUCT($J$7:$J$366,$N$7:$N$366)-SUMPRODUCT($J$7:J217,$N$7:N217)</f>
        <v>600000</v>
      </c>
      <c r="M217" s="75">
        <f t="shared" ca="1" si="59"/>
        <v>10196148.312758705</v>
      </c>
      <c r="N217" s="75">
        <f>C_Higher!J217*Ann_Prem/No_Ann_Prems</f>
        <v>0</v>
      </c>
      <c r="O217" s="78">
        <f>VLOOKUP(INT((A217-1)/12)+1,P_Parameters!$B$63:$C$66,2)*N217</f>
        <v>0</v>
      </c>
      <c r="P217" s="80">
        <f t="shared" si="50"/>
        <v>0</v>
      </c>
      <c r="Q217" s="92">
        <f t="shared" si="51"/>
        <v>0</v>
      </c>
      <c r="R217" s="78">
        <f t="shared" ca="1" si="52"/>
        <v>0</v>
      </c>
      <c r="S217" s="75">
        <f t="shared" ca="1" si="53"/>
        <v>10278193.203853717</v>
      </c>
      <c r="T217" s="75">
        <f t="shared" ca="1" si="57"/>
        <v>10278193.203853717</v>
      </c>
      <c r="U217" s="81">
        <f>VLOOKUP(D217,P_Parameters!$B$71:$C$76,2)</f>
        <v>0</v>
      </c>
    </row>
    <row r="218" spans="1:21" x14ac:dyDescent="0.25">
      <c r="A218" s="59">
        <f t="shared" si="58"/>
        <v>212</v>
      </c>
      <c r="B218" s="76">
        <f t="shared" ca="1" si="45"/>
        <v>49827</v>
      </c>
      <c r="C218" s="76">
        <f t="shared" ca="1" si="46"/>
        <v>49857</v>
      </c>
      <c r="D218" s="77">
        <f t="shared" si="54"/>
        <v>18</v>
      </c>
      <c r="E218" s="77">
        <f t="shared" si="55"/>
        <v>0</v>
      </c>
      <c r="F218" s="75">
        <f t="shared" si="56"/>
        <v>0</v>
      </c>
      <c r="G218" s="75">
        <f t="shared" si="47"/>
        <v>0</v>
      </c>
      <c r="H218" s="59">
        <f>IF(SUM(F218:$F$366)=1,1,0)</f>
        <v>1</v>
      </c>
      <c r="I218" s="78">
        <f t="shared" si="48"/>
        <v>1</v>
      </c>
      <c r="J218" s="59">
        <f>IF(MOD(A218-1,12/VLOOKUP(Prem_Frequency,P_Parameters!$B$21:$C$24,2,FALSE))=0,1)*H218</f>
        <v>0</v>
      </c>
      <c r="K218" s="75">
        <f t="shared" si="49"/>
        <v>2000000</v>
      </c>
      <c r="L218" s="79">
        <f>SUMPRODUCT($J$7:$J$366,$N$7:$N$366)-SUMPRODUCT($J$7:J218,$N$7:N218)</f>
        <v>600000</v>
      </c>
      <c r="M218" s="75">
        <f t="shared" ca="1" si="59"/>
        <v>10278193.203853717</v>
      </c>
      <c r="N218" s="75">
        <f>C_Higher!J218*Ann_Prem/No_Ann_Prems</f>
        <v>0</v>
      </c>
      <c r="O218" s="78">
        <f>VLOOKUP(INT((A218-1)/12)+1,P_Parameters!$B$63:$C$66,2)*N218</f>
        <v>0</v>
      </c>
      <c r="P218" s="80">
        <f t="shared" si="50"/>
        <v>0</v>
      </c>
      <c r="Q218" s="92">
        <f t="shared" si="51"/>
        <v>0</v>
      </c>
      <c r="R218" s="78">
        <f t="shared" ca="1" si="52"/>
        <v>0</v>
      </c>
      <c r="S218" s="75">
        <f t="shared" ca="1" si="53"/>
        <v>10360898.281908385</v>
      </c>
      <c r="T218" s="75">
        <f t="shared" ca="1" si="57"/>
        <v>10360898.281908385</v>
      </c>
      <c r="U218" s="81">
        <f>VLOOKUP(D218,P_Parameters!$B$71:$C$76,2)</f>
        <v>0</v>
      </c>
    </row>
    <row r="219" spans="1:21" x14ac:dyDescent="0.25">
      <c r="A219" s="59">
        <f t="shared" si="58"/>
        <v>213</v>
      </c>
      <c r="B219" s="76">
        <f t="shared" ca="1" si="45"/>
        <v>49857</v>
      </c>
      <c r="C219" s="76">
        <f t="shared" ca="1" si="46"/>
        <v>49888</v>
      </c>
      <c r="D219" s="77">
        <f t="shared" si="54"/>
        <v>18</v>
      </c>
      <c r="E219" s="77">
        <f t="shared" si="55"/>
        <v>0</v>
      </c>
      <c r="F219" s="75">
        <f t="shared" si="56"/>
        <v>0</v>
      </c>
      <c r="G219" s="75">
        <f t="shared" si="47"/>
        <v>0</v>
      </c>
      <c r="H219" s="59">
        <f>IF(SUM(F219:$F$366)=1,1,0)</f>
        <v>1</v>
      </c>
      <c r="I219" s="78">
        <f t="shared" si="48"/>
        <v>1</v>
      </c>
      <c r="J219" s="59">
        <f>IF(MOD(A219-1,12/VLOOKUP(Prem_Frequency,P_Parameters!$B$21:$C$24,2,FALSE))=0,1)*H219</f>
        <v>0</v>
      </c>
      <c r="K219" s="75">
        <f t="shared" si="49"/>
        <v>2000000</v>
      </c>
      <c r="L219" s="79">
        <f>SUMPRODUCT($J$7:$J$366,$N$7:$N$366)-SUMPRODUCT($J$7:J219,$N$7:N219)</f>
        <v>600000</v>
      </c>
      <c r="M219" s="75">
        <f t="shared" ca="1" si="59"/>
        <v>10360898.281908385</v>
      </c>
      <c r="N219" s="75">
        <f>C_Higher!J219*Ann_Prem/No_Ann_Prems</f>
        <v>0</v>
      </c>
      <c r="O219" s="78">
        <f>VLOOKUP(INT((A219-1)/12)+1,P_Parameters!$B$63:$C$66,2)*N219</f>
        <v>0</v>
      </c>
      <c r="P219" s="80">
        <f t="shared" si="50"/>
        <v>0</v>
      </c>
      <c r="Q219" s="92">
        <f t="shared" si="51"/>
        <v>0</v>
      </c>
      <c r="R219" s="78">
        <f t="shared" ca="1" si="52"/>
        <v>0</v>
      </c>
      <c r="S219" s="75">
        <f t="shared" ca="1" si="53"/>
        <v>10444268.859219622</v>
      </c>
      <c r="T219" s="75">
        <f t="shared" ca="1" si="57"/>
        <v>10444268.859219622</v>
      </c>
      <c r="U219" s="81">
        <f>VLOOKUP(D219,P_Parameters!$B$71:$C$76,2)</f>
        <v>0</v>
      </c>
    </row>
    <row r="220" spans="1:21" x14ac:dyDescent="0.25">
      <c r="A220" s="59">
        <f t="shared" si="58"/>
        <v>214</v>
      </c>
      <c r="B220" s="76">
        <f t="shared" ca="1" si="45"/>
        <v>49888</v>
      </c>
      <c r="C220" s="76">
        <f t="shared" ca="1" si="46"/>
        <v>49919</v>
      </c>
      <c r="D220" s="77">
        <f t="shared" si="54"/>
        <v>18</v>
      </c>
      <c r="E220" s="77">
        <f t="shared" si="55"/>
        <v>0</v>
      </c>
      <c r="F220" s="75">
        <f t="shared" si="56"/>
        <v>0</v>
      </c>
      <c r="G220" s="75">
        <f t="shared" si="47"/>
        <v>0</v>
      </c>
      <c r="H220" s="59">
        <f>IF(SUM(F220:$F$366)=1,1,0)</f>
        <v>1</v>
      </c>
      <c r="I220" s="78">
        <f t="shared" si="48"/>
        <v>1</v>
      </c>
      <c r="J220" s="59">
        <f>IF(MOD(A220-1,12/VLOOKUP(Prem_Frequency,P_Parameters!$B$21:$C$24,2,FALSE))=0,1)*H220</f>
        <v>0</v>
      </c>
      <c r="K220" s="75">
        <f t="shared" si="49"/>
        <v>2000000</v>
      </c>
      <c r="L220" s="79">
        <f>SUMPRODUCT($J$7:$J$366,$N$7:$N$366)-SUMPRODUCT($J$7:J220,$N$7:N220)</f>
        <v>600000</v>
      </c>
      <c r="M220" s="75">
        <f t="shared" ca="1" si="59"/>
        <v>10444268.859219622</v>
      </c>
      <c r="N220" s="75">
        <f>C_Higher!J220*Ann_Prem/No_Ann_Prems</f>
        <v>0</v>
      </c>
      <c r="O220" s="78">
        <f>VLOOKUP(INT((A220-1)/12)+1,P_Parameters!$B$63:$C$66,2)*N220</f>
        <v>0</v>
      </c>
      <c r="P220" s="80">
        <f t="shared" si="50"/>
        <v>0</v>
      </c>
      <c r="Q220" s="92">
        <f t="shared" si="51"/>
        <v>0</v>
      </c>
      <c r="R220" s="78">
        <f t="shared" ca="1" si="52"/>
        <v>0</v>
      </c>
      <c r="S220" s="75">
        <f t="shared" ca="1" si="53"/>
        <v>10528310.290830562</v>
      </c>
      <c r="T220" s="75">
        <f t="shared" ca="1" si="57"/>
        <v>10528310.290830562</v>
      </c>
      <c r="U220" s="81">
        <f>VLOOKUP(D220,P_Parameters!$B$71:$C$76,2)</f>
        <v>0</v>
      </c>
    </row>
    <row r="221" spans="1:21" x14ac:dyDescent="0.25">
      <c r="A221" s="59">
        <f t="shared" si="58"/>
        <v>215</v>
      </c>
      <c r="B221" s="76">
        <f t="shared" ca="1" si="45"/>
        <v>49919</v>
      </c>
      <c r="C221" s="76">
        <f t="shared" ca="1" si="46"/>
        <v>49949</v>
      </c>
      <c r="D221" s="77">
        <f t="shared" si="54"/>
        <v>18</v>
      </c>
      <c r="E221" s="77">
        <f t="shared" si="55"/>
        <v>0</v>
      </c>
      <c r="F221" s="75">
        <f t="shared" si="56"/>
        <v>0</v>
      </c>
      <c r="G221" s="75">
        <f t="shared" si="47"/>
        <v>0</v>
      </c>
      <c r="H221" s="59">
        <f>IF(SUM(F221:$F$366)=1,1,0)</f>
        <v>1</v>
      </c>
      <c r="I221" s="78">
        <f t="shared" si="48"/>
        <v>1</v>
      </c>
      <c r="J221" s="59">
        <f>IF(MOD(A221-1,12/VLOOKUP(Prem_Frequency,P_Parameters!$B$21:$C$24,2,FALSE))=0,1)*H221</f>
        <v>0</v>
      </c>
      <c r="K221" s="75">
        <f t="shared" si="49"/>
        <v>2000000</v>
      </c>
      <c r="L221" s="79">
        <f>SUMPRODUCT($J$7:$J$366,$N$7:$N$366)-SUMPRODUCT($J$7:J221,$N$7:N221)</f>
        <v>600000</v>
      </c>
      <c r="M221" s="75">
        <f t="shared" ca="1" si="59"/>
        <v>10528310.290830562</v>
      </c>
      <c r="N221" s="75">
        <f>C_Higher!J221*Ann_Prem/No_Ann_Prems</f>
        <v>0</v>
      </c>
      <c r="O221" s="78">
        <f>VLOOKUP(INT((A221-1)/12)+1,P_Parameters!$B$63:$C$66,2)*N221</f>
        <v>0</v>
      </c>
      <c r="P221" s="80">
        <f t="shared" si="50"/>
        <v>0</v>
      </c>
      <c r="Q221" s="92">
        <f t="shared" si="51"/>
        <v>0</v>
      </c>
      <c r="R221" s="78">
        <f t="shared" ca="1" si="52"/>
        <v>0</v>
      </c>
      <c r="S221" s="75">
        <f t="shared" ca="1" si="53"/>
        <v>10613027.974874526</v>
      </c>
      <c r="T221" s="75">
        <f t="shared" ca="1" si="57"/>
        <v>10613027.974874526</v>
      </c>
      <c r="U221" s="81">
        <f>VLOOKUP(D221,P_Parameters!$B$71:$C$76,2)</f>
        <v>0</v>
      </c>
    </row>
    <row r="222" spans="1:21" x14ac:dyDescent="0.25">
      <c r="A222" s="59">
        <f t="shared" si="58"/>
        <v>216</v>
      </c>
      <c r="B222" s="76">
        <f t="shared" ca="1" si="45"/>
        <v>49949</v>
      </c>
      <c r="C222" s="76">
        <f t="shared" ca="1" si="46"/>
        <v>49980</v>
      </c>
      <c r="D222" s="77">
        <f t="shared" si="54"/>
        <v>19</v>
      </c>
      <c r="E222" s="77">
        <f t="shared" si="55"/>
        <v>18</v>
      </c>
      <c r="F222" s="75">
        <f t="shared" si="56"/>
        <v>0</v>
      </c>
      <c r="G222" s="75">
        <f t="shared" si="47"/>
        <v>0</v>
      </c>
      <c r="H222" s="59">
        <f>IF(SUM(F222:$F$366)=1,1,0)</f>
        <v>1</v>
      </c>
      <c r="I222" s="78">
        <f t="shared" si="48"/>
        <v>1</v>
      </c>
      <c r="J222" s="59">
        <f>IF(MOD(A222-1,12/VLOOKUP(Prem_Frequency,P_Parameters!$B$21:$C$24,2,FALSE))=0,1)*H222</f>
        <v>0</v>
      </c>
      <c r="K222" s="75">
        <f t="shared" si="49"/>
        <v>2000000</v>
      </c>
      <c r="L222" s="79">
        <f>SUMPRODUCT($J$7:$J$366,$N$7:$N$366)-SUMPRODUCT($J$7:J222,$N$7:N222)</f>
        <v>600000</v>
      </c>
      <c r="M222" s="75">
        <f t="shared" ca="1" si="59"/>
        <v>10613027.974874526</v>
      </c>
      <c r="N222" s="75">
        <f>C_Higher!J222*Ann_Prem/No_Ann_Prems</f>
        <v>0</v>
      </c>
      <c r="O222" s="78">
        <f>VLOOKUP(INT((A222-1)/12)+1,P_Parameters!$B$63:$C$66,2)*N222</f>
        <v>0</v>
      </c>
      <c r="P222" s="80">
        <f t="shared" si="50"/>
        <v>0</v>
      </c>
      <c r="Q222" s="92">
        <f t="shared" si="51"/>
        <v>0</v>
      </c>
      <c r="R222" s="78">
        <f t="shared" ca="1" si="52"/>
        <v>0</v>
      </c>
      <c r="S222" s="75">
        <f t="shared" ca="1" si="53"/>
        <v>10698427.352921756</v>
      </c>
      <c r="T222" s="75">
        <f t="shared" ca="1" si="57"/>
        <v>10698427.352921756</v>
      </c>
      <c r="U222" s="81">
        <f>VLOOKUP(D222,P_Parameters!$B$71:$C$76,2)</f>
        <v>0</v>
      </c>
    </row>
    <row r="223" spans="1:21" x14ac:dyDescent="0.25">
      <c r="A223" s="59">
        <f t="shared" si="58"/>
        <v>217</v>
      </c>
      <c r="B223" s="76">
        <f t="shared" ca="1" si="45"/>
        <v>49980</v>
      </c>
      <c r="C223" s="76">
        <f t="shared" ca="1" si="46"/>
        <v>50010</v>
      </c>
      <c r="D223" s="77">
        <f t="shared" si="54"/>
        <v>19</v>
      </c>
      <c r="E223" s="77">
        <f t="shared" si="55"/>
        <v>0</v>
      </c>
      <c r="F223" s="75">
        <f t="shared" si="56"/>
        <v>0</v>
      </c>
      <c r="G223" s="75">
        <f t="shared" si="47"/>
        <v>1</v>
      </c>
      <c r="H223" s="59">
        <f>IF(SUM(F223:$F$366)=1,1,0)</f>
        <v>1</v>
      </c>
      <c r="I223" s="78">
        <f t="shared" si="48"/>
        <v>1</v>
      </c>
      <c r="J223" s="59">
        <f>IF(MOD(A223-1,12/VLOOKUP(Prem_Frequency,P_Parameters!$B$21:$C$24,2,FALSE))=0,1)*H223</f>
        <v>1</v>
      </c>
      <c r="K223" s="75">
        <f t="shared" si="49"/>
        <v>2000000</v>
      </c>
      <c r="L223" s="79">
        <f>SUMPRODUCT($J$7:$J$366,$N$7:$N$366)-SUMPRODUCT($J$7:J223,$N$7:N223)</f>
        <v>300000</v>
      </c>
      <c r="M223" s="75">
        <f t="shared" ca="1" si="59"/>
        <v>10698427.352921756</v>
      </c>
      <c r="N223" s="75">
        <f>C_Higher!J223*Ann_Prem/No_Ann_Prems</f>
        <v>300000</v>
      </c>
      <c r="O223" s="78">
        <f>VLOOKUP(INT((A223-1)/12)+1,P_Parameters!$B$63:$C$66,2)*N223</f>
        <v>0</v>
      </c>
      <c r="P223" s="80">
        <f t="shared" si="50"/>
        <v>3000</v>
      </c>
      <c r="Q223" s="92">
        <f t="shared" si="51"/>
        <v>5000</v>
      </c>
      <c r="R223" s="78">
        <f t="shared" ca="1" si="52"/>
        <v>27255</v>
      </c>
      <c r="S223" s="75">
        <f t="shared" ca="1" si="53"/>
        <v>11051389.22209242</v>
      </c>
      <c r="T223" s="75">
        <f t="shared" ca="1" si="57"/>
        <v>11051389.22209242</v>
      </c>
      <c r="U223" s="81">
        <f>VLOOKUP(D223,P_Parameters!$B$71:$C$76,2)</f>
        <v>0</v>
      </c>
    </row>
    <row r="224" spans="1:21" x14ac:dyDescent="0.25">
      <c r="A224" s="59">
        <f t="shared" si="58"/>
        <v>218</v>
      </c>
      <c r="B224" s="76">
        <f t="shared" ca="1" si="45"/>
        <v>50010</v>
      </c>
      <c r="C224" s="76">
        <f t="shared" ca="1" si="46"/>
        <v>50041</v>
      </c>
      <c r="D224" s="77">
        <f t="shared" si="54"/>
        <v>19</v>
      </c>
      <c r="E224" s="77">
        <f t="shared" si="55"/>
        <v>0</v>
      </c>
      <c r="F224" s="75">
        <f t="shared" si="56"/>
        <v>0</v>
      </c>
      <c r="G224" s="75">
        <f t="shared" si="47"/>
        <v>0</v>
      </c>
      <c r="H224" s="59">
        <f>IF(SUM(F224:$F$366)=1,1,0)</f>
        <v>1</v>
      </c>
      <c r="I224" s="78">
        <f t="shared" si="48"/>
        <v>1</v>
      </c>
      <c r="J224" s="59">
        <f>IF(MOD(A224-1,12/VLOOKUP(Prem_Frequency,P_Parameters!$B$21:$C$24,2,FALSE))=0,1)*H224</f>
        <v>0</v>
      </c>
      <c r="K224" s="75">
        <f t="shared" si="49"/>
        <v>2000000</v>
      </c>
      <c r="L224" s="79">
        <f>SUMPRODUCT($J$7:$J$366,$N$7:$N$366)-SUMPRODUCT($J$7:J224,$N$7:N224)</f>
        <v>300000</v>
      </c>
      <c r="M224" s="75">
        <f t="shared" ca="1" si="59"/>
        <v>11051389.22209242</v>
      </c>
      <c r="N224" s="75">
        <f>C_Higher!J224*Ann_Prem/No_Ann_Prems</f>
        <v>0</v>
      </c>
      <c r="O224" s="78">
        <f>VLOOKUP(INT((A224-1)/12)+1,P_Parameters!$B$63:$C$66,2)*N224</f>
        <v>0</v>
      </c>
      <c r="P224" s="80">
        <f t="shared" si="50"/>
        <v>0</v>
      </c>
      <c r="Q224" s="92">
        <f t="shared" si="51"/>
        <v>0</v>
      </c>
      <c r="R224" s="78">
        <f t="shared" ca="1" si="52"/>
        <v>0</v>
      </c>
      <c r="S224" s="75">
        <f t="shared" ca="1" si="53"/>
        <v>11140315.942002974</v>
      </c>
      <c r="T224" s="75">
        <f t="shared" ca="1" si="57"/>
        <v>11140315.942002974</v>
      </c>
      <c r="U224" s="81">
        <f>VLOOKUP(D224,P_Parameters!$B$71:$C$76,2)</f>
        <v>0</v>
      </c>
    </row>
    <row r="225" spans="1:21" x14ac:dyDescent="0.25">
      <c r="A225" s="59">
        <f t="shared" si="58"/>
        <v>219</v>
      </c>
      <c r="B225" s="76">
        <f t="shared" ca="1" si="45"/>
        <v>50041</v>
      </c>
      <c r="C225" s="76">
        <f t="shared" ca="1" si="46"/>
        <v>50072</v>
      </c>
      <c r="D225" s="77">
        <f t="shared" si="54"/>
        <v>19</v>
      </c>
      <c r="E225" s="77">
        <f t="shared" si="55"/>
        <v>0</v>
      </c>
      <c r="F225" s="75">
        <f t="shared" si="56"/>
        <v>0</v>
      </c>
      <c r="G225" s="75">
        <f t="shared" si="47"/>
        <v>0</v>
      </c>
      <c r="H225" s="59">
        <f>IF(SUM(F225:$F$366)=1,1,0)</f>
        <v>1</v>
      </c>
      <c r="I225" s="78">
        <f t="shared" si="48"/>
        <v>1</v>
      </c>
      <c r="J225" s="59">
        <f>IF(MOD(A225-1,12/VLOOKUP(Prem_Frequency,P_Parameters!$B$21:$C$24,2,FALSE))=0,1)*H225</f>
        <v>0</v>
      </c>
      <c r="K225" s="75">
        <f t="shared" si="49"/>
        <v>2000000</v>
      </c>
      <c r="L225" s="79">
        <f>SUMPRODUCT($J$7:$J$366,$N$7:$N$366)-SUMPRODUCT($J$7:J225,$N$7:N225)</f>
        <v>300000</v>
      </c>
      <c r="M225" s="75">
        <f t="shared" ca="1" si="59"/>
        <v>11140315.942002974</v>
      </c>
      <c r="N225" s="75">
        <f>C_Higher!J225*Ann_Prem/No_Ann_Prems</f>
        <v>0</v>
      </c>
      <c r="O225" s="78">
        <f>VLOOKUP(INT((A225-1)/12)+1,P_Parameters!$B$63:$C$66,2)*N225</f>
        <v>0</v>
      </c>
      <c r="P225" s="80">
        <f t="shared" si="50"/>
        <v>0</v>
      </c>
      <c r="Q225" s="92">
        <f t="shared" si="51"/>
        <v>0</v>
      </c>
      <c r="R225" s="78">
        <f t="shared" ca="1" si="52"/>
        <v>0</v>
      </c>
      <c r="S225" s="75">
        <f t="shared" ca="1" si="53"/>
        <v>11229958.224577654</v>
      </c>
      <c r="T225" s="75">
        <f t="shared" ca="1" si="57"/>
        <v>11229958.224577654</v>
      </c>
      <c r="U225" s="81">
        <f>VLOOKUP(D225,P_Parameters!$B$71:$C$76,2)</f>
        <v>0</v>
      </c>
    </row>
    <row r="226" spans="1:21" x14ac:dyDescent="0.25">
      <c r="A226" s="59">
        <f t="shared" si="58"/>
        <v>220</v>
      </c>
      <c r="B226" s="76">
        <f t="shared" ca="1" si="45"/>
        <v>50072</v>
      </c>
      <c r="C226" s="76">
        <f t="shared" ca="1" si="46"/>
        <v>50100</v>
      </c>
      <c r="D226" s="77">
        <f t="shared" si="54"/>
        <v>19</v>
      </c>
      <c r="E226" s="77">
        <f t="shared" si="55"/>
        <v>0</v>
      </c>
      <c r="F226" s="75">
        <f t="shared" si="56"/>
        <v>0</v>
      </c>
      <c r="G226" s="75">
        <f t="shared" si="47"/>
        <v>0</v>
      </c>
      <c r="H226" s="59">
        <f>IF(SUM(F226:$F$366)=1,1,0)</f>
        <v>1</v>
      </c>
      <c r="I226" s="78">
        <f t="shared" si="48"/>
        <v>1</v>
      </c>
      <c r="J226" s="59">
        <f>IF(MOD(A226-1,12/VLOOKUP(Prem_Frequency,P_Parameters!$B$21:$C$24,2,FALSE))=0,1)*H226</f>
        <v>0</v>
      </c>
      <c r="K226" s="75">
        <f t="shared" si="49"/>
        <v>2000000</v>
      </c>
      <c r="L226" s="79">
        <f>SUMPRODUCT($J$7:$J$366,$N$7:$N$366)-SUMPRODUCT($J$7:J226,$N$7:N226)</f>
        <v>300000</v>
      </c>
      <c r="M226" s="75">
        <f t="shared" ca="1" si="59"/>
        <v>11229958.224577654</v>
      </c>
      <c r="N226" s="75">
        <f>C_Higher!J226*Ann_Prem/No_Ann_Prems</f>
        <v>0</v>
      </c>
      <c r="O226" s="78">
        <f>VLOOKUP(INT((A226-1)/12)+1,P_Parameters!$B$63:$C$66,2)*N226</f>
        <v>0</v>
      </c>
      <c r="P226" s="80">
        <f t="shared" si="50"/>
        <v>0</v>
      </c>
      <c r="Q226" s="92">
        <f t="shared" si="51"/>
        <v>0</v>
      </c>
      <c r="R226" s="78">
        <f t="shared" ca="1" si="52"/>
        <v>0</v>
      </c>
      <c r="S226" s="75">
        <f t="shared" ca="1" si="53"/>
        <v>11320321.82770258</v>
      </c>
      <c r="T226" s="75">
        <f t="shared" ca="1" si="57"/>
        <v>11320321.82770258</v>
      </c>
      <c r="U226" s="81">
        <f>VLOOKUP(D226,P_Parameters!$B$71:$C$76,2)</f>
        <v>0</v>
      </c>
    </row>
    <row r="227" spans="1:21" x14ac:dyDescent="0.25">
      <c r="A227" s="59">
        <f t="shared" si="58"/>
        <v>221</v>
      </c>
      <c r="B227" s="76">
        <f t="shared" ca="1" si="45"/>
        <v>50100</v>
      </c>
      <c r="C227" s="76">
        <f t="shared" ca="1" si="46"/>
        <v>50131</v>
      </c>
      <c r="D227" s="77">
        <f t="shared" si="54"/>
        <v>19</v>
      </c>
      <c r="E227" s="77">
        <f t="shared" si="55"/>
        <v>0</v>
      </c>
      <c r="F227" s="75">
        <f t="shared" si="56"/>
        <v>0</v>
      </c>
      <c r="G227" s="75">
        <f t="shared" si="47"/>
        <v>0</v>
      </c>
      <c r="H227" s="59">
        <f>IF(SUM(F227:$F$366)=1,1,0)</f>
        <v>1</v>
      </c>
      <c r="I227" s="78">
        <f t="shared" si="48"/>
        <v>1</v>
      </c>
      <c r="J227" s="59">
        <f>IF(MOD(A227-1,12/VLOOKUP(Prem_Frequency,P_Parameters!$B$21:$C$24,2,FALSE))=0,1)*H227</f>
        <v>0</v>
      </c>
      <c r="K227" s="75">
        <f t="shared" si="49"/>
        <v>2000000</v>
      </c>
      <c r="L227" s="79">
        <f>SUMPRODUCT($J$7:$J$366,$N$7:$N$366)-SUMPRODUCT($J$7:J227,$N$7:N227)</f>
        <v>300000</v>
      </c>
      <c r="M227" s="75">
        <f t="shared" ca="1" si="59"/>
        <v>11320321.82770258</v>
      </c>
      <c r="N227" s="75">
        <f>C_Higher!J227*Ann_Prem/No_Ann_Prems</f>
        <v>0</v>
      </c>
      <c r="O227" s="78">
        <f>VLOOKUP(INT((A227-1)/12)+1,P_Parameters!$B$63:$C$66,2)*N227</f>
        <v>0</v>
      </c>
      <c r="P227" s="80">
        <f t="shared" si="50"/>
        <v>0</v>
      </c>
      <c r="Q227" s="92">
        <f t="shared" si="51"/>
        <v>0</v>
      </c>
      <c r="R227" s="78">
        <f t="shared" ca="1" si="52"/>
        <v>0</v>
      </c>
      <c r="S227" s="75">
        <f t="shared" ca="1" si="53"/>
        <v>11411412.555595597</v>
      </c>
      <c r="T227" s="75">
        <f t="shared" ca="1" si="57"/>
        <v>11411412.555595597</v>
      </c>
      <c r="U227" s="81">
        <f>VLOOKUP(D227,P_Parameters!$B$71:$C$76,2)</f>
        <v>0</v>
      </c>
    </row>
    <row r="228" spans="1:21" x14ac:dyDescent="0.25">
      <c r="A228" s="59">
        <f t="shared" si="58"/>
        <v>222</v>
      </c>
      <c r="B228" s="76">
        <f t="shared" ca="1" si="45"/>
        <v>50131</v>
      </c>
      <c r="C228" s="76">
        <f t="shared" ca="1" si="46"/>
        <v>50161</v>
      </c>
      <c r="D228" s="77">
        <f t="shared" si="54"/>
        <v>19</v>
      </c>
      <c r="E228" s="77">
        <f t="shared" si="55"/>
        <v>0</v>
      </c>
      <c r="F228" s="75">
        <f t="shared" si="56"/>
        <v>0</v>
      </c>
      <c r="G228" s="75">
        <f t="shared" si="47"/>
        <v>0</v>
      </c>
      <c r="H228" s="59">
        <f>IF(SUM(F228:$F$366)=1,1,0)</f>
        <v>1</v>
      </c>
      <c r="I228" s="78">
        <f t="shared" si="48"/>
        <v>1</v>
      </c>
      <c r="J228" s="59">
        <f>IF(MOD(A228-1,12/VLOOKUP(Prem_Frequency,P_Parameters!$B$21:$C$24,2,FALSE))=0,1)*H228</f>
        <v>0</v>
      </c>
      <c r="K228" s="75">
        <f t="shared" si="49"/>
        <v>2000000</v>
      </c>
      <c r="L228" s="79">
        <f>SUMPRODUCT($J$7:$J$366,$N$7:$N$366)-SUMPRODUCT($J$7:J228,$N$7:N228)</f>
        <v>300000</v>
      </c>
      <c r="M228" s="75">
        <f t="shared" ca="1" si="59"/>
        <v>11411412.555595597</v>
      </c>
      <c r="N228" s="75">
        <f>C_Higher!J228*Ann_Prem/No_Ann_Prems</f>
        <v>0</v>
      </c>
      <c r="O228" s="78">
        <f>VLOOKUP(INT((A228-1)/12)+1,P_Parameters!$B$63:$C$66,2)*N228</f>
        <v>0</v>
      </c>
      <c r="P228" s="80">
        <f t="shared" si="50"/>
        <v>0</v>
      </c>
      <c r="Q228" s="92">
        <f t="shared" si="51"/>
        <v>0</v>
      </c>
      <c r="R228" s="78">
        <f t="shared" ca="1" si="52"/>
        <v>0</v>
      </c>
      <c r="S228" s="75">
        <f t="shared" ca="1" si="53"/>
        <v>11503236.259179091</v>
      </c>
      <c r="T228" s="75">
        <f t="shared" ca="1" si="57"/>
        <v>11503236.259179091</v>
      </c>
      <c r="U228" s="81">
        <f>VLOOKUP(D228,P_Parameters!$B$71:$C$76,2)</f>
        <v>0</v>
      </c>
    </row>
    <row r="229" spans="1:21" x14ac:dyDescent="0.25">
      <c r="A229" s="59">
        <f t="shared" si="58"/>
        <v>223</v>
      </c>
      <c r="B229" s="76">
        <f t="shared" ca="1" si="45"/>
        <v>50161</v>
      </c>
      <c r="C229" s="76">
        <f t="shared" ca="1" si="46"/>
        <v>50192</v>
      </c>
      <c r="D229" s="77">
        <f t="shared" si="54"/>
        <v>19</v>
      </c>
      <c r="E229" s="77">
        <f t="shared" si="55"/>
        <v>0</v>
      </c>
      <c r="F229" s="75">
        <f t="shared" si="56"/>
        <v>0</v>
      </c>
      <c r="G229" s="75">
        <f t="shared" si="47"/>
        <v>0</v>
      </c>
      <c r="H229" s="59">
        <f>IF(SUM(F229:$F$366)=1,1,0)</f>
        <v>1</v>
      </c>
      <c r="I229" s="78">
        <f t="shared" si="48"/>
        <v>1</v>
      </c>
      <c r="J229" s="59">
        <f>IF(MOD(A229-1,12/VLOOKUP(Prem_Frequency,P_Parameters!$B$21:$C$24,2,FALSE))=0,1)*H229</f>
        <v>0</v>
      </c>
      <c r="K229" s="75">
        <f t="shared" si="49"/>
        <v>2000000</v>
      </c>
      <c r="L229" s="79">
        <f>SUMPRODUCT($J$7:$J$366,$N$7:$N$366)-SUMPRODUCT($J$7:J229,$N$7:N229)</f>
        <v>300000</v>
      </c>
      <c r="M229" s="75">
        <f t="shared" ca="1" si="59"/>
        <v>11503236.259179091</v>
      </c>
      <c r="N229" s="75">
        <f>C_Higher!J229*Ann_Prem/No_Ann_Prems</f>
        <v>0</v>
      </c>
      <c r="O229" s="78">
        <f>VLOOKUP(INT((A229-1)/12)+1,P_Parameters!$B$63:$C$66,2)*N229</f>
        <v>0</v>
      </c>
      <c r="P229" s="80">
        <f t="shared" si="50"/>
        <v>0</v>
      </c>
      <c r="Q229" s="92">
        <f t="shared" si="51"/>
        <v>0</v>
      </c>
      <c r="R229" s="78">
        <f t="shared" ca="1" si="52"/>
        <v>0</v>
      </c>
      <c r="S229" s="75">
        <f t="shared" ca="1" si="53"/>
        <v>11595798.836455803</v>
      </c>
      <c r="T229" s="75">
        <f t="shared" ca="1" si="57"/>
        <v>11595798.836455803</v>
      </c>
      <c r="U229" s="81">
        <f>VLOOKUP(D229,P_Parameters!$B$71:$C$76,2)</f>
        <v>0</v>
      </c>
    </row>
    <row r="230" spans="1:21" x14ac:dyDescent="0.25">
      <c r="A230" s="59">
        <f t="shared" si="58"/>
        <v>224</v>
      </c>
      <c r="B230" s="76">
        <f t="shared" ca="1" si="45"/>
        <v>50192</v>
      </c>
      <c r="C230" s="76">
        <f t="shared" ca="1" si="46"/>
        <v>50222</v>
      </c>
      <c r="D230" s="77">
        <f t="shared" si="54"/>
        <v>19</v>
      </c>
      <c r="E230" s="77">
        <f t="shared" si="55"/>
        <v>0</v>
      </c>
      <c r="F230" s="75">
        <f t="shared" si="56"/>
        <v>0</v>
      </c>
      <c r="G230" s="75">
        <f t="shared" si="47"/>
        <v>0</v>
      </c>
      <c r="H230" s="59">
        <f>IF(SUM(F230:$F$366)=1,1,0)</f>
        <v>1</v>
      </c>
      <c r="I230" s="78">
        <f t="shared" si="48"/>
        <v>1</v>
      </c>
      <c r="J230" s="59">
        <f>IF(MOD(A230-1,12/VLOOKUP(Prem_Frequency,P_Parameters!$B$21:$C$24,2,FALSE))=0,1)*H230</f>
        <v>0</v>
      </c>
      <c r="K230" s="75">
        <f t="shared" si="49"/>
        <v>2000000</v>
      </c>
      <c r="L230" s="79">
        <f>SUMPRODUCT($J$7:$J$366,$N$7:$N$366)-SUMPRODUCT($J$7:J230,$N$7:N230)</f>
        <v>300000</v>
      </c>
      <c r="M230" s="75">
        <f t="shared" ca="1" si="59"/>
        <v>11595798.836455803</v>
      </c>
      <c r="N230" s="75">
        <f>C_Higher!J230*Ann_Prem/No_Ann_Prems</f>
        <v>0</v>
      </c>
      <c r="O230" s="78">
        <f>VLOOKUP(INT((A230-1)/12)+1,P_Parameters!$B$63:$C$66,2)*N230</f>
        <v>0</v>
      </c>
      <c r="P230" s="80">
        <f t="shared" si="50"/>
        <v>0</v>
      </c>
      <c r="Q230" s="92">
        <f t="shared" si="51"/>
        <v>0</v>
      </c>
      <c r="R230" s="78">
        <f t="shared" ca="1" si="52"/>
        <v>0</v>
      </c>
      <c r="S230" s="75">
        <f t="shared" ca="1" si="53"/>
        <v>11689106.23288767</v>
      </c>
      <c r="T230" s="75">
        <f t="shared" ca="1" si="57"/>
        <v>11689106.23288767</v>
      </c>
      <c r="U230" s="81">
        <f>VLOOKUP(D230,P_Parameters!$B$71:$C$76,2)</f>
        <v>0</v>
      </c>
    </row>
    <row r="231" spans="1:21" x14ac:dyDescent="0.25">
      <c r="A231" s="59">
        <f t="shared" si="58"/>
        <v>225</v>
      </c>
      <c r="B231" s="76">
        <f t="shared" ca="1" si="45"/>
        <v>50222</v>
      </c>
      <c r="C231" s="76">
        <f t="shared" ca="1" si="46"/>
        <v>50253</v>
      </c>
      <c r="D231" s="77">
        <f t="shared" si="54"/>
        <v>19</v>
      </c>
      <c r="E231" s="77">
        <f t="shared" si="55"/>
        <v>0</v>
      </c>
      <c r="F231" s="75">
        <f t="shared" si="56"/>
        <v>0</v>
      </c>
      <c r="G231" s="75">
        <f t="shared" si="47"/>
        <v>0</v>
      </c>
      <c r="H231" s="59">
        <f>IF(SUM(F231:$F$366)=1,1,0)</f>
        <v>1</v>
      </c>
      <c r="I231" s="78">
        <f t="shared" si="48"/>
        <v>1</v>
      </c>
      <c r="J231" s="59">
        <f>IF(MOD(A231-1,12/VLOOKUP(Prem_Frequency,P_Parameters!$B$21:$C$24,2,FALSE))=0,1)*H231</f>
        <v>0</v>
      </c>
      <c r="K231" s="75">
        <f t="shared" si="49"/>
        <v>2000000</v>
      </c>
      <c r="L231" s="79">
        <f>SUMPRODUCT($J$7:$J$366,$N$7:$N$366)-SUMPRODUCT($J$7:J231,$N$7:N231)</f>
        <v>300000</v>
      </c>
      <c r="M231" s="75">
        <f t="shared" ca="1" si="59"/>
        <v>11689106.23288767</v>
      </c>
      <c r="N231" s="75">
        <f>C_Higher!J231*Ann_Prem/No_Ann_Prems</f>
        <v>0</v>
      </c>
      <c r="O231" s="78">
        <f>VLOOKUP(INT((A231-1)/12)+1,P_Parameters!$B$63:$C$66,2)*N231</f>
        <v>0</v>
      </c>
      <c r="P231" s="80">
        <f t="shared" si="50"/>
        <v>0</v>
      </c>
      <c r="Q231" s="92">
        <f t="shared" si="51"/>
        <v>0</v>
      </c>
      <c r="R231" s="78">
        <f t="shared" ca="1" si="52"/>
        <v>0</v>
      </c>
      <c r="S231" s="75">
        <f t="shared" ca="1" si="53"/>
        <v>11783164.441777712</v>
      </c>
      <c r="T231" s="75">
        <f t="shared" ca="1" si="57"/>
        <v>11783164.441777712</v>
      </c>
      <c r="U231" s="81">
        <f>VLOOKUP(D231,P_Parameters!$B$71:$C$76,2)</f>
        <v>0</v>
      </c>
    </row>
    <row r="232" spans="1:21" x14ac:dyDescent="0.25">
      <c r="A232" s="59">
        <f t="shared" si="58"/>
        <v>226</v>
      </c>
      <c r="B232" s="76">
        <f t="shared" ca="1" si="45"/>
        <v>50253</v>
      </c>
      <c r="C232" s="76">
        <f t="shared" ca="1" si="46"/>
        <v>50284</v>
      </c>
      <c r="D232" s="77">
        <f t="shared" si="54"/>
        <v>19</v>
      </c>
      <c r="E232" s="77">
        <f t="shared" si="55"/>
        <v>0</v>
      </c>
      <c r="F232" s="75">
        <f t="shared" si="56"/>
        <v>0</v>
      </c>
      <c r="G232" s="75">
        <f t="shared" si="47"/>
        <v>0</v>
      </c>
      <c r="H232" s="59">
        <f>IF(SUM(F232:$F$366)=1,1,0)</f>
        <v>1</v>
      </c>
      <c r="I232" s="78">
        <f t="shared" si="48"/>
        <v>1</v>
      </c>
      <c r="J232" s="59">
        <f>IF(MOD(A232-1,12/VLOOKUP(Prem_Frequency,P_Parameters!$B$21:$C$24,2,FALSE))=0,1)*H232</f>
        <v>0</v>
      </c>
      <c r="K232" s="75">
        <f t="shared" si="49"/>
        <v>2000000</v>
      </c>
      <c r="L232" s="79">
        <f>SUMPRODUCT($J$7:$J$366,$N$7:$N$366)-SUMPRODUCT($J$7:J232,$N$7:N232)</f>
        <v>300000</v>
      </c>
      <c r="M232" s="75">
        <f t="shared" ca="1" si="59"/>
        <v>11783164.441777712</v>
      </c>
      <c r="N232" s="75">
        <f>C_Higher!J232*Ann_Prem/No_Ann_Prems</f>
        <v>0</v>
      </c>
      <c r="O232" s="78">
        <f>VLOOKUP(INT((A232-1)/12)+1,P_Parameters!$B$63:$C$66,2)*N232</f>
        <v>0</v>
      </c>
      <c r="P232" s="80">
        <f t="shared" si="50"/>
        <v>0</v>
      </c>
      <c r="Q232" s="92">
        <f t="shared" si="51"/>
        <v>0</v>
      </c>
      <c r="R232" s="78">
        <f t="shared" ca="1" si="52"/>
        <v>0</v>
      </c>
      <c r="S232" s="75">
        <f t="shared" ca="1" si="53"/>
        <v>11877979.504654991</v>
      </c>
      <c r="T232" s="75">
        <f t="shared" ca="1" si="57"/>
        <v>11877979.504654991</v>
      </c>
      <c r="U232" s="81">
        <f>VLOOKUP(D232,P_Parameters!$B$71:$C$76,2)</f>
        <v>0</v>
      </c>
    </row>
    <row r="233" spans="1:21" x14ac:dyDescent="0.25">
      <c r="A233" s="59">
        <f t="shared" si="58"/>
        <v>227</v>
      </c>
      <c r="B233" s="76">
        <f t="shared" ca="1" si="45"/>
        <v>50284</v>
      </c>
      <c r="C233" s="76">
        <f t="shared" ca="1" si="46"/>
        <v>50314</v>
      </c>
      <c r="D233" s="77">
        <f t="shared" si="54"/>
        <v>19</v>
      </c>
      <c r="E233" s="77">
        <f t="shared" si="55"/>
        <v>0</v>
      </c>
      <c r="F233" s="75">
        <f t="shared" si="56"/>
        <v>0</v>
      </c>
      <c r="G233" s="75">
        <f t="shared" si="47"/>
        <v>0</v>
      </c>
      <c r="H233" s="59">
        <f>IF(SUM(F233:$F$366)=1,1,0)</f>
        <v>1</v>
      </c>
      <c r="I233" s="78">
        <f t="shared" si="48"/>
        <v>1</v>
      </c>
      <c r="J233" s="59">
        <f>IF(MOD(A233-1,12/VLOOKUP(Prem_Frequency,P_Parameters!$B$21:$C$24,2,FALSE))=0,1)*H233</f>
        <v>0</v>
      </c>
      <c r="K233" s="75">
        <f t="shared" si="49"/>
        <v>2000000</v>
      </c>
      <c r="L233" s="79">
        <f>SUMPRODUCT($J$7:$J$366,$N$7:$N$366)-SUMPRODUCT($J$7:J233,$N$7:N233)</f>
        <v>300000</v>
      </c>
      <c r="M233" s="75">
        <f t="shared" ca="1" si="59"/>
        <v>11877979.504654991</v>
      </c>
      <c r="N233" s="75">
        <f>C_Higher!J233*Ann_Prem/No_Ann_Prems</f>
        <v>0</v>
      </c>
      <c r="O233" s="78">
        <f>VLOOKUP(INT((A233-1)/12)+1,P_Parameters!$B$63:$C$66,2)*N233</f>
        <v>0</v>
      </c>
      <c r="P233" s="80">
        <f t="shared" si="50"/>
        <v>0</v>
      </c>
      <c r="Q233" s="92">
        <f t="shared" si="51"/>
        <v>0</v>
      </c>
      <c r="R233" s="78">
        <f t="shared" ca="1" si="52"/>
        <v>0</v>
      </c>
      <c r="S233" s="75">
        <f t="shared" ca="1" si="53"/>
        <v>11973557.511662671</v>
      </c>
      <c r="T233" s="75">
        <f t="shared" ca="1" si="57"/>
        <v>11973557.511662671</v>
      </c>
      <c r="U233" s="81">
        <f>VLOOKUP(D233,P_Parameters!$B$71:$C$76,2)</f>
        <v>0</v>
      </c>
    </row>
    <row r="234" spans="1:21" x14ac:dyDescent="0.25">
      <c r="A234" s="59">
        <f t="shared" si="58"/>
        <v>228</v>
      </c>
      <c r="B234" s="76">
        <f t="shared" ca="1" si="45"/>
        <v>50314</v>
      </c>
      <c r="C234" s="76">
        <f t="shared" ca="1" si="46"/>
        <v>50345</v>
      </c>
      <c r="D234" s="77">
        <f t="shared" si="54"/>
        <v>20</v>
      </c>
      <c r="E234" s="77">
        <f t="shared" si="55"/>
        <v>19</v>
      </c>
      <c r="F234" s="75">
        <f t="shared" si="56"/>
        <v>0</v>
      </c>
      <c r="G234" s="75">
        <f t="shared" si="47"/>
        <v>0</v>
      </c>
      <c r="H234" s="59">
        <f>IF(SUM(F234:$F$366)=1,1,0)</f>
        <v>1</v>
      </c>
      <c r="I234" s="78">
        <f t="shared" si="48"/>
        <v>1</v>
      </c>
      <c r="J234" s="59">
        <f>IF(MOD(A234-1,12/VLOOKUP(Prem_Frequency,P_Parameters!$B$21:$C$24,2,FALSE))=0,1)*H234</f>
        <v>0</v>
      </c>
      <c r="K234" s="75">
        <f t="shared" si="49"/>
        <v>2000000</v>
      </c>
      <c r="L234" s="79">
        <f>SUMPRODUCT($J$7:$J$366,$N$7:$N$366)-SUMPRODUCT($J$7:J234,$N$7:N234)</f>
        <v>300000</v>
      </c>
      <c r="M234" s="75">
        <f t="shared" ca="1" si="59"/>
        <v>11973557.511662671</v>
      </c>
      <c r="N234" s="75">
        <f>C_Higher!J234*Ann_Prem/No_Ann_Prems</f>
        <v>0</v>
      </c>
      <c r="O234" s="78">
        <f>VLOOKUP(INT((A234-1)/12)+1,P_Parameters!$B$63:$C$66,2)*N234</f>
        <v>0</v>
      </c>
      <c r="P234" s="80">
        <f t="shared" si="50"/>
        <v>0</v>
      </c>
      <c r="Q234" s="92">
        <f t="shared" si="51"/>
        <v>0</v>
      </c>
      <c r="R234" s="78">
        <f t="shared" ca="1" si="52"/>
        <v>0</v>
      </c>
      <c r="S234" s="75">
        <f t="shared" ca="1" si="53"/>
        <v>12069904.601949204</v>
      </c>
      <c r="T234" s="75">
        <f t="shared" ca="1" si="57"/>
        <v>12069904.601949204</v>
      </c>
      <c r="U234" s="81">
        <f>VLOOKUP(D234,P_Parameters!$B$71:$C$76,2)</f>
        <v>0</v>
      </c>
    </row>
    <row r="235" spans="1:21" x14ac:dyDescent="0.25">
      <c r="A235" s="59">
        <f t="shared" si="58"/>
        <v>229</v>
      </c>
      <c r="B235" s="76">
        <f t="shared" ca="1" si="45"/>
        <v>50345</v>
      </c>
      <c r="C235" s="76">
        <f t="shared" ca="1" si="46"/>
        <v>50375</v>
      </c>
      <c r="D235" s="77">
        <f t="shared" si="54"/>
        <v>20</v>
      </c>
      <c r="E235" s="77">
        <f t="shared" si="55"/>
        <v>0</v>
      </c>
      <c r="F235" s="75">
        <f t="shared" si="56"/>
        <v>0</v>
      </c>
      <c r="G235" s="75">
        <f t="shared" si="47"/>
        <v>1</v>
      </c>
      <c r="H235" s="59">
        <f>IF(SUM(F235:$F$366)=1,1,0)</f>
        <v>1</v>
      </c>
      <c r="I235" s="78">
        <f t="shared" si="48"/>
        <v>1</v>
      </c>
      <c r="J235" s="59">
        <f>IF(MOD(A235-1,12/VLOOKUP(Prem_Frequency,P_Parameters!$B$21:$C$24,2,FALSE))=0,1)*H235</f>
        <v>1</v>
      </c>
      <c r="K235" s="75">
        <f t="shared" si="49"/>
        <v>2000000</v>
      </c>
      <c r="L235" s="79">
        <f>SUMPRODUCT($J$7:$J$366,$N$7:$N$366)-SUMPRODUCT($J$7:J235,$N$7:N235)</f>
        <v>0</v>
      </c>
      <c r="M235" s="75">
        <f t="shared" ca="1" si="59"/>
        <v>12069904.601949204</v>
      </c>
      <c r="N235" s="75">
        <f>C_Higher!J235*Ann_Prem/No_Ann_Prems</f>
        <v>300000</v>
      </c>
      <c r="O235" s="78">
        <f>VLOOKUP(INT((A235-1)/12)+1,P_Parameters!$B$63:$C$66,2)*N235</f>
        <v>0</v>
      </c>
      <c r="P235" s="80">
        <f t="shared" si="50"/>
        <v>3000</v>
      </c>
      <c r="Q235" s="92">
        <f t="shared" si="51"/>
        <v>5000</v>
      </c>
      <c r="R235" s="78">
        <f t="shared" ca="1" si="52"/>
        <v>23700</v>
      </c>
      <c r="S235" s="75">
        <f t="shared" ca="1" si="53"/>
        <v>12437485.881685808</v>
      </c>
      <c r="T235" s="75">
        <f t="shared" ca="1" si="57"/>
        <v>12437485.881685808</v>
      </c>
      <c r="U235" s="81">
        <f>VLOOKUP(D235,P_Parameters!$B$71:$C$76,2)</f>
        <v>0</v>
      </c>
    </row>
    <row r="236" spans="1:21" x14ac:dyDescent="0.25">
      <c r="A236" s="59">
        <f t="shared" si="58"/>
        <v>230</v>
      </c>
      <c r="B236" s="76">
        <f t="shared" ca="1" si="45"/>
        <v>50375</v>
      </c>
      <c r="C236" s="76">
        <f t="shared" ca="1" si="46"/>
        <v>50406</v>
      </c>
      <c r="D236" s="77">
        <f t="shared" si="54"/>
        <v>20</v>
      </c>
      <c r="E236" s="77">
        <f t="shared" si="55"/>
        <v>0</v>
      </c>
      <c r="F236" s="75">
        <f t="shared" si="56"/>
        <v>0</v>
      </c>
      <c r="G236" s="75">
        <f t="shared" si="47"/>
        <v>0</v>
      </c>
      <c r="H236" s="59">
        <f>IF(SUM(F236:$F$366)=1,1,0)</f>
        <v>1</v>
      </c>
      <c r="I236" s="78">
        <f t="shared" si="48"/>
        <v>1</v>
      </c>
      <c r="J236" s="59">
        <f>IF(MOD(A236-1,12/VLOOKUP(Prem_Frequency,P_Parameters!$B$21:$C$24,2,FALSE))=0,1)*H236</f>
        <v>0</v>
      </c>
      <c r="K236" s="75">
        <f t="shared" si="49"/>
        <v>2000000</v>
      </c>
      <c r="L236" s="79">
        <f>SUMPRODUCT($J$7:$J$366,$N$7:$N$366)-SUMPRODUCT($J$7:J236,$N$7:N236)</f>
        <v>0</v>
      </c>
      <c r="M236" s="75">
        <f t="shared" ca="1" si="59"/>
        <v>12437485.881685808</v>
      </c>
      <c r="N236" s="75">
        <f>C_Higher!J236*Ann_Prem/No_Ann_Prems</f>
        <v>0</v>
      </c>
      <c r="O236" s="78">
        <f>VLOOKUP(INT((A236-1)/12)+1,P_Parameters!$B$63:$C$66,2)*N236</f>
        <v>0</v>
      </c>
      <c r="P236" s="80">
        <f t="shared" si="50"/>
        <v>0</v>
      </c>
      <c r="Q236" s="92">
        <f t="shared" si="51"/>
        <v>0</v>
      </c>
      <c r="R236" s="78">
        <f t="shared" ca="1" si="52"/>
        <v>0</v>
      </c>
      <c r="S236" s="75">
        <f t="shared" ca="1" si="53"/>
        <v>12537566.043660481</v>
      </c>
      <c r="T236" s="75">
        <f t="shared" ca="1" si="57"/>
        <v>12537566.043660481</v>
      </c>
      <c r="U236" s="81">
        <f>VLOOKUP(D236,P_Parameters!$B$71:$C$76,2)</f>
        <v>0</v>
      </c>
    </row>
    <row r="237" spans="1:21" x14ac:dyDescent="0.25">
      <c r="A237" s="59">
        <f t="shared" si="58"/>
        <v>231</v>
      </c>
      <c r="B237" s="76">
        <f t="shared" ca="1" si="45"/>
        <v>50406</v>
      </c>
      <c r="C237" s="76">
        <f t="shared" ca="1" si="46"/>
        <v>50437</v>
      </c>
      <c r="D237" s="77">
        <f t="shared" si="54"/>
        <v>20</v>
      </c>
      <c r="E237" s="77">
        <f t="shared" si="55"/>
        <v>0</v>
      </c>
      <c r="F237" s="75">
        <f t="shared" si="56"/>
        <v>0</v>
      </c>
      <c r="G237" s="75">
        <f t="shared" si="47"/>
        <v>0</v>
      </c>
      <c r="H237" s="59">
        <f>IF(SUM(F237:$F$366)=1,1,0)</f>
        <v>1</v>
      </c>
      <c r="I237" s="78">
        <f t="shared" si="48"/>
        <v>1</v>
      </c>
      <c r="J237" s="59">
        <f>IF(MOD(A237-1,12/VLOOKUP(Prem_Frequency,P_Parameters!$B$21:$C$24,2,FALSE))=0,1)*H237</f>
        <v>0</v>
      </c>
      <c r="K237" s="75">
        <f t="shared" si="49"/>
        <v>2000000</v>
      </c>
      <c r="L237" s="79">
        <f>SUMPRODUCT($J$7:$J$366,$N$7:$N$366)-SUMPRODUCT($J$7:J237,$N$7:N237)</f>
        <v>0</v>
      </c>
      <c r="M237" s="75">
        <f t="shared" ca="1" si="59"/>
        <v>12537566.043660481</v>
      </c>
      <c r="N237" s="75">
        <f>C_Higher!J237*Ann_Prem/No_Ann_Prems</f>
        <v>0</v>
      </c>
      <c r="O237" s="78">
        <f>VLOOKUP(INT((A237-1)/12)+1,P_Parameters!$B$63:$C$66,2)*N237</f>
        <v>0</v>
      </c>
      <c r="P237" s="80">
        <f t="shared" si="50"/>
        <v>0</v>
      </c>
      <c r="Q237" s="92">
        <f t="shared" si="51"/>
        <v>0</v>
      </c>
      <c r="R237" s="78">
        <f t="shared" ca="1" si="52"/>
        <v>0</v>
      </c>
      <c r="S237" s="75">
        <f t="shared" ca="1" si="53"/>
        <v>12638451.516203234</v>
      </c>
      <c r="T237" s="75">
        <f t="shared" ca="1" si="57"/>
        <v>12638451.516203234</v>
      </c>
      <c r="U237" s="81">
        <f>VLOOKUP(D237,P_Parameters!$B$71:$C$76,2)</f>
        <v>0</v>
      </c>
    </row>
    <row r="238" spans="1:21" x14ac:dyDescent="0.25">
      <c r="A238" s="59">
        <f t="shared" si="58"/>
        <v>232</v>
      </c>
      <c r="B238" s="76">
        <f t="shared" ca="1" si="45"/>
        <v>50437</v>
      </c>
      <c r="C238" s="76">
        <f t="shared" ca="1" si="46"/>
        <v>50465</v>
      </c>
      <c r="D238" s="77">
        <f t="shared" si="54"/>
        <v>20</v>
      </c>
      <c r="E238" s="77">
        <f t="shared" si="55"/>
        <v>0</v>
      </c>
      <c r="F238" s="75">
        <f t="shared" si="56"/>
        <v>0</v>
      </c>
      <c r="G238" s="75">
        <f t="shared" si="47"/>
        <v>0</v>
      </c>
      <c r="H238" s="59">
        <f>IF(SUM(F238:$F$366)=1,1,0)</f>
        <v>1</v>
      </c>
      <c r="I238" s="78">
        <f t="shared" si="48"/>
        <v>1</v>
      </c>
      <c r="J238" s="59">
        <f>IF(MOD(A238-1,12/VLOOKUP(Prem_Frequency,P_Parameters!$B$21:$C$24,2,FALSE))=0,1)*H238</f>
        <v>0</v>
      </c>
      <c r="K238" s="75">
        <f t="shared" si="49"/>
        <v>2000000</v>
      </c>
      <c r="L238" s="79">
        <f>SUMPRODUCT($J$7:$J$366,$N$7:$N$366)-SUMPRODUCT($J$7:J238,$N$7:N238)</f>
        <v>0</v>
      </c>
      <c r="M238" s="75">
        <f t="shared" ca="1" si="59"/>
        <v>12638451.516203234</v>
      </c>
      <c r="N238" s="75">
        <f>C_Higher!J238*Ann_Prem/No_Ann_Prems</f>
        <v>0</v>
      </c>
      <c r="O238" s="78">
        <f>VLOOKUP(INT((A238-1)/12)+1,P_Parameters!$B$63:$C$66,2)*N238</f>
        <v>0</v>
      </c>
      <c r="P238" s="80">
        <f t="shared" si="50"/>
        <v>0</v>
      </c>
      <c r="Q238" s="92">
        <f t="shared" si="51"/>
        <v>0</v>
      </c>
      <c r="R238" s="78">
        <f t="shared" ca="1" si="52"/>
        <v>0</v>
      </c>
      <c r="S238" s="75">
        <f t="shared" ca="1" si="53"/>
        <v>12740148.779370636</v>
      </c>
      <c r="T238" s="75">
        <f t="shared" ca="1" si="57"/>
        <v>12740148.779370636</v>
      </c>
      <c r="U238" s="81">
        <f>VLOOKUP(D238,P_Parameters!$B$71:$C$76,2)</f>
        <v>0</v>
      </c>
    </row>
    <row r="239" spans="1:21" x14ac:dyDescent="0.25">
      <c r="A239" s="59">
        <f t="shared" si="58"/>
        <v>233</v>
      </c>
      <c r="B239" s="76">
        <f t="shared" ca="1" si="45"/>
        <v>50465</v>
      </c>
      <c r="C239" s="76">
        <f t="shared" ca="1" si="46"/>
        <v>50496</v>
      </c>
      <c r="D239" s="77">
        <f t="shared" si="54"/>
        <v>20</v>
      </c>
      <c r="E239" s="77">
        <f t="shared" si="55"/>
        <v>0</v>
      </c>
      <c r="F239" s="75">
        <f t="shared" si="56"/>
        <v>0</v>
      </c>
      <c r="G239" s="75">
        <f t="shared" si="47"/>
        <v>0</v>
      </c>
      <c r="H239" s="59">
        <f>IF(SUM(F239:$F$366)=1,1,0)</f>
        <v>1</v>
      </c>
      <c r="I239" s="78">
        <f t="shared" si="48"/>
        <v>1</v>
      </c>
      <c r="J239" s="59">
        <f>IF(MOD(A239-1,12/VLOOKUP(Prem_Frequency,P_Parameters!$B$21:$C$24,2,FALSE))=0,1)*H239</f>
        <v>0</v>
      </c>
      <c r="K239" s="75">
        <f t="shared" si="49"/>
        <v>2000000</v>
      </c>
      <c r="L239" s="79">
        <f>SUMPRODUCT($J$7:$J$366,$N$7:$N$366)-SUMPRODUCT($J$7:J239,$N$7:N239)</f>
        <v>0</v>
      </c>
      <c r="M239" s="75">
        <f t="shared" ca="1" si="59"/>
        <v>12740148.779370636</v>
      </c>
      <c r="N239" s="75">
        <f>C_Higher!J239*Ann_Prem/No_Ann_Prems</f>
        <v>0</v>
      </c>
      <c r="O239" s="78">
        <f>VLOOKUP(INT((A239-1)/12)+1,P_Parameters!$B$63:$C$66,2)*N239</f>
        <v>0</v>
      </c>
      <c r="P239" s="80">
        <f t="shared" si="50"/>
        <v>0</v>
      </c>
      <c r="Q239" s="92">
        <f t="shared" si="51"/>
        <v>0</v>
      </c>
      <c r="R239" s="78">
        <f t="shared" ca="1" si="52"/>
        <v>0</v>
      </c>
      <c r="S239" s="75">
        <f t="shared" ca="1" si="53"/>
        <v>12842664.365362039</v>
      </c>
      <c r="T239" s="75">
        <f t="shared" ca="1" si="57"/>
        <v>12842664.365362039</v>
      </c>
      <c r="U239" s="81">
        <f>VLOOKUP(D239,P_Parameters!$B$71:$C$76,2)</f>
        <v>0</v>
      </c>
    </row>
    <row r="240" spans="1:21" x14ac:dyDescent="0.25">
      <c r="A240" s="59">
        <f t="shared" si="58"/>
        <v>234</v>
      </c>
      <c r="B240" s="76">
        <f t="shared" ca="1" si="45"/>
        <v>50496</v>
      </c>
      <c r="C240" s="76">
        <f t="shared" ca="1" si="46"/>
        <v>50526</v>
      </c>
      <c r="D240" s="77">
        <f t="shared" si="54"/>
        <v>20</v>
      </c>
      <c r="E240" s="77">
        <f t="shared" si="55"/>
        <v>0</v>
      </c>
      <c r="F240" s="75">
        <f t="shared" si="56"/>
        <v>0</v>
      </c>
      <c r="G240" s="75">
        <f t="shared" si="47"/>
        <v>0</v>
      </c>
      <c r="H240" s="59">
        <f>IF(SUM(F240:$F$366)=1,1,0)</f>
        <v>1</v>
      </c>
      <c r="I240" s="78">
        <f t="shared" si="48"/>
        <v>1</v>
      </c>
      <c r="J240" s="59">
        <f>IF(MOD(A240-1,12/VLOOKUP(Prem_Frequency,P_Parameters!$B$21:$C$24,2,FALSE))=0,1)*H240</f>
        <v>0</v>
      </c>
      <c r="K240" s="75">
        <f t="shared" si="49"/>
        <v>2000000</v>
      </c>
      <c r="L240" s="79">
        <f>SUMPRODUCT($J$7:$J$366,$N$7:$N$366)-SUMPRODUCT($J$7:J240,$N$7:N240)</f>
        <v>0</v>
      </c>
      <c r="M240" s="75">
        <f t="shared" ca="1" si="59"/>
        <v>12842664.365362039</v>
      </c>
      <c r="N240" s="75">
        <f>C_Higher!J240*Ann_Prem/No_Ann_Prems</f>
        <v>0</v>
      </c>
      <c r="O240" s="78">
        <f>VLOOKUP(INT((A240-1)/12)+1,P_Parameters!$B$63:$C$66,2)*N240</f>
        <v>0</v>
      </c>
      <c r="P240" s="80">
        <f t="shared" si="50"/>
        <v>0</v>
      </c>
      <c r="Q240" s="92">
        <f t="shared" si="51"/>
        <v>0</v>
      </c>
      <c r="R240" s="78">
        <f t="shared" ca="1" si="52"/>
        <v>0</v>
      </c>
      <c r="S240" s="75">
        <f t="shared" ca="1" si="53"/>
        <v>12946004.85893915</v>
      </c>
      <c r="T240" s="75">
        <f t="shared" ca="1" si="57"/>
        <v>12946004.85893915</v>
      </c>
      <c r="U240" s="81">
        <f>VLOOKUP(D240,P_Parameters!$B$71:$C$76,2)</f>
        <v>0</v>
      </c>
    </row>
    <row r="241" spans="1:21" x14ac:dyDescent="0.25">
      <c r="A241" s="59">
        <f t="shared" si="58"/>
        <v>235</v>
      </c>
      <c r="B241" s="76">
        <f t="shared" ca="1" si="45"/>
        <v>50526</v>
      </c>
      <c r="C241" s="76">
        <f t="shared" ca="1" si="46"/>
        <v>50557</v>
      </c>
      <c r="D241" s="77">
        <f t="shared" si="54"/>
        <v>20</v>
      </c>
      <c r="E241" s="77">
        <f t="shared" si="55"/>
        <v>0</v>
      </c>
      <c r="F241" s="75">
        <f t="shared" si="56"/>
        <v>0</v>
      </c>
      <c r="G241" s="75">
        <f t="shared" si="47"/>
        <v>0</v>
      </c>
      <c r="H241" s="59">
        <f>IF(SUM(F241:$F$366)=1,1,0)</f>
        <v>1</v>
      </c>
      <c r="I241" s="78">
        <f t="shared" si="48"/>
        <v>1</v>
      </c>
      <c r="J241" s="59">
        <f>IF(MOD(A241-1,12/VLOOKUP(Prem_Frequency,P_Parameters!$B$21:$C$24,2,FALSE))=0,1)*H241</f>
        <v>0</v>
      </c>
      <c r="K241" s="75">
        <f t="shared" si="49"/>
        <v>2000000</v>
      </c>
      <c r="L241" s="79">
        <f>SUMPRODUCT($J$7:$J$366,$N$7:$N$366)-SUMPRODUCT($J$7:J241,$N$7:N241)</f>
        <v>0</v>
      </c>
      <c r="M241" s="75">
        <f t="shared" ca="1" si="59"/>
        <v>12946004.85893915</v>
      </c>
      <c r="N241" s="75">
        <f>C_Higher!J241*Ann_Prem/No_Ann_Prems</f>
        <v>0</v>
      </c>
      <c r="O241" s="78">
        <f>VLOOKUP(INT((A241-1)/12)+1,P_Parameters!$B$63:$C$66,2)*N241</f>
        <v>0</v>
      </c>
      <c r="P241" s="80">
        <f t="shared" si="50"/>
        <v>0</v>
      </c>
      <c r="Q241" s="92">
        <f t="shared" si="51"/>
        <v>0</v>
      </c>
      <c r="R241" s="78">
        <f t="shared" ca="1" si="52"/>
        <v>0</v>
      </c>
      <c r="S241" s="75">
        <f t="shared" ca="1" si="53"/>
        <v>13050176.897848986</v>
      </c>
      <c r="T241" s="75">
        <f t="shared" ca="1" si="57"/>
        <v>13050176.897848986</v>
      </c>
      <c r="U241" s="81">
        <f>VLOOKUP(D241,P_Parameters!$B$71:$C$76,2)</f>
        <v>0</v>
      </c>
    </row>
    <row r="242" spans="1:21" x14ac:dyDescent="0.25">
      <c r="A242" s="59">
        <f t="shared" si="58"/>
        <v>236</v>
      </c>
      <c r="B242" s="76">
        <f t="shared" ca="1" si="45"/>
        <v>50557</v>
      </c>
      <c r="C242" s="76">
        <f t="shared" ca="1" si="46"/>
        <v>50587</v>
      </c>
      <c r="D242" s="77">
        <f t="shared" si="54"/>
        <v>20</v>
      </c>
      <c r="E242" s="77">
        <f t="shared" si="55"/>
        <v>0</v>
      </c>
      <c r="F242" s="75">
        <f t="shared" si="56"/>
        <v>0</v>
      </c>
      <c r="G242" s="75">
        <f t="shared" si="47"/>
        <v>0</v>
      </c>
      <c r="H242" s="59">
        <f>IF(SUM(F242:$F$366)=1,1,0)</f>
        <v>1</v>
      </c>
      <c r="I242" s="78">
        <f t="shared" si="48"/>
        <v>1</v>
      </c>
      <c r="J242" s="59">
        <f>IF(MOD(A242-1,12/VLOOKUP(Prem_Frequency,P_Parameters!$B$21:$C$24,2,FALSE))=0,1)*H242</f>
        <v>0</v>
      </c>
      <c r="K242" s="75">
        <f t="shared" si="49"/>
        <v>2000000</v>
      </c>
      <c r="L242" s="79">
        <f>SUMPRODUCT($J$7:$J$366,$N$7:$N$366)-SUMPRODUCT($J$7:J242,$N$7:N242)</f>
        <v>0</v>
      </c>
      <c r="M242" s="75">
        <f t="shared" ca="1" si="59"/>
        <v>13050176.897848986</v>
      </c>
      <c r="N242" s="75">
        <f>C_Higher!J242*Ann_Prem/No_Ann_Prems</f>
        <v>0</v>
      </c>
      <c r="O242" s="78">
        <f>VLOOKUP(INT((A242-1)/12)+1,P_Parameters!$B$63:$C$66,2)*N242</f>
        <v>0</v>
      </c>
      <c r="P242" s="80">
        <f t="shared" si="50"/>
        <v>0</v>
      </c>
      <c r="Q242" s="92">
        <f t="shared" si="51"/>
        <v>0</v>
      </c>
      <c r="R242" s="78">
        <f t="shared" ca="1" si="52"/>
        <v>0</v>
      </c>
      <c r="S242" s="75">
        <f t="shared" ca="1" si="53"/>
        <v>13155187.173250224</v>
      </c>
      <c r="T242" s="75">
        <f t="shared" ca="1" si="57"/>
        <v>13155187.173250224</v>
      </c>
      <c r="U242" s="81">
        <f>VLOOKUP(D242,P_Parameters!$B$71:$C$76,2)</f>
        <v>0</v>
      </c>
    </row>
    <row r="243" spans="1:21" x14ac:dyDescent="0.25">
      <c r="A243" s="59">
        <f t="shared" si="58"/>
        <v>237</v>
      </c>
      <c r="B243" s="76">
        <f t="shared" ca="1" si="45"/>
        <v>50587</v>
      </c>
      <c r="C243" s="76">
        <f t="shared" ca="1" si="46"/>
        <v>50618</v>
      </c>
      <c r="D243" s="77">
        <f t="shared" si="54"/>
        <v>20</v>
      </c>
      <c r="E243" s="77">
        <f t="shared" si="55"/>
        <v>0</v>
      </c>
      <c r="F243" s="75">
        <f t="shared" si="56"/>
        <v>0</v>
      </c>
      <c r="G243" s="75">
        <f t="shared" si="47"/>
        <v>0</v>
      </c>
      <c r="H243" s="59">
        <f>IF(SUM(F243:$F$366)=1,1,0)</f>
        <v>1</v>
      </c>
      <c r="I243" s="78">
        <f t="shared" si="48"/>
        <v>1</v>
      </c>
      <c r="J243" s="59">
        <f>IF(MOD(A243-1,12/VLOOKUP(Prem_Frequency,P_Parameters!$B$21:$C$24,2,FALSE))=0,1)*H243</f>
        <v>0</v>
      </c>
      <c r="K243" s="75">
        <f t="shared" si="49"/>
        <v>2000000</v>
      </c>
      <c r="L243" s="79">
        <f>SUMPRODUCT($J$7:$J$366,$N$7:$N$366)-SUMPRODUCT($J$7:J243,$N$7:N243)</f>
        <v>0</v>
      </c>
      <c r="M243" s="75">
        <f t="shared" ca="1" si="59"/>
        <v>13155187.173250224</v>
      </c>
      <c r="N243" s="75">
        <f>C_Higher!J243*Ann_Prem/No_Ann_Prems</f>
        <v>0</v>
      </c>
      <c r="O243" s="78">
        <f>VLOOKUP(INT((A243-1)/12)+1,P_Parameters!$B$63:$C$66,2)*N243</f>
        <v>0</v>
      </c>
      <c r="P243" s="80">
        <f t="shared" si="50"/>
        <v>0</v>
      </c>
      <c r="Q243" s="92">
        <f t="shared" si="51"/>
        <v>0</v>
      </c>
      <c r="R243" s="78">
        <f t="shared" ca="1" si="52"/>
        <v>0</v>
      </c>
      <c r="S243" s="75">
        <f t="shared" ca="1" si="53"/>
        <v>13261042.430142991</v>
      </c>
      <c r="T243" s="75">
        <f t="shared" ca="1" si="57"/>
        <v>13261042.430142991</v>
      </c>
      <c r="U243" s="81">
        <f>VLOOKUP(D243,P_Parameters!$B$71:$C$76,2)</f>
        <v>0</v>
      </c>
    </row>
    <row r="244" spans="1:21" x14ac:dyDescent="0.25">
      <c r="A244" s="59">
        <f t="shared" si="58"/>
        <v>238</v>
      </c>
      <c r="B244" s="76">
        <f t="shared" ca="1" si="45"/>
        <v>50618</v>
      </c>
      <c r="C244" s="76">
        <f t="shared" ca="1" si="46"/>
        <v>50649</v>
      </c>
      <c r="D244" s="77">
        <f t="shared" si="54"/>
        <v>20</v>
      </c>
      <c r="E244" s="77">
        <f t="shared" si="55"/>
        <v>0</v>
      </c>
      <c r="F244" s="75">
        <f t="shared" si="56"/>
        <v>0</v>
      </c>
      <c r="G244" s="75">
        <f t="shared" si="47"/>
        <v>0</v>
      </c>
      <c r="H244" s="59">
        <f>IF(SUM(F244:$F$366)=1,1,0)</f>
        <v>1</v>
      </c>
      <c r="I244" s="78">
        <f t="shared" si="48"/>
        <v>1</v>
      </c>
      <c r="J244" s="59">
        <f>IF(MOD(A244-1,12/VLOOKUP(Prem_Frequency,P_Parameters!$B$21:$C$24,2,FALSE))=0,1)*H244</f>
        <v>0</v>
      </c>
      <c r="K244" s="75">
        <f t="shared" si="49"/>
        <v>2000000</v>
      </c>
      <c r="L244" s="79">
        <f>SUMPRODUCT($J$7:$J$366,$N$7:$N$366)-SUMPRODUCT($J$7:J244,$N$7:N244)</f>
        <v>0</v>
      </c>
      <c r="M244" s="75">
        <f t="shared" ca="1" si="59"/>
        <v>13261042.430142991</v>
      </c>
      <c r="N244" s="75">
        <f>C_Higher!J244*Ann_Prem/No_Ann_Prems</f>
        <v>0</v>
      </c>
      <c r="O244" s="78">
        <f>VLOOKUP(INT((A244-1)/12)+1,P_Parameters!$B$63:$C$66,2)*N244</f>
        <v>0</v>
      </c>
      <c r="P244" s="80">
        <f t="shared" si="50"/>
        <v>0</v>
      </c>
      <c r="Q244" s="92">
        <f t="shared" si="51"/>
        <v>0</v>
      </c>
      <c r="R244" s="78">
        <f t="shared" ca="1" si="52"/>
        <v>0</v>
      </c>
      <c r="S244" s="75">
        <f t="shared" ca="1" si="53"/>
        <v>13367749.467802102</v>
      </c>
      <c r="T244" s="75">
        <f t="shared" ca="1" si="57"/>
        <v>13367749.467802102</v>
      </c>
      <c r="U244" s="81">
        <f>VLOOKUP(D244,P_Parameters!$B$71:$C$76,2)</f>
        <v>0</v>
      </c>
    </row>
    <row r="245" spans="1:21" x14ac:dyDescent="0.25">
      <c r="A245" s="59">
        <f t="shared" si="58"/>
        <v>239</v>
      </c>
      <c r="B245" s="76">
        <f t="shared" ca="1" si="45"/>
        <v>50649</v>
      </c>
      <c r="C245" s="76">
        <f t="shared" ca="1" si="46"/>
        <v>50679</v>
      </c>
      <c r="D245" s="77">
        <f t="shared" si="54"/>
        <v>20</v>
      </c>
      <c r="E245" s="77">
        <f t="shared" si="55"/>
        <v>0</v>
      </c>
      <c r="F245" s="75">
        <f t="shared" si="56"/>
        <v>0</v>
      </c>
      <c r="G245" s="75">
        <f t="shared" si="47"/>
        <v>0</v>
      </c>
      <c r="H245" s="59">
        <f>IF(SUM(F245:$F$366)=1,1,0)</f>
        <v>1</v>
      </c>
      <c r="I245" s="78">
        <f t="shared" si="48"/>
        <v>1</v>
      </c>
      <c r="J245" s="59">
        <f>IF(MOD(A245-1,12/VLOOKUP(Prem_Frequency,P_Parameters!$B$21:$C$24,2,FALSE))=0,1)*H245</f>
        <v>0</v>
      </c>
      <c r="K245" s="75">
        <f t="shared" si="49"/>
        <v>2000000</v>
      </c>
      <c r="L245" s="79">
        <f>SUMPRODUCT($J$7:$J$366,$N$7:$N$366)-SUMPRODUCT($J$7:J245,$N$7:N245)</f>
        <v>0</v>
      </c>
      <c r="M245" s="75">
        <f t="shared" ca="1" si="59"/>
        <v>13367749.467802102</v>
      </c>
      <c r="N245" s="75">
        <f>C_Higher!J245*Ann_Prem/No_Ann_Prems</f>
        <v>0</v>
      </c>
      <c r="O245" s="78">
        <f>VLOOKUP(INT((A245-1)/12)+1,P_Parameters!$B$63:$C$66,2)*N245</f>
        <v>0</v>
      </c>
      <c r="P245" s="80">
        <f t="shared" si="50"/>
        <v>0</v>
      </c>
      <c r="Q245" s="92">
        <f t="shared" si="51"/>
        <v>0</v>
      </c>
      <c r="R245" s="78">
        <f t="shared" ca="1" si="52"/>
        <v>0</v>
      </c>
      <c r="S245" s="75">
        <f t="shared" ca="1" si="53"/>
        <v>13475315.140213795</v>
      </c>
      <c r="T245" s="75">
        <f t="shared" ca="1" si="57"/>
        <v>13475315.140213795</v>
      </c>
      <c r="U245" s="81">
        <f>VLOOKUP(D245,P_Parameters!$B$71:$C$76,2)</f>
        <v>0</v>
      </c>
    </row>
    <row r="246" spans="1:21" x14ac:dyDescent="0.25">
      <c r="A246" s="59">
        <f t="shared" si="58"/>
        <v>240</v>
      </c>
      <c r="B246" s="76">
        <f t="shared" ca="1" si="45"/>
        <v>50679</v>
      </c>
      <c r="C246" s="76">
        <f t="shared" ca="1" si="46"/>
        <v>50710</v>
      </c>
      <c r="D246" s="77">
        <f t="shared" si="54"/>
        <v>21</v>
      </c>
      <c r="E246" s="77">
        <f t="shared" si="55"/>
        <v>20</v>
      </c>
      <c r="F246" s="75">
        <f t="shared" si="56"/>
        <v>1</v>
      </c>
      <c r="G246" s="75">
        <f t="shared" si="47"/>
        <v>0</v>
      </c>
      <c r="H246" s="59">
        <f>IF(SUM(F246:$F$366)=1,1,0)</f>
        <v>1</v>
      </c>
      <c r="I246" s="78">
        <f t="shared" si="48"/>
        <v>0</v>
      </c>
      <c r="J246" s="59">
        <f>IF(MOD(A246-1,12/VLOOKUP(Prem_Frequency,P_Parameters!$B$21:$C$24,2,FALSE))=0,1)*H246</f>
        <v>0</v>
      </c>
      <c r="K246" s="75">
        <f t="shared" si="49"/>
        <v>2000000</v>
      </c>
      <c r="L246" s="79">
        <f>SUMPRODUCT($J$7:$J$366,$N$7:$N$366)-SUMPRODUCT($J$7:J246,$N$7:N246)</f>
        <v>0</v>
      </c>
      <c r="M246" s="75">
        <f t="shared" ca="1" si="59"/>
        <v>13475315.140213795</v>
      </c>
      <c r="N246" s="75">
        <f>C_Higher!J246*Ann_Prem/No_Ann_Prems</f>
        <v>0</v>
      </c>
      <c r="O246" s="78">
        <f>VLOOKUP(INT((A246-1)/12)+1,P_Parameters!$B$63:$C$66,2)*N246</f>
        <v>0</v>
      </c>
      <c r="P246" s="80">
        <f t="shared" si="50"/>
        <v>0</v>
      </c>
      <c r="Q246" s="92">
        <f t="shared" si="51"/>
        <v>0</v>
      </c>
      <c r="R246" s="78">
        <f t="shared" ca="1" si="52"/>
        <v>0</v>
      </c>
      <c r="S246" s="75">
        <f t="shared" ca="1" si="53"/>
        <v>13583746.356515972</v>
      </c>
      <c r="T246" s="75">
        <f t="shared" ca="1" si="57"/>
        <v>13583746.356515972</v>
      </c>
      <c r="U246" s="81">
        <f>VLOOKUP(D246,P_Parameters!$B$71:$C$76,2)</f>
        <v>0</v>
      </c>
    </row>
    <row r="247" spans="1:21" x14ac:dyDescent="0.25">
      <c r="A247" s="59">
        <f t="shared" si="58"/>
        <v>241</v>
      </c>
      <c r="B247" s="76">
        <f t="shared" ca="1" si="45"/>
        <v>50710</v>
      </c>
      <c r="C247" s="76">
        <f t="shared" ca="1" si="46"/>
        <v>50740</v>
      </c>
      <c r="D247" s="77">
        <f t="shared" si="54"/>
        <v>21</v>
      </c>
      <c r="E247" s="77">
        <f t="shared" si="55"/>
        <v>0</v>
      </c>
      <c r="F247" s="75">
        <f t="shared" si="56"/>
        <v>0</v>
      </c>
      <c r="G247" s="75">
        <f t="shared" si="47"/>
        <v>0</v>
      </c>
      <c r="H247" s="59">
        <f>IF(SUM(F247:$F$366)=1,1,0)</f>
        <v>0</v>
      </c>
      <c r="I247" s="78">
        <f t="shared" si="48"/>
        <v>0</v>
      </c>
      <c r="J247" s="59">
        <f>IF(MOD(A247-1,12/VLOOKUP(Prem_Frequency,P_Parameters!$B$21:$C$24,2,FALSE))=0,1)*H247</f>
        <v>0</v>
      </c>
      <c r="K247" s="75">
        <f t="shared" si="49"/>
        <v>0</v>
      </c>
      <c r="L247" s="79">
        <f>SUMPRODUCT($J$7:$J$366,$N$7:$N$366)-SUMPRODUCT($J$7:J247,$N$7:N247)</f>
        <v>0</v>
      </c>
      <c r="M247" s="75">
        <f t="shared" ca="1" si="59"/>
        <v>0</v>
      </c>
      <c r="N247" s="75">
        <f>C_Higher!J247*Ann_Prem/No_Ann_Prems</f>
        <v>0</v>
      </c>
      <c r="O247" s="78">
        <f>VLOOKUP(INT((A247-1)/12)+1,P_Parameters!$B$63:$C$66,2)*N247</f>
        <v>0</v>
      </c>
      <c r="P247" s="80">
        <f t="shared" si="50"/>
        <v>0</v>
      </c>
      <c r="Q247" s="92">
        <f t="shared" si="51"/>
        <v>0</v>
      </c>
      <c r="R247" s="78">
        <f t="shared" ca="1" si="52"/>
        <v>0</v>
      </c>
      <c r="S247" s="75">
        <f t="shared" ca="1" si="53"/>
        <v>0</v>
      </c>
      <c r="T247" s="75">
        <f t="shared" ca="1" si="57"/>
        <v>0</v>
      </c>
      <c r="U247" s="81">
        <f>VLOOKUP(D247,P_Parameters!$B$71:$C$76,2)</f>
        <v>0</v>
      </c>
    </row>
    <row r="248" spans="1:21" x14ac:dyDescent="0.25">
      <c r="A248" s="59">
        <f t="shared" si="58"/>
        <v>242</v>
      </c>
      <c r="B248" s="76">
        <f t="shared" ca="1" si="45"/>
        <v>50740</v>
      </c>
      <c r="C248" s="76">
        <f t="shared" ca="1" si="46"/>
        <v>50771</v>
      </c>
      <c r="D248" s="77">
        <f t="shared" si="54"/>
        <v>21</v>
      </c>
      <c r="E248" s="77">
        <f t="shared" si="55"/>
        <v>0</v>
      </c>
      <c r="F248" s="75">
        <f t="shared" si="56"/>
        <v>0</v>
      </c>
      <c r="G248" s="75">
        <f t="shared" si="47"/>
        <v>0</v>
      </c>
      <c r="H248" s="59">
        <f>IF(SUM(F248:$F$366)=1,1,0)</f>
        <v>0</v>
      </c>
      <c r="I248" s="78">
        <f t="shared" si="48"/>
        <v>0</v>
      </c>
      <c r="J248" s="59">
        <f>IF(MOD(A248-1,12/VLOOKUP(Prem_Frequency,P_Parameters!$B$21:$C$24,2,FALSE))=0,1)*H248</f>
        <v>0</v>
      </c>
      <c r="K248" s="75">
        <f t="shared" si="49"/>
        <v>0</v>
      </c>
      <c r="L248" s="79">
        <f>SUMPRODUCT($J$7:$J$366,$N$7:$N$366)-SUMPRODUCT($J$7:J248,$N$7:N248)</f>
        <v>0</v>
      </c>
      <c r="M248" s="75">
        <f t="shared" ca="1" si="59"/>
        <v>0</v>
      </c>
      <c r="N248" s="75">
        <f>C_Higher!J248*Ann_Prem/No_Ann_Prems</f>
        <v>0</v>
      </c>
      <c r="O248" s="78">
        <f>VLOOKUP(INT((A248-1)/12)+1,P_Parameters!$B$63:$C$66,2)*N248</f>
        <v>0</v>
      </c>
      <c r="P248" s="80">
        <f t="shared" si="50"/>
        <v>0</v>
      </c>
      <c r="Q248" s="92">
        <f t="shared" si="51"/>
        <v>0</v>
      </c>
      <c r="R248" s="78">
        <f t="shared" ca="1" si="52"/>
        <v>0</v>
      </c>
      <c r="S248" s="75">
        <f t="shared" ca="1" si="53"/>
        <v>0</v>
      </c>
      <c r="T248" s="75">
        <f t="shared" ca="1" si="57"/>
        <v>0</v>
      </c>
      <c r="U248" s="81">
        <f>VLOOKUP(D248,P_Parameters!$B$71:$C$76,2)</f>
        <v>0</v>
      </c>
    </row>
    <row r="249" spans="1:21" x14ac:dyDescent="0.25">
      <c r="A249" s="59">
        <f t="shared" si="58"/>
        <v>243</v>
      </c>
      <c r="B249" s="76">
        <f t="shared" ca="1" si="45"/>
        <v>50771</v>
      </c>
      <c r="C249" s="76">
        <f t="shared" ca="1" si="46"/>
        <v>50802</v>
      </c>
      <c r="D249" s="77">
        <f t="shared" si="54"/>
        <v>21</v>
      </c>
      <c r="E249" s="77">
        <f t="shared" si="55"/>
        <v>0</v>
      </c>
      <c r="F249" s="75">
        <f t="shared" si="56"/>
        <v>0</v>
      </c>
      <c r="G249" s="75">
        <f t="shared" si="47"/>
        <v>0</v>
      </c>
      <c r="H249" s="59">
        <f>IF(SUM(F249:$F$366)=1,1,0)</f>
        <v>0</v>
      </c>
      <c r="I249" s="78">
        <f t="shared" si="48"/>
        <v>0</v>
      </c>
      <c r="J249" s="59">
        <f>IF(MOD(A249-1,12/VLOOKUP(Prem_Frequency,P_Parameters!$B$21:$C$24,2,FALSE))=0,1)*H249</f>
        <v>0</v>
      </c>
      <c r="K249" s="75">
        <f t="shared" si="49"/>
        <v>0</v>
      </c>
      <c r="L249" s="79">
        <f>SUMPRODUCT($J$7:$J$366,$N$7:$N$366)-SUMPRODUCT($J$7:J249,$N$7:N249)</f>
        <v>0</v>
      </c>
      <c r="M249" s="75">
        <f t="shared" ca="1" si="59"/>
        <v>0</v>
      </c>
      <c r="N249" s="75">
        <f>C_Higher!J249*Ann_Prem/No_Ann_Prems</f>
        <v>0</v>
      </c>
      <c r="O249" s="78">
        <f>VLOOKUP(INT((A249-1)/12)+1,P_Parameters!$B$63:$C$66,2)*N249</f>
        <v>0</v>
      </c>
      <c r="P249" s="80">
        <f t="shared" si="50"/>
        <v>0</v>
      </c>
      <c r="Q249" s="92">
        <f t="shared" si="51"/>
        <v>0</v>
      </c>
      <c r="R249" s="78">
        <f t="shared" ca="1" si="52"/>
        <v>0</v>
      </c>
      <c r="S249" s="75">
        <f t="shared" ca="1" si="53"/>
        <v>0</v>
      </c>
      <c r="T249" s="75">
        <f t="shared" ca="1" si="57"/>
        <v>0</v>
      </c>
      <c r="U249" s="81">
        <f>VLOOKUP(D249,P_Parameters!$B$71:$C$76,2)</f>
        <v>0</v>
      </c>
    </row>
    <row r="250" spans="1:21" x14ac:dyDescent="0.25">
      <c r="A250" s="59">
        <f t="shared" si="58"/>
        <v>244</v>
      </c>
      <c r="B250" s="76">
        <f t="shared" ca="1" si="45"/>
        <v>50802</v>
      </c>
      <c r="C250" s="76">
        <f t="shared" ca="1" si="46"/>
        <v>50830</v>
      </c>
      <c r="D250" s="77">
        <f t="shared" si="54"/>
        <v>21</v>
      </c>
      <c r="E250" s="77">
        <f t="shared" si="55"/>
        <v>0</v>
      </c>
      <c r="F250" s="75">
        <f t="shared" si="56"/>
        <v>0</v>
      </c>
      <c r="G250" s="75">
        <f t="shared" si="47"/>
        <v>0</v>
      </c>
      <c r="H250" s="59">
        <f>IF(SUM(F250:$F$366)=1,1,0)</f>
        <v>0</v>
      </c>
      <c r="I250" s="78">
        <f t="shared" si="48"/>
        <v>0</v>
      </c>
      <c r="J250" s="59">
        <f>IF(MOD(A250-1,12/VLOOKUP(Prem_Frequency,P_Parameters!$B$21:$C$24,2,FALSE))=0,1)*H250</f>
        <v>0</v>
      </c>
      <c r="K250" s="75">
        <f t="shared" si="49"/>
        <v>0</v>
      </c>
      <c r="L250" s="79">
        <f>SUMPRODUCT($J$7:$J$366,$N$7:$N$366)-SUMPRODUCT($J$7:J250,$N$7:N250)</f>
        <v>0</v>
      </c>
      <c r="M250" s="75">
        <f t="shared" ca="1" si="59"/>
        <v>0</v>
      </c>
      <c r="N250" s="75">
        <f>C_Higher!J250*Ann_Prem/No_Ann_Prems</f>
        <v>0</v>
      </c>
      <c r="O250" s="78">
        <f>VLOOKUP(INT((A250-1)/12)+1,P_Parameters!$B$63:$C$66,2)*N250</f>
        <v>0</v>
      </c>
      <c r="P250" s="80">
        <f t="shared" si="50"/>
        <v>0</v>
      </c>
      <c r="Q250" s="92">
        <f t="shared" si="51"/>
        <v>0</v>
      </c>
      <c r="R250" s="78">
        <f t="shared" ca="1" si="52"/>
        <v>0</v>
      </c>
      <c r="S250" s="75">
        <f t="shared" ca="1" si="53"/>
        <v>0</v>
      </c>
      <c r="T250" s="75">
        <f t="shared" ca="1" si="57"/>
        <v>0</v>
      </c>
      <c r="U250" s="81">
        <f>VLOOKUP(D250,P_Parameters!$B$71:$C$76,2)</f>
        <v>0</v>
      </c>
    </row>
    <row r="251" spans="1:21" x14ac:dyDescent="0.25">
      <c r="A251" s="59">
        <f t="shared" si="58"/>
        <v>245</v>
      </c>
      <c r="B251" s="76">
        <f t="shared" ca="1" si="45"/>
        <v>50830</v>
      </c>
      <c r="C251" s="76">
        <f t="shared" ca="1" si="46"/>
        <v>50861</v>
      </c>
      <c r="D251" s="77">
        <f t="shared" si="54"/>
        <v>21</v>
      </c>
      <c r="E251" s="77">
        <f t="shared" si="55"/>
        <v>0</v>
      </c>
      <c r="F251" s="75">
        <f t="shared" si="56"/>
        <v>0</v>
      </c>
      <c r="G251" s="75">
        <f t="shared" si="47"/>
        <v>0</v>
      </c>
      <c r="H251" s="59">
        <f>IF(SUM(F251:$F$366)=1,1,0)</f>
        <v>0</v>
      </c>
      <c r="I251" s="78">
        <f t="shared" si="48"/>
        <v>0</v>
      </c>
      <c r="J251" s="59">
        <f>IF(MOD(A251-1,12/VLOOKUP(Prem_Frequency,P_Parameters!$B$21:$C$24,2,FALSE))=0,1)*H251</f>
        <v>0</v>
      </c>
      <c r="K251" s="75">
        <f t="shared" si="49"/>
        <v>0</v>
      </c>
      <c r="L251" s="79">
        <f>SUMPRODUCT($J$7:$J$366,$N$7:$N$366)-SUMPRODUCT($J$7:J251,$N$7:N251)</f>
        <v>0</v>
      </c>
      <c r="M251" s="75">
        <f t="shared" ca="1" si="59"/>
        <v>0</v>
      </c>
      <c r="N251" s="75">
        <f>C_Higher!J251*Ann_Prem/No_Ann_Prems</f>
        <v>0</v>
      </c>
      <c r="O251" s="78">
        <f>VLOOKUP(INT((A251-1)/12)+1,P_Parameters!$B$63:$C$66,2)*N251</f>
        <v>0</v>
      </c>
      <c r="P251" s="80">
        <f t="shared" si="50"/>
        <v>0</v>
      </c>
      <c r="Q251" s="92">
        <f t="shared" si="51"/>
        <v>0</v>
      </c>
      <c r="R251" s="78">
        <f t="shared" ca="1" si="52"/>
        <v>0</v>
      </c>
      <c r="S251" s="75">
        <f t="shared" ca="1" si="53"/>
        <v>0</v>
      </c>
      <c r="T251" s="75">
        <f t="shared" ca="1" si="57"/>
        <v>0</v>
      </c>
      <c r="U251" s="81">
        <f>VLOOKUP(D251,P_Parameters!$B$71:$C$76,2)</f>
        <v>0</v>
      </c>
    </row>
    <row r="252" spans="1:21" x14ac:dyDescent="0.25">
      <c r="A252" s="59">
        <f t="shared" si="58"/>
        <v>246</v>
      </c>
      <c r="B252" s="76">
        <f t="shared" ca="1" si="45"/>
        <v>50861</v>
      </c>
      <c r="C252" s="76">
        <f t="shared" ca="1" si="46"/>
        <v>50891</v>
      </c>
      <c r="D252" s="77">
        <f t="shared" si="54"/>
        <v>21</v>
      </c>
      <c r="E252" s="77">
        <f t="shared" si="55"/>
        <v>0</v>
      </c>
      <c r="F252" s="75">
        <f t="shared" si="56"/>
        <v>0</v>
      </c>
      <c r="G252" s="75">
        <f t="shared" si="47"/>
        <v>0</v>
      </c>
      <c r="H252" s="59">
        <f>IF(SUM(F252:$F$366)=1,1,0)</f>
        <v>0</v>
      </c>
      <c r="I252" s="78">
        <f t="shared" si="48"/>
        <v>0</v>
      </c>
      <c r="J252" s="59">
        <f>IF(MOD(A252-1,12/VLOOKUP(Prem_Frequency,P_Parameters!$B$21:$C$24,2,FALSE))=0,1)*H252</f>
        <v>0</v>
      </c>
      <c r="K252" s="75">
        <f t="shared" si="49"/>
        <v>0</v>
      </c>
      <c r="L252" s="79">
        <f>SUMPRODUCT($J$7:$J$366,$N$7:$N$366)-SUMPRODUCT($J$7:J252,$N$7:N252)</f>
        <v>0</v>
      </c>
      <c r="M252" s="75">
        <f t="shared" ca="1" si="59"/>
        <v>0</v>
      </c>
      <c r="N252" s="75">
        <f>C_Higher!J252*Ann_Prem/No_Ann_Prems</f>
        <v>0</v>
      </c>
      <c r="O252" s="78">
        <f>VLOOKUP(INT((A252-1)/12)+1,P_Parameters!$B$63:$C$66,2)*N252</f>
        <v>0</v>
      </c>
      <c r="P252" s="80">
        <f t="shared" si="50"/>
        <v>0</v>
      </c>
      <c r="Q252" s="92">
        <f t="shared" si="51"/>
        <v>0</v>
      </c>
      <c r="R252" s="78">
        <f t="shared" ca="1" si="52"/>
        <v>0</v>
      </c>
      <c r="S252" s="75">
        <f t="shared" ca="1" si="53"/>
        <v>0</v>
      </c>
      <c r="T252" s="75">
        <f t="shared" ca="1" si="57"/>
        <v>0</v>
      </c>
      <c r="U252" s="81">
        <f>VLOOKUP(D252,P_Parameters!$B$71:$C$76,2)</f>
        <v>0</v>
      </c>
    </row>
    <row r="253" spans="1:21" x14ac:dyDescent="0.25">
      <c r="A253" s="59">
        <f t="shared" si="58"/>
        <v>247</v>
      </c>
      <c r="B253" s="76">
        <f t="shared" ca="1" si="45"/>
        <v>50891</v>
      </c>
      <c r="C253" s="76">
        <f t="shared" ca="1" si="46"/>
        <v>50922</v>
      </c>
      <c r="D253" s="77">
        <f t="shared" si="54"/>
        <v>21</v>
      </c>
      <c r="E253" s="77">
        <f t="shared" si="55"/>
        <v>0</v>
      </c>
      <c r="F253" s="75">
        <f t="shared" si="56"/>
        <v>0</v>
      </c>
      <c r="G253" s="75">
        <f t="shared" si="47"/>
        <v>0</v>
      </c>
      <c r="H253" s="59">
        <f>IF(SUM(F253:$F$366)=1,1,0)</f>
        <v>0</v>
      </c>
      <c r="I253" s="78">
        <f t="shared" si="48"/>
        <v>0</v>
      </c>
      <c r="J253" s="59">
        <f>IF(MOD(A253-1,12/VLOOKUP(Prem_Frequency,P_Parameters!$B$21:$C$24,2,FALSE))=0,1)*H253</f>
        <v>0</v>
      </c>
      <c r="K253" s="75">
        <f t="shared" si="49"/>
        <v>0</v>
      </c>
      <c r="L253" s="79">
        <f>SUMPRODUCT($J$7:$J$366,$N$7:$N$366)-SUMPRODUCT($J$7:J253,$N$7:N253)</f>
        <v>0</v>
      </c>
      <c r="M253" s="75">
        <f t="shared" ca="1" si="59"/>
        <v>0</v>
      </c>
      <c r="N253" s="75">
        <f>C_Higher!J253*Ann_Prem/No_Ann_Prems</f>
        <v>0</v>
      </c>
      <c r="O253" s="78">
        <f>VLOOKUP(INT((A253-1)/12)+1,P_Parameters!$B$63:$C$66,2)*N253</f>
        <v>0</v>
      </c>
      <c r="P253" s="80">
        <f t="shared" si="50"/>
        <v>0</v>
      </c>
      <c r="Q253" s="92">
        <f t="shared" si="51"/>
        <v>0</v>
      </c>
      <c r="R253" s="78">
        <f t="shared" ca="1" si="52"/>
        <v>0</v>
      </c>
      <c r="S253" s="75">
        <f t="shared" ca="1" si="53"/>
        <v>0</v>
      </c>
      <c r="T253" s="75">
        <f t="shared" ca="1" si="57"/>
        <v>0</v>
      </c>
      <c r="U253" s="81">
        <f>VLOOKUP(D253,P_Parameters!$B$71:$C$76,2)</f>
        <v>0</v>
      </c>
    </row>
    <row r="254" spans="1:21" x14ac:dyDescent="0.25">
      <c r="A254" s="59">
        <f t="shared" si="58"/>
        <v>248</v>
      </c>
      <c r="B254" s="76">
        <f t="shared" ca="1" si="45"/>
        <v>50922</v>
      </c>
      <c r="C254" s="76">
        <f t="shared" ca="1" si="46"/>
        <v>50952</v>
      </c>
      <c r="D254" s="77">
        <f t="shared" si="54"/>
        <v>21</v>
      </c>
      <c r="E254" s="77">
        <f t="shared" si="55"/>
        <v>0</v>
      </c>
      <c r="F254" s="75">
        <f t="shared" si="56"/>
        <v>0</v>
      </c>
      <c r="G254" s="75">
        <f t="shared" si="47"/>
        <v>0</v>
      </c>
      <c r="H254" s="59">
        <f>IF(SUM(F254:$F$366)=1,1,0)</f>
        <v>0</v>
      </c>
      <c r="I254" s="78">
        <f t="shared" si="48"/>
        <v>0</v>
      </c>
      <c r="J254" s="59">
        <f>IF(MOD(A254-1,12/VLOOKUP(Prem_Frequency,P_Parameters!$B$21:$C$24,2,FALSE))=0,1)*H254</f>
        <v>0</v>
      </c>
      <c r="K254" s="75">
        <f t="shared" si="49"/>
        <v>0</v>
      </c>
      <c r="L254" s="79">
        <f>SUMPRODUCT($J$7:$J$366,$N$7:$N$366)-SUMPRODUCT($J$7:J254,$N$7:N254)</f>
        <v>0</v>
      </c>
      <c r="M254" s="75">
        <f t="shared" ca="1" si="59"/>
        <v>0</v>
      </c>
      <c r="N254" s="75">
        <f>C_Higher!J254*Ann_Prem/No_Ann_Prems</f>
        <v>0</v>
      </c>
      <c r="O254" s="78">
        <f>VLOOKUP(INT((A254-1)/12)+1,P_Parameters!$B$63:$C$66,2)*N254</f>
        <v>0</v>
      </c>
      <c r="P254" s="80">
        <f t="shared" si="50"/>
        <v>0</v>
      </c>
      <c r="Q254" s="92">
        <f t="shared" si="51"/>
        <v>0</v>
      </c>
      <c r="R254" s="78">
        <f t="shared" ca="1" si="52"/>
        <v>0</v>
      </c>
      <c r="S254" s="75">
        <f t="shared" ca="1" si="53"/>
        <v>0</v>
      </c>
      <c r="T254" s="75">
        <f t="shared" ca="1" si="57"/>
        <v>0</v>
      </c>
      <c r="U254" s="81">
        <f>VLOOKUP(D254,P_Parameters!$B$71:$C$76,2)</f>
        <v>0</v>
      </c>
    </row>
    <row r="255" spans="1:21" x14ac:dyDescent="0.25">
      <c r="A255" s="59">
        <f t="shared" si="58"/>
        <v>249</v>
      </c>
      <c r="B255" s="76">
        <f t="shared" ca="1" si="45"/>
        <v>50952</v>
      </c>
      <c r="C255" s="76">
        <f t="shared" ca="1" si="46"/>
        <v>50983</v>
      </c>
      <c r="D255" s="77">
        <f t="shared" si="54"/>
        <v>21</v>
      </c>
      <c r="E255" s="77">
        <f t="shared" si="55"/>
        <v>0</v>
      </c>
      <c r="F255" s="75">
        <f t="shared" si="56"/>
        <v>0</v>
      </c>
      <c r="G255" s="75">
        <f t="shared" si="47"/>
        <v>0</v>
      </c>
      <c r="H255" s="59">
        <f>IF(SUM(F255:$F$366)=1,1,0)</f>
        <v>0</v>
      </c>
      <c r="I255" s="78">
        <f t="shared" si="48"/>
        <v>0</v>
      </c>
      <c r="J255" s="59">
        <f>IF(MOD(A255-1,12/VLOOKUP(Prem_Frequency,P_Parameters!$B$21:$C$24,2,FALSE))=0,1)*H255</f>
        <v>0</v>
      </c>
      <c r="K255" s="75">
        <f t="shared" si="49"/>
        <v>0</v>
      </c>
      <c r="L255" s="79">
        <f>SUMPRODUCT($J$7:$J$366,$N$7:$N$366)-SUMPRODUCT($J$7:J255,$N$7:N255)</f>
        <v>0</v>
      </c>
      <c r="M255" s="75">
        <f t="shared" ca="1" si="59"/>
        <v>0</v>
      </c>
      <c r="N255" s="75">
        <f>C_Higher!J255*Ann_Prem/No_Ann_Prems</f>
        <v>0</v>
      </c>
      <c r="O255" s="78">
        <f>VLOOKUP(INT((A255-1)/12)+1,P_Parameters!$B$63:$C$66,2)*N255</f>
        <v>0</v>
      </c>
      <c r="P255" s="80">
        <f t="shared" si="50"/>
        <v>0</v>
      </c>
      <c r="Q255" s="92">
        <f t="shared" si="51"/>
        <v>0</v>
      </c>
      <c r="R255" s="78">
        <f t="shared" ca="1" si="52"/>
        <v>0</v>
      </c>
      <c r="S255" s="75">
        <f t="shared" ca="1" si="53"/>
        <v>0</v>
      </c>
      <c r="T255" s="75">
        <f t="shared" ca="1" si="57"/>
        <v>0</v>
      </c>
      <c r="U255" s="81">
        <f>VLOOKUP(D255,P_Parameters!$B$71:$C$76,2)</f>
        <v>0</v>
      </c>
    </row>
    <row r="256" spans="1:21" x14ac:dyDescent="0.25">
      <c r="A256" s="59">
        <f t="shared" si="58"/>
        <v>250</v>
      </c>
      <c r="B256" s="76">
        <f t="shared" ca="1" si="45"/>
        <v>50983</v>
      </c>
      <c r="C256" s="76">
        <f t="shared" ca="1" si="46"/>
        <v>51014</v>
      </c>
      <c r="D256" s="77">
        <f t="shared" si="54"/>
        <v>21</v>
      </c>
      <c r="E256" s="77">
        <f t="shared" si="55"/>
        <v>0</v>
      </c>
      <c r="F256" s="75">
        <f t="shared" si="56"/>
        <v>0</v>
      </c>
      <c r="G256" s="75">
        <f t="shared" si="47"/>
        <v>0</v>
      </c>
      <c r="H256" s="59">
        <f>IF(SUM(F256:$F$366)=1,1,0)</f>
        <v>0</v>
      </c>
      <c r="I256" s="78">
        <f t="shared" si="48"/>
        <v>0</v>
      </c>
      <c r="J256" s="59">
        <f>IF(MOD(A256-1,12/VLOOKUP(Prem_Frequency,P_Parameters!$B$21:$C$24,2,FALSE))=0,1)*H256</f>
        <v>0</v>
      </c>
      <c r="K256" s="75">
        <f t="shared" si="49"/>
        <v>0</v>
      </c>
      <c r="L256" s="79">
        <f>SUMPRODUCT($J$7:$J$366,$N$7:$N$366)-SUMPRODUCT($J$7:J256,$N$7:N256)</f>
        <v>0</v>
      </c>
      <c r="M256" s="75">
        <f t="shared" ca="1" si="59"/>
        <v>0</v>
      </c>
      <c r="N256" s="75">
        <f>C_Higher!J256*Ann_Prem/No_Ann_Prems</f>
        <v>0</v>
      </c>
      <c r="O256" s="78">
        <f>VLOOKUP(INT((A256-1)/12)+1,P_Parameters!$B$63:$C$66,2)*N256</f>
        <v>0</v>
      </c>
      <c r="P256" s="80">
        <f t="shared" si="50"/>
        <v>0</v>
      </c>
      <c r="Q256" s="92">
        <f t="shared" si="51"/>
        <v>0</v>
      </c>
      <c r="R256" s="78">
        <f t="shared" ca="1" si="52"/>
        <v>0</v>
      </c>
      <c r="S256" s="75">
        <f t="shared" ca="1" si="53"/>
        <v>0</v>
      </c>
      <c r="T256" s="75">
        <f t="shared" ca="1" si="57"/>
        <v>0</v>
      </c>
      <c r="U256" s="81">
        <f>VLOOKUP(D256,P_Parameters!$B$71:$C$76,2)</f>
        <v>0</v>
      </c>
    </row>
    <row r="257" spans="1:21" x14ac:dyDescent="0.25">
      <c r="A257" s="59">
        <f t="shared" si="58"/>
        <v>251</v>
      </c>
      <c r="B257" s="76">
        <f t="shared" ca="1" si="45"/>
        <v>51014</v>
      </c>
      <c r="C257" s="76">
        <f t="shared" ca="1" si="46"/>
        <v>51044</v>
      </c>
      <c r="D257" s="77">
        <f t="shared" si="54"/>
        <v>21</v>
      </c>
      <c r="E257" s="77">
        <f t="shared" si="55"/>
        <v>0</v>
      </c>
      <c r="F257" s="75">
        <f t="shared" si="56"/>
        <v>0</v>
      </c>
      <c r="G257" s="75">
        <f t="shared" si="47"/>
        <v>0</v>
      </c>
      <c r="H257" s="59">
        <f>IF(SUM(F257:$F$366)=1,1,0)</f>
        <v>0</v>
      </c>
      <c r="I257" s="78">
        <f t="shared" si="48"/>
        <v>0</v>
      </c>
      <c r="J257" s="59">
        <f>IF(MOD(A257-1,12/VLOOKUP(Prem_Frequency,P_Parameters!$B$21:$C$24,2,FALSE))=0,1)*H257</f>
        <v>0</v>
      </c>
      <c r="K257" s="75">
        <f t="shared" si="49"/>
        <v>0</v>
      </c>
      <c r="L257" s="79">
        <f>SUMPRODUCT($J$7:$J$366,$N$7:$N$366)-SUMPRODUCT($J$7:J257,$N$7:N257)</f>
        <v>0</v>
      </c>
      <c r="M257" s="75">
        <f t="shared" ca="1" si="59"/>
        <v>0</v>
      </c>
      <c r="N257" s="75">
        <f>C_Higher!J257*Ann_Prem/No_Ann_Prems</f>
        <v>0</v>
      </c>
      <c r="O257" s="78">
        <f>VLOOKUP(INT((A257-1)/12)+1,P_Parameters!$B$63:$C$66,2)*N257</f>
        <v>0</v>
      </c>
      <c r="P257" s="80">
        <f t="shared" si="50"/>
        <v>0</v>
      </c>
      <c r="Q257" s="92">
        <f t="shared" si="51"/>
        <v>0</v>
      </c>
      <c r="R257" s="78">
        <f t="shared" ca="1" si="52"/>
        <v>0</v>
      </c>
      <c r="S257" s="75">
        <f t="shared" ca="1" si="53"/>
        <v>0</v>
      </c>
      <c r="T257" s="75">
        <f t="shared" ca="1" si="57"/>
        <v>0</v>
      </c>
      <c r="U257" s="81">
        <f>VLOOKUP(D257,P_Parameters!$B$71:$C$76,2)</f>
        <v>0</v>
      </c>
    </row>
    <row r="258" spans="1:21" x14ac:dyDescent="0.25">
      <c r="A258" s="59">
        <f t="shared" si="58"/>
        <v>252</v>
      </c>
      <c r="B258" s="76">
        <f t="shared" ca="1" si="45"/>
        <v>51044</v>
      </c>
      <c r="C258" s="76">
        <f t="shared" ca="1" si="46"/>
        <v>51075</v>
      </c>
      <c r="D258" s="77">
        <f t="shared" si="54"/>
        <v>22</v>
      </c>
      <c r="E258" s="77">
        <f t="shared" si="55"/>
        <v>21</v>
      </c>
      <c r="F258" s="75">
        <f t="shared" si="56"/>
        <v>0</v>
      </c>
      <c r="G258" s="75">
        <f t="shared" si="47"/>
        <v>0</v>
      </c>
      <c r="H258" s="59">
        <f>IF(SUM(F258:$F$366)=1,1,0)</f>
        <v>0</v>
      </c>
      <c r="I258" s="78">
        <f t="shared" si="48"/>
        <v>0</v>
      </c>
      <c r="J258" s="59">
        <f>IF(MOD(A258-1,12/VLOOKUP(Prem_Frequency,P_Parameters!$B$21:$C$24,2,FALSE))=0,1)*H258</f>
        <v>0</v>
      </c>
      <c r="K258" s="75">
        <f t="shared" si="49"/>
        <v>0</v>
      </c>
      <c r="L258" s="79">
        <f>SUMPRODUCT($J$7:$J$366,$N$7:$N$366)-SUMPRODUCT($J$7:J258,$N$7:N258)</f>
        <v>0</v>
      </c>
      <c r="M258" s="75">
        <f t="shared" ca="1" si="59"/>
        <v>0</v>
      </c>
      <c r="N258" s="75">
        <f>C_Higher!J258*Ann_Prem/No_Ann_Prems</f>
        <v>0</v>
      </c>
      <c r="O258" s="78">
        <f>VLOOKUP(INT((A258-1)/12)+1,P_Parameters!$B$63:$C$66,2)*N258</f>
        <v>0</v>
      </c>
      <c r="P258" s="80">
        <f t="shared" si="50"/>
        <v>0</v>
      </c>
      <c r="Q258" s="92">
        <f t="shared" si="51"/>
        <v>0</v>
      </c>
      <c r="R258" s="78">
        <f t="shared" ca="1" si="52"/>
        <v>0</v>
      </c>
      <c r="S258" s="75">
        <f t="shared" ca="1" si="53"/>
        <v>0</v>
      </c>
      <c r="T258" s="75">
        <f t="shared" ca="1" si="57"/>
        <v>0</v>
      </c>
      <c r="U258" s="81">
        <f>VLOOKUP(D258,P_Parameters!$B$71:$C$76,2)</f>
        <v>0</v>
      </c>
    </row>
    <row r="259" spans="1:21" x14ac:dyDescent="0.25">
      <c r="A259" s="59">
        <f t="shared" si="58"/>
        <v>253</v>
      </c>
      <c r="B259" s="76">
        <f t="shared" ca="1" si="45"/>
        <v>51075</v>
      </c>
      <c r="C259" s="76">
        <f t="shared" ca="1" si="46"/>
        <v>51105</v>
      </c>
      <c r="D259" s="77">
        <f t="shared" si="54"/>
        <v>22</v>
      </c>
      <c r="E259" s="77">
        <f t="shared" si="55"/>
        <v>0</v>
      </c>
      <c r="F259" s="75">
        <f t="shared" si="56"/>
        <v>0</v>
      </c>
      <c r="G259" s="75">
        <f t="shared" si="47"/>
        <v>0</v>
      </c>
      <c r="H259" s="59">
        <f>IF(SUM(F259:$F$366)=1,1,0)</f>
        <v>0</v>
      </c>
      <c r="I259" s="78">
        <f t="shared" si="48"/>
        <v>0</v>
      </c>
      <c r="J259" s="59">
        <f>IF(MOD(A259-1,12/VLOOKUP(Prem_Frequency,P_Parameters!$B$21:$C$24,2,FALSE))=0,1)*H259</f>
        <v>0</v>
      </c>
      <c r="K259" s="75">
        <f t="shared" si="49"/>
        <v>0</v>
      </c>
      <c r="L259" s="79">
        <f>SUMPRODUCT($J$7:$J$366,$N$7:$N$366)-SUMPRODUCT($J$7:J259,$N$7:N259)</f>
        <v>0</v>
      </c>
      <c r="M259" s="75">
        <f t="shared" ca="1" si="59"/>
        <v>0</v>
      </c>
      <c r="N259" s="75">
        <f>C_Higher!J259*Ann_Prem/No_Ann_Prems</f>
        <v>0</v>
      </c>
      <c r="O259" s="78">
        <f>VLOOKUP(INT((A259-1)/12)+1,P_Parameters!$B$63:$C$66,2)*N259</f>
        <v>0</v>
      </c>
      <c r="P259" s="80">
        <f t="shared" si="50"/>
        <v>0</v>
      </c>
      <c r="Q259" s="92">
        <f t="shared" si="51"/>
        <v>0</v>
      </c>
      <c r="R259" s="78">
        <f t="shared" ca="1" si="52"/>
        <v>0</v>
      </c>
      <c r="S259" s="75">
        <f t="shared" ca="1" si="53"/>
        <v>0</v>
      </c>
      <c r="T259" s="75">
        <f t="shared" ca="1" si="57"/>
        <v>0</v>
      </c>
      <c r="U259" s="81">
        <f>VLOOKUP(D259,P_Parameters!$B$71:$C$76,2)</f>
        <v>0</v>
      </c>
    </row>
    <row r="260" spans="1:21" x14ac:dyDescent="0.25">
      <c r="A260" s="59">
        <f t="shared" si="58"/>
        <v>254</v>
      </c>
      <c r="B260" s="76">
        <f t="shared" ca="1" si="45"/>
        <v>51105</v>
      </c>
      <c r="C260" s="76">
        <f t="shared" ca="1" si="46"/>
        <v>51136</v>
      </c>
      <c r="D260" s="77">
        <f t="shared" si="54"/>
        <v>22</v>
      </c>
      <c r="E260" s="77">
        <f t="shared" si="55"/>
        <v>0</v>
      </c>
      <c r="F260" s="75">
        <f t="shared" si="56"/>
        <v>0</v>
      </c>
      <c r="G260" s="75">
        <f t="shared" si="47"/>
        <v>0</v>
      </c>
      <c r="H260" s="59">
        <f>IF(SUM(F260:$F$366)=1,1,0)</f>
        <v>0</v>
      </c>
      <c r="I260" s="78">
        <f t="shared" si="48"/>
        <v>0</v>
      </c>
      <c r="J260" s="59">
        <f>IF(MOD(A260-1,12/VLOOKUP(Prem_Frequency,P_Parameters!$B$21:$C$24,2,FALSE))=0,1)*H260</f>
        <v>0</v>
      </c>
      <c r="K260" s="75">
        <f t="shared" si="49"/>
        <v>0</v>
      </c>
      <c r="L260" s="79">
        <f>SUMPRODUCT($J$7:$J$366,$N$7:$N$366)-SUMPRODUCT($J$7:J260,$N$7:N260)</f>
        <v>0</v>
      </c>
      <c r="M260" s="75">
        <f t="shared" ca="1" si="59"/>
        <v>0</v>
      </c>
      <c r="N260" s="75">
        <f>C_Higher!J260*Ann_Prem/No_Ann_Prems</f>
        <v>0</v>
      </c>
      <c r="O260" s="78">
        <f>VLOOKUP(INT((A260-1)/12)+1,P_Parameters!$B$63:$C$66,2)*N260</f>
        <v>0</v>
      </c>
      <c r="P260" s="80">
        <f t="shared" si="50"/>
        <v>0</v>
      </c>
      <c r="Q260" s="92">
        <f t="shared" si="51"/>
        <v>0</v>
      </c>
      <c r="R260" s="78">
        <f t="shared" ca="1" si="52"/>
        <v>0</v>
      </c>
      <c r="S260" s="75">
        <f t="shared" ca="1" si="53"/>
        <v>0</v>
      </c>
      <c r="T260" s="75">
        <f t="shared" ca="1" si="57"/>
        <v>0</v>
      </c>
      <c r="U260" s="81">
        <f>VLOOKUP(D260,P_Parameters!$B$71:$C$76,2)</f>
        <v>0</v>
      </c>
    </row>
    <row r="261" spans="1:21" x14ac:dyDescent="0.25">
      <c r="A261" s="59">
        <f t="shared" si="58"/>
        <v>255</v>
      </c>
      <c r="B261" s="76">
        <f t="shared" ca="1" si="45"/>
        <v>51136</v>
      </c>
      <c r="C261" s="76">
        <f t="shared" ca="1" si="46"/>
        <v>51167</v>
      </c>
      <c r="D261" s="77">
        <f t="shared" si="54"/>
        <v>22</v>
      </c>
      <c r="E261" s="77">
        <f t="shared" si="55"/>
        <v>0</v>
      </c>
      <c r="F261" s="75">
        <f t="shared" si="56"/>
        <v>0</v>
      </c>
      <c r="G261" s="75">
        <f t="shared" si="47"/>
        <v>0</v>
      </c>
      <c r="H261" s="59">
        <f>IF(SUM(F261:$F$366)=1,1,0)</f>
        <v>0</v>
      </c>
      <c r="I261" s="78">
        <f t="shared" si="48"/>
        <v>0</v>
      </c>
      <c r="J261" s="59">
        <f>IF(MOD(A261-1,12/VLOOKUP(Prem_Frequency,P_Parameters!$B$21:$C$24,2,FALSE))=0,1)*H261</f>
        <v>0</v>
      </c>
      <c r="K261" s="75">
        <f t="shared" si="49"/>
        <v>0</v>
      </c>
      <c r="L261" s="79">
        <f>SUMPRODUCT($J$7:$J$366,$N$7:$N$366)-SUMPRODUCT($J$7:J261,$N$7:N261)</f>
        <v>0</v>
      </c>
      <c r="M261" s="75">
        <f t="shared" ca="1" si="59"/>
        <v>0</v>
      </c>
      <c r="N261" s="75">
        <f>C_Higher!J261*Ann_Prem/No_Ann_Prems</f>
        <v>0</v>
      </c>
      <c r="O261" s="78">
        <f>VLOOKUP(INT((A261-1)/12)+1,P_Parameters!$B$63:$C$66,2)*N261</f>
        <v>0</v>
      </c>
      <c r="P261" s="80">
        <f t="shared" si="50"/>
        <v>0</v>
      </c>
      <c r="Q261" s="92">
        <f t="shared" si="51"/>
        <v>0</v>
      </c>
      <c r="R261" s="78">
        <f t="shared" ca="1" si="52"/>
        <v>0</v>
      </c>
      <c r="S261" s="75">
        <f t="shared" ca="1" si="53"/>
        <v>0</v>
      </c>
      <c r="T261" s="75">
        <f t="shared" ca="1" si="57"/>
        <v>0</v>
      </c>
      <c r="U261" s="81">
        <f>VLOOKUP(D261,P_Parameters!$B$71:$C$76,2)</f>
        <v>0</v>
      </c>
    </row>
    <row r="262" spans="1:21" x14ac:dyDescent="0.25">
      <c r="A262" s="59">
        <f t="shared" si="58"/>
        <v>256</v>
      </c>
      <c r="B262" s="76">
        <f t="shared" ca="1" si="45"/>
        <v>51167</v>
      </c>
      <c r="C262" s="76">
        <f t="shared" ca="1" si="46"/>
        <v>51196</v>
      </c>
      <c r="D262" s="77">
        <f t="shared" si="54"/>
        <v>22</v>
      </c>
      <c r="E262" s="77">
        <f t="shared" si="55"/>
        <v>0</v>
      </c>
      <c r="F262" s="75">
        <f t="shared" si="56"/>
        <v>0</v>
      </c>
      <c r="G262" s="75">
        <f t="shared" si="47"/>
        <v>0</v>
      </c>
      <c r="H262" s="59">
        <f>IF(SUM(F262:$F$366)=1,1,0)</f>
        <v>0</v>
      </c>
      <c r="I262" s="78">
        <f t="shared" si="48"/>
        <v>0</v>
      </c>
      <c r="J262" s="59">
        <f>IF(MOD(A262-1,12/VLOOKUP(Prem_Frequency,P_Parameters!$B$21:$C$24,2,FALSE))=0,1)*H262</f>
        <v>0</v>
      </c>
      <c r="K262" s="75">
        <f t="shared" si="49"/>
        <v>0</v>
      </c>
      <c r="L262" s="79">
        <f>SUMPRODUCT($J$7:$J$366,$N$7:$N$366)-SUMPRODUCT($J$7:J262,$N$7:N262)</f>
        <v>0</v>
      </c>
      <c r="M262" s="75">
        <f t="shared" ca="1" si="59"/>
        <v>0</v>
      </c>
      <c r="N262" s="75">
        <f>C_Higher!J262*Ann_Prem/No_Ann_Prems</f>
        <v>0</v>
      </c>
      <c r="O262" s="78">
        <f>VLOOKUP(INT((A262-1)/12)+1,P_Parameters!$B$63:$C$66,2)*N262</f>
        <v>0</v>
      </c>
      <c r="P262" s="80">
        <f t="shared" si="50"/>
        <v>0</v>
      </c>
      <c r="Q262" s="92">
        <f t="shared" si="51"/>
        <v>0</v>
      </c>
      <c r="R262" s="78">
        <f t="shared" ca="1" si="52"/>
        <v>0</v>
      </c>
      <c r="S262" s="75">
        <f t="shared" ca="1" si="53"/>
        <v>0</v>
      </c>
      <c r="T262" s="75">
        <f t="shared" ca="1" si="57"/>
        <v>0</v>
      </c>
      <c r="U262" s="81">
        <f>VLOOKUP(D262,P_Parameters!$B$71:$C$76,2)</f>
        <v>0</v>
      </c>
    </row>
    <row r="263" spans="1:21" x14ac:dyDescent="0.25">
      <c r="A263" s="59">
        <f t="shared" si="58"/>
        <v>257</v>
      </c>
      <c r="B263" s="76">
        <f t="shared" ref="B263:B326" ca="1" si="60">DATE(YEAR(Illn_Date),MONTH(Illn_Date)+A263-1,1)</f>
        <v>51196</v>
      </c>
      <c r="C263" s="76">
        <f t="shared" ref="C263:C326" ca="1" si="61">DATE(YEAR(Illn_Date),MONTH(Illn_Date)+A263,1)</f>
        <v>51227</v>
      </c>
      <c r="D263" s="77">
        <f t="shared" si="54"/>
        <v>22</v>
      </c>
      <c r="E263" s="77">
        <f t="shared" si="55"/>
        <v>0</v>
      </c>
      <c r="F263" s="75">
        <f t="shared" si="56"/>
        <v>0</v>
      </c>
      <c r="G263" s="75">
        <f t="shared" ref="G263:G326" si="62">IF(MOD(A263,12)=1,1,0)*H263</f>
        <v>0</v>
      </c>
      <c r="H263" s="59">
        <f>IF(SUM(F263:$F$366)=1,1,0)</f>
        <v>0</v>
      </c>
      <c r="I263" s="78">
        <f t="shared" ref="I263:I326" si="63">H263*(1-F263)</f>
        <v>0</v>
      </c>
      <c r="J263" s="59">
        <f>IF(MOD(A263-1,12/VLOOKUP(Prem_Frequency,P_Parameters!$B$21:$C$24,2,FALSE))=0,1)*H263</f>
        <v>0</v>
      </c>
      <c r="K263" s="75">
        <f t="shared" ref="K263:K326" si="64">Sum_Assured*H263</f>
        <v>0</v>
      </c>
      <c r="L263" s="79">
        <f>SUMPRODUCT($J$7:$J$366,$N$7:$N$366)-SUMPRODUCT($J$7:J263,$N$7:N263)</f>
        <v>0</v>
      </c>
      <c r="M263" s="75">
        <f t="shared" ca="1" si="59"/>
        <v>0</v>
      </c>
      <c r="N263" s="75">
        <f>C_Higher!J263*Ann_Prem/No_Ann_Prems</f>
        <v>0</v>
      </c>
      <c r="O263" s="78">
        <f>VLOOKUP(INT((A263-1)/12)+1,P_Parameters!$B$63:$C$66,2)*N263</f>
        <v>0</v>
      </c>
      <c r="P263" s="80">
        <f t="shared" ref="P263:P326" si="65">Admin_Fee*J263/No_Ann_Prems</f>
        <v>0</v>
      </c>
      <c r="Q263" s="92">
        <f t="shared" ref="Q263:Q326" si="66">(Health_Benefit_Charge*J263)/No_Ann_Prems</f>
        <v>0</v>
      </c>
      <c r="R263" s="78">
        <f t="shared" ref="R263:R326" ca="1" si="67">(K263+L263)*(Risk_Rate/1000)*(Modal_Loading/No_Ann_Prems)*J263</f>
        <v>0</v>
      </c>
      <c r="S263" s="75">
        <f t="shared" ref="S263:S326" ca="1" si="68">(M263+N263-SUM(O263:R263))*((1+Higher_Rate-FMC)^(1/12))</f>
        <v>0</v>
      </c>
      <c r="T263" s="75">
        <f t="shared" ca="1" si="57"/>
        <v>0</v>
      </c>
      <c r="U263" s="81">
        <f>VLOOKUP(D263,P_Parameters!$B$71:$C$76,2)</f>
        <v>0</v>
      </c>
    </row>
    <row r="264" spans="1:21" x14ac:dyDescent="0.25">
      <c r="A264" s="59">
        <f t="shared" si="58"/>
        <v>258</v>
      </c>
      <c r="B264" s="76">
        <f t="shared" ca="1" si="60"/>
        <v>51227</v>
      </c>
      <c r="C264" s="76">
        <f t="shared" ca="1" si="61"/>
        <v>51257</v>
      </c>
      <c r="D264" s="77">
        <f t="shared" ref="D264:D327" si="69">INT(A264/12)+1</f>
        <v>22</v>
      </c>
      <c r="E264" s="77">
        <f t="shared" ref="E264:E327" si="70">MAX(0,IF(D264=D263,0,D264)-1)</f>
        <v>0</v>
      </c>
      <c r="F264" s="75">
        <f t="shared" ref="F264:F327" si="71">IF(A264=Pol_Term*12,1,0)</f>
        <v>0</v>
      </c>
      <c r="G264" s="75">
        <f t="shared" si="62"/>
        <v>0</v>
      </c>
      <c r="H264" s="59">
        <f>IF(SUM(F264:$F$366)=1,1,0)</f>
        <v>0</v>
      </c>
      <c r="I264" s="78">
        <f t="shared" si="63"/>
        <v>0</v>
      </c>
      <c r="J264" s="59">
        <f>IF(MOD(A264-1,12/VLOOKUP(Prem_Frequency,P_Parameters!$B$21:$C$24,2,FALSE))=0,1)*H264</f>
        <v>0</v>
      </c>
      <c r="K264" s="75">
        <f t="shared" si="64"/>
        <v>0</v>
      </c>
      <c r="L264" s="79">
        <f>SUMPRODUCT($J$7:$J$366,$N$7:$N$366)-SUMPRODUCT($J$7:J264,$N$7:N264)</f>
        <v>0</v>
      </c>
      <c r="M264" s="75">
        <f t="shared" ca="1" si="59"/>
        <v>0</v>
      </c>
      <c r="N264" s="75">
        <f>C_Higher!J264*Ann_Prem/No_Ann_Prems</f>
        <v>0</v>
      </c>
      <c r="O264" s="78">
        <f>VLOOKUP(INT((A264-1)/12)+1,P_Parameters!$B$63:$C$66,2)*N264</f>
        <v>0</v>
      </c>
      <c r="P264" s="80">
        <f t="shared" si="65"/>
        <v>0</v>
      </c>
      <c r="Q264" s="92">
        <f t="shared" si="66"/>
        <v>0</v>
      </c>
      <c r="R264" s="78">
        <f t="shared" ca="1" si="67"/>
        <v>0</v>
      </c>
      <c r="S264" s="75">
        <f t="shared" ca="1" si="68"/>
        <v>0</v>
      </c>
      <c r="T264" s="75">
        <f t="shared" ref="T264:T327" ca="1" si="72">S264*(1-U264)</f>
        <v>0</v>
      </c>
      <c r="U264" s="81">
        <f>VLOOKUP(D264,P_Parameters!$B$71:$C$76,2)</f>
        <v>0</v>
      </c>
    </row>
    <row r="265" spans="1:21" x14ac:dyDescent="0.25">
      <c r="A265" s="59">
        <f t="shared" ref="A265:A328" si="73">A264+1</f>
        <v>259</v>
      </c>
      <c r="B265" s="76">
        <f t="shared" ca="1" si="60"/>
        <v>51257</v>
      </c>
      <c r="C265" s="76">
        <f t="shared" ca="1" si="61"/>
        <v>51288</v>
      </c>
      <c r="D265" s="77">
        <f t="shared" si="69"/>
        <v>22</v>
      </c>
      <c r="E265" s="77">
        <f t="shared" si="70"/>
        <v>0</v>
      </c>
      <c r="F265" s="75">
        <f t="shared" si="71"/>
        <v>0</v>
      </c>
      <c r="G265" s="75">
        <f t="shared" si="62"/>
        <v>0</v>
      </c>
      <c r="H265" s="59">
        <f>IF(SUM(F265:$F$366)=1,1,0)</f>
        <v>0</v>
      </c>
      <c r="I265" s="78">
        <f t="shared" si="63"/>
        <v>0</v>
      </c>
      <c r="J265" s="59">
        <f>IF(MOD(A265-1,12/VLOOKUP(Prem_Frequency,P_Parameters!$B$21:$C$24,2,FALSE))=0,1)*H265</f>
        <v>0</v>
      </c>
      <c r="K265" s="75">
        <f t="shared" si="64"/>
        <v>0</v>
      </c>
      <c r="L265" s="79">
        <f>SUMPRODUCT($J$7:$J$366,$N$7:$N$366)-SUMPRODUCT($J$7:J265,$N$7:N265)</f>
        <v>0</v>
      </c>
      <c r="M265" s="75">
        <f t="shared" ref="M265:M328" ca="1" si="74">S264*H265</f>
        <v>0</v>
      </c>
      <c r="N265" s="75">
        <f>C_Higher!J265*Ann_Prem/No_Ann_Prems</f>
        <v>0</v>
      </c>
      <c r="O265" s="78">
        <f>VLOOKUP(INT((A265-1)/12)+1,P_Parameters!$B$63:$C$66,2)*N265</f>
        <v>0</v>
      </c>
      <c r="P265" s="80">
        <f t="shared" si="65"/>
        <v>0</v>
      </c>
      <c r="Q265" s="92">
        <f t="shared" si="66"/>
        <v>0</v>
      </c>
      <c r="R265" s="78">
        <f t="shared" ca="1" si="67"/>
        <v>0</v>
      </c>
      <c r="S265" s="75">
        <f t="shared" ca="1" si="68"/>
        <v>0</v>
      </c>
      <c r="T265" s="75">
        <f t="shared" ca="1" si="72"/>
        <v>0</v>
      </c>
      <c r="U265" s="81">
        <f>VLOOKUP(D265,P_Parameters!$B$71:$C$76,2)</f>
        <v>0</v>
      </c>
    </row>
    <row r="266" spans="1:21" x14ac:dyDescent="0.25">
      <c r="A266" s="59">
        <f t="shared" si="73"/>
        <v>260</v>
      </c>
      <c r="B266" s="76">
        <f t="shared" ca="1" si="60"/>
        <v>51288</v>
      </c>
      <c r="C266" s="76">
        <f t="shared" ca="1" si="61"/>
        <v>51318</v>
      </c>
      <c r="D266" s="77">
        <f t="shared" si="69"/>
        <v>22</v>
      </c>
      <c r="E266" s="77">
        <f t="shared" si="70"/>
        <v>0</v>
      </c>
      <c r="F266" s="75">
        <f t="shared" si="71"/>
        <v>0</v>
      </c>
      <c r="G266" s="75">
        <f t="shared" si="62"/>
        <v>0</v>
      </c>
      <c r="H266" s="59">
        <f>IF(SUM(F266:$F$366)=1,1,0)</f>
        <v>0</v>
      </c>
      <c r="I266" s="78">
        <f t="shared" si="63"/>
        <v>0</v>
      </c>
      <c r="J266" s="59">
        <f>IF(MOD(A266-1,12/VLOOKUP(Prem_Frequency,P_Parameters!$B$21:$C$24,2,FALSE))=0,1)*H266</f>
        <v>0</v>
      </c>
      <c r="K266" s="75">
        <f t="shared" si="64"/>
        <v>0</v>
      </c>
      <c r="L266" s="79">
        <f>SUMPRODUCT($J$7:$J$366,$N$7:$N$366)-SUMPRODUCT($J$7:J266,$N$7:N266)</f>
        <v>0</v>
      </c>
      <c r="M266" s="75">
        <f t="shared" ca="1" si="74"/>
        <v>0</v>
      </c>
      <c r="N266" s="75">
        <f>C_Higher!J266*Ann_Prem/No_Ann_Prems</f>
        <v>0</v>
      </c>
      <c r="O266" s="78">
        <f>VLOOKUP(INT((A266-1)/12)+1,P_Parameters!$B$63:$C$66,2)*N266</f>
        <v>0</v>
      </c>
      <c r="P266" s="80">
        <f t="shared" si="65"/>
        <v>0</v>
      </c>
      <c r="Q266" s="92">
        <f t="shared" si="66"/>
        <v>0</v>
      </c>
      <c r="R266" s="78">
        <f t="shared" ca="1" si="67"/>
        <v>0</v>
      </c>
      <c r="S266" s="75">
        <f t="shared" ca="1" si="68"/>
        <v>0</v>
      </c>
      <c r="T266" s="75">
        <f t="shared" ca="1" si="72"/>
        <v>0</v>
      </c>
      <c r="U266" s="81">
        <f>VLOOKUP(D266,P_Parameters!$B$71:$C$76,2)</f>
        <v>0</v>
      </c>
    </row>
    <row r="267" spans="1:21" x14ac:dyDescent="0.25">
      <c r="A267" s="59">
        <f t="shared" si="73"/>
        <v>261</v>
      </c>
      <c r="B267" s="76">
        <f t="shared" ca="1" si="60"/>
        <v>51318</v>
      </c>
      <c r="C267" s="76">
        <f t="shared" ca="1" si="61"/>
        <v>51349</v>
      </c>
      <c r="D267" s="77">
        <f t="shared" si="69"/>
        <v>22</v>
      </c>
      <c r="E267" s="77">
        <f t="shared" si="70"/>
        <v>0</v>
      </c>
      <c r="F267" s="75">
        <f t="shared" si="71"/>
        <v>0</v>
      </c>
      <c r="G267" s="75">
        <f t="shared" si="62"/>
        <v>0</v>
      </c>
      <c r="H267" s="59">
        <f>IF(SUM(F267:$F$366)=1,1,0)</f>
        <v>0</v>
      </c>
      <c r="I267" s="78">
        <f t="shared" si="63"/>
        <v>0</v>
      </c>
      <c r="J267" s="59">
        <f>IF(MOD(A267-1,12/VLOOKUP(Prem_Frequency,P_Parameters!$B$21:$C$24,2,FALSE))=0,1)*H267</f>
        <v>0</v>
      </c>
      <c r="K267" s="75">
        <f t="shared" si="64"/>
        <v>0</v>
      </c>
      <c r="L267" s="79">
        <f>SUMPRODUCT($J$7:$J$366,$N$7:$N$366)-SUMPRODUCT($J$7:J267,$N$7:N267)</f>
        <v>0</v>
      </c>
      <c r="M267" s="75">
        <f t="shared" ca="1" si="74"/>
        <v>0</v>
      </c>
      <c r="N267" s="75">
        <f>C_Higher!J267*Ann_Prem/No_Ann_Prems</f>
        <v>0</v>
      </c>
      <c r="O267" s="78">
        <f>VLOOKUP(INT((A267-1)/12)+1,P_Parameters!$B$63:$C$66,2)*N267</f>
        <v>0</v>
      </c>
      <c r="P267" s="80">
        <f t="shared" si="65"/>
        <v>0</v>
      </c>
      <c r="Q267" s="92">
        <f t="shared" si="66"/>
        <v>0</v>
      </c>
      <c r="R267" s="78">
        <f t="shared" ca="1" si="67"/>
        <v>0</v>
      </c>
      <c r="S267" s="75">
        <f t="shared" ca="1" si="68"/>
        <v>0</v>
      </c>
      <c r="T267" s="75">
        <f t="shared" ca="1" si="72"/>
        <v>0</v>
      </c>
      <c r="U267" s="81">
        <f>VLOOKUP(D267,P_Parameters!$B$71:$C$76,2)</f>
        <v>0</v>
      </c>
    </row>
    <row r="268" spans="1:21" x14ac:dyDescent="0.25">
      <c r="A268" s="59">
        <f t="shared" si="73"/>
        <v>262</v>
      </c>
      <c r="B268" s="76">
        <f t="shared" ca="1" si="60"/>
        <v>51349</v>
      </c>
      <c r="C268" s="76">
        <f t="shared" ca="1" si="61"/>
        <v>51380</v>
      </c>
      <c r="D268" s="77">
        <f t="shared" si="69"/>
        <v>22</v>
      </c>
      <c r="E268" s="77">
        <f t="shared" si="70"/>
        <v>0</v>
      </c>
      <c r="F268" s="75">
        <f t="shared" si="71"/>
        <v>0</v>
      </c>
      <c r="G268" s="75">
        <f t="shared" si="62"/>
        <v>0</v>
      </c>
      <c r="H268" s="59">
        <f>IF(SUM(F268:$F$366)=1,1,0)</f>
        <v>0</v>
      </c>
      <c r="I268" s="78">
        <f t="shared" si="63"/>
        <v>0</v>
      </c>
      <c r="J268" s="59">
        <f>IF(MOD(A268-1,12/VLOOKUP(Prem_Frequency,P_Parameters!$B$21:$C$24,2,FALSE))=0,1)*H268</f>
        <v>0</v>
      </c>
      <c r="K268" s="75">
        <f t="shared" si="64"/>
        <v>0</v>
      </c>
      <c r="L268" s="79">
        <f>SUMPRODUCT($J$7:$J$366,$N$7:$N$366)-SUMPRODUCT($J$7:J268,$N$7:N268)</f>
        <v>0</v>
      </c>
      <c r="M268" s="75">
        <f t="shared" ca="1" si="74"/>
        <v>0</v>
      </c>
      <c r="N268" s="75">
        <f>C_Higher!J268*Ann_Prem/No_Ann_Prems</f>
        <v>0</v>
      </c>
      <c r="O268" s="78">
        <f>VLOOKUP(INT((A268-1)/12)+1,P_Parameters!$B$63:$C$66,2)*N268</f>
        <v>0</v>
      </c>
      <c r="P268" s="80">
        <f t="shared" si="65"/>
        <v>0</v>
      </c>
      <c r="Q268" s="92">
        <f t="shared" si="66"/>
        <v>0</v>
      </c>
      <c r="R268" s="78">
        <f t="shared" ca="1" si="67"/>
        <v>0</v>
      </c>
      <c r="S268" s="75">
        <f t="shared" ca="1" si="68"/>
        <v>0</v>
      </c>
      <c r="T268" s="75">
        <f t="shared" ca="1" si="72"/>
        <v>0</v>
      </c>
      <c r="U268" s="81">
        <f>VLOOKUP(D268,P_Parameters!$B$71:$C$76,2)</f>
        <v>0</v>
      </c>
    </row>
    <row r="269" spans="1:21" x14ac:dyDescent="0.25">
      <c r="A269" s="59">
        <f t="shared" si="73"/>
        <v>263</v>
      </c>
      <c r="B269" s="76">
        <f t="shared" ca="1" si="60"/>
        <v>51380</v>
      </c>
      <c r="C269" s="76">
        <f t="shared" ca="1" si="61"/>
        <v>51410</v>
      </c>
      <c r="D269" s="77">
        <f t="shared" si="69"/>
        <v>22</v>
      </c>
      <c r="E269" s="77">
        <f t="shared" si="70"/>
        <v>0</v>
      </c>
      <c r="F269" s="75">
        <f t="shared" si="71"/>
        <v>0</v>
      </c>
      <c r="G269" s="75">
        <f t="shared" si="62"/>
        <v>0</v>
      </c>
      <c r="H269" s="59">
        <f>IF(SUM(F269:$F$366)=1,1,0)</f>
        <v>0</v>
      </c>
      <c r="I269" s="78">
        <f t="shared" si="63"/>
        <v>0</v>
      </c>
      <c r="J269" s="59">
        <f>IF(MOD(A269-1,12/VLOOKUP(Prem_Frequency,P_Parameters!$B$21:$C$24,2,FALSE))=0,1)*H269</f>
        <v>0</v>
      </c>
      <c r="K269" s="75">
        <f t="shared" si="64"/>
        <v>0</v>
      </c>
      <c r="L269" s="79">
        <f>SUMPRODUCT($J$7:$J$366,$N$7:$N$366)-SUMPRODUCT($J$7:J269,$N$7:N269)</f>
        <v>0</v>
      </c>
      <c r="M269" s="75">
        <f t="shared" ca="1" si="74"/>
        <v>0</v>
      </c>
      <c r="N269" s="75">
        <f>C_Higher!J269*Ann_Prem/No_Ann_Prems</f>
        <v>0</v>
      </c>
      <c r="O269" s="78">
        <f>VLOOKUP(INT((A269-1)/12)+1,P_Parameters!$B$63:$C$66,2)*N269</f>
        <v>0</v>
      </c>
      <c r="P269" s="80">
        <f t="shared" si="65"/>
        <v>0</v>
      </c>
      <c r="Q269" s="92">
        <f t="shared" si="66"/>
        <v>0</v>
      </c>
      <c r="R269" s="78">
        <f t="shared" ca="1" si="67"/>
        <v>0</v>
      </c>
      <c r="S269" s="75">
        <f t="shared" ca="1" si="68"/>
        <v>0</v>
      </c>
      <c r="T269" s="75">
        <f t="shared" ca="1" si="72"/>
        <v>0</v>
      </c>
      <c r="U269" s="81">
        <f>VLOOKUP(D269,P_Parameters!$B$71:$C$76,2)</f>
        <v>0</v>
      </c>
    </row>
    <row r="270" spans="1:21" x14ac:dyDescent="0.25">
      <c r="A270" s="59">
        <f t="shared" si="73"/>
        <v>264</v>
      </c>
      <c r="B270" s="76">
        <f t="shared" ca="1" si="60"/>
        <v>51410</v>
      </c>
      <c r="C270" s="76">
        <f t="shared" ca="1" si="61"/>
        <v>51441</v>
      </c>
      <c r="D270" s="77">
        <f t="shared" si="69"/>
        <v>23</v>
      </c>
      <c r="E270" s="77">
        <f t="shared" si="70"/>
        <v>22</v>
      </c>
      <c r="F270" s="75">
        <f t="shared" si="71"/>
        <v>0</v>
      </c>
      <c r="G270" s="75">
        <f t="shared" si="62"/>
        <v>0</v>
      </c>
      <c r="H270" s="59">
        <f>IF(SUM(F270:$F$366)=1,1,0)</f>
        <v>0</v>
      </c>
      <c r="I270" s="78">
        <f t="shared" si="63"/>
        <v>0</v>
      </c>
      <c r="J270" s="59">
        <f>IF(MOD(A270-1,12/VLOOKUP(Prem_Frequency,P_Parameters!$B$21:$C$24,2,FALSE))=0,1)*H270</f>
        <v>0</v>
      </c>
      <c r="K270" s="75">
        <f t="shared" si="64"/>
        <v>0</v>
      </c>
      <c r="L270" s="79">
        <f>SUMPRODUCT($J$7:$J$366,$N$7:$N$366)-SUMPRODUCT($J$7:J270,$N$7:N270)</f>
        <v>0</v>
      </c>
      <c r="M270" s="75">
        <f t="shared" ca="1" si="74"/>
        <v>0</v>
      </c>
      <c r="N270" s="75">
        <f>C_Higher!J270*Ann_Prem/No_Ann_Prems</f>
        <v>0</v>
      </c>
      <c r="O270" s="78">
        <f>VLOOKUP(INT((A270-1)/12)+1,P_Parameters!$B$63:$C$66,2)*N270</f>
        <v>0</v>
      </c>
      <c r="P270" s="80">
        <f t="shared" si="65"/>
        <v>0</v>
      </c>
      <c r="Q270" s="92">
        <f t="shared" si="66"/>
        <v>0</v>
      </c>
      <c r="R270" s="78">
        <f t="shared" ca="1" si="67"/>
        <v>0</v>
      </c>
      <c r="S270" s="75">
        <f t="shared" ca="1" si="68"/>
        <v>0</v>
      </c>
      <c r="T270" s="75">
        <f t="shared" ca="1" si="72"/>
        <v>0</v>
      </c>
      <c r="U270" s="81">
        <f>VLOOKUP(D270,P_Parameters!$B$71:$C$76,2)</f>
        <v>0</v>
      </c>
    </row>
    <row r="271" spans="1:21" x14ac:dyDescent="0.25">
      <c r="A271" s="59">
        <f t="shared" si="73"/>
        <v>265</v>
      </c>
      <c r="B271" s="76">
        <f t="shared" ca="1" si="60"/>
        <v>51441</v>
      </c>
      <c r="C271" s="76">
        <f t="shared" ca="1" si="61"/>
        <v>51471</v>
      </c>
      <c r="D271" s="77">
        <f t="shared" si="69"/>
        <v>23</v>
      </c>
      <c r="E271" s="77">
        <f t="shared" si="70"/>
        <v>0</v>
      </c>
      <c r="F271" s="75">
        <f t="shared" si="71"/>
        <v>0</v>
      </c>
      <c r="G271" s="75">
        <f t="shared" si="62"/>
        <v>0</v>
      </c>
      <c r="H271" s="59">
        <f>IF(SUM(F271:$F$366)=1,1,0)</f>
        <v>0</v>
      </c>
      <c r="I271" s="78">
        <f t="shared" si="63"/>
        <v>0</v>
      </c>
      <c r="J271" s="59">
        <f>IF(MOD(A271-1,12/VLOOKUP(Prem_Frequency,P_Parameters!$B$21:$C$24,2,FALSE))=0,1)*H271</f>
        <v>0</v>
      </c>
      <c r="K271" s="75">
        <f t="shared" si="64"/>
        <v>0</v>
      </c>
      <c r="L271" s="79">
        <f>SUMPRODUCT($J$7:$J$366,$N$7:$N$366)-SUMPRODUCT($J$7:J271,$N$7:N271)</f>
        <v>0</v>
      </c>
      <c r="M271" s="75">
        <f t="shared" ca="1" si="74"/>
        <v>0</v>
      </c>
      <c r="N271" s="75">
        <f>C_Higher!J271*Ann_Prem/No_Ann_Prems</f>
        <v>0</v>
      </c>
      <c r="O271" s="78">
        <f>VLOOKUP(INT((A271-1)/12)+1,P_Parameters!$B$63:$C$66,2)*N271</f>
        <v>0</v>
      </c>
      <c r="P271" s="80">
        <f t="shared" si="65"/>
        <v>0</v>
      </c>
      <c r="Q271" s="92">
        <f t="shared" si="66"/>
        <v>0</v>
      </c>
      <c r="R271" s="78">
        <f t="shared" ca="1" si="67"/>
        <v>0</v>
      </c>
      <c r="S271" s="75">
        <f t="shared" ca="1" si="68"/>
        <v>0</v>
      </c>
      <c r="T271" s="75">
        <f t="shared" ca="1" si="72"/>
        <v>0</v>
      </c>
      <c r="U271" s="81">
        <f>VLOOKUP(D271,P_Parameters!$B$71:$C$76,2)</f>
        <v>0</v>
      </c>
    </row>
    <row r="272" spans="1:21" x14ac:dyDescent="0.25">
      <c r="A272" s="59">
        <f t="shared" si="73"/>
        <v>266</v>
      </c>
      <c r="B272" s="76">
        <f t="shared" ca="1" si="60"/>
        <v>51471</v>
      </c>
      <c r="C272" s="76">
        <f t="shared" ca="1" si="61"/>
        <v>51502</v>
      </c>
      <c r="D272" s="77">
        <f t="shared" si="69"/>
        <v>23</v>
      </c>
      <c r="E272" s="77">
        <f t="shared" si="70"/>
        <v>0</v>
      </c>
      <c r="F272" s="75">
        <f t="shared" si="71"/>
        <v>0</v>
      </c>
      <c r="G272" s="75">
        <f t="shared" si="62"/>
        <v>0</v>
      </c>
      <c r="H272" s="59">
        <f>IF(SUM(F272:$F$366)=1,1,0)</f>
        <v>0</v>
      </c>
      <c r="I272" s="78">
        <f t="shared" si="63"/>
        <v>0</v>
      </c>
      <c r="J272" s="59">
        <f>IF(MOD(A272-1,12/VLOOKUP(Prem_Frequency,P_Parameters!$B$21:$C$24,2,FALSE))=0,1)*H272</f>
        <v>0</v>
      </c>
      <c r="K272" s="75">
        <f t="shared" si="64"/>
        <v>0</v>
      </c>
      <c r="L272" s="79">
        <f>SUMPRODUCT($J$7:$J$366,$N$7:$N$366)-SUMPRODUCT($J$7:J272,$N$7:N272)</f>
        <v>0</v>
      </c>
      <c r="M272" s="75">
        <f t="shared" ca="1" si="74"/>
        <v>0</v>
      </c>
      <c r="N272" s="75">
        <f>C_Higher!J272*Ann_Prem/No_Ann_Prems</f>
        <v>0</v>
      </c>
      <c r="O272" s="78">
        <f>VLOOKUP(INT((A272-1)/12)+1,P_Parameters!$B$63:$C$66,2)*N272</f>
        <v>0</v>
      </c>
      <c r="P272" s="80">
        <f t="shared" si="65"/>
        <v>0</v>
      </c>
      <c r="Q272" s="92">
        <f t="shared" si="66"/>
        <v>0</v>
      </c>
      <c r="R272" s="78">
        <f t="shared" ca="1" si="67"/>
        <v>0</v>
      </c>
      <c r="S272" s="75">
        <f t="shared" ca="1" si="68"/>
        <v>0</v>
      </c>
      <c r="T272" s="75">
        <f t="shared" ca="1" si="72"/>
        <v>0</v>
      </c>
      <c r="U272" s="81">
        <f>VLOOKUP(D272,P_Parameters!$B$71:$C$76,2)</f>
        <v>0</v>
      </c>
    </row>
    <row r="273" spans="1:21" x14ac:dyDescent="0.25">
      <c r="A273" s="59">
        <f t="shared" si="73"/>
        <v>267</v>
      </c>
      <c r="B273" s="76">
        <f t="shared" ca="1" si="60"/>
        <v>51502</v>
      </c>
      <c r="C273" s="76">
        <f t="shared" ca="1" si="61"/>
        <v>51533</v>
      </c>
      <c r="D273" s="77">
        <f t="shared" si="69"/>
        <v>23</v>
      </c>
      <c r="E273" s="77">
        <f t="shared" si="70"/>
        <v>0</v>
      </c>
      <c r="F273" s="75">
        <f t="shared" si="71"/>
        <v>0</v>
      </c>
      <c r="G273" s="75">
        <f t="shared" si="62"/>
        <v>0</v>
      </c>
      <c r="H273" s="59">
        <f>IF(SUM(F273:$F$366)=1,1,0)</f>
        <v>0</v>
      </c>
      <c r="I273" s="78">
        <f t="shared" si="63"/>
        <v>0</v>
      </c>
      <c r="J273" s="59">
        <f>IF(MOD(A273-1,12/VLOOKUP(Prem_Frequency,P_Parameters!$B$21:$C$24,2,FALSE))=0,1)*H273</f>
        <v>0</v>
      </c>
      <c r="K273" s="75">
        <f t="shared" si="64"/>
        <v>0</v>
      </c>
      <c r="L273" s="79">
        <f>SUMPRODUCT($J$7:$J$366,$N$7:$N$366)-SUMPRODUCT($J$7:J273,$N$7:N273)</f>
        <v>0</v>
      </c>
      <c r="M273" s="75">
        <f t="shared" ca="1" si="74"/>
        <v>0</v>
      </c>
      <c r="N273" s="75">
        <f>C_Higher!J273*Ann_Prem/No_Ann_Prems</f>
        <v>0</v>
      </c>
      <c r="O273" s="78">
        <f>VLOOKUP(INT((A273-1)/12)+1,P_Parameters!$B$63:$C$66,2)*N273</f>
        <v>0</v>
      </c>
      <c r="P273" s="80">
        <f t="shared" si="65"/>
        <v>0</v>
      </c>
      <c r="Q273" s="92">
        <f t="shared" si="66"/>
        <v>0</v>
      </c>
      <c r="R273" s="78">
        <f t="shared" ca="1" si="67"/>
        <v>0</v>
      </c>
      <c r="S273" s="75">
        <f t="shared" ca="1" si="68"/>
        <v>0</v>
      </c>
      <c r="T273" s="75">
        <f t="shared" ca="1" si="72"/>
        <v>0</v>
      </c>
      <c r="U273" s="81">
        <f>VLOOKUP(D273,P_Parameters!$B$71:$C$76,2)</f>
        <v>0</v>
      </c>
    </row>
    <row r="274" spans="1:21" x14ac:dyDescent="0.25">
      <c r="A274" s="59">
        <f t="shared" si="73"/>
        <v>268</v>
      </c>
      <c r="B274" s="76">
        <f t="shared" ca="1" si="60"/>
        <v>51533</v>
      </c>
      <c r="C274" s="76">
        <f t="shared" ca="1" si="61"/>
        <v>51561</v>
      </c>
      <c r="D274" s="77">
        <f t="shared" si="69"/>
        <v>23</v>
      </c>
      <c r="E274" s="77">
        <f t="shared" si="70"/>
        <v>0</v>
      </c>
      <c r="F274" s="75">
        <f t="shared" si="71"/>
        <v>0</v>
      </c>
      <c r="G274" s="75">
        <f t="shared" si="62"/>
        <v>0</v>
      </c>
      <c r="H274" s="59">
        <f>IF(SUM(F274:$F$366)=1,1,0)</f>
        <v>0</v>
      </c>
      <c r="I274" s="78">
        <f t="shared" si="63"/>
        <v>0</v>
      </c>
      <c r="J274" s="59">
        <f>IF(MOD(A274-1,12/VLOOKUP(Prem_Frequency,P_Parameters!$B$21:$C$24,2,FALSE))=0,1)*H274</f>
        <v>0</v>
      </c>
      <c r="K274" s="75">
        <f t="shared" si="64"/>
        <v>0</v>
      </c>
      <c r="L274" s="79">
        <f>SUMPRODUCT($J$7:$J$366,$N$7:$N$366)-SUMPRODUCT($J$7:J274,$N$7:N274)</f>
        <v>0</v>
      </c>
      <c r="M274" s="75">
        <f t="shared" ca="1" si="74"/>
        <v>0</v>
      </c>
      <c r="N274" s="75">
        <f>C_Higher!J274*Ann_Prem/No_Ann_Prems</f>
        <v>0</v>
      </c>
      <c r="O274" s="78">
        <f>VLOOKUP(INT((A274-1)/12)+1,P_Parameters!$B$63:$C$66,2)*N274</f>
        <v>0</v>
      </c>
      <c r="P274" s="80">
        <f t="shared" si="65"/>
        <v>0</v>
      </c>
      <c r="Q274" s="92">
        <f t="shared" si="66"/>
        <v>0</v>
      </c>
      <c r="R274" s="78">
        <f t="shared" ca="1" si="67"/>
        <v>0</v>
      </c>
      <c r="S274" s="75">
        <f t="shared" ca="1" si="68"/>
        <v>0</v>
      </c>
      <c r="T274" s="75">
        <f t="shared" ca="1" si="72"/>
        <v>0</v>
      </c>
      <c r="U274" s="81">
        <f>VLOOKUP(D274,P_Parameters!$B$71:$C$76,2)</f>
        <v>0</v>
      </c>
    </row>
    <row r="275" spans="1:21" x14ac:dyDescent="0.25">
      <c r="A275" s="59">
        <f t="shared" si="73"/>
        <v>269</v>
      </c>
      <c r="B275" s="76">
        <f t="shared" ca="1" si="60"/>
        <v>51561</v>
      </c>
      <c r="C275" s="76">
        <f t="shared" ca="1" si="61"/>
        <v>51592</v>
      </c>
      <c r="D275" s="77">
        <f t="shared" si="69"/>
        <v>23</v>
      </c>
      <c r="E275" s="77">
        <f t="shared" si="70"/>
        <v>0</v>
      </c>
      <c r="F275" s="75">
        <f t="shared" si="71"/>
        <v>0</v>
      </c>
      <c r="G275" s="75">
        <f t="shared" si="62"/>
        <v>0</v>
      </c>
      <c r="H275" s="59">
        <f>IF(SUM(F275:$F$366)=1,1,0)</f>
        <v>0</v>
      </c>
      <c r="I275" s="78">
        <f t="shared" si="63"/>
        <v>0</v>
      </c>
      <c r="J275" s="59">
        <f>IF(MOD(A275-1,12/VLOOKUP(Prem_Frequency,P_Parameters!$B$21:$C$24,2,FALSE))=0,1)*H275</f>
        <v>0</v>
      </c>
      <c r="K275" s="75">
        <f t="shared" si="64"/>
        <v>0</v>
      </c>
      <c r="L275" s="79">
        <f>SUMPRODUCT($J$7:$J$366,$N$7:$N$366)-SUMPRODUCT($J$7:J275,$N$7:N275)</f>
        <v>0</v>
      </c>
      <c r="M275" s="75">
        <f t="shared" ca="1" si="74"/>
        <v>0</v>
      </c>
      <c r="N275" s="75">
        <f>C_Higher!J275*Ann_Prem/No_Ann_Prems</f>
        <v>0</v>
      </c>
      <c r="O275" s="78">
        <f>VLOOKUP(INT((A275-1)/12)+1,P_Parameters!$B$63:$C$66,2)*N275</f>
        <v>0</v>
      </c>
      <c r="P275" s="80">
        <f t="shared" si="65"/>
        <v>0</v>
      </c>
      <c r="Q275" s="92">
        <f t="shared" si="66"/>
        <v>0</v>
      </c>
      <c r="R275" s="78">
        <f t="shared" ca="1" si="67"/>
        <v>0</v>
      </c>
      <c r="S275" s="75">
        <f t="shared" ca="1" si="68"/>
        <v>0</v>
      </c>
      <c r="T275" s="75">
        <f t="shared" ca="1" si="72"/>
        <v>0</v>
      </c>
      <c r="U275" s="81">
        <f>VLOOKUP(D275,P_Parameters!$B$71:$C$76,2)</f>
        <v>0</v>
      </c>
    </row>
    <row r="276" spans="1:21" x14ac:dyDescent="0.25">
      <c r="A276" s="59">
        <f t="shared" si="73"/>
        <v>270</v>
      </c>
      <c r="B276" s="76">
        <f t="shared" ca="1" si="60"/>
        <v>51592</v>
      </c>
      <c r="C276" s="76">
        <f t="shared" ca="1" si="61"/>
        <v>51622</v>
      </c>
      <c r="D276" s="77">
        <f t="shared" si="69"/>
        <v>23</v>
      </c>
      <c r="E276" s="77">
        <f t="shared" si="70"/>
        <v>0</v>
      </c>
      <c r="F276" s="75">
        <f t="shared" si="71"/>
        <v>0</v>
      </c>
      <c r="G276" s="75">
        <f t="shared" si="62"/>
        <v>0</v>
      </c>
      <c r="H276" s="59">
        <f>IF(SUM(F276:$F$366)=1,1,0)</f>
        <v>0</v>
      </c>
      <c r="I276" s="78">
        <f t="shared" si="63"/>
        <v>0</v>
      </c>
      <c r="J276" s="59">
        <f>IF(MOD(A276-1,12/VLOOKUP(Prem_Frequency,P_Parameters!$B$21:$C$24,2,FALSE))=0,1)*H276</f>
        <v>0</v>
      </c>
      <c r="K276" s="75">
        <f t="shared" si="64"/>
        <v>0</v>
      </c>
      <c r="L276" s="79">
        <f>SUMPRODUCT($J$7:$J$366,$N$7:$N$366)-SUMPRODUCT($J$7:J276,$N$7:N276)</f>
        <v>0</v>
      </c>
      <c r="M276" s="75">
        <f t="shared" ca="1" si="74"/>
        <v>0</v>
      </c>
      <c r="N276" s="75">
        <f>C_Higher!J276*Ann_Prem/No_Ann_Prems</f>
        <v>0</v>
      </c>
      <c r="O276" s="78">
        <f>VLOOKUP(INT((A276-1)/12)+1,P_Parameters!$B$63:$C$66,2)*N276</f>
        <v>0</v>
      </c>
      <c r="P276" s="80">
        <f t="shared" si="65"/>
        <v>0</v>
      </c>
      <c r="Q276" s="92">
        <f t="shared" si="66"/>
        <v>0</v>
      </c>
      <c r="R276" s="78">
        <f t="shared" ca="1" si="67"/>
        <v>0</v>
      </c>
      <c r="S276" s="75">
        <f t="shared" ca="1" si="68"/>
        <v>0</v>
      </c>
      <c r="T276" s="75">
        <f t="shared" ca="1" si="72"/>
        <v>0</v>
      </c>
      <c r="U276" s="81">
        <f>VLOOKUP(D276,P_Parameters!$B$71:$C$76,2)</f>
        <v>0</v>
      </c>
    </row>
    <row r="277" spans="1:21" x14ac:dyDescent="0.25">
      <c r="A277" s="59">
        <f t="shared" si="73"/>
        <v>271</v>
      </c>
      <c r="B277" s="76">
        <f t="shared" ca="1" si="60"/>
        <v>51622</v>
      </c>
      <c r="C277" s="76">
        <f t="shared" ca="1" si="61"/>
        <v>51653</v>
      </c>
      <c r="D277" s="77">
        <f t="shared" si="69"/>
        <v>23</v>
      </c>
      <c r="E277" s="77">
        <f t="shared" si="70"/>
        <v>0</v>
      </c>
      <c r="F277" s="75">
        <f t="shared" si="71"/>
        <v>0</v>
      </c>
      <c r="G277" s="75">
        <f t="shared" si="62"/>
        <v>0</v>
      </c>
      <c r="H277" s="59">
        <f>IF(SUM(F277:$F$366)=1,1,0)</f>
        <v>0</v>
      </c>
      <c r="I277" s="78">
        <f t="shared" si="63"/>
        <v>0</v>
      </c>
      <c r="J277" s="59">
        <f>IF(MOD(A277-1,12/VLOOKUP(Prem_Frequency,P_Parameters!$B$21:$C$24,2,FALSE))=0,1)*H277</f>
        <v>0</v>
      </c>
      <c r="K277" s="75">
        <f t="shared" si="64"/>
        <v>0</v>
      </c>
      <c r="L277" s="79">
        <f>SUMPRODUCT($J$7:$J$366,$N$7:$N$366)-SUMPRODUCT($J$7:J277,$N$7:N277)</f>
        <v>0</v>
      </c>
      <c r="M277" s="75">
        <f t="shared" ca="1" si="74"/>
        <v>0</v>
      </c>
      <c r="N277" s="75">
        <f>C_Higher!J277*Ann_Prem/No_Ann_Prems</f>
        <v>0</v>
      </c>
      <c r="O277" s="78">
        <f>VLOOKUP(INT((A277-1)/12)+1,P_Parameters!$B$63:$C$66,2)*N277</f>
        <v>0</v>
      </c>
      <c r="P277" s="80">
        <f t="shared" si="65"/>
        <v>0</v>
      </c>
      <c r="Q277" s="92">
        <f t="shared" si="66"/>
        <v>0</v>
      </c>
      <c r="R277" s="78">
        <f t="shared" ca="1" si="67"/>
        <v>0</v>
      </c>
      <c r="S277" s="75">
        <f t="shared" ca="1" si="68"/>
        <v>0</v>
      </c>
      <c r="T277" s="75">
        <f t="shared" ca="1" si="72"/>
        <v>0</v>
      </c>
      <c r="U277" s="81">
        <f>VLOOKUP(D277,P_Parameters!$B$71:$C$76,2)</f>
        <v>0</v>
      </c>
    </row>
    <row r="278" spans="1:21" x14ac:dyDescent="0.25">
      <c r="A278" s="59">
        <f t="shared" si="73"/>
        <v>272</v>
      </c>
      <c r="B278" s="76">
        <f t="shared" ca="1" si="60"/>
        <v>51653</v>
      </c>
      <c r="C278" s="76">
        <f t="shared" ca="1" si="61"/>
        <v>51683</v>
      </c>
      <c r="D278" s="77">
        <f t="shared" si="69"/>
        <v>23</v>
      </c>
      <c r="E278" s="77">
        <f t="shared" si="70"/>
        <v>0</v>
      </c>
      <c r="F278" s="75">
        <f t="shared" si="71"/>
        <v>0</v>
      </c>
      <c r="G278" s="75">
        <f t="shared" si="62"/>
        <v>0</v>
      </c>
      <c r="H278" s="59">
        <f>IF(SUM(F278:$F$366)=1,1,0)</f>
        <v>0</v>
      </c>
      <c r="I278" s="78">
        <f t="shared" si="63"/>
        <v>0</v>
      </c>
      <c r="J278" s="59">
        <f>IF(MOD(A278-1,12/VLOOKUP(Prem_Frequency,P_Parameters!$B$21:$C$24,2,FALSE))=0,1)*H278</f>
        <v>0</v>
      </c>
      <c r="K278" s="75">
        <f t="shared" si="64"/>
        <v>0</v>
      </c>
      <c r="L278" s="79">
        <f>SUMPRODUCT($J$7:$J$366,$N$7:$N$366)-SUMPRODUCT($J$7:J278,$N$7:N278)</f>
        <v>0</v>
      </c>
      <c r="M278" s="75">
        <f t="shared" ca="1" si="74"/>
        <v>0</v>
      </c>
      <c r="N278" s="75">
        <f>C_Higher!J278*Ann_Prem/No_Ann_Prems</f>
        <v>0</v>
      </c>
      <c r="O278" s="78">
        <f>VLOOKUP(INT((A278-1)/12)+1,P_Parameters!$B$63:$C$66,2)*N278</f>
        <v>0</v>
      </c>
      <c r="P278" s="80">
        <f t="shared" si="65"/>
        <v>0</v>
      </c>
      <c r="Q278" s="92">
        <f t="shared" si="66"/>
        <v>0</v>
      </c>
      <c r="R278" s="78">
        <f t="shared" ca="1" si="67"/>
        <v>0</v>
      </c>
      <c r="S278" s="75">
        <f t="shared" ca="1" si="68"/>
        <v>0</v>
      </c>
      <c r="T278" s="75">
        <f t="shared" ca="1" si="72"/>
        <v>0</v>
      </c>
      <c r="U278" s="81">
        <f>VLOOKUP(D278,P_Parameters!$B$71:$C$76,2)</f>
        <v>0</v>
      </c>
    </row>
    <row r="279" spans="1:21" x14ac:dyDescent="0.25">
      <c r="A279" s="59">
        <f t="shared" si="73"/>
        <v>273</v>
      </c>
      <c r="B279" s="76">
        <f t="shared" ca="1" si="60"/>
        <v>51683</v>
      </c>
      <c r="C279" s="76">
        <f t="shared" ca="1" si="61"/>
        <v>51714</v>
      </c>
      <c r="D279" s="77">
        <f t="shared" si="69"/>
        <v>23</v>
      </c>
      <c r="E279" s="77">
        <f t="shared" si="70"/>
        <v>0</v>
      </c>
      <c r="F279" s="75">
        <f t="shared" si="71"/>
        <v>0</v>
      </c>
      <c r="G279" s="75">
        <f t="shared" si="62"/>
        <v>0</v>
      </c>
      <c r="H279" s="59">
        <f>IF(SUM(F279:$F$366)=1,1,0)</f>
        <v>0</v>
      </c>
      <c r="I279" s="78">
        <f t="shared" si="63"/>
        <v>0</v>
      </c>
      <c r="J279" s="59">
        <f>IF(MOD(A279-1,12/VLOOKUP(Prem_Frequency,P_Parameters!$B$21:$C$24,2,FALSE))=0,1)*H279</f>
        <v>0</v>
      </c>
      <c r="K279" s="75">
        <f t="shared" si="64"/>
        <v>0</v>
      </c>
      <c r="L279" s="79">
        <f>SUMPRODUCT($J$7:$J$366,$N$7:$N$366)-SUMPRODUCT($J$7:J279,$N$7:N279)</f>
        <v>0</v>
      </c>
      <c r="M279" s="75">
        <f t="shared" ca="1" si="74"/>
        <v>0</v>
      </c>
      <c r="N279" s="75">
        <f>C_Higher!J279*Ann_Prem/No_Ann_Prems</f>
        <v>0</v>
      </c>
      <c r="O279" s="78">
        <f>VLOOKUP(INT((A279-1)/12)+1,P_Parameters!$B$63:$C$66,2)*N279</f>
        <v>0</v>
      </c>
      <c r="P279" s="80">
        <f t="shared" si="65"/>
        <v>0</v>
      </c>
      <c r="Q279" s="92">
        <f t="shared" si="66"/>
        <v>0</v>
      </c>
      <c r="R279" s="78">
        <f t="shared" ca="1" si="67"/>
        <v>0</v>
      </c>
      <c r="S279" s="75">
        <f t="shared" ca="1" si="68"/>
        <v>0</v>
      </c>
      <c r="T279" s="75">
        <f t="shared" ca="1" si="72"/>
        <v>0</v>
      </c>
      <c r="U279" s="81">
        <f>VLOOKUP(D279,P_Parameters!$B$71:$C$76,2)</f>
        <v>0</v>
      </c>
    </row>
    <row r="280" spans="1:21" x14ac:dyDescent="0.25">
      <c r="A280" s="59">
        <f t="shared" si="73"/>
        <v>274</v>
      </c>
      <c r="B280" s="76">
        <f t="shared" ca="1" si="60"/>
        <v>51714</v>
      </c>
      <c r="C280" s="76">
        <f t="shared" ca="1" si="61"/>
        <v>51745</v>
      </c>
      <c r="D280" s="77">
        <f t="shared" si="69"/>
        <v>23</v>
      </c>
      <c r="E280" s="77">
        <f t="shared" si="70"/>
        <v>0</v>
      </c>
      <c r="F280" s="75">
        <f t="shared" si="71"/>
        <v>0</v>
      </c>
      <c r="G280" s="75">
        <f t="shared" si="62"/>
        <v>0</v>
      </c>
      <c r="H280" s="59">
        <f>IF(SUM(F280:$F$366)=1,1,0)</f>
        <v>0</v>
      </c>
      <c r="I280" s="78">
        <f t="shared" si="63"/>
        <v>0</v>
      </c>
      <c r="J280" s="59">
        <f>IF(MOD(A280-1,12/VLOOKUP(Prem_Frequency,P_Parameters!$B$21:$C$24,2,FALSE))=0,1)*H280</f>
        <v>0</v>
      </c>
      <c r="K280" s="75">
        <f t="shared" si="64"/>
        <v>0</v>
      </c>
      <c r="L280" s="79">
        <f>SUMPRODUCT($J$7:$J$366,$N$7:$N$366)-SUMPRODUCT($J$7:J280,$N$7:N280)</f>
        <v>0</v>
      </c>
      <c r="M280" s="75">
        <f t="shared" ca="1" si="74"/>
        <v>0</v>
      </c>
      <c r="N280" s="75">
        <f>C_Higher!J280*Ann_Prem/No_Ann_Prems</f>
        <v>0</v>
      </c>
      <c r="O280" s="78">
        <f>VLOOKUP(INT((A280-1)/12)+1,P_Parameters!$B$63:$C$66,2)*N280</f>
        <v>0</v>
      </c>
      <c r="P280" s="80">
        <f t="shared" si="65"/>
        <v>0</v>
      </c>
      <c r="Q280" s="92">
        <f t="shared" si="66"/>
        <v>0</v>
      </c>
      <c r="R280" s="78">
        <f t="shared" ca="1" si="67"/>
        <v>0</v>
      </c>
      <c r="S280" s="75">
        <f t="shared" ca="1" si="68"/>
        <v>0</v>
      </c>
      <c r="T280" s="75">
        <f t="shared" ca="1" si="72"/>
        <v>0</v>
      </c>
      <c r="U280" s="81">
        <f>VLOOKUP(D280,P_Parameters!$B$71:$C$76,2)</f>
        <v>0</v>
      </c>
    </row>
    <row r="281" spans="1:21" x14ac:dyDescent="0.25">
      <c r="A281" s="59">
        <f t="shared" si="73"/>
        <v>275</v>
      </c>
      <c r="B281" s="76">
        <f t="shared" ca="1" si="60"/>
        <v>51745</v>
      </c>
      <c r="C281" s="76">
        <f t="shared" ca="1" si="61"/>
        <v>51775</v>
      </c>
      <c r="D281" s="77">
        <f t="shared" si="69"/>
        <v>23</v>
      </c>
      <c r="E281" s="77">
        <f t="shared" si="70"/>
        <v>0</v>
      </c>
      <c r="F281" s="75">
        <f t="shared" si="71"/>
        <v>0</v>
      </c>
      <c r="G281" s="75">
        <f t="shared" si="62"/>
        <v>0</v>
      </c>
      <c r="H281" s="59">
        <f>IF(SUM(F281:$F$366)=1,1,0)</f>
        <v>0</v>
      </c>
      <c r="I281" s="78">
        <f t="shared" si="63"/>
        <v>0</v>
      </c>
      <c r="J281" s="59">
        <f>IF(MOD(A281-1,12/VLOOKUP(Prem_Frequency,P_Parameters!$B$21:$C$24,2,FALSE))=0,1)*H281</f>
        <v>0</v>
      </c>
      <c r="K281" s="75">
        <f t="shared" si="64"/>
        <v>0</v>
      </c>
      <c r="L281" s="79">
        <f>SUMPRODUCT($J$7:$J$366,$N$7:$N$366)-SUMPRODUCT($J$7:J281,$N$7:N281)</f>
        <v>0</v>
      </c>
      <c r="M281" s="75">
        <f t="shared" ca="1" si="74"/>
        <v>0</v>
      </c>
      <c r="N281" s="75">
        <f>C_Higher!J281*Ann_Prem/No_Ann_Prems</f>
        <v>0</v>
      </c>
      <c r="O281" s="78">
        <f>VLOOKUP(INT((A281-1)/12)+1,P_Parameters!$B$63:$C$66,2)*N281</f>
        <v>0</v>
      </c>
      <c r="P281" s="80">
        <f t="shared" si="65"/>
        <v>0</v>
      </c>
      <c r="Q281" s="92">
        <f t="shared" si="66"/>
        <v>0</v>
      </c>
      <c r="R281" s="78">
        <f t="shared" ca="1" si="67"/>
        <v>0</v>
      </c>
      <c r="S281" s="75">
        <f t="shared" ca="1" si="68"/>
        <v>0</v>
      </c>
      <c r="T281" s="75">
        <f t="shared" ca="1" si="72"/>
        <v>0</v>
      </c>
      <c r="U281" s="81">
        <f>VLOOKUP(D281,P_Parameters!$B$71:$C$76,2)</f>
        <v>0</v>
      </c>
    </row>
    <row r="282" spans="1:21" x14ac:dyDescent="0.25">
      <c r="A282" s="59">
        <f t="shared" si="73"/>
        <v>276</v>
      </c>
      <c r="B282" s="76">
        <f t="shared" ca="1" si="60"/>
        <v>51775</v>
      </c>
      <c r="C282" s="76">
        <f t="shared" ca="1" si="61"/>
        <v>51806</v>
      </c>
      <c r="D282" s="77">
        <f t="shared" si="69"/>
        <v>24</v>
      </c>
      <c r="E282" s="77">
        <f t="shared" si="70"/>
        <v>23</v>
      </c>
      <c r="F282" s="75">
        <f t="shared" si="71"/>
        <v>0</v>
      </c>
      <c r="G282" s="75">
        <f t="shared" si="62"/>
        <v>0</v>
      </c>
      <c r="H282" s="59">
        <f>IF(SUM(F282:$F$366)=1,1,0)</f>
        <v>0</v>
      </c>
      <c r="I282" s="78">
        <f t="shared" si="63"/>
        <v>0</v>
      </c>
      <c r="J282" s="59">
        <f>IF(MOD(A282-1,12/VLOOKUP(Prem_Frequency,P_Parameters!$B$21:$C$24,2,FALSE))=0,1)*H282</f>
        <v>0</v>
      </c>
      <c r="K282" s="75">
        <f t="shared" si="64"/>
        <v>0</v>
      </c>
      <c r="L282" s="79">
        <f>SUMPRODUCT($J$7:$J$366,$N$7:$N$366)-SUMPRODUCT($J$7:J282,$N$7:N282)</f>
        <v>0</v>
      </c>
      <c r="M282" s="75">
        <f t="shared" ca="1" si="74"/>
        <v>0</v>
      </c>
      <c r="N282" s="75">
        <f>C_Higher!J282*Ann_Prem/No_Ann_Prems</f>
        <v>0</v>
      </c>
      <c r="O282" s="78">
        <f>VLOOKUP(INT((A282-1)/12)+1,P_Parameters!$B$63:$C$66,2)*N282</f>
        <v>0</v>
      </c>
      <c r="P282" s="80">
        <f t="shared" si="65"/>
        <v>0</v>
      </c>
      <c r="Q282" s="92">
        <f t="shared" si="66"/>
        <v>0</v>
      </c>
      <c r="R282" s="78">
        <f t="shared" ca="1" si="67"/>
        <v>0</v>
      </c>
      <c r="S282" s="75">
        <f t="shared" ca="1" si="68"/>
        <v>0</v>
      </c>
      <c r="T282" s="75">
        <f t="shared" ca="1" si="72"/>
        <v>0</v>
      </c>
      <c r="U282" s="81">
        <f>VLOOKUP(D282,P_Parameters!$B$71:$C$76,2)</f>
        <v>0</v>
      </c>
    </row>
    <row r="283" spans="1:21" x14ac:dyDescent="0.25">
      <c r="A283" s="59">
        <f t="shared" si="73"/>
        <v>277</v>
      </c>
      <c r="B283" s="76">
        <f t="shared" ca="1" si="60"/>
        <v>51806</v>
      </c>
      <c r="C283" s="76">
        <f t="shared" ca="1" si="61"/>
        <v>51836</v>
      </c>
      <c r="D283" s="77">
        <f t="shared" si="69"/>
        <v>24</v>
      </c>
      <c r="E283" s="77">
        <f t="shared" si="70"/>
        <v>0</v>
      </c>
      <c r="F283" s="75">
        <f t="shared" si="71"/>
        <v>0</v>
      </c>
      <c r="G283" s="75">
        <f t="shared" si="62"/>
        <v>0</v>
      </c>
      <c r="H283" s="59">
        <f>IF(SUM(F283:$F$366)=1,1,0)</f>
        <v>0</v>
      </c>
      <c r="I283" s="78">
        <f t="shared" si="63"/>
        <v>0</v>
      </c>
      <c r="J283" s="59">
        <f>IF(MOD(A283-1,12/VLOOKUP(Prem_Frequency,P_Parameters!$B$21:$C$24,2,FALSE))=0,1)*H283</f>
        <v>0</v>
      </c>
      <c r="K283" s="75">
        <f t="shared" si="64"/>
        <v>0</v>
      </c>
      <c r="L283" s="79">
        <f>SUMPRODUCT($J$7:$J$366,$N$7:$N$366)-SUMPRODUCT($J$7:J283,$N$7:N283)</f>
        <v>0</v>
      </c>
      <c r="M283" s="75">
        <f t="shared" ca="1" si="74"/>
        <v>0</v>
      </c>
      <c r="N283" s="75">
        <f>C_Higher!J283*Ann_Prem/No_Ann_Prems</f>
        <v>0</v>
      </c>
      <c r="O283" s="78">
        <f>VLOOKUP(INT((A283-1)/12)+1,P_Parameters!$B$63:$C$66,2)*N283</f>
        <v>0</v>
      </c>
      <c r="P283" s="80">
        <f t="shared" si="65"/>
        <v>0</v>
      </c>
      <c r="Q283" s="92">
        <f t="shared" si="66"/>
        <v>0</v>
      </c>
      <c r="R283" s="78">
        <f t="shared" ca="1" si="67"/>
        <v>0</v>
      </c>
      <c r="S283" s="75">
        <f t="shared" ca="1" si="68"/>
        <v>0</v>
      </c>
      <c r="T283" s="75">
        <f t="shared" ca="1" si="72"/>
        <v>0</v>
      </c>
      <c r="U283" s="81">
        <f>VLOOKUP(D283,P_Parameters!$B$71:$C$76,2)</f>
        <v>0</v>
      </c>
    </row>
    <row r="284" spans="1:21" x14ac:dyDescent="0.25">
      <c r="A284" s="59">
        <f t="shared" si="73"/>
        <v>278</v>
      </c>
      <c r="B284" s="76">
        <f t="shared" ca="1" si="60"/>
        <v>51836</v>
      </c>
      <c r="C284" s="76">
        <f t="shared" ca="1" si="61"/>
        <v>51867</v>
      </c>
      <c r="D284" s="77">
        <f t="shared" si="69"/>
        <v>24</v>
      </c>
      <c r="E284" s="77">
        <f t="shared" si="70"/>
        <v>0</v>
      </c>
      <c r="F284" s="75">
        <f t="shared" si="71"/>
        <v>0</v>
      </c>
      <c r="G284" s="75">
        <f t="shared" si="62"/>
        <v>0</v>
      </c>
      <c r="H284" s="59">
        <f>IF(SUM(F284:$F$366)=1,1,0)</f>
        <v>0</v>
      </c>
      <c r="I284" s="78">
        <f t="shared" si="63"/>
        <v>0</v>
      </c>
      <c r="J284" s="59">
        <f>IF(MOD(A284-1,12/VLOOKUP(Prem_Frequency,P_Parameters!$B$21:$C$24,2,FALSE))=0,1)*H284</f>
        <v>0</v>
      </c>
      <c r="K284" s="75">
        <f t="shared" si="64"/>
        <v>0</v>
      </c>
      <c r="L284" s="79">
        <f>SUMPRODUCT($J$7:$J$366,$N$7:$N$366)-SUMPRODUCT($J$7:J284,$N$7:N284)</f>
        <v>0</v>
      </c>
      <c r="M284" s="75">
        <f t="shared" ca="1" si="74"/>
        <v>0</v>
      </c>
      <c r="N284" s="75">
        <f>C_Higher!J284*Ann_Prem/No_Ann_Prems</f>
        <v>0</v>
      </c>
      <c r="O284" s="78">
        <f>VLOOKUP(INT((A284-1)/12)+1,P_Parameters!$B$63:$C$66,2)*N284</f>
        <v>0</v>
      </c>
      <c r="P284" s="80">
        <f t="shared" si="65"/>
        <v>0</v>
      </c>
      <c r="Q284" s="92">
        <f t="shared" si="66"/>
        <v>0</v>
      </c>
      <c r="R284" s="78">
        <f t="shared" ca="1" si="67"/>
        <v>0</v>
      </c>
      <c r="S284" s="75">
        <f t="shared" ca="1" si="68"/>
        <v>0</v>
      </c>
      <c r="T284" s="75">
        <f t="shared" ca="1" si="72"/>
        <v>0</v>
      </c>
      <c r="U284" s="81">
        <f>VLOOKUP(D284,P_Parameters!$B$71:$C$76,2)</f>
        <v>0</v>
      </c>
    </row>
    <row r="285" spans="1:21" x14ac:dyDescent="0.25">
      <c r="A285" s="59">
        <f t="shared" si="73"/>
        <v>279</v>
      </c>
      <c r="B285" s="76">
        <f t="shared" ca="1" si="60"/>
        <v>51867</v>
      </c>
      <c r="C285" s="76">
        <f t="shared" ca="1" si="61"/>
        <v>51898</v>
      </c>
      <c r="D285" s="77">
        <f t="shared" si="69"/>
        <v>24</v>
      </c>
      <c r="E285" s="77">
        <f t="shared" si="70"/>
        <v>0</v>
      </c>
      <c r="F285" s="75">
        <f t="shared" si="71"/>
        <v>0</v>
      </c>
      <c r="G285" s="75">
        <f t="shared" si="62"/>
        <v>0</v>
      </c>
      <c r="H285" s="59">
        <f>IF(SUM(F285:$F$366)=1,1,0)</f>
        <v>0</v>
      </c>
      <c r="I285" s="78">
        <f t="shared" si="63"/>
        <v>0</v>
      </c>
      <c r="J285" s="59">
        <f>IF(MOD(A285-1,12/VLOOKUP(Prem_Frequency,P_Parameters!$B$21:$C$24,2,FALSE))=0,1)*H285</f>
        <v>0</v>
      </c>
      <c r="K285" s="75">
        <f t="shared" si="64"/>
        <v>0</v>
      </c>
      <c r="L285" s="79">
        <f>SUMPRODUCT($J$7:$J$366,$N$7:$N$366)-SUMPRODUCT($J$7:J285,$N$7:N285)</f>
        <v>0</v>
      </c>
      <c r="M285" s="75">
        <f t="shared" ca="1" si="74"/>
        <v>0</v>
      </c>
      <c r="N285" s="75">
        <f>C_Higher!J285*Ann_Prem/No_Ann_Prems</f>
        <v>0</v>
      </c>
      <c r="O285" s="78">
        <f>VLOOKUP(INT((A285-1)/12)+1,P_Parameters!$B$63:$C$66,2)*N285</f>
        <v>0</v>
      </c>
      <c r="P285" s="80">
        <f t="shared" si="65"/>
        <v>0</v>
      </c>
      <c r="Q285" s="92">
        <f t="shared" si="66"/>
        <v>0</v>
      </c>
      <c r="R285" s="78">
        <f t="shared" ca="1" si="67"/>
        <v>0</v>
      </c>
      <c r="S285" s="75">
        <f t="shared" ca="1" si="68"/>
        <v>0</v>
      </c>
      <c r="T285" s="75">
        <f t="shared" ca="1" si="72"/>
        <v>0</v>
      </c>
      <c r="U285" s="81">
        <f>VLOOKUP(D285,P_Parameters!$B$71:$C$76,2)</f>
        <v>0</v>
      </c>
    </row>
    <row r="286" spans="1:21" x14ac:dyDescent="0.25">
      <c r="A286" s="59">
        <f t="shared" si="73"/>
        <v>280</v>
      </c>
      <c r="B286" s="76">
        <f t="shared" ca="1" si="60"/>
        <v>51898</v>
      </c>
      <c r="C286" s="76">
        <f t="shared" ca="1" si="61"/>
        <v>51926</v>
      </c>
      <c r="D286" s="77">
        <f t="shared" si="69"/>
        <v>24</v>
      </c>
      <c r="E286" s="77">
        <f t="shared" si="70"/>
        <v>0</v>
      </c>
      <c r="F286" s="75">
        <f t="shared" si="71"/>
        <v>0</v>
      </c>
      <c r="G286" s="75">
        <f t="shared" si="62"/>
        <v>0</v>
      </c>
      <c r="H286" s="59">
        <f>IF(SUM(F286:$F$366)=1,1,0)</f>
        <v>0</v>
      </c>
      <c r="I286" s="78">
        <f t="shared" si="63"/>
        <v>0</v>
      </c>
      <c r="J286" s="59">
        <f>IF(MOD(A286-1,12/VLOOKUP(Prem_Frequency,P_Parameters!$B$21:$C$24,2,FALSE))=0,1)*H286</f>
        <v>0</v>
      </c>
      <c r="K286" s="75">
        <f t="shared" si="64"/>
        <v>0</v>
      </c>
      <c r="L286" s="79">
        <f>SUMPRODUCT($J$7:$J$366,$N$7:$N$366)-SUMPRODUCT($J$7:J286,$N$7:N286)</f>
        <v>0</v>
      </c>
      <c r="M286" s="75">
        <f t="shared" ca="1" si="74"/>
        <v>0</v>
      </c>
      <c r="N286" s="75">
        <f>C_Higher!J286*Ann_Prem/No_Ann_Prems</f>
        <v>0</v>
      </c>
      <c r="O286" s="78">
        <f>VLOOKUP(INT((A286-1)/12)+1,P_Parameters!$B$63:$C$66,2)*N286</f>
        <v>0</v>
      </c>
      <c r="P286" s="80">
        <f t="shared" si="65"/>
        <v>0</v>
      </c>
      <c r="Q286" s="92">
        <f t="shared" si="66"/>
        <v>0</v>
      </c>
      <c r="R286" s="78">
        <f t="shared" ca="1" si="67"/>
        <v>0</v>
      </c>
      <c r="S286" s="75">
        <f t="shared" ca="1" si="68"/>
        <v>0</v>
      </c>
      <c r="T286" s="75">
        <f t="shared" ca="1" si="72"/>
        <v>0</v>
      </c>
      <c r="U286" s="81">
        <f>VLOOKUP(D286,P_Parameters!$B$71:$C$76,2)</f>
        <v>0</v>
      </c>
    </row>
    <row r="287" spans="1:21" x14ac:dyDescent="0.25">
      <c r="A287" s="59">
        <f t="shared" si="73"/>
        <v>281</v>
      </c>
      <c r="B287" s="76">
        <f t="shared" ca="1" si="60"/>
        <v>51926</v>
      </c>
      <c r="C287" s="76">
        <f t="shared" ca="1" si="61"/>
        <v>51957</v>
      </c>
      <c r="D287" s="77">
        <f t="shared" si="69"/>
        <v>24</v>
      </c>
      <c r="E287" s="77">
        <f t="shared" si="70"/>
        <v>0</v>
      </c>
      <c r="F287" s="75">
        <f t="shared" si="71"/>
        <v>0</v>
      </c>
      <c r="G287" s="75">
        <f t="shared" si="62"/>
        <v>0</v>
      </c>
      <c r="H287" s="59">
        <f>IF(SUM(F287:$F$366)=1,1,0)</f>
        <v>0</v>
      </c>
      <c r="I287" s="78">
        <f t="shared" si="63"/>
        <v>0</v>
      </c>
      <c r="J287" s="59">
        <f>IF(MOD(A287-1,12/VLOOKUP(Prem_Frequency,P_Parameters!$B$21:$C$24,2,FALSE))=0,1)*H287</f>
        <v>0</v>
      </c>
      <c r="K287" s="75">
        <f t="shared" si="64"/>
        <v>0</v>
      </c>
      <c r="L287" s="79">
        <f>SUMPRODUCT($J$7:$J$366,$N$7:$N$366)-SUMPRODUCT($J$7:J287,$N$7:N287)</f>
        <v>0</v>
      </c>
      <c r="M287" s="75">
        <f t="shared" ca="1" si="74"/>
        <v>0</v>
      </c>
      <c r="N287" s="75">
        <f>C_Higher!J287*Ann_Prem/No_Ann_Prems</f>
        <v>0</v>
      </c>
      <c r="O287" s="78">
        <f>VLOOKUP(INT((A287-1)/12)+1,P_Parameters!$B$63:$C$66,2)*N287</f>
        <v>0</v>
      </c>
      <c r="P287" s="80">
        <f t="shared" si="65"/>
        <v>0</v>
      </c>
      <c r="Q287" s="92">
        <f t="shared" si="66"/>
        <v>0</v>
      </c>
      <c r="R287" s="78">
        <f t="shared" ca="1" si="67"/>
        <v>0</v>
      </c>
      <c r="S287" s="75">
        <f t="shared" ca="1" si="68"/>
        <v>0</v>
      </c>
      <c r="T287" s="75">
        <f t="shared" ca="1" si="72"/>
        <v>0</v>
      </c>
      <c r="U287" s="81">
        <f>VLOOKUP(D287,P_Parameters!$B$71:$C$76,2)</f>
        <v>0</v>
      </c>
    </row>
    <row r="288" spans="1:21" x14ac:dyDescent="0.25">
      <c r="A288" s="59">
        <f t="shared" si="73"/>
        <v>282</v>
      </c>
      <c r="B288" s="76">
        <f t="shared" ca="1" si="60"/>
        <v>51957</v>
      </c>
      <c r="C288" s="76">
        <f t="shared" ca="1" si="61"/>
        <v>51987</v>
      </c>
      <c r="D288" s="77">
        <f t="shared" si="69"/>
        <v>24</v>
      </c>
      <c r="E288" s="77">
        <f t="shared" si="70"/>
        <v>0</v>
      </c>
      <c r="F288" s="75">
        <f t="shared" si="71"/>
        <v>0</v>
      </c>
      <c r="G288" s="75">
        <f t="shared" si="62"/>
        <v>0</v>
      </c>
      <c r="H288" s="59">
        <f>IF(SUM(F288:$F$366)=1,1,0)</f>
        <v>0</v>
      </c>
      <c r="I288" s="78">
        <f t="shared" si="63"/>
        <v>0</v>
      </c>
      <c r="J288" s="59">
        <f>IF(MOD(A288-1,12/VLOOKUP(Prem_Frequency,P_Parameters!$B$21:$C$24,2,FALSE))=0,1)*H288</f>
        <v>0</v>
      </c>
      <c r="K288" s="75">
        <f t="shared" si="64"/>
        <v>0</v>
      </c>
      <c r="L288" s="79">
        <f>SUMPRODUCT($J$7:$J$366,$N$7:$N$366)-SUMPRODUCT($J$7:J288,$N$7:N288)</f>
        <v>0</v>
      </c>
      <c r="M288" s="75">
        <f t="shared" ca="1" si="74"/>
        <v>0</v>
      </c>
      <c r="N288" s="75">
        <f>C_Higher!J288*Ann_Prem/No_Ann_Prems</f>
        <v>0</v>
      </c>
      <c r="O288" s="78">
        <f>VLOOKUP(INT((A288-1)/12)+1,P_Parameters!$B$63:$C$66,2)*N288</f>
        <v>0</v>
      </c>
      <c r="P288" s="80">
        <f t="shared" si="65"/>
        <v>0</v>
      </c>
      <c r="Q288" s="92">
        <f t="shared" si="66"/>
        <v>0</v>
      </c>
      <c r="R288" s="78">
        <f t="shared" ca="1" si="67"/>
        <v>0</v>
      </c>
      <c r="S288" s="75">
        <f t="shared" ca="1" si="68"/>
        <v>0</v>
      </c>
      <c r="T288" s="75">
        <f t="shared" ca="1" si="72"/>
        <v>0</v>
      </c>
      <c r="U288" s="81">
        <f>VLOOKUP(D288,P_Parameters!$B$71:$C$76,2)</f>
        <v>0</v>
      </c>
    </row>
    <row r="289" spans="1:21" x14ac:dyDescent="0.25">
      <c r="A289" s="59">
        <f t="shared" si="73"/>
        <v>283</v>
      </c>
      <c r="B289" s="76">
        <f t="shared" ca="1" si="60"/>
        <v>51987</v>
      </c>
      <c r="C289" s="76">
        <f t="shared" ca="1" si="61"/>
        <v>52018</v>
      </c>
      <c r="D289" s="77">
        <f t="shared" si="69"/>
        <v>24</v>
      </c>
      <c r="E289" s="77">
        <f t="shared" si="70"/>
        <v>0</v>
      </c>
      <c r="F289" s="75">
        <f t="shared" si="71"/>
        <v>0</v>
      </c>
      <c r="G289" s="75">
        <f t="shared" si="62"/>
        <v>0</v>
      </c>
      <c r="H289" s="59">
        <f>IF(SUM(F289:$F$366)=1,1,0)</f>
        <v>0</v>
      </c>
      <c r="I289" s="78">
        <f t="shared" si="63"/>
        <v>0</v>
      </c>
      <c r="J289" s="59">
        <f>IF(MOD(A289-1,12/VLOOKUP(Prem_Frequency,P_Parameters!$B$21:$C$24,2,FALSE))=0,1)*H289</f>
        <v>0</v>
      </c>
      <c r="K289" s="75">
        <f t="shared" si="64"/>
        <v>0</v>
      </c>
      <c r="L289" s="79">
        <f>SUMPRODUCT($J$7:$J$366,$N$7:$N$366)-SUMPRODUCT($J$7:J289,$N$7:N289)</f>
        <v>0</v>
      </c>
      <c r="M289" s="75">
        <f t="shared" ca="1" si="74"/>
        <v>0</v>
      </c>
      <c r="N289" s="75">
        <f>C_Higher!J289*Ann_Prem/No_Ann_Prems</f>
        <v>0</v>
      </c>
      <c r="O289" s="78">
        <f>VLOOKUP(INT((A289-1)/12)+1,P_Parameters!$B$63:$C$66,2)*N289</f>
        <v>0</v>
      </c>
      <c r="P289" s="80">
        <f t="shared" si="65"/>
        <v>0</v>
      </c>
      <c r="Q289" s="92">
        <f t="shared" si="66"/>
        <v>0</v>
      </c>
      <c r="R289" s="78">
        <f t="shared" ca="1" si="67"/>
        <v>0</v>
      </c>
      <c r="S289" s="75">
        <f t="shared" ca="1" si="68"/>
        <v>0</v>
      </c>
      <c r="T289" s="75">
        <f t="shared" ca="1" si="72"/>
        <v>0</v>
      </c>
      <c r="U289" s="81">
        <f>VLOOKUP(D289,P_Parameters!$B$71:$C$76,2)</f>
        <v>0</v>
      </c>
    </row>
    <row r="290" spans="1:21" x14ac:dyDescent="0.25">
      <c r="A290" s="59">
        <f t="shared" si="73"/>
        <v>284</v>
      </c>
      <c r="B290" s="76">
        <f t="shared" ca="1" si="60"/>
        <v>52018</v>
      </c>
      <c r="C290" s="76">
        <f t="shared" ca="1" si="61"/>
        <v>52048</v>
      </c>
      <c r="D290" s="77">
        <f t="shared" si="69"/>
        <v>24</v>
      </c>
      <c r="E290" s="77">
        <f t="shared" si="70"/>
        <v>0</v>
      </c>
      <c r="F290" s="75">
        <f t="shared" si="71"/>
        <v>0</v>
      </c>
      <c r="G290" s="75">
        <f t="shared" si="62"/>
        <v>0</v>
      </c>
      <c r="H290" s="59">
        <f>IF(SUM(F290:$F$366)=1,1,0)</f>
        <v>0</v>
      </c>
      <c r="I290" s="78">
        <f t="shared" si="63"/>
        <v>0</v>
      </c>
      <c r="J290" s="59">
        <f>IF(MOD(A290-1,12/VLOOKUP(Prem_Frequency,P_Parameters!$B$21:$C$24,2,FALSE))=0,1)*H290</f>
        <v>0</v>
      </c>
      <c r="K290" s="75">
        <f t="shared" si="64"/>
        <v>0</v>
      </c>
      <c r="L290" s="79">
        <f>SUMPRODUCT($J$7:$J$366,$N$7:$N$366)-SUMPRODUCT($J$7:J290,$N$7:N290)</f>
        <v>0</v>
      </c>
      <c r="M290" s="75">
        <f t="shared" ca="1" si="74"/>
        <v>0</v>
      </c>
      <c r="N290" s="75">
        <f>C_Higher!J290*Ann_Prem/No_Ann_Prems</f>
        <v>0</v>
      </c>
      <c r="O290" s="78">
        <f>VLOOKUP(INT((A290-1)/12)+1,P_Parameters!$B$63:$C$66,2)*N290</f>
        <v>0</v>
      </c>
      <c r="P290" s="80">
        <f t="shared" si="65"/>
        <v>0</v>
      </c>
      <c r="Q290" s="92">
        <f t="shared" si="66"/>
        <v>0</v>
      </c>
      <c r="R290" s="78">
        <f t="shared" ca="1" si="67"/>
        <v>0</v>
      </c>
      <c r="S290" s="75">
        <f t="shared" ca="1" si="68"/>
        <v>0</v>
      </c>
      <c r="T290" s="75">
        <f t="shared" ca="1" si="72"/>
        <v>0</v>
      </c>
      <c r="U290" s="81">
        <f>VLOOKUP(D290,P_Parameters!$B$71:$C$76,2)</f>
        <v>0</v>
      </c>
    </row>
    <row r="291" spans="1:21" x14ac:dyDescent="0.25">
      <c r="A291" s="59">
        <f t="shared" si="73"/>
        <v>285</v>
      </c>
      <c r="B291" s="76">
        <f t="shared" ca="1" si="60"/>
        <v>52048</v>
      </c>
      <c r="C291" s="76">
        <f t="shared" ca="1" si="61"/>
        <v>52079</v>
      </c>
      <c r="D291" s="77">
        <f t="shared" si="69"/>
        <v>24</v>
      </c>
      <c r="E291" s="77">
        <f t="shared" si="70"/>
        <v>0</v>
      </c>
      <c r="F291" s="75">
        <f t="shared" si="71"/>
        <v>0</v>
      </c>
      <c r="G291" s="75">
        <f t="shared" si="62"/>
        <v>0</v>
      </c>
      <c r="H291" s="59">
        <f>IF(SUM(F291:$F$366)=1,1,0)</f>
        <v>0</v>
      </c>
      <c r="I291" s="78">
        <f t="shared" si="63"/>
        <v>0</v>
      </c>
      <c r="J291" s="59">
        <f>IF(MOD(A291-1,12/VLOOKUP(Prem_Frequency,P_Parameters!$B$21:$C$24,2,FALSE))=0,1)*H291</f>
        <v>0</v>
      </c>
      <c r="K291" s="75">
        <f t="shared" si="64"/>
        <v>0</v>
      </c>
      <c r="L291" s="79">
        <f>SUMPRODUCT($J$7:$J$366,$N$7:$N$366)-SUMPRODUCT($J$7:J291,$N$7:N291)</f>
        <v>0</v>
      </c>
      <c r="M291" s="75">
        <f t="shared" ca="1" si="74"/>
        <v>0</v>
      </c>
      <c r="N291" s="75">
        <f>C_Higher!J291*Ann_Prem/No_Ann_Prems</f>
        <v>0</v>
      </c>
      <c r="O291" s="78">
        <f>VLOOKUP(INT((A291-1)/12)+1,P_Parameters!$B$63:$C$66,2)*N291</f>
        <v>0</v>
      </c>
      <c r="P291" s="80">
        <f t="shared" si="65"/>
        <v>0</v>
      </c>
      <c r="Q291" s="92">
        <f t="shared" si="66"/>
        <v>0</v>
      </c>
      <c r="R291" s="78">
        <f t="shared" ca="1" si="67"/>
        <v>0</v>
      </c>
      <c r="S291" s="75">
        <f t="shared" ca="1" si="68"/>
        <v>0</v>
      </c>
      <c r="T291" s="75">
        <f t="shared" ca="1" si="72"/>
        <v>0</v>
      </c>
      <c r="U291" s="81">
        <f>VLOOKUP(D291,P_Parameters!$B$71:$C$76,2)</f>
        <v>0</v>
      </c>
    </row>
    <row r="292" spans="1:21" x14ac:dyDescent="0.25">
      <c r="A292" s="59">
        <f t="shared" si="73"/>
        <v>286</v>
      </c>
      <c r="B292" s="76">
        <f t="shared" ca="1" si="60"/>
        <v>52079</v>
      </c>
      <c r="C292" s="76">
        <f t="shared" ca="1" si="61"/>
        <v>52110</v>
      </c>
      <c r="D292" s="77">
        <f t="shared" si="69"/>
        <v>24</v>
      </c>
      <c r="E292" s="77">
        <f t="shared" si="70"/>
        <v>0</v>
      </c>
      <c r="F292" s="75">
        <f t="shared" si="71"/>
        <v>0</v>
      </c>
      <c r="G292" s="75">
        <f t="shared" si="62"/>
        <v>0</v>
      </c>
      <c r="H292" s="59">
        <f>IF(SUM(F292:$F$366)=1,1,0)</f>
        <v>0</v>
      </c>
      <c r="I292" s="78">
        <f t="shared" si="63"/>
        <v>0</v>
      </c>
      <c r="J292" s="59">
        <f>IF(MOD(A292-1,12/VLOOKUP(Prem_Frequency,P_Parameters!$B$21:$C$24,2,FALSE))=0,1)*H292</f>
        <v>0</v>
      </c>
      <c r="K292" s="75">
        <f t="shared" si="64"/>
        <v>0</v>
      </c>
      <c r="L292" s="79">
        <f>SUMPRODUCT($J$7:$J$366,$N$7:$N$366)-SUMPRODUCT($J$7:J292,$N$7:N292)</f>
        <v>0</v>
      </c>
      <c r="M292" s="75">
        <f t="shared" ca="1" si="74"/>
        <v>0</v>
      </c>
      <c r="N292" s="75">
        <f>C_Higher!J292*Ann_Prem/No_Ann_Prems</f>
        <v>0</v>
      </c>
      <c r="O292" s="78">
        <f>VLOOKUP(INT((A292-1)/12)+1,P_Parameters!$B$63:$C$66,2)*N292</f>
        <v>0</v>
      </c>
      <c r="P292" s="80">
        <f t="shared" si="65"/>
        <v>0</v>
      </c>
      <c r="Q292" s="92">
        <f t="shared" si="66"/>
        <v>0</v>
      </c>
      <c r="R292" s="78">
        <f t="shared" ca="1" si="67"/>
        <v>0</v>
      </c>
      <c r="S292" s="75">
        <f t="shared" ca="1" si="68"/>
        <v>0</v>
      </c>
      <c r="T292" s="75">
        <f t="shared" ca="1" si="72"/>
        <v>0</v>
      </c>
      <c r="U292" s="81">
        <f>VLOOKUP(D292,P_Parameters!$B$71:$C$76,2)</f>
        <v>0</v>
      </c>
    </row>
    <row r="293" spans="1:21" x14ac:dyDescent="0.25">
      <c r="A293" s="59">
        <f t="shared" si="73"/>
        <v>287</v>
      </c>
      <c r="B293" s="76">
        <f t="shared" ca="1" si="60"/>
        <v>52110</v>
      </c>
      <c r="C293" s="76">
        <f t="shared" ca="1" si="61"/>
        <v>52140</v>
      </c>
      <c r="D293" s="77">
        <f t="shared" si="69"/>
        <v>24</v>
      </c>
      <c r="E293" s="77">
        <f t="shared" si="70"/>
        <v>0</v>
      </c>
      <c r="F293" s="75">
        <f t="shared" si="71"/>
        <v>0</v>
      </c>
      <c r="G293" s="75">
        <f t="shared" si="62"/>
        <v>0</v>
      </c>
      <c r="H293" s="59">
        <f>IF(SUM(F293:$F$366)=1,1,0)</f>
        <v>0</v>
      </c>
      <c r="I293" s="78">
        <f t="shared" si="63"/>
        <v>0</v>
      </c>
      <c r="J293" s="59">
        <f>IF(MOD(A293-1,12/VLOOKUP(Prem_Frequency,P_Parameters!$B$21:$C$24,2,FALSE))=0,1)*H293</f>
        <v>0</v>
      </c>
      <c r="K293" s="75">
        <f t="shared" si="64"/>
        <v>0</v>
      </c>
      <c r="L293" s="79">
        <f>SUMPRODUCT($J$7:$J$366,$N$7:$N$366)-SUMPRODUCT($J$7:J293,$N$7:N293)</f>
        <v>0</v>
      </c>
      <c r="M293" s="75">
        <f t="shared" ca="1" si="74"/>
        <v>0</v>
      </c>
      <c r="N293" s="75">
        <f>C_Higher!J293*Ann_Prem/No_Ann_Prems</f>
        <v>0</v>
      </c>
      <c r="O293" s="78">
        <f>VLOOKUP(INT((A293-1)/12)+1,P_Parameters!$B$63:$C$66,2)*N293</f>
        <v>0</v>
      </c>
      <c r="P293" s="80">
        <f t="shared" si="65"/>
        <v>0</v>
      </c>
      <c r="Q293" s="92">
        <f t="shared" si="66"/>
        <v>0</v>
      </c>
      <c r="R293" s="78">
        <f t="shared" ca="1" si="67"/>
        <v>0</v>
      </c>
      <c r="S293" s="75">
        <f t="shared" ca="1" si="68"/>
        <v>0</v>
      </c>
      <c r="T293" s="75">
        <f t="shared" ca="1" si="72"/>
        <v>0</v>
      </c>
      <c r="U293" s="81">
        <f>VLOOKUP(D293,P_Parameters!$B$71:$C$76,2)</f>
        <v>0</v>
      </c>
    </row>
    <row r="294" spans="1:21" x14ac:dyDescent="0.25">
      <c r="A294" s="59">
        <f t="shared" si="73"/>
        <v>288</v>
      </c>
      <c r="B294" s="76">
        <f t="shared" ca="1" si="60"/>
        <v>52140</v>
      </c>
      <c r="C294" s="76">
        <f t="shared" ca="1" si="61"/>
        <v>52171</v>
      </c>
      <c r="D294" s="77">
        <f t="shared" si="69"/>
        <v>25</v>
      </c>
      <c r="E294" s="77">
        <f t="shared" si="70"/>
        <v>24</v>
      </c>
      <c r="F294" s="75">
        <f t="shared" si="71"/>
        <v>0</v>
      </c>
      <c r="G294" s="75">
        <f t="shared" si="62"/>
        <v>0</v>
      </c>
      <c r="H294" s="59">
        <f>IF(SUM(F294:$F$366)=1,1,0)</f>
        <v>0</v>
      </c>
      <c r="I294" s="78">
        <f t="shared" si="63"/>
        <v>0</v>
      </c>
      <c r="J294" s="59">
        <f>IF(MOD(A294-1,12/VLOOKUP(Prem_Frequency,P_Parameters!$B$21:$C$24,2,FALSE))=0,1)*H294</f>
        <v>0</v>
      </c>
      <c r="K294" s="75">
        <f t="shared" si="64"/>
        <v>0</v>
      </c>
      <c r="L294" s="79">
        <f>SUMPRODUCT($J$7:$J$366,$N$7:$N$366)-SUMPRODUCT($J$7:J294,$N$7:N294)</f>
        <v>0</v>
      </c>
      <c r="M294" s="75">
        <f t="shared" ca="1" si="74"/>
        <v>0</v>
      </c>
      <c r="N294" s="75">
        <f>C_Higher!J294*Ann_Prem/No_Ann_Prems</f>
        <v>0</v>
      </c>
      <c r="O294" s="78">
        <f>VLOOKUP(INT((A294-1)/12)+1,P_Parameters!$B$63:$C$66,2)*N294</f>
        <v>0</v>
      </c>
      <c r="P294" s="80">
        <f t="shared" si="65"/>
        <v>0</v>
      </c>
      <c r="Q294" s="92">
        <f t="shared" si="66"/>
        <v>0</v>
      </c>
      <c r="R294" s="78">
        <f t="shared" ca="1" si="67"/>
        <v>0</v>
      </c>
      <c r="S294" s="75">
        <f t="shared" ca="1" si="68"/>
        <v>0</v>
      </c>
      <c r="T294" s="75">
        <f t="shared" ca="1" si="72"/>
        <v>0</v>
      </c>
      <c r="U294" s="81">
        <f>VLOOKUP(D294,P_Parameters!$B$71:$C$76,2)</f>
        <v>0</v>
      </c>
    </row>
    <row r="295" spans="1:21" x14ac:dyDescent="0.25">
      <c r="A295" s="59">
        <f t="shared" si="73"/>
        <v>289</v>
      </c>
      <c r="B295" s="76">
        <f t="shared" ca="1" si="60"/>
        <v>52171</v>
      </c>
      <c r="C295" s="76">
        <f t="shared" ca="1" si="61"/>
        <v>52201</v>
      </c>
      <c r="D295" s="77">
        <f t="shared" si="69"/>
        <v>25</v>
      </c>
      <c r="E295" s="77">
        <f t="shared" si="70"/>
        <v>0</v>
      </c>
      <c r="F295" s="75">
        <f t="shared" si="71"/>
        <v>0</v>
      </c>
      <c r="G295" s="75">
        <f t="shared" si="62"/>
        <v>0</v>
      </c>
      <c r="H295" s="59">
        <f>IF(SUM(F295:$F$366)=1,1,0)</f>
        <v>0</v>
      </c>
      <c r="I295" s="78">
        <f t="shared" si="63"/>
        <v>0</v>
      </c>
      <c r="J295" s="59">
        <f>IF(MOD(A295-1,12/VLOOKUP(Prem_Frequency,P_Parameters!$B$21:$C$24,2,FALSE))=0,1)*H295</f>
        <v>0</v>
      </c>
      <c r="K295" s="75">
        <f t="shared" si="64"/>
        <v>0</v>
      </c>
      <c r="L295" s="79">
        <f>SUMPRODUCT($J$7:$J$366,$N$7:$N$366)-SUMPRODUCT($J$7:J295,$N$7:N295)</f>
        <v>0</v>
      </c>
      <c r="M295" s="75">
        <f t="shared" ca="1" si="74"/>
        <v>0</v>
      </c>
      <c r="N295" s="75">
        <f>C_Higher!J295*Ann_Prem/No_Ann_Prems</f>
        <v>0</v>
      </c>
      <c r="O295" s="78">
        <f>VLOOKUP(INT((A295-1)/12)+1,P_Parameters!$B$63:$C$66,2)*N295</f>
        <v>0</v>
      </c>
      <c r="P295" s="80">
        <f t="shared" si="65"/>
        <v>0</v>
      </c>
      <c r="Q295" s="92">
        <f t="shared" si="66"/>
        <v>0</v>
      </c>
      <c r="R295" s="78">
        <f t="shared" ca="1" si="67"/>
        <v>0</v>
      </c>
      <c r="S295" s="75">
        <f t="shared" ca="1" si="68"/>
        <v>0</v>
      </c>
      <c r="T295" s="75">
        <f t="shared" ca="1" si="72"/>
        <v>0</v>
      </c>
      <c r="U295" s="81">
        <f>VLOOKUP(D295,P_Parameters!$B$71:$C$76,2)</f>
        <v>0</v>
      </c>
    </row>
    <row r="296" spans="1:21" x14ac:dyDescent="0.25">
      <c r="A296" s="59">
        <f t="shared" si="73"/>
        <v>290</v>
      </c>
      <c r="B296" s="76">
        <f t="shared" ca="1" si="60"/>
        <v>52201</v>
      </c>
      <c r="C296" s="76">
        <f t="shared" ca="1" si="61"/>
        <v>52232</v>
      </c>
      <c r="D296" s="77">
        <f t="shared" si="69"/>
        <v>25</v>
      </c>
      <c r="E296" s="77">
        <f t="shared" si="70"/>
        <v>0</v>
      </c>
      <c r="F296" s="75">
        <f t="shared" si="71"/>
        <v>0</v>
      </c>
      <c r="G296" s="75">
        <f t="shared" si="62"/>
        <v>0</v>
      </c>
      <c r="H296" s="59">
        <f>IF(SUM(F296:$F$366)=1,1,0)</f>
        <v>0</v>
      </c>
      <c r="I296" s="78">
        <f t="shared" si="63"/>
        <v>0</v>
      </c>
      <c r="J296" s="59">
        <f>IF(MOD(A296-1,12/VLOOKUP(Prem_Frequency,P_Parameters!$B$21:$C$24,2,FALSE))=0,1)*H296</f>
        <v>0</v>
      </c>
      <c r="K296" s="75">
        <f t="shared" si="64"/>
        <v>0</v>
      </c>
      <c r="L296" s="79">
        <f>SUMPRODUCT($J$7:$J$366,$N$7:$N$366)-SUMPRODUCT($J$7:J296,$N$7:N296)</f>
        <v>0</v>
      </c>
      <c r="M296" s="75">
        <f t="shared" ca="1" si="74"/>
        <v>0</v>
      </c>
      <c r="N296" s="75">
        <f>C_Higher!J296*Ann_Prem/No_Ann_Prems</f>
        <v>0</v>
      </c>
      <c r="O296" s="78">
        <f>VLOOKUP(INT((A296-1)/12)+1,P_Parameters!$B$63:$C$66,2)*N296</f>
        <v>0</v>
      </c>
      <c r="P296" s="80">
        <f t="shared" si="65"/>
        <v>0</v>
      </c>
      <c r="Q296" s="92">
        <f t="shared" si="66"/>
        <v>0</v>
      </c>
      <c r="R296" s="78">
        <f t="shared" ca="1" si="67"/>
        <v>0</v>
      </c>
      <c r="S296" s="75">
        <f t="shared" ca="1" si="68"/>
        <v>0</v>
      </c>
      <c r="T296" s="75">
        <f t="shared" ca="1" si="72"/>
        <v>0</v>
      </c>
      <c r="U296" s="81">
        <f>VLOOKUP(D296,P_Parameters!$B$71:$C$76,2)</f>
        <v>0</v>
      </c>
    </row>
    <row r="297" spans="1:21" x14ac:dyDescent="0.25">
      <c r="A297" s="59">
        <f t="shared" si="73"/>
        <v>291</v>
      </c>
      <c r="B297" s="76">
        <f t="shared" ca="1" si="60"/>
        <v>52232</v>
      </c>
      <c r="C297" s="76">
        <f t="shared" ca="1" si="61"/>
        <v>52263</v>
      </c>
      <c r="D297" s="77">
        <f t="shared" si="69"/>
        <v>25</v>
      </c>
      <c r="E297" s="77">
        <f t="shared" si="70"/>
        <v>0</v>
      </c>
      <c r="F297" s="75">
        <f t="shared" si="71"/>
        <v>0</v>
      </c>
      <c r="G297" s="75">
        <f t="shared" si="62"/>
        <v>0</v>
      </c>
      <c r="H297" s="59">
        <f>IF(SUM(F297:$F$366)=1,1,0)</f>
        <v>0</v>
      </c>
      <c r="I297" s="78">
        <f t="shared" si="63"/>
        <v>0</v>
      </c>
      <c r="J297" s="59">
        <f>IF(MOD(A297-1,12/VLOOKUP(Prem_Frequency,P_Parameters!$B$21:$C$24,2,FALSE))=0,1)*H297</f>
        <v>0</v>
      </c>
      <c r="K297" s="75">
        <f t="shared" si="64"/>
        <v>0</v>
      </c>
      <c r="L297" s="79">
        <f>SUMPRODUCT($J$7:$J$366,$N$7:$N$366)-SUMPRODUCT($J$7:J297,$N$7:N297)</f>
        <v>0</v>
      </c>
      <c r="M297" s="75">
        <f t="shared" ca="1" si="74"/>
        <v>0</v>
      </c>
      <c r="N297" s="75">
        <f>C_Higher!J297*Ann_Prem/No_Ann_Prems</f>
        <v>0</v>
      </c>
      <c r="O297" s="78">
        <f>VLOOKUP(INT((A297-1)/12)+1,P_Parameters!$B$63:$C$66,2)*N297</f>
        <v>0</v>
      </c>
      <c r="P297" s="80">
        <f t="shared" si="65"/>
        <v>0</v>
      </c>
      <c r="Q297" s="92">
        <f t="shared" si="66"/>
        <v>0</v>
      </c>
      <c r="R297" s="78">
        <f t="shared" ca="1" si="67"/>
        <v>0</v>
      </c>
      <c r="S297" s="75">
        <f t="shared" ca="1" si="68"/>
        <v>0</v>
      </c>
      <c r="T297" s="75">
        <f t="shared" ca="1" si="72"/>
        <v>0</v>
      </c>
      <c r="U297" s="81">
        <f>VLOOKUP(D297,P_Parameters!$B$71:$C$76,2)</f>
        <v>0</v>
      </c>
    </row>
    <row r="298" spans="1:21" x14ac:dyDescent="0.25">
      <c r="A298" s="59">
        <f t="shared" si="73"/>
        <v>292</v>
      </c>
      <c r="B298" s="76">
        <f t="shared" ca="1" si="60"/>
        <v>52263</v>
      </c>
      <c r="C298" s="76">
        <f t="shared" ca="1" si="61"/>
        <v>52291</v>
      </c>
      <c r="D298" s="77">
        <f t="shared" si="69"/>
        <v>25</v>
      </c>
      <c r="E298" s="77">
        <f t="shared" si="70"/>
        <v>0</v>
      </c>
      <c r="F298" s="75">
        <f t="shared" si="71"/>
        <v>0</v>
      </c>
      <c r="G298" s="75">
        <f t="shared" si="62"/>
        <v>0</v>
      </c>
      <c r="H298" s="59">
        <f>IF(SUM(F298:$F$366)=1,1,0)</f>
        <v>0</v>
      </c>
      <c r="I298" s="78">
        <f t="shared" si="63"/>
        <v>0</v>
      </c>
      <c r="J298" s="59">
        <f>IF(MOD(A298-1,12/VLOOKUP(Prem_Frequency,P_Parameters!$B$21:$C$24,2,FALSE))=0,1)*H298</f>
        <v>0</v>
      </c>
      <c r="K298" s="75">
        <f t="shared" si="64"/>
        <v>0</v>
      </c>
      <c r="L298" s="79">
        <f>SUMPRODUCT($J$7:$J$366,$N$7:$N$366)-SUMPRODUCT($J$7:J298,$N$7:N298)</f>
        <v>0</v>
      </c>
      <c r="M298" s="75">
        <f t="shared" ca="1" si="74"/>
        <v>0</v>
      </c>
      <c r="N298" s="75">
        <f>C_Higher!J298*Ann_Prem/No_Ann_Prems</f>
        <v>0</v>
      </c>
      <c r="O298" s="78">
        <f>VLOOKUP(INT((A298-1)/12)+1,P_Parameters!$B$63:$C$66,2)*N298</f>
        <v>0</v>
      </c>
      <c r="P298" s="80">
        <f t="shared" si="65"/>
        <v>0</v>
      </c>
      <c r="Q298" s="92">
        <f t="shared" si="66"/>
        <v>0</v>
      </c>
      <c r="R298" s="78">
        <f t="shared" ca="1" si="67"/>
        <v>0</v>
      </c>
      <c r="S298" s="75">
        <f t="shared" ca="1" si="68"/>
        <v>0</v>
      </c>
      <c r="T298" s="75">
        <f t="shared" ca="1" si="72"/>
        <v>0</v>
      </c>
      <c r="U298" s="81">
        <f>VLOOKUP(D298,P_Parameters!$B$71:$C$76,2)</f>
        <v>0</v>
      </c>
    </row>
    <row r="299" spans="1:21" x14ac:dyDescent="0.25">
      <c r="A299" s="59">
        <f t="shared" si="73"/>
        <v>293</v>
      </c>
      <c r="B299" s="76">
        <f t="shared" ca="1" si="60"/>
        <v>52291</v>
      </c>
      <c r="C299" s="76">
        <f t="shared" ca="1" si="61"/>
        <v>52322</v>
      </c>
      <c r="D299" s="77">
        <f t="shared" si="69"/>
        <v>25</v>
      </c>
      <c r="E299" s="77">
        <f t="shared" si="70"/>
        <v>0</v>
      </c>
      <c r="F299" s="75">
        <f t="shared" si="71"/>
        <v>0</v>
      </c>
      <c r="G299" s="75">
        <f t="shared" si="62"/>
        <v>0</v>
      </c>
      <c r="H299" s="59">
        <f>IF(SUM(F299:$F$366)=1,1,0)</f>
        <v>0</v>
      </c>
      <c r="I299" s="78">
        <f t="shared" si="63"/>
        <v>0</v>
      </c>
      <c r="J299" s="59">
        <f>IF(MOD(A299-1,12/VLOOKUP(Prem_Frequency,P_Parameters!$B$21:$C$24,2,FALSE))=0,1)*H299</f>
        <v>0</v>
      </c>
      <c r="K299" s="75">
        <f t="shared" si="64"/>
        <v>0</v>
      </c>
      <c r="L299" s="79">
        <f>SUMPRODUCT($J$7:$J$366,$N$7:$N$366)-SUMPRODUCT($J$7:J299,$N$7:N299)</f>
        <v>0</v>
      </c>
      <c r="M299" s="75">
        <f t="shared" ca="1" si="74"/>
        <v>0</v>
      </c>
      <c r="N299" s="75">
        <f>C_Higher!J299*Ann_Prem/No_Ann_Prems</f>
        <v>0</v>
      </c>
      <c r="O299" s="78">
        <f>VLOOKUP(INT((A299-1)/12)+1,P_Parameters!$B$63:$C$66,2)*N299</f>
        <v>0</v>
      </c>
      <c r="P299" s="80">
        <f t="shared" si="65"/>
        <v>0</v>
      </c>
      <c r="Q299" s="92">
        <f t="shared" si="66"/>
        <v>0</v>
      </c>
      <c r="R299" s="78">
        <f t="shared" ca="1" si="67"/>
        <v>0</v>
      </c>
      <c r="S299" s="75">
        <f t="shared" ca="1" si="68"/>
        <v>0</v>
      </c>
      <c r="T299" s="75">
        <f t="shared" ca="1" si="72"/>
        <v>0</v>
      </c>
      <c r="U299" s="81">
        <f>VLOOKUP(D299,P_Parameters!$B$71:$C$76,2)</f>
        <v>0</v>
      </c>
    </row>
    <row r="300" spans="1:21" x14ac:dyDescent="0.25">
      <c r="A300" s="59">
        <f t="shared" si="73"/>
        <v>294</v>
      </c>
      <c r="B300" s="76">
        <f t="shared" ca="1" si="60"/>
        <v>52322</v>
      </c>
      <c r="C300" s="76">
        <f t="shared" ca="1" si="61"/>
        <v>52352</v>
      </c>
      <c r="D300" s="77">
        <f t="shared" si="69"/>
        <v>25</v>
      </c>
      <c r="E300" s="77">
        <f t="shared" si="70"/>
        <v>0</v>
      </c>
      <c r="F300" s="75">
        <f t="shared" si="71"/>
        <v>0</v>
      </c>
      <c r="G300" s="75">
        <f t="shared" si="62"/>
        <v>0</v>
      </c>
      <c r="H300" s="59">
        <f>IF(SUM(F300:$F$366)=1,1,0)</f>
        <v>0</v>
      </c>
      <c r="I300" s="78">
        <f t="shared" si="63"/>
        <v>0</v>
      </c>
      <c r="J300" s="59">
        <f>IF(MOD(A300-1,12/VLOOKUP(Prem_Frequency,P_Parameters!$B$21:$C$24,2,FALSE))=0,1)*H300</f>
        <v>0</v>
      </c>
      <c r="K300" s="75">
        <f t="shared" si="64"/>
        <v>0</v>
      </c>
      <c r="L300" s="79">
        <f>SUMPRODUCT($J$7:$J$366,$N$7:$N$366)-SUMPRODUCT($J$7:J300,$N$7:N300)</f>
        <v>0</v>
      </c>
      <c r="M300" s="75">
        <f t="shared" ca="1" si="74"/>
        <v>0</v>
      </c>
      <c r="N300" s="75">
        <f>C_Higher!J300*Ann_Prem/No_Ann_Prems</f>
        <v>0</v>
      </c>
      <c r="O300" s="78">
        <f>VLOOKUP(INT((A300-1)/12)+1,P_Parameters!$B$63:$C$66,2)*N300</f>
        <v>0</v>
      </c>
      <c r="P300" s="80">
        <f t="shared" si="65"/>
        <v>0</v>
      </c>
      <c r="Q300" s="92">
        <f t="shared" si="66"/>
        <v>0</v>
      </c>
      <c r="R300" s="78">
        <f t="shared" ca="1" si="67"/>
        <v>0</v>
      </c>
      <c r="S300" s="75">
        <f t="shared" ca="1" si="68"/>
        <v>0</v>
      </c>
      <c r="T300" s="75">
        <f t="shared" ca="1" si="72"/>
        <v>0</v>
      </c>
      <c r="U300" s="81">
        <f>VLOOKUP(D300,P_Parameters!$B$71:$C$76,2)</f>
        <v>0</v>
      </c>
    </row>
    <row r="301" spans="1:21" x14ac:dyDescent="0.25">
      <c r="A301" s="59">
        <f t="shared" si="73"/>
        <v>295</v>
      </c>
      <c r="B301" s="76">
        <f t="shared" ca="1" si="60"/>
        <v>52352</v>
      </c>
      <c r="C301" s="76">
        <f t="shared" ca="1" si="61"/>
        <v>52383</v>
      </c>
      <c r="D301" s="77">
        <f t="shared" si="69"/>
        <v>25</v>
      </c>
      <c r="E301" s="77">
        <f t="shared" si="70"/>
        <v>0</v>
      </c>
      <c r="F301" s="75">
        <f t="shared" si="71"/>
        <v>0</v>
      </c>
      <c r="G301" s="75">
        <f t="shared" si="62"/>
        <v>0</v>
      </c>
      <c r="H301" s="59">
        <f>IF(SUM(F301:$F$366)=1,1,0)</f>
        <v>0</v>
      </c>
      <c r="I301" s="78">
        <f t="shared" si="63"/>
        <v>0</v>
      </c>
      <c r="J301" s="59">
        <f>IF(MOD(A301-1,12/VLOOKUP(Prem_Frequency,P_Parameters!$B$21:$C$24,2,FALSE))=0,1)*H301</f>
        <v>0</v>
      </c>
      <c r="K301" s="75">
        <f t="shared" si="64"/>
        <v>0</v>
      </c>
      <c r="L301" s="79">
        <f>SUMPRODUCT($J$7:$J$366,$N$7:$N$366)-SUMPRODUCT($J$7:J301,$N$7:N301)</f>
        <v>0</v>
      </c>
      <c r="M301" s="75">
        <f t="shared" ca="1" si="74"/>
        <v>0</v>
      </c>
      <c r="N301" s="75">
        <f>C_Higher!J301*Ann_Prem/No_Ann_Prems</f>
        <v>0</v>
      </c>
      <c r="O301" s="78">
        <f>VLOOKUP(INT((A301-1)/12)+1,P_Parameters!$B$63:$C$66,2)*N301</f>
        <v>0</v>
      </c>
      <c r="P301" s="80">
        <f t="shared" si="65"/>
        <v>0</v>
      </c>
      <c r="Q301" s="92">
        <f t="shared" si="66"/>
        <v>0</v>
      </c>
      <c r="R301" s="78">
        <f t="shared" ca="1" si="67"/>
        <v>0</v>
      </c>
      <c r="S301" s="75">
        <f t="shared" ca="1" si="68"/>
        <v>0</v>
      </c>
      <c r="T301" s="75">
        <f t="shared" ca="1" si="72"/>
        <v>0</v>
      </c>
      <c r="U301" s="81">
        <f>VLOOKUP(D301,P_Parameters!$B$71:$C$76,2)</f>
        <v>0</v>
      </c>
    </row>
    <row r="302" spans="1:21" x14ac:dyDescent="0.25">
      <c r="A302" s="59">
        <f t="shared" si="73"/>
        <v>296</v>
      </c>
      <c r="B302" s="76">
        <f t="shared" ca="1" si="60"/>
        <v>52383</v>
      </c>
      <c r="C302" s="76">
        <f t="shared" ca="1" si="61"/>
        <v>52413</v>
      </c>
      <c r="D302" s="77">
        <f t="shared" si="69"/>
        <v>25</v>
      </c>
      <c r="E302" s="77">
        <f t="shared" si="70"/>
        <v>0</v>
      </c>
      <c r="F302" s="75">
        <f t="shared" si="71"/>
        <v>0</v>
      </c>
      <c r="G302" s="75">
        <f t="shared" si="62"/>
        <v>0</v>
      </c>
      <c r="H302" s="59">
        <f>IF(SUM(F302:$F$366)=1,1,0)</f>
        <v>0</v>
      </c>
      <c r="I302" s="78">
        <f t="shared" si="63"/>
        <v>0</v>
      </c>
      <c r="J302" s="59">
        <f>IF(MOD(A302-1,12/VLOOKUP(Prem_Frequency,P_Parameters!$B$21:$C$24,2,FALSE))=0,1)*H302</f>
        <v>0</v>
      </c>
      <c r="K302" s="75">
        <f t="shared" si="64"/>
        <v>0</v>
      </c>
      <c r="L302" s="79">
        <f>SUMPRODUCT($J$7:$J$366,$N$7:$N$366)-SUMPRODUCT($J$7:J302,$N$7:N302)</f>
        <v>0</v>
      </c>
      <c r="M302" s="75">
        <f t="shared" ca="1" si="74"/>
        <v>0</v>
      </c>
      <c r="N302" s="75">
        <f>C_Higher!J302*Ann_Prem/No_Ann_Prems</f>
        <v>0</v>
      </c>
      <c r="O302" s="78">
        <f>VLOOKUP(INT((A302-1)/12)+1,P_Parameters!$B$63:$C$66,2)*N302</f>
        <v>0</v>
      </c>
      <c r="P302" s="80">
        <f t="shared" si="65"/>
        <v>0</v>
      </c>
      <c r="Q302" s="92">
        <f t="shared" si="66"/>
        <v>0</v>
      </c>
      <c r="R302" s="78">
        <f t="shared" ca="1" si="67"/>
        <v>0</v>
      </c>
      <c r="S302" s="75">
        <f t="shared" ca="1" si="68"/>
        <v>0</v>
      </c>
      <c r="T302" s="75">
        <f t="shared" ca="1" si="72"/>
        <v>0</v>
      </c>
      <c r="U302" s="81">
        <f>VLOOKUP(D302,P_Parameters!$B$71:$C$76,2)</f>
        <v>0</v>
      </c>
    </row>
    <row r="303" spans="1:21" x14ac:dyDescent="0.25">
      <c r="A303" s="59">
        <f t="shared" si="73"/>
        <v>297</v>
      </c>
      <c r="B303" s="76">
        <f t="shared" ca="1" si="60"/>
        <v>52413</v>
      </c>
      <c r="C303" s="76">
        <f t="shared" ca="1" si="61"/>
        <v>52444</v>
      </c>
      <c r="D303" s="77">
        <f t="shared" si="69"/>
        <v>25</v>
      </c>
      <c r="E303" s="77">
        <f t="shared" si="70"/>
        <v>0</v>
      </c>
      <c r="F303" s="75">
        <f t="shared" si="71"/>
        <v>0</v>
      </c>
      <c r="G303" s="75">
        <f t="shared" si="62"/>
        <v>0</v>
      </c>
      <c r="H303" s="59">
        <f>IF(SUM(F303:$F$366)=1,1,0)</f>
        <v>0</v>
      </c>
      <c r="I303" s="78">
        <f t="shared" si="63"/>
        <v>0</v>
      </c>
      <c r="J303" s="59">
        <f>IF(MOD(A303-1,12/VLOOKUP(Prem_Frequency,P_Parameters!$B$21:$C$24,2,FALSE))=0,1)*H303</f>
        <v>0</v>
      </c>
      <c r="K303" s="75">
        <f t="shared" si="64"/>
        <v>0</v>
      </c>
      <c r="L303" s="79">
        <f>SUMPRODUCT($J$7:$J$366,$N$7:$N$366)-SUMPRODUCT($J$7:J303,$N$7:N303)</f>
        <v>0</v>
      </c>
      <c r="M303" s="75">
        <f t="shared" ca="1" si="74"/>
        <v>0</v>
      </c>
      <c r="N303" s="75">
        <f>C_Higher!J303*Ann_Prem/No_Ann_Prems</f>
        <v>0</v>
      </c>
      <c r="O303" s="78">
        <f>VLOOKUP(INT((A303-1)/12)+1,P_Parameters!$B$63:$C$66,2)*N303</f>
        <v>0</v>
      </c>
      <c r="P303" s="80">
        <f t="shared" si="65"/>
        <v>0</v>
      </c>
      <c r="Q303" s="92">
        <f t="shared" si="66"/>
        <v>0</v>
      </c>
      <c r="R303" s="78">
        <f t="shared" ca="1" si="67"/>
        <v>0</v>
      </c>
      <c r="S303" s="75">
        <f t="shared" ca="1" si="68"/>
        <v>0</v>
      </c>
      <c r="T303" s="75">
        <f t="shared" ca="1" si="72"/>
        <v>0</v>
      </c>
      <c r="U303" s="81">
        <f>VLOOKUP(D303,P_Parameters!$B$71:$C$76,2)</f>
        <v>0</v>
      </c>
    </row>
    <row r="304" spans="1:21" x14ac:dyDescent="0.25">
      <c r="A304" s="59">
        <f t="shared" si="73"/>
        <v>298</v>
      </c>
      <c r="B304" s="76">
        <f t="shared" ca="1" si="60"/>
        <v>52444</v>
      </c>
      <c r="C304" s="76">
        <f t="shared" ca="1" si="61"/>
        <v>52475</v>
      </c>
      <c r="D304" s="77">
        <f t="shared" si="69"/>
        <v>25</v>
      </c>
      <c r="E304" s="77">
        <f t="shared" si="70"/>
        <v>0</v>
      </c>
      <c r="F304" s="75">
        <f t="shared" si="71"/>
        <v>0</v>
      </c>
      <c r="G304" s="75">
        <f t="shared" si="62"/>
        <v>0</v>
      </c>
      <c r="H304" s="59">
        <f>IF(SUM(F304:$F$366)=1,1,0)</f>
        <v>0</v>
      </c>
      <c r="I304" s="78">
        <f t="shared" si="63"/>
        <v>0</v>
      </c>
      <c r="J304" s="59">
        <f>IF(MOD(A304-1,12/VLOOKUP(Prem_Frequency,P_Parameters!$B$21:$C$24,2,FALSE))=0,1)*H304</f>
        <v>0</v>
      </c>
      <c r="K304" s="75">
        <f t="shared" si="64"/>
        <v>0</v>
      </c>
      <c r="L304" s="79">
        <f>SUMPRODUCT($J$7:$J$366,$N$7:$N$366)-SUMPRODUCT($J$7:J304,$N$7:N304)</f>
        <v>0</v>
      </c>
      <c r="M304" s="75">
        <f t="shared" ca="1" si="74"/>
        <v>0</v>
      </c>
      <c r="N304" s="75">
        <f>C_Higher!J304*Ann_Prem/No_Ann_Prems</f>
        <v>0</v>
      </c>
      <c r="O304" s="78">
        <f>VLOOKUP(INT((A304-1)/12)+1,P_Parameters!$B$63:$C$66,2)*N304</f>
        <v>0</v>
      </c>
      <c r="P304" s="80">
        <f t="shared" si="65"/>
        <v>0</v>
      </c>
      <c r="Q304" s="92">
        <f t="shared" si="66"/>
        <v>0</v>
      </c>
      <c r="R304" s="78">
        <f t="shared" ca="1" si="67"/>
        <v>0</v>
      </c>
      <c r="S304" s="75">
        <f t="shared" ca="1" si="68"/>
        <v>0</v>
      </c>
      <c r="T304" s="75">
        <f t="shared" ca="1" si="72"/>
        <v>0</v>
      </c>
      <c r="U304" s="81">
        <f>VLOOKUP(D304,P_Parameters!$B$71:$C$76,2)</f>
        <v>0</v>
      </c>
    </row>
    <row r="305" spans="1:21" x14ac:dyDescent="0.25">
      <c r="A305" s="59">
        <f t="shared" si="73"/>
        <v>299</v>
      </c>
      <c r="B305" s="76">
        <f t="shared" ca="1" si="60"/>
        <v>52475</v>
      </c>
      <c r="C305" s="76">
        <f t="shared" ca="1" si="61"/>
        <v>52505</v>
      </c>
      <c r="D305" s="77">
        <f t="shared" si="69"/>
        <v>25</v>
      </c>
      <c r="E305" s="77">
        <f t="shared" si="70"/>
        <v>0</v>
      </c>
      <c r="F305" s="75">
        <f t="shared" si="71"/>
        <v>0</v>
      </c>
      <c r="G305" s="75">
        <f t="shared" si="62"/>
        <v>0</v>
      </c>
      <c r="H305" s="59">
        <f>IF(SUM(F305:$F$366)=1,1,0)</f>
        <v>0</v>
      </c>
      <c r="I305" s="78">
        <f t="shared" si="63"/>
        <v>0</v>
      </c>
      <c r="J305" s="59">
        <f>IF(MOD(A305-1,12/VLOOKUP(Prem_Frequency,P_Parameters!$B$21:$C$24,2,FALSE))=0,1)*H305</f>
        <v>0</v>
      </c>
      <c r="K305" s="75">
        <f t="shared" si="64"/>
        <v>0</v>
      </c>
      <c r="L305" s="79">
        <f>SUMPRODUCT($J$7:$J$366,$N$7:$N$366)-SUMPRODUCT($J$7:J305,$N$7:N305)</f>
        <v>0</v>
      </c>
      <c r="M305" s="75">
        <f t="shared" ca="1" si="74"/>
        <v>0</v>
      </c>
      <c r="N305" s="75">
        <f>C_Higher!J305*Ann_Prem/No_Ann_Prems</f>
        <v>0</v>
      </c>
      <c r="O305" s="78">
        <f>VLOOKUP(INT((A305-1)/12)+1,P_Parameters!$B$63:$C$66,2)*N305</f>
        <v>0</v>
      </c>
      <c r="P305" s="80">
        <f t="shared" si="65"/>
        <v>0</v>
      </c>
      <c r="Q305" s="92">
        <f t="shared" si="66"/>
        <v>0</v>
      </c>
      <c r="R305" s="78">
        <f t="shared" ca="1" si="67"/>
        <v>0</v>
      </c>
      <c r="S305" s="75">
        <f t="shared" ca="1" si="68"/>
        <v>0</v>
      </c>
      <c r="T305" s="75">
        <f t="shared" ca="1" si="72"/>
        <v>0</v>
      </c>
      <c r="U305" s="81">
        <f>VLOOKUP(D305,P_Parameters!$B$71:$C$76,2)</f>
        <v>0</v>
      </c>
    </row>
    <row r="306" spans="1:21" x14ac:dyDescent="0.25">
      <c r="A306" s="59">
        <f t="shared" si="73"/>
        <v>300</v>
      </c>
      <c r="B306" s="76">
        <f t="shared" ca="1" si="60"/>
        <v>52505</v>
      </c>
      <c r="C306" s="76">
        <f t="shared" ca="1" si="61"/>
        <v>52536</v>
      </c>
      <c r="D306" s="77">
        <f t="shared" si="69"/>
        <v>26</v>
      </c>
      <c r="E306" s="77">
        <f t="shared" si="70"/>
        <v>25</v>
      </c>
      <c r="F306" s="75">
        <f t="shared" si="71"/>
        <v>0</v>
      </c>
      <c r="G306" s="75">
        <f t="shared" si="62"/>
        <v>0</v>
      </c>
      <c r="H306" s="59">
        <f>IF(SUM(F306:$F$366)=1,1,0)</f>
        <v>0</v>
      </c>
      <c r="I306" s="78">
        <f t="shared" si="63"/>
        <v>0</v>
      </c>
      <c r="J306" s="59">
        <f>IF(MOD(A306-1,12/VLOOKUP(Prem_Frequency,P_Parameters!$B$21:$C$24,2,FALSE))=0,1)*H306</f>
        <v>0</v>
      </c>
      <c r="K306" s="75">
        <f t="shared" si="64"/>
        <v>0</v>
      </c>
      <c r="L306" s="79">
        <f>SUMPRODUCT($J$7:$J$366,$N$7:$N$366)-SUMPRODUCT($J$7:J306,$N$7:N306)</f>
        <v>0</v>
      </c>
      <c r="M306" s="75">
        <f t="shared" ca="1" si="74"/>
        <v>0</v>
      </c>
      <c r="N306" s="75">
        <f>C_Higher!J306*Ann_Prem/No_Ann_Prems</f>
        <v>0</v>
      </c>
      <c r="O306" s="78">
        <f>VLOOKUP(INT((A306-1)/12)+1,P_Parameters!$B$63:$C$66,2)*N306</f>
        <v>0</v>
      </c>
      <c r="P306" s="80">
        <f t="shared" si="65"/>
        <v>0</v>
      </c>
      <c r="Q306" s="92">
        <f t="shared" si="66"/>
        <v>0</v>
      </c>
      <c r="R306" s="78">
        <f t="shared" ca="1" si="67"/>
        <v>0</v>
      </c>
      <c r="S306" s="75">
        <f t="shared" ca="1" si="68"/>
        <v>0</v>
      </c>
      <c r="T306" s="75">
        <f t="shared" ca="1" si="72"/>
        <v>0</v>
      </c>
      <c r="U306" s="81">
        <f>VLOOKUP(D306,P_Parameters!$B$71:$C$76,2)</f>
        <v>0</v>
      </c>
    </row>
    <row r="307" spans="1:21" x14ac:dyDescent="0.25">
      <c r="A307" s="59">
        <f t="shared" si="73"/>
        <v>301</v>
      </c>
      <c r="B307" s="76">
        <f t="shared" ca="1" si="60"/>
        <v>52536</v>
      </c>
      <c r="C307" s="76">
        <f t="shared" ca="1" si="61"/>
        <v>52566</v>
      </c>
      <c r="D307" s="77">
        <f t="shared" si="69"/>
        <v>26</v>
      </c>
      <c r="E307" s="77">
        <f t="shared" si="70"/>
        <v>0</v>
      </c>
      <c r="F307" s="75">
        <f t="shared" si="71"/>
        <v>0</v>
      </c>
      <c r="G307" s="75">
        <f t="shared" si="62"/>
        <v>0</v>
      </c>
      <c r="H307" s="59">
        <f>IF(SUM(F307:$F$366)=1,1,0)</f>
        <v>0</v>
      </c>
      <c r="I307" s="78">
        <f t="shared" si="63"/>
        <v>0</v>
      </c>
      <c r="J307" s="59">
        <f>IF(MOD(A307-1,12/VLOOKUP(Prem_Frequency,P_Parameters!$B$21:$C$24,2,FALSE))=0,1)*H307</f>
        <v>0</v>
      </c>
      <c r="K307" s="75">
        <f t="shared" si="64"/>
        <v>0</v>
      </c>
      <c r="L307" s="79">
        <f>SUMPRODUCT($J$7:$J$366,$N$7:$N$366)-SUMPRODUCT($J$7:J307,$N$7:N307)</f>
        <v>0</v>
      </c>
      <c r="M307" s="75">
        <f t="shared" ca="1" si="74"/>
        <v>0</v>
      </c>
      <c r="N307" s="75">
        <f>C_Higher!J307*Ann_Prem/No_Ann_Prems</f>
        <v>0</v>
      </c>
      <c r="O307" s="78">
        <f>VLOOKUP(INT((A307-1)/12)+1,P_Parameters!$B$63:$C$66,2)*N307</f>
        <v>0</v>
      </c>
      <c r="P307" s="80">
        <f t="shared" si="65"/>
        <v>0</v>
      </c>
      <c r="Q307" s="92">
        <f t="shared" si="66"/>
        <v>0</v>
      </c>
      <c r="R307" s="78">
        <f t="shared" ca="1" si="67"/>
        <v>0</v>
      </c>
      <c r="S307" s="75">
        <f t="shared" ca="1" si="68"/>
        <v>0</v>
      </c>
      <c r="T307" s="75">
        <f t="shared" ca="1" si="72"/>
        <v>0</v>
      </c>
      <c r="U307" s="81">
        <f>VLOOKUP(D307,P_Parameters!$B$71:$C$76,2)</f>
        <v>0</v>
      </c>
    </row>
    <row r="308" spans="1:21" x14ac:dyDescent="0.25">
      <c r="A308" s="59">
        <f t="shared" si="73"/>
        <v>302</v>
      </c>
      <c r="B308" s="76">
        <f t="shared" ca="1" si="60"/>
        <v>52566</v>
      </c>
      <c r="C308" s="76">
        <f t="shared" ca="1" si="61"/>
        <v>52597</v>
      </c>
      <c r="D308" s="77">
        <f t="shared" si="69"/>
        <v>26</v>
      </c>
      <c r="E308" s="77">
        <f t="shared" si="70"/>
        <v>0</v>
      </c>
      <c r="F308" s="75">
        <f t="shared" si="71"/>
        <v>0</v>
      </c>
      <c r="G308" s="75">
        <f t="shared" si="62"/>
        <v>0</v>
      </c>
      <c r="H308" s="59">
        <f>IF(SUM(F308:$F$366)=1,1,0)</f>
        <v>0</v>
      </c>
      <c r="I308" s="78">
        <f t="shared" si="63"/>
        <v>0</v>
      </c>
      <c r="J308" s="59">
        <f>IF(MOD(A308-1,12/VLOOKUP(Prem_Frequency,P_Parameters!$B$21:$C$24,2,FALSE))=0,1)*H308</f>
        <v>0</v>
      </c>
      <c r="K308" s="75">
        <f t="shared" si="64"/>
        <v>0</v>
      </c>
      <c r="L308" s="79">
        <f>SUMPRODUCT($J$7:$J$366,$N$7:$N$366)-SUMPRODUCT($J$7:J308,$N$7:N308)</f>
        <v>0</v>
      </c>
      <c r="M308" s="75">
        <f t="shared" ca="1" si="74"/>
        <v>0</v>
      </c>
      <c r="N308" s="75">
        <f>C_Higher!J308*Ann_Prem/No_Ann_Prems</f>
        <v>0</v>
      </c>
      <c r="O308" s="78">
        <f>VLOOKUP(INT((A308-1)/12)+1,P_Parameters!$B$63:$C$66,2)*N308</f>
        <v>0</v>
      </c>
      <c r="P308" s="80">
        <f t="shared" si="65"/>
        <v>0</v>
      </c>
      <c r="Q308" s="92">
        <f t="shared" si="66"/>
        <v>0</v>
      </c>
      <c r="R308" s="78">
        <f t="shared" ca="1" si="67"/>
        <v>0</v>
      </c>
      <c r="S308" s="75">
        <f t="shared" ca="1" si="68"/>
        <v>0</v>
      </c>
      <c r="T308" s="75">
        <f t="shared" ca="1" si="72"/>
        <v>0</v>
      </c>
      <c r="U308" s="81">
        <f>VLOOKUP(D308,P_Parameters!$B$71:$C$76,2)</f>
        <v>0</v>
      </c>
    </row>
    <row r="309" spans="1:21" x14ac:dyDescent="0.25">
      <c r="A309" s="59">
        <f t="shared" si="73"/>
        <v>303</v>
      </c>
      <c r="B309" s="76">
        <f t="shared" ca="1" si="60"/>
        <v>52597</v>
      </c>
      <c r="C309" s="76">
        <f t="shared" ca="1" si="61"/>
        <v>52628</v>
      </c>
      <c r="D309" s="77">
        <f t="shared" si="69"/>
        <v>26</v>
      </c>
      <c r="E309" s="77">
        <f t="shared" si="70"/>
        <v>0</v>
      </c>
      <c r="F309" s="75">
        <f t="shared" si="71"/>
        <v>0</v>
      </c>
      <c r="G309" s="75">
        <f t="shared" si="62"/>
        <v>0</v>
      </c>
      <c r="H309" s="59">
        <f>IF(SUM(F309:$F$366)=1,1,0)</f>
        <v>0</v>
      </c>
      <c r="I309" s="78">
        <f t="shared" si="63"/>
        <v>0</v>
      </c>
      <c r="J309" s="59">
        <f>IF(MOD(A309-1,12/VLOOKUP(Prem_Frequency,P_Parameters!$B$21:$C$24,2,FALSE))=0,1)*H309</f>
        <v>0</v>
      </c>
      <c r="K309" s="75">
        <f t="shared" si="64"/>
        <v>0</v>
      </c>
      <c r="L309" s="79">
        <f>SUMPRODUCT($J$7:$J$366,$N$7:$N$366)-SUMPRODUCT($J$7:J309,$N$7:N309)</f>
        <v>0</v>
      </c>
      <c r="M309" s="75">
        <f t="shared" ca="1" si="74"/>
        <v>0</v>
      </c>
      <c r="N309" s="75">
        <f>C_Higher!J309*Ann_Prem/No_Ann_Prems</f>
        <v>0</v>
      </c>
      <c r="O309" s="78">
        <f>VLOOKUP(INT((A309-1)/12)+1,P_Parameters!$B$63:$C$66,2)*N309</f>
        <v>0</v>
      </c>
      <c r="P309" s="80">
        <f t="shared" si="65"/>
        <v>0</v>
      </c>
      <c r="Q309" s="92">
        <f t="shared" si="66"/>
        <v>0</v>
      </c>
      <c r="R309" s="78">
        <f t="shared" ca="1" si="67"/>
        <v>0</v>
      </c>
      <c r="S309" s="75">
        <f t="shared" ca="1" si="68"/>
        <v>0</v>
      </c>
      <c r="T309" s="75">
        <f t="shared" ca="1" si="72"/>
        <v>0</v>
      </c>
      <c r="U309" s="81">
        <f>VLOOKUP(D309,P_Parameters!$B$71:$C$76,2)</f>
        <v>0</v>
      </c>
    </row>
    <row r="310" spans="1:21" x14ac:dyDescent="0.25">
      <c r="A310" s="59">
        <f t="shared" si="73"/>
        <v>304</v>
      </c>
      <c r="B310" s="76">
        <f t="shared" ca="1" si="60"/>
        <v>52628</v>
      </c>
      <c r="C310" s="76">
        <f t="shared" ca="1" si="61"/>
        <v>52657</v>
      </c>
      <c r="D310" s="77">
        <f t="shared" si="69"/>
        <v>26</v>
      </c>
      <c r="E310" s="77">
        <f t="shared" si="70"/>
        <v>0</v>
      </c>
      <c r="F310" s="75">
        <f t="shared" si="71"/>
        <v>0</v>
      </c>
      <c r="G310" s="75">
        <f t="shared" si="62"/>
        <v>0</v>
      </c>
      <c r="H310" s="59">
        <f>IF(SUM(F310:$F$366)=1,1,0)</f>
        <v>0</v>
      </c>
      <c r="I310" s="78">
        <f t="shared" si="63"/>
        <v>0</v>
      </c>
      <c r="J310" s="59">
        <f>IF(MOD(A310-1,12/VLOOKUP(Prem_Frequency,P_Parameters!$B$21:$C$24,2,FALSE))=0,1)*H310</f>
        <v>0</v>
      </c>
      <c r="K310" s="75">
        <f t="shared" si="64"/>
        <v>0</v>
      </c>
      <c r="L310" s="79">
        <f>SUMPRODUCT($J$7:$J$366,$N$7:$N$366)-SUMPRODUCT($J$7:J310,$N$7:N310)</f>
        <v>0</v>
      </c>
      <c r="M310" s="75">
        <f t="shared" ca="1" si="74"/>
        <v>0</v>
      </c>
      <c r="N310" s="75">
        <f>C_Higher!J310*Ann_Prem/No_Ann_Prems</f>
        <v>0</v>
      </c>
      <c r="O310" s="78">
        <f>VLOOKUP(INT((A310-1)/12)+1,P_Parameters!$B$63:$C$66,2)*N310</f>
        <v>0</v>
      </c>
      <c r="P310" s="80">
        <f t="shared" si="65"/>
        <v>0</v>
      </c>
      <c r="Q310" s="92">
        <f t="shared" si="66"/>
        <v>0</v>
      </c>
      <c r="R310" s="78">
        <f t="shared" ca="1" si="67"/>
        <v>0</v>
      </c>
      <c r="S310" s="75">
        <f t="shared" ca="1" si="68"/>
        <v>0</v>
      </c>
      <c r="T310" s="75">
        <f t="shared" ca="1" si="72"/>
        <v>0</v>
      </c>
      <c r="U310" s="81">
        <f>VLOOKUP(D310,P_Parameters!$B$71:$C$76,2)</f>
        <v>0</v>
      </c>
    </row>
    <row r="311" spans="1:21" x14ac:dyDescent="0.25">
      <c r="A311" s="59">
        <f t="shared" si="73"/>
        <v>305</v>
      </c>
      <c r="B311" s="76">
        <f t="shared" ca="1" si="60"/>
        <v>52657</v>
      </c>
      <c r="C311" s="76">
        <f t="shared" ca="1" si="61"/>
        <v>52688</v>
      </c>
      <c r="D311" s="77">
        <f t="shared" si="69"/>
        <v>26</v>
      </c>
      <c r="E311" s="77">
        <f t="shared" si="70"/>
        <v>0</v>
      </c>
      <c r="F311" s="75">
        <f t="shared" si="71"/>
        <v>0</v>
      </c>
      <c r="G311" s="75">
        <f t="shared" si="62"/>
        <v>0</v>
      </c>
      <c r="H311" s="59">
        <f>IF(SUM(F311:$F$366)=1,1,0)</f>
        <v>0</v>
      </c>
      <c r="I311" s="78">
        <f t="shared" si="63"/>
        <v>0</v>
      </c>
      <c r="J311" s="59">
        <f>IF(MOD(A311-1,12/VLOOKUP(Prem_Frequency,P_Parameters!$B$21:$C$24,2,FALSE))=0,1)*H311</f>
        <v>0</v>
      </c>
      <c r="K311" s="75">
        <f t="shared" si="64"/>
        <v>0</v>
      </c>
      <c r="L311" s="79">
        <f>SUMPRODUCT($J$7:$J$366,$N$7:$N$366)-SUMPRODUCT($J$7:J311,$N$7:N311)</f>
        <v>0</v>
      </c>
      <c r="M311" s="75">
        <f t="shared" ca="1" si="74"/>
        <v>0</v>
      </c>
      <c r="N311" s="75">
        <f>C_Higher!J311*Ann_Prem/No_Ann_Prems</f>
        <v>0</v>
      </c>
      <c r="O311" s="78">
        <f>VLOOKUP(INT((A311-1)/12)+1,P_Parameters!$B$63:$C$66,2)*N311</f>
        <v>0</v>
      </c>
      <c r="P311" s="80">
        <f t="shared" si="65"/>
        <v>0</v>
      </c>
      <c r="Q311" s="92">
        <f t="shared" si="66"/>
        <v>0</v>
      </c>
      <c r="R311" s="78">
        <f t="shared" ca="1" si="67"/>
        <v>0</v>
      </c>
      <c r="S311" s="75">
        <f t="shared" ca="1" si="68"/>
        <v>0</v>
      </c>
      <c r="T311" s="75">
        <f t="shared" ca="1" si="72"/>
        <v>0</v>
      </c>
      <c r="U311" s="81">
        <f>VLOOKUP(D311,P_Parameters!$B$71:$C$76,2)</f>
        <v>0</v>
      </c>
    </row>
    <row r="312" spans="1:21" x14ac:dyDescent="0.25">
      <c r="A312" s="59">
        <f t="shared" si="73"/>
        <v>306</v>
      </c>
      <c r="B312" s="76">
        <f t="shared" ca="1" si="60"/>
        <v>52688</v>
      </c>
      <c r="C312" s="76">
        <f t="shared" ca="1" si="61"/>
        <v>52718</v>
      </c>
      <c r="D312" s="77">
        <f t="shared" si="69"/>
        <v>26</v>
      </c>
      <c r="E312" s="77">
        <f t="shared" si="70"/>
        <v>0</v>
      </c>
      <c r="F312" s="75">
        <f t="shared" si="71"/>
        <v>0</v>
      </c>
      <c r="G312" s="75">
        <f t="shared" si="62"/>
        <v>0</v>
      </c>
      <c r="H312" s="59">
        <f>IF(SUM(F312:$F$366)=1,1,0)</f>
        <v>0</v>
      </c>
      <c r="I312" s="78">
        <f t="shared" si="63"/>
        <v>0</v>
      </c>
      <c r="J312" s="59">
        <f>IF(MOD(A312-1,12/VLOOKUP(Prem_Frequency,P_Parameters!$B$21:$C$24,2,FALSE))=0,1)*H312</f>
        <v>0</v>
      </c>
      <c r="K312" s="75">
        <f t="shared" si="64"/>
        <v>0</v>
      </c>
      <c r="L312" s="79">
        <f>SUMPRODUCT($J$7:$J$366,$N$7:$N$366)-SUMPRODUCT($J$7:J312,$N$7:N312)</f>
        <v>0</v>
      </c>
      <c r="M312" s="75">
        <f t="shared" ca="1" si="74"/>
        <v>0</v>
      </c>
      <c r="N312" s="75">
        <f>C_Higher!J312*Ann_Prem/No_Ann_Prems</f>
        <v>0</v>
      </c>
      <c r="O312" s="78">
        <f>VLOOKUP(INT((A312-1)/12)+1,P_Parameters!$B$63:$C$66,2)*N312</f>
        <v>0</v>
      </c>
      <c r="P312" s="80">
        <f t="shared" si="65"/>
        <v>0</v>
      </c>
      <c r="Q312" s="92">
        <f t="shared" si="66"/>
        <v>0</v>
      </c>
      <c r="R312" s="78">
        <f t="shared" ca="1" si="67"/>
        <v>0</v>
      </c>
      <c r="S312" s="75">
        <f t="shared" ca="1" si="68"/>
        <v>0</v>
      </c>
      <c r="T312" s="75">
        <f t="shared" ca="1" si="72"/>
        <v>0</v>
      </c>
      <c r="U312" s="81">
        <f>VLOOKUP(D312,P_Parameters!$B$71:$C$76,2)</f>
        <v>0</v>
      </c>
    </row>
    <row r="313" spans="1:21" x14ac:dyDescent="0.25">
      <c r="A313" s="59">
        <f t="shared" si="73"/>
        <v>307</v>
      </c>
      <c r="B313" s="76">
        <f t="shared" ca="1" si="60"/>
        <v>52718</v>
      </c>
      <c r="C313" s="76">
        <f t="shared" ca="1" si="61"/>
        <v>52749</v>
      </c>
      <c r="D313" s="77">
        <f t="shared" si="69"/>
        <v>26</v>
      </c>
      <c r="E313" s="77">
        <f t="shared" si="70"/>
        <v>0</v>
      </c>
      <c r="F313" s="75">
        <f t="shared" si="71"/>
        <v>0</v>
      </c>
      <c r="G313" s="75">
        <f t="shared" si="62"/>
        <v>0</v>
      </c>
      <c r="H313" s="59">
        <f>IF(SUM(F313:$F$366)=1,1,0)</f>
        <v>0</v>
      </c>
      <c r="I313" s="78">
        <f t="shared" si="63"/>
        <v>0</v>
      </c>
      <c r="J313" s="59">
        <f>IF(MOD(A313-1,12/VLOOKUP(Prem_Frequency,P_Parameters!$B$21:$C$24,2,FALSE))=0,1)*H313</f>
        <v>0</v>
      </c>
      <c r="K313" s="75">
        <f t="shared" si="64"/>
        <v>0</v>
      </c>
      <c r="L313" s="79">
        <f>SUMPRODUCT($J$7:$J$366,$N$7:$N$366)-SUMPRODUCT($J$7:J313,$N$7:N313)</f>
        <v>0</v>
      </c>
      <c r="M313" s="75">
        <f t="shared" ca="1" si="74"/>
        <v>0</v>
      </c>
      <c r="N313" s="75">
        <f>C_Higher!J313*Ann_Prem/No_Ann_Prems</f>
        <v>0</v>
      </c>
      <c r="O313" s="78">
        <f>VLOOKUP(INT((A313-1)/12)+1,P_Parameters!$B$63:$C$66,2)*N313</f>
        <v>0</v>
      </c>
      <c r="P313" s="80">
        <f t="shared" si="65"/>
        <v>0</v>
      </c>
      <c r="Q313" s="92">
        <f t="shared" si="66"/>
        <v>0</v>
      </c>
      <c r="R313" s="78">
        <f t="shared" ca="1" si="67"/>
        <v>0</v>
      </c>
      <c r="S313" s="75">
        <f t="shared" ca="1" si="68"/>
        <v>0</v>
      </c>
      <c r="T313" s="75">
        <f t="shared" ca="1" si="72"/>
        <v>0</v>
      </c>
      <c r="U313" s="81">
        <f>VLOOKUP(D313,P_Parameters!$B$71:$C$76,2)</f>
        <v>0</v>
      </c>
    </row>
    <row r="314" spans="1:21" x14ac:dyDescent="0.25">
      <c r="A314" s="59">
        <f t="shared" si="73"/>
        <v>308</v>
      </c>
      <c r="B314" s="76">
        <f t="shared" ca="1" si="60"/>
        <v>52749</v>
      </c>
      <c r="C314" s="76">
        <f t="shared" ca="1" si="61"/>
        <v>52779</v>
      </c>
      <c r="D314" s="77">
        <f t="shared" si="69"/>
        <v>26</v>
      </c>
      <c r="E314" s="77">
        <f t="shared" si="70"/>
        <v>0</v>
      </c>
      <c r="F314" s="75">
        <f t="shared" si="71"/>
        <v>0</v>
      </c>
      <c r="G314" s="75">
        <f t="shared" si="62"/>
        <v>0</v>
      </c>
      <c r="H314" s="59">
        <f>IF(SUM(F314:$F$366)=1,1,0)</f>
        <v>0</v>
      </c>
      <c r="I314" s="78">
        <f t="shared" si="63"/>
        <v>0</v>
      </c>
      <c r="J314" s="59">
        <f>IF(MOD(A314-1,12/VLOOKUP(Prem_Frequency,P_Parameters!$B$21:$C$24,2,FALSE))=0,1)*H314</f>
        <v>0</v>
      </c>
      <c r="K314" s="75">
        <f t="shared" si="64"/>
        <v>0</v>
      </c>
      <c r="L314" s="79">
        <f>SUMPRODUCT($J$7:$J$366,$N$7:$N$366)-SUMPRODUCT($J$7:J314,$N$7:N314)</f>
        <v>0</v>
      </c>
      <c r="M314" s="75">
        <f t="shared" ca="1" si="74"/>
        <v>0</v>
      </c>
      <c r="N314" s="75">
        <f>C_Higher!J314*Ann_Prem/No_Ann_Prems</f>
        <v>0</v>
      </c>
      <c r="O314" s="78">
        <f>VLOOKUP(INT((A314-1)/12)+1,P_Parameters!$B$63:$C$66,2)*N314</f>
        <v>0</v>
      </c>
      <c r="P314" s="80">
        <f t="shared" si="65"/>
        <v>0</v>
      </c>
      <c r="Q314" s="92">
        <f t="shared" si="66"/>
        <v>0</v>
      </c>
      <c r="R314" s="78">
        <f t="shared" ca="1" si="67"/>
        <v>0</v>
      </c>
      <c r="S314" s="75">
        <f t="shared" ca="1" si="68"/>
        <v>0</v>
      </c>
      <c r="T314" s="75">
        <f t="shared" ca="1" si="72"/>
        <v>0</v>
      </c>
      <c r="U314" s="81">
        <f>VLOOKUP(D314,P_Parameters!$B$71:$C$76,2)</f>
        <v>0</v>
      </c>
    </row>
    <row r="315" spans="1:21" x14ac:dyDescent="0.25">
      <c r="A315" s="59">
        <f t="shared" si="73"/>
        <v>309</v>
      </c>
      <c r="B315" s="76">
        <f t="shared" ca="1" si="60"/>
        <v>52779</v>
      </c>
      <c r="C315" s="76">
        <f t="shared" ca="1" si="61"/>
        <v>52810</v>
      </c>
      <c r="D315" s="77">
        <f t="shared" si="69"/>
        <v>26</v>
      </c>
      <c r="E315" s="77">
        <f t="shared" si="70"/>
        <v>0</v>
      </c>
      <c r="F315" s="75">
        <f t="shared" si="71"/>
        <v>0</v>
      </c>
      <c r="G315" s="75">
        <f t="shared" si="62"/>
        <v>0</v>
      </c>
      <c r="H315" s="59">
        <f>IF(SUM(F315:$F$366)=1,1,0)</f>
        <v>0</v>
      </c>
      <c r="I315" s="78">
        <f t="shared" si="63"/>
        <v>0</v>
      </c>
      <c r="J315" s="59">
        <f>IF(MOD(A315-1,12/VLOOKUP(Prem_Frequency,P_Parameters!$B$21:$C$24,2,FALSE))=0,1)*H315</f>
        <v>0</v>
      </c>
      <c r="K315" s="75">
        <f t="shared" si="64"/>
        <v>0</v>
      </c>
      <c r="L315" s="79">
        <f>SUMPRODUCT($J$7:$J$366,$N$7:$N$366)-SUMPRODUCT($J$7:J315,$N$7:N315)</f>
        <v>0</v>
      </c>
      <c r="M315" s="75">
        <f t="shared" ca="1" si="74"/>
        <v>0</v>
      </c>
      <c r="N315" s="75">
        <f>C_Higher!J315*Ann_Prem/No_Ann_Prems</f>
        <v>0</v>
      </c>
      <c r="O315" s="78">
        <f>VLOOKUP(INT((A315-1)/12)+1,P_Parameters!$B$63:$C$66,2)*N315</f>
        <v>0</v>
      </c>
      <c r="P315" s="80">
        <f t="shared" si="65"/>
        <v>0</v>
      </c>
      <c r="Q315" s="92">
        <f t="shared" si="66"/>
        <v>0</v>
      </c>
      <c r="R315" s="78">
        <f t="shared" ca="1" si="67"/>
        <v>0</v>
      </c>
      <c r="S315" s="75">
        <f t="shared" ca="1" si="68"/>
        <v>0</v>
      </c>
      <c r="T315" s="75">
        <f t="shared" ca="1" si="72"/>
        <v>0</v>
      </c>
      <c r="U315" s="81">
        <f>VLOOKUP(D315,P_Parameters!$B$71:$C$76,2)</f>
        <v>0</v>
      </c>
    </row>
    <row r="316" spans="1:21" x14ac:dyDescent="0.25">
      <c r="A316" s="59">
        <f t="shared" si="73"/>
        <v>310</v>
      </c>
      <c r="B316" s="76">
        <f t="shared" ca="1" si="60"/>
        <v>52810</v>
      </c>
      <c r="C316" s="76">
        <f t="shared" ca="1" si="61"/>
        <v>52841</v>
      </c>
      <c r="D316" s="77">
        <f t="shared" si="69"/>
        <v>26</v>
      </c>
      <c r="E316" s="77">
        <f t="shared" si="70"/>
        <v>0</v>
      </c>
      <c r="F316" s="75">
        <f t="shared" si="71"/>
        <v>0</v>
      </c>
      <c r="G316" s="75">
        <f t="shared" si="62"/>
        <v>0</v>
      </c>
      <c r="H316" s="59">
        <f>IF(SUM(F316:$F$366)=1,1,0)</f>
        <v>0</v>
      </c>
      <c r="I316" s="78">
        <f t="shared" si="63"/>
        <v>0</v>
      </c>
      <c r="J316" s="59">
        <f>IF(MOD(A316-1,12/VLOOKUP(Prem_Frequency,P_Parameters!$B$21:$C$24,2,FALSE))=0,1)*H316</f>
        <v>0</v>
      </c>
      <c r="K316" s="75">
        <f t="shared" si="64"/>
        <v>0</v>
      </c>
      <c r="L316" s="79">
        <f>SUMPRODUCT($J$7:$J$366,$N$7:$N$366)-SUMPRODUCT($J$7:J316,$N$7:N316)</f>
        <v>0</v>
      </c>
      <c r="M316" s="75">
        <f t="shared" ca="1" si="74"/>
        <v>0</v>
      </c>
      <c r="N316" s="75">
        <f>C_Higher!J316*Ann_Prem/No_Ann_Prems</f>
        <v>0</v>
      </c>
      <c r="O316" s="78">
        <f>VLOOKUP(INT((A316-1)/12)+1,P_Parameters!$B$63:$C$66,2)*N316</f>
        <v>0</v>
      </c>
      <c r="P316" s="80">
        <f t="shared" si="65"/>
        <v>0</v>
      </c>
      <c r="Q316" s="92">
        <f t="shared" si="66"/>
        <v>0</v>
      </c>
      <c r="R316" s="78">
        <f t="shared" ca="1" si="67"/>
        <v>0</v>
      </c>
      <c r="S316" s="75">
        <f t="shared" ca="1" si="68"/>
        <v>0</v>
      </c>
      <c r="T316" s="75">
        <f t="shared" ca="1" si="72"/>
        <v>0</v>
      </c>
      <c r="U316" s="81">
        <f>VLOOKUP(D316,P_Parameters!$B$71:$C$76,2)</f>
        <v>0</v>
      </c>
    </row>
    <row r="317" spans="1:21" x14ac:dyDescent="0.25">
      <c r="A317" s="59">
        <f t="shared" si="73"/>
        <v>311</v>
      </c>
      <c r="B317" s="76">
        <f t="shared" ca="1" si="60"/>
        <v>52841</v>
      </c>
      <c r="C317" s="76">
        <f t="shared" ca="1" si="61"/>
        <v>52871</v>
      </c>
      <c r="D317" s="77">
        <f t="shared" si="69"/>
        <v>26</v>
      </c>
      <c r="E317" s="77">
        <f t="shared" si="70"/>
        <v>0</v>
      </c>
      <c r="F317" s="75">
        <f t="shared" si="71"/>
        <v>0</v>
      </c>
      <c r="G317" s="75">
        <f t="shared" si="62"/>
        <v>0</v>
      </c>
      <c r="H317" s="59">
        <f>IF(SUM(F317:$F$366)=1,1,0)</f>
        <v>0</v>
      </c>
      <c r="I317" s="78">
        <f t="shared" si="63"/>
        <v>0</v>
      </c>
      <c r="J317" s="59">
        <f>IF(MOD(A317-1,12/VLOOKUP(Prem_Frequency,P_Parameters!$B$21:$C$24,2,FALSE))=0,1)*H317</f>
        <v>0</v>
      </c>
      <c r="K317" s="75">
        <f t="shared" si="64"/>
        <v>0</v>
      </c>
      <c r="L317" s="79">
        <f>SUMPRODUCT($J$7:$J$366,$N$7:$N$366)-SUMPRODUCT($J$7:J317,$N$7:N317)</f>
        <v>0</v>
      </c>
      <c r="M317" s="75">
        <f t="shared" ca="1" si="74"/>
        <v>0</v>
      </c>
      <c r="N317" s="75">
        <f>C_Higher!J317*Ann_Prem/No_Ann_Prems</f>
        <v>0</v>
      </c>
      <c r="O317" s="78">
        <f>VLOOKUP(INT((A317-1)/12)+1,P_Parameters!$B$63:$C$66,2)*N317</f>
        <v>0</v>
      </c>
      <c r="P317" s="80">
        <f t="shared" si="65"/>
        <v>0</v>
      </c>
      <c r="Q317" s="92">
        <f t="shared" si="66"/>
        <v>0</v>
      </c>
      <c r="R317" s="78">
        <f t="shared" ca="1" si="67"/>
        <v>0</v>
      </c>
      <c r="S317" s="75">
        <f t="shared" ca="1" si="68"/>
        <v>0</v>
      </c>
      <c r="T317" s="75">
        <f t="shared" ca="1" si="72"/>
        <v>0</v>
      </c>
      <c r="U317" s="81">
        <f>VLOOKUP(D317,P_Parameters!$B$71:$C$76,2)</f>
        <v>0</v>
      </c>
    </row>
    <row r="318" spans="1:21" x14ac:dyDescent="0.25">
      <c r="A318" s="59">
        <f t="shared" si="73"/>
        <v>312</v>
      </c>
      <c r="B318" s="76">
        <f t="shared" ca="1" si="60"/>
        <v>52871</v>
      </c>
      <c r="C318" s="76">
        <f t="shared" ca="1" si="61"/>
        <v>52902</v>
      </c>
      <c r="D318" s="77">
        <f t="shared" si="69"/>
        <v>27</v>
      </c>
      <c r="E318" s="77">
        <f t="shared" si="70"/>
        <v>26</v>
      </c>
      <c r="F318" s="75">
        <f t="shared" si="71"/>
        <v>0</v>
      </c>
      <c r="G318" s="75">
        <f t="shared" si="62"/>
        <v>0</v>
      </c>
      <c r="H318" s="59">
        <f>IF(SUM(F318:$F$366)=1,1,0)</f>
        <v>0</v>
      </c>
      <c r="I318" s="78">
        <f t="shared" si="63"/>
        <v>0</v>
      </c>
      <c r="J318" s="59">
        <f>IF(MOD(A318-1,12/VLOOKUP(Prem_Frequency,P_Parameters!$B$21:$C$24,2,FALSE))=0,1)*H318</f>
        <v>0</v>
      </c>
      <c r="K318" s="75">
        <f t="shared" si="64"/>
        <v>0</v>
      </c>
      <c r="L318" s="79">
        <f>SUMPRODUCT($J$7:$J$366,$N$7:$N$366)-SUMPRODUCT($J$7:J318,$N$7:N318)</f>
        <v>0</v>
      </c>
      <c r="M318" s="75">
        <f t="shared" ca="1" si="74"/>
        <v>0</v>
      </c>
      <c r="N318" s="75">
        <f>C_Higher!J318*Ann_Prem/No_Ann_Prems</f>
        <v>0</v>
      </c>
      <c r="O318" s="78">
        <f>VLOOKUP(INT((A318-1)/12)+1,P_Parameters!$B$63:$C$66,2)*N318</f>
        <v>0</v>
      </c>
      <c r="P318" s="80">
        <f t="shared" si="65"/>
        <v>0</v>
      </c>
      <c r="Q318" s="92">
        <f t="shared" si="66"/>
        <v>0</v>
      </c>
      <c r="R318" s="78">
        <f t="shared" ca="1" si="67"/>
        <v>0</v>
      </c>
      <c r="S318" s="75">
        <f t="shared" ca="1" si="68"/>
        <v>0</v>
      </c>
      <c r="T318" s="75">
        <f t="shared" ca="1" si="72"/>
        <v>0</v>
      </c>
      <c r="U318" s="81">
        <f>VLOOKUP(D318,P_Parameters!$B$71:$C$76,2)</f>
        <v>0</v>
      </c>
    </row>
    <row r="319" spans="1:21" x14ac:dyDescent="0.25">
      <c r="A319" s="59">
        <f t="shared" si="73"/>
        <v>313</v>
      </c>
      <c r="B319" s="76">
        <f t="shared" ca="1" si="60"/>
        <v>52902</v>
      </c>
      <c r="C319" s="76">
        <f t="shared" ca="1" si="61"/>
        <v>52932</v>
      </c>
      <c r="D319" s="77">
        <f t="shared" si="69"/>
        <v>27</v>
      </c>
      <c r="E319" s="77">
        <f t="shared" si="70"/>
        <v>0</v>
      </c>
      <c r="F319" s="75">
        <f t="shared" si="71"/>
        <v>0</v>
      </c>
      <c r="G319" s="75">
        <f t="shared" si="62"/>
        <v>0</v>
      </c>
      <c r="H319" s="59">
        <f>IF(SUM(F319:$F$366)=1,1,0)</f>
        <v>0</v>
      </c>
      <c r="I319" s="78">
        <f t="shared" si="63"/>
        <v>0</v>
      </c>
      <c r="J319" s="59">
        <f>IF(MOD(A319-1,12/VLOOKUP(Prem_Frequency,P_Parameters!$B$21:$C$24,2,FALSE))=0,1)*H319</f>
        <v>0</v>
      </c>
      <c r="K319" s="75">
        <f t="shared" si="64"/>
        <v>0</v>
      </c>
      <c r="L319" s="79">
        <f>SUMPRODUCT($J$7:$J$366,$N$7:$N$366)-SUMPRODUCT($J$7:J319,$N$7:N319)</f>
        <v>0</v>
      </c>
      <c r="M319" s="75">
        <f t="shared" ca="1" si="74"/>
        <v>0</v>
      </c>
      <c r="N319" s="75">
        <f>C_Higher!J319*Ann_Prem/No_Ann_Prems</f>
        <v>0</v>
      </c>
      <c r="O319" s="78">
        <f>VLOOKUP(INT((A319-1)/12)+1,P_Parameters!$B$63:$C$66,2)*N319</f>
        <v>0</v>
      </c>
      <c r="P319" s="80">
        <f t="shared" si="65"/>
        <v>0</v>
      </c>
      <c r="Q319" s="92">
        <f t="shared" si="66"/>
        <v>0</v>
      </c>
      <c r="R319" s="78">
        <f t="shared" ca="1" si="67"/>
        <v>0</v>
      </c>
      <c r="S319" s="75">
        <f t="shared" ca="1" si="68"/>
        <v>0</v>
      </c>
      <c r="T319" s="75">
        <f t="shared" ca="1" si="72"/>
        <v>0</v>
      </c>
      <c r="U319" s="81">
        <f>VLOOKUP(D319,P_Parameters!$B$71:$C$76,2)</f>
        <v>0</v>
      </c>
    </row>
    <row r="320" spans="1:21" x14ac:dyDescent="0.25">
      <c r="A320" s="59">
        <f t="shared" si="73"/>
        <v>314</v>
      </c>
      <c r="B320" s="76">
        <f t="shared" ca="1" si="60"/>
        <v>52932</v>
      </c>
      <c r="C320" s="76">
        <f t="shared" ca="1" si="61"/>
        <v>52963</v>
      </c>
      <c r="D320" s="77">
        <f t="shared" si="69"/>
        <v>27</v>
      </c>
      <c r="E320" s="77">
        <f t="shared" si="70"/>
        <v>0</v>
      </c>
      <c r="F320" s="75">
        <f t="shared" si="71"/>
        <v>0</v>
      </c>
      <c r="G320" s="75">
        <f t="shared" si="62"/>
        <v>0</v>
      </c>
      <c r="H320" s="59">
        <f>IF(SUM(F320:$F$366)=1,1,0)</f>
        <v>0</v>
      </c>
      <c r="I320" s="78">
        <f t="shared" si="63"/>
        <v>0</v>
      </c>
      <c r="J320" s="59">
        <f>IF(MOD(A320-1,12/VLOOKUP(Prem_Frequency,P_Parameters!$B$21:$C$24,2,FALSE))=0,1)*H320</f>
        <v>0</v>
      </c>
      <c r="K320" s="75">
        <f t="shared" si="64"/>
        <v>0</v>
      </c>
      <c r="L320" s="79">
        <f>SUMPRODUCT($J$7:$J$366,$N$7:$N$366)-SUMPRODUCT($J$7:J320,$N$7:N320)</f>
        <v>0</v>
      </c>
      <c r="M320" s="75">
        <f t="shared" ca="1" si="74"/>
        <v>0</v>
      </c>
      <c r="N320" s="75">
        <f>C_Higher!J320*Ann_Prem/No_Ann_Prems</f>
        <v>0</v>
      </c>
      <c r="O320" s="78">
        <f>VLOOKUP(INT((A320-1)/12)+1,P_Parameters!$B$63:$C$66,2)*N320</f>
        <v>0</v>
      </c>
      <c r="P320" s="80">
        <f t="shared" si="65"/>
        <v>0</v>
      </c>
      <c r="Q320" s="92">
        <f t="shared" si="66"/>
        <v>0</v>
      </c>
      <c r="R320" s="78">
        <f t="shared" ca="1" si="67"/>
        <v>0</v>
      </c>
      <c r="S320" s="75">
        <f t="shared" ca="1" si="68"/>
        <v>0</v>
      </c>
      <c r="T320" s="75">
        <f t="shared" ca="1" si="72"/>
        <v>0</v>
      </c>
      <c r="U320" s="81">
        <f>VLOOKUP(D320,P_Parameters!$B$71:$C$76,2)</f>
        <v>0</v>
      </c>
    </row>
    <row r="321" spans="1:21" x14ac:dyDescent="0.25">
      <c r="A321" s="59">
        <f t="shared" si="73"/>
        <v>315</v>
      </c>
      <c r="B321" s="76">
        <f t="shared" ca="1" si="60"/>
        <v>52963</v>
      </c>
      <c r="C321" s="76">
        <f t="shared" ca="1" si="61"/>
        <v>52994</v>
      </c>
      <c r="D321" s="77">
        <f t="shared" si="69"/>
        <v>27</v>
      </c>
      <c r="E321" s="77">
        <f t="shared" si="70"/>
        <v>0</v>
      </c>
      <c r="F321" s="75">
        <f t="shared" si="71"/>
        <v>0</v>
      </c>
      <c r="G321" s="75">
        <f t="shared" si="62"/>
        <v>0</v>
      </c>
      <c r="H321" s="59">
        <f>IF(SUM(F321:$F$366)=1,1,0)</f>
        <v>0</v>
      </c>
      <c r="I321" s="78">
        <f t="shared" si="63"/>
        <v>0</v>
      </c>
      <c r="J321" s="59">
        <f>IF(MOD(A321-1,12/VLOOKUP(Prem_Frequency,P_Parameters!$B$21:$C$24,2,FALSE))=0,1)*H321</f>
        <v>0</v>
      </c>
      <c r="K321" s="75">
        <f t="shared" si="64"/>
        <v>0</v>
      </c>
      <c r="L321" s="79">
        <f>SUMPRODUCT($J$7:$J$366,$N$7:$N$366)-SUMPRODUCT($J$7:J321,$N$7:N321)</f>
        <v>0</v>
      </c>
      <c r="M321" s="75">
        <f t="shared" ca="1" si="74"/>
        <v>0</v>
      </c>
      <c r="N321" s="75">
        <f>C_Higher!J321*Ann_Prem/No_Ann_Prems</f>
        <v>0</v>
      </c>
      <c r="O321" s="78">
        <f>VLOOKUP(INT((A321-1)/12)+1,P_Parameters!$B$63:$C$66,2)*N321</f>
        <v>0</v>
      </c>
      <c r="P321" s="80">
        <f t="shared" si="65"/>
        <v>0</v>
      </c>
      <c r="Q321" s="92">
        <f t="shared" si="66"/>
        <v>0</v>
      </c>
      <c r="R321" s="78">
        <f t="shared" ca="1" si="67"/>
        <v>0</v>
      </c>
      <c r="S321" s="75">
        <f t="shared" ca="1" si="68"/>
        <v>0</v>
      </c>
      <c r="T321" s="75">
        <f t="shared" ca="1" si="72"/>
        <v>0</v>
      </c>
      <c r="U321" s="81">
        <f>VLOOKUP(D321,P_Parameters!$B$71:$C$76,2)</f>
        <v>0</v>
      </c>
    </row>
    <row r="322" spans="1:21" x14ac:dyDescent="0.25">
      <c r="A322" s="59">
        <f t="shared" si="73"/>
        <v>316</v>
      </c>
      <c r="B322" s="76">
        <f t="shared" ca="1" si="60"/>
        <v>52994</v>
      </c>
      <c r="C322" s="76">
        <f t="shared" ca="1" si="61"/>
        <v>53022</v>
      </c>
      <c r="D322" s="77">
        <f t="shared" si="69"/>
        <v>27</v>
      </c>
      <c r="E322" s="77">
        <f t="shared" si="70"/>
        <v>0</v>
      </c>
      <c r="F322" s="75">
        <f t="shared" si="71"/>
        <v>0</v>
      </c>
      <c r="G322" s="75">
        <f t="shared" si="62"/>
        <v>0</v>
      </c>
      <c r="H322" s="59">
        <f>IF(SUM(F322:$F$366)=1,1,0)</f>
        <v>0</v>
      </c>
      <c r="I322" s="78">
        <f t="shared" si="63"/>
        <v>0</v>
      </c>
      <c r="J322" s="59">
        <f>IF(MOD(A322-1,12/VLOOKUP(Prem_Frequency,P_Parameters!$B$21:$C$24,2,FALSE))=0,1)*H322</f>
        <v>0</v>
      </c>
      <c r="K322" s="75">
        <f t="shared" si="64"/>
        <v>0</v>
      </c>
      <c r="L322" s="79">
        <f>SUMPRODUCT($J$7:$J$366,$N$7:$N$366)-SUMPRODUCT($J$7:J322,$N$7:N322)</f>
        <v>0</v>
      </c>
      <c r="M322" s="75">
        <f t="shared" ca="1" si="74"/>
        <v>0</v>
      </c>
      <c r="N322" s="75">
        <f>C_Higher!J322*Ann_Prem/No_Ann_Prems</f>
        <v>0</v>
      </c>
      <c r="O322" s="78">
        <f>VLOOKUP(INT((A322-1)/12)+1,P_Parameters!$B$63:$C$66,2)*N322</f>
        <v>0</v>
      </c>
      <c r="P322" s="80">
        <f t="shared" si="65"/>
        <v>0</v>
      </c>
      <c r="Q322" s="92">
        <f t="shared" si="66"/>
        <v>0</v>
      </c>
      <c r="R322" s="78">
        <f t="shared" ca="1" si="67"/>
        <v>0</v>
      </c>
      <c r="S322" s="75">
        <f t="shared" ca="1" si="68"/>
        <v>0</v>
      </c>
      <c r="T322" s="75">
        <f t="shared" ca="1" si="72"/>
        <v>0</v>
      </c>
      <c r="U322" s="81">
        <f>VLOOKUP(D322,P_Parameters!$B$71:$C$76,2)</f>
        <v>0</v>
      </c>
    </row>
    <row r="323" spans="1:21" x14ac:dyDescent="0.25">
      <c r="A323" s="59">
        <f t="shared" si="73"/>
        <v>317</v>
      </c>
      <c r="B323" s="76">
        <f t="shared" ca="1" si="60"/>
        <v>53022</v>
      </c>
      <c r="C323" s="76">
        <f t="shared" ca="1" si="61"/>
        <v>53053</v>
      </c>
      <c r="D323" s="77">
        <f t="shared" si="69"/>
        <v>27</v>
      </c>
      <c r="E323" s="77">
        <f t="shared" si="70"/>
        <v>0</v>
      </c>
      <c r="F323" s="75">
        <f t="shared" si="71"/>
        <v>0</v>
      </c>
      <c r="G323" s="75">
        <f t="shared" si="62"/>
        <v>0</v>
      </c>
      <c r="H323" s="59">
        <f>IF(SUM(F323:$F$366)=1,1,0)</f>
        <v>0</v>
      </c>
      <c r="I323" s="78">
        <f t="shared" si="63"/>
        <v>0</v>
      </c>
      <c r="J323" s="59">
        <f>IF(MOD(A323-1,12/VLOOKUP(Prem_Frequency,P_Parameters!$B$21:$C$24,2,FALSE))=0,1)*H323</f>
        <v>0</v>
      </c>
      <c r="K323" s="75">
        <f t="shared" si="64"/>
        <v>0</v>
      </c>
      <c r="L323" s="79">
        <f>SUMPRODUCT($J$7:$J$366,$N$7:$N$366)-SUMPRODUCT($J$7:J323,$N$7:N323)</f>
        <v>0</v>
      </c>
      <c r="M323" s="75">
        <f t="shared" ca="1" si="74"/>
        <v>0</v>
      </c>
      <c r="N323" s="75">
        <f>C_Higher!J323*Ann_Prem/No_Ann_Prems</f>
        <v>0</v>
      </c>
      <c r="O323" s="78">
        <f>VLOOKUP(INT((A323-1)/12)+1,P_Parameters!$B$63:$C$66,2)*N323</f>
        <v>0</v>
      </c>
      <c r="P323" s="80">
        <f t="shared" si="65"/>
        <v>0</v>
      </c>
      <c r="Q323" s="92">
        <f t="shared" si="66"/>
        <v>0</v>
      </c>
      <c r="R323" s="78">
        <f t="shared" ca="1" si="67"/>
        <v>0</v>
      </c>
      <c r="S323" s="75">
        <f t="shared" ca="1" si="68"/>
        <v>0</v>
      </c>
      <c r="T323" s="75">
        <f t="shared" ca="1" si="72"/>
        <v>0</v>
      </c>
      <c r="U323" s="81">
        <f>VLOOKUP(D323,P_Parameters!$B$71:$C$76,2)</f>
        <v>0</v>
      </c>
    </row>
    <row r="324" spans="1:21" x14ac:dyDescent="0.25">
      <c r="A324" s="59">
        <f t="shared" si="73"/>
        <v>318</v>
      </c>
      <c r="B324" s="76">
        <f t="shared" ca="1" si="60"/>
        <v>53053</v>
      </c>
      <c r="C324" s="76">
        <f t="shared" ca="1" si="61"/>
        <v>53083</v>
      </c>
      <c r="D324" s="77">
        <f t="shared" si="69"/>
        <v>27</v>
      </c>
      <c r="E324" s="77">
        <f t="shared" si="70"/>
        <v>0</v>
      </c>
      <c r="F324" s="75">
        <f t="shared" si="71"/>
        <v>0</v>
      </c>
      <c r="G324" s="75">
        <f t="shared" si="62"/>
        <v>0</v>
      </c>
      <c r="H324" s="59">
        <f>IF(SUM(F324:$F$366)=1,1,0)</f>
        <v>0</v>
      </c>
      <c r="I324" s="78">
        <f t="shared" si="63"/>
        <v>0</v>
      </c>
      <c r="J324" s="59">
        <f>IF(MOD(A324-1,12/VLOOKUP(Prem_Frequency,P_Parameters!$B$21:$C$24,2,FALSE))=0,1)*H324</f>
        <v>0</v>
      </c>
      <c r="K324" s="75">
        <f t="shared" si="64"/>
        <v>0</v>
      </c>
      <c r="L324" s="79">
        <f>SUMPRODUCT($J$7:$J$366,$N$7:$N$366)-SUMPRODUCT($J$7:J324,$N$7:N324)</f>
        <v>0</v>
      </c>
      <c r="M324" s="75">
        <f t="shared" ca="1" si="74"/>
        <v>0</v>
      </c>
      <c r="N324" s="75">
        <f>C_Higher!J324*Ann_Prem/No_Ann_Prems</f>
        <v>0</v>
      </c>
      <c r="O324" s="78">
        <f>VLOOKUP(INT((A324-1)/12)+1,P_Parameters!$B$63:$C$66,2)*N324</f>
        <v>0</v>
      </c>
      <c r="P324" s="80">
        <f t="shared" si="65"/>
        <v>0</v>
      </c>
      <c r="Q324" s="92">
        <f t="shared" si="66"/>
        <v>0</v>
      </c>
      <c r="R324" s="78">
        <f t="shared" ca="1" si="67"/>
        <v>0</v>
      </c>
      <c r="S324" s="75">
        <f t="shared" ca="1" si="68"/>
        <v>0</v>
      </c>
      <c r="T324" s="75">
        <f t="shared" ca="1" si="72"/>
        <v>0</v>
      </c>
      <c r="U324" s="81">
        <f>VLOOKUP(D324,P_Parameters!$B$71:$C$76,2)</f>
        <v>0</v>
      </c>
    </row>
    <row r="325" spans="1:21" x14ac:dyDescent="0.25">
      <c r="A325" s="59">
        <f t="shared" si="73"/>
        <v>319</v>
      </c>
      <c r="B325" s="76">
        <f t="shared" ca="1" si="60"/>
        <v>53083</v>
      </c>
      <c r="C325" s="76">
        <f t="shared" ca="1" si="61"/>
        <v>53114</v>
      </c>
      <c r="D325" s="77">
        <f t="shared" si="69"/>
        <v>27</v>
      </c>
      <c r="E325" s="77">
        <f t="shared" si="70"/>
        <v>0</v>
      </c>
      <c r="F325" s="75">
        <f t="shared" si="71"/>
        <v>0</v>
      </c>
      <c r="G325" s="75">
        <f t="shared" si="62"/>
        <v>0</v>
      </c>
      <c r="H325" s="59">
        <f>IF(SUM(F325:$F$366)=1,1,0)</f>
        <v>0</v>
      </c>
      <c r="I325" s="78">
        <f t="shared" si="63"/>
        <v>0</v>
      </c>
      <c r="J325" s="59">
        <f>IF(MOD(A325-1,12/VLOOKUP(Prem_Frequency,P_Parameters!$B$21:$C$24,2,FALSE))=0,1)*H325</f>
        <v>0</v>
      </c>
      <c r="K325" s="75">
        <f t="shared" si="64"/>
        <v>0</v>
      </c>
      <c r="L325" s="79">
        <f>SUMPRODUCT($J$7:$J$366,$N$7:$N$366)-SUMPRODUCT($J$7:J325,$N$7:N325)</f>
        <v>0</v>
      </c>
      <c r="M325" s="75">
        <f t="shared" ca="1" si="74"/>
        <v>0</v>
      </c>
      <c r="N325" s="75">
        <f>C_Higher!J325*Ann_Prem/No_Ann_Prems</f>
        <v>0</v>
      </c>
      <c r="O325" s="78">
        <f>VLOOKUP(INT((A325-1)/12)+1,P_Parameters!$B$63:$C$66,2)*N325</f>
        <v>0</v>
      </c>
      <c r="P325" s="80">
        <f t="shared" si="65"/>
        <v>0</v>
      </c>
      <c r="Q325" s="92">
        <f t="shared" si="66"/>
        <v>0</v>
      </c>
      <c r="R325" s="78">
        <f t="shared" ca="1" si="67"/>
        <v>0</v>
      </c>
      <c r="S325" s="75">
        <f t="shared" ca="1" si="68"/>
        <v>0</v>
      </c>
      <c r="T325" s="75">
        <f t="shared" ca="1" si="72"/>
        <v>0</v>
      </c>
      <c r="U325" s="81">
        <f>VLOOKUP(D325,P_Parameters!$B$71:$C$76,2)</f>
        <v>0</v>
      </c>
    </row>
    <row r="326" spans="1:21" x14ac:dyDescent="0.25">
      <c r="A326" s="59">
        <f t="shared" si="73"/>
        <v>320</v>
      </c>
      <c r="B326" s="76">
        <f t="shared" ca="1" si="60"/>
        <v>53114</v>
      </c>
      <c r="C326" s="76">
        <f t="shared" ca="1" si="61"/>
        <v>53144</v>
      </c>
      <c r="D326" s="77">
        <f t="shared" si="69"/>
        <v>27</v>
      </c>
      <c r="E326" s="77">
        <f t="shared" si="70"/>
        <v>0</v>
      </c>
      <c r="F326" s="75">
        <f t="shared" si="71"/>
        <v>0</v>
      </c>
      <c r="G326" s="75">
        <f t="shared" si="62"/>
        <v>0</v>
      </c>
      <c r="H326" s="59">
        <f>IF(SUM(F326:$F$366)=1,1,0)</f>
        <v>0</v>
      </c>
      <c r="I326" s="78">
        <f t="shared" si="63"/>
        <v>0</v>
      </c>
      <c r="J326" s="59">
        <f>IF(MOD(A326-1,12/VLOOKUP(Prem_Frequency,P_Parameters!$B$21:$C$24,2,FALSE))=0,1)*H326</f>
        <v>0</v>
      </c>
      <c r="K326" s="75">
        <f t="shared" si="64"/>
        <v>0</v>
      </c>
      <c r="L326" s="79">
        <f>SUMPRODUCT($J$7:$J$366,$N$7:$N$366)-SUMPRODUCT($J$7:J326,$N$7:N326)</f>
        <v>0</v>
      </c>
      <c r="M326" s="75">
        <f t="shared" ca="1" si="74"/>
        <v>0</v>
      </c>
      <c r="N326" s="75">
        <f>C_Higher!J326*Ann_Prem/No_Ann_Prems</f>
        <v>0</v>
      </c>
      <c r="O326" s="78">
        <f>VLOOKUP(INT((A326-1)/12)+1,P_Parameters!$B$63:$C$66,2)*N326</f>
        <v>0</v>
      </c>
      <c r="P326" s="80">
        <f t="shared" si="65"/>
        <v>0</v>
      </c>
      <c r="Q326" s="92">
        <f t="shared" si="66"/>
        <v>0</v>
      </c>
      <c r="R326" s="78">
        <f t="shared" ca="1" si="67"/>
        <v>0</v>
      </c>
      <c r="S326" s="75">
        <f t="shared" ca="1" si="68"/>
        <v>0</v>
      </c>
      <c r="T326" s="75">
        <f t="shared" ca="1" si="72"/>
        <v>0</v>
      </c>
      <c r="U326" s="81">
        <f>VLOOKUP(D326,P_Parameters!$B$71:$C$76,2)</f>
        <v>0</v>
      </c>
    </row>
    <row r="327" spans="1:21" x14ac:dyDescent="0.25">
      <c r="A327" s="59">
        <f t="shared" si="73"/>
        <v>321</v>
      </c>
      <c r="B327" s="76">
        <f t="shared" ref="B327:B366" ca="1" si="75">DATE(YEAR(Illn_Date),MONTH(Illn_Date)+A327-1,1)</f>
        <v>53144</v>
      </c>
      <c r="C327" s="76">
        <f t="shared" ref="C327:C366" ca="1" si="76">DATE(YEAR(Illn_Date),MONTH(Illn_Date)+A327,1)</f>
        <v>53175</v>
      </c>
      <c r="D327" s="77">
        <f t="shared" si="69"/>
        <v>27</v>
      </c>
      <c r="E327" s="77">
        <f t="shared" si="70"/>
        <v>0</v>
      </c>
      <c r="F327" s="75">
        <f t="shared" si="71"/>
        <v>0</v>
      </c>
      <c r="G327" s="75">
        <f t="shared" ref="G327:G366" si="77">IF(MOD(A327,12)=1,1,0)*H327</f>
        <v>0</v>
      </c>
      <c r="H327" s="59">
        <f>IF(SUM(F327:$F$366)=1,1,0)</f>
        <v>0</v>
      </c>
      <c r="I327" s="78">
        <f t="shared" ref="I327:I366" si="78">H327*(1-F327)</f>
        <v>0</v>
      </c>
      <c r="J327" s="59">
        <f>IF(MOD(A327-1,12/VLOOKUP(Prem_Frequency,P_Parameters!$B$21:$C$24,2,FALSE))=0,1)*H327</f>
        <v>0</v>
      </c>
      <c r="K327" s="75">
        <f t="shared" ref="K327:K366" si="79">Sum_Assured*H327</f>
        <v>0</v>
      </c>
      <c r="L327" s="79">
        <f>SUMPRODUCT($J$7:$J$366,$N$7:$N$366)-SUMPRODUCT($J$7:J327,$N$7:N327)</f>
        <v>0</v>
      </c>
      <c r="M327" s="75">
        <f t="shared" ca="1" si="74"/>
        <v>0</v>
      </c>
      <c r="N327" s="75">
        <f>C_Higher!J327*Ann_Prem/No_Ann_Prems</f>
        <v>0</v>
      </c>
      <c r="O327" s="78">
        <f>VLOOKUP(INT((A327-1)/12)+1,P_Parameters!$B$63:$C$66,2)*N327</f>
        <v>0</v>
      </c>
      <c r="P327" s="80">
        <f t="shared" ref="P327:P366" si="80">Admin_Fee*J327/No_Ann_Prems</f>
        <v>0</v>
      </c>
      <c r="Q327" s="92">
        <f t="shared" ref="Q327:Q366" si="81">(Health_Benefit_Charge*J327)/No_Ann_Prems</f>
        <v>0</v>
      </c>
      <c r="R327" s="78">
        <f t="shared" ref="R327:R366" ca="1" si="82">(K327+L327)*(Risk_Rate/1000)*(Modal_Loading/No_Ann_Prems)*J327</f>
        <v>0</v>
      </c>
      <c r="S327" s="75">
        <f t="shared" ref="S327:S366" ca="1" si="83">(M327+N327-SUM(O327:R327))*((1+Higher_Rate-FMC)^(1/12))</f>
        <v>0</v>
      </c>
      <c r="T327" s="75">
        <f t="shared" ca="1" si="72"/>
        <v>0</v>
      </c>
      <c r="U327" s="81">
        <f>VLOOKUP(D327,P_Parameters!$B$71:$C$76,2)</f>
        <v>0</v>
      </c>
    </row>
    <row r="328" spans="1:21" x14ac:dyDescent="0.25">
      <c r="A328" s="59">
        <f t="shared" si="73"/>
        <v>322</v>
      </c>
      <c r="B328" s="76">
        <f t="shared" ca="1" si="75"/>
        <v>53175</v>
      </c>
      <c r="C328" s="76">
        <f t="shared" ca="1" si="76"/>
        <v>53206</v>
      </c>
      <c r="D328" s="77">
        <f t="shared" ref="D328:D366" si="84">INT(A328/12)+1</f>
        <v>27</v>
      </c>
      <c r="E328" s="77">
        <f t="shared" ref="E328:E366" si="85">MAX(0,IF(D328=D327,0,D328)-1)</f>
        <v>0</v>
      </c>
      <c r="F328" s="75">
        <f t="shared" ref="F328:F366" si="86">IF(A328=Pol_Term*12,1,0)</f>
        <v>0</v>
      </c>
      <c r="G328" s="75">
        <f t="shared" si="77"/>
        <v>0</v>
      </c>
      <c r="H328" s="59">
        <f>IF(SUM(F328:$F$366)=1,1,0)</f>
        <v>0</v>
      </c>
      <c r="I328" s="78">
        <f t="shared" si="78"/>
        <v>0</v>
      </c>
      <c r="J328" s="59">
        <f>IF(MOD(A328-1,12/VLOOKUP(Prem_Frequency,P_Parameters!$B$21:$C$24,2,FALSE))=0,1)*H328</f>
        <v>0</v>
      </c>
      <c r="K328" s="75">
        <f t="shared" si="79"/>
        <v>0</v>
      </c>
      <c r="L328" s="79">
        <f>SUMPRODUCT($J$7:$J$366,$N$7:$N$366)-SUMPRODUCT($J$7:J328,$N$7:N328)</f>
        <v>0</v>
      </c>
      <c r="M328" s="75">
        <f t="shared" ca="1" si="74"/>
        <v>0</v>
      </c>
      <c r="N328" s="75">
        <f>C_Higher!J328*Ann_Prem/No_Ann_Prems</f>
        <v>0</v>
      </c>
      <c r="O328" s="78">
        <f>VLOOKUP(INT((A328-1)/12)+1,P_Parameters!$B$63:$C$66,2)*N328</f>
        <v>0</v>
      </c>
      <c r="P328" s="80">
        <f t="shared" si="80"/>
        <v>0</v>
      </c>
      <c r="Q328" s="92">
        <f t="shared" si="81"/>
        <v>0</v>
      </c>
      <c r="R328" s="78">
        <f t="shared" ca="1" si="82"/>
        <v>0</v>
      </c>
      <c r="S328" s="75">
        <f t="shared" ca="1" si="83"/>
        <v>0</v>
      </c>
      <c r="T328" s="75">
        <f t="shared" ref="T328:T366" ca="1" si="87">S328*(1-U328)</f>
        <v>0</v>
      </c>
      <c r="U328" s="81">
        <f>VLOOKUP(D328,P_Parameters!$B$71:$C$76,2)</f>
        <v>0</v>
      </c>
    </row>
    <row r="329" spans="1:21" x14ac:dyDescent="0.25">
      <c r="A329" s="59">
        <f t="shared" ref="A329:A366" si="88">A328+1</f>
        <v>323</v>
      </c>
      <c r="B329" s="76">
        <f t="shared" ca="1" si="75"/>
        <v>53206</v>
      </c>
      <c r="C329" s="76">
        <f t="shared" ca="1" si="76"/>
        <v>53236</v>
      </c>
      <c r="D329" s="77">
        <f t="shared" si="84"/>
        <v>27</v>
      </c>
      <c r="E329" s="77">
        <f t="shared" si="85"/>
        <v>0</v>
      </c>
      <c r="F329" s="75">
        <f t="shared" si="86"/>
        <v>0</v>
      </c>
      <c r="G329" s="75">
        <f t="shared" si="77"/>
        <v>0</v>
      </c>
      <c r="H329" s="59">
        <f>IF(SUM(F329:$F$366)=1,1,0)</f>
        <v>0</v>
      </c>
      <c r="I329" s="78">
        <f t="shared" si="78"/>
        <v>0</v>
      </c>
      <c r="J329" s="59">
        <f>IF(MOD(A329-1,12/VLOOKUP(Prem_Frequency,P_Parameters!$B$21:$C$24,2,FALSE))=0,1)*H329</f>
        <v>0</v>
      </c>
      <c r="K329" s="75">
        <f t="shared" si="79"/>
        <v>0</v>
      </c>
      <c r="L329" s="79">
        <f>SUMPRODUCT($J$7:$J$366,$N$7:$N$366)-SUMPRODUCT($J$7:J329,$N$7:N329)</f>
        <v>0</v>
      </c>
      <c r="M329" s="75">
        <f t="shared" ref="M329:M366" ca="1" si="89">S328*H329</f>
        <v>0</v>
      </c>
      <c r="N329" s="75">
        <f>C_Higher!J329*Ann_Prem/No_Ann_Prems</f>
        <v>0</v>
      </c>
      <c r="O329" s="78">
        <f>VLOOKUP(INT((A329-1)/12)+1,P_Parameters!$B$63:$C$66,2)*N329</f>
        <v>0</v>
      </c>
      <c r="P329" s="80">
        <f t="shared" si="80"/>
        <v>0</v>
      </c>
      <c r="Q329" s="92">
        <f t="shared" si="81"/>
        <v>0</v>
      </c>
      <c r="R329" s="78">
        <f t="shared" ca="1" si="82"/>
        <v>0</v>
      </c>
      <c r="S329" s="75">
        <f t="shared" ca="1" si="83"/>
        <v>0</v>
      </c>
      <c r="T329" s="75">
        <f t="shared" ca="1" si="87"/>
        <v>0</v>
      </c>
      <c r="U329" s="81">
        <f>VLOOKUP(D329,P_Parameters!$B$71:$C$76,2)</f>
        <v>0</v>
      </c>
    </row>
    <row r="330" spans="1:21" x14ac:dyDescent="0.25">
      <c r="A330" s="59">
        <f t="shared" si="88"/>
        <v>324</v>
      </c>
      <c r="B330" s="76">
        <f t="shared" ca="1" si="75"/>
        <v>53236</v>
      </c>
      <c r="C330" s="76">
        <f t="shared" ca="1" si="76"/>
        <v>53267</v>
      </c>
      <c r="D330" s="77">
        <f t="shared" si="84"/>
        <v>28</v>
      </c>
      <c r="E330" s="77">
        <f t="shared" si="85"/>
        <v>27</v>
      </c>
      <c r="F330" s="75">
        <f t="shared" si="86"/>
        <v>0</v>
      </c>
      <c r="G330" s="75">
        <f t="shared" si="77"/>
        <v>0</v>
      </c>
      <c r="H330" s="59">
        <f>IF(SUM(F330:$F$366)=1,1,0)</f>
        <v>0</v>
      </c>
      <c r="I330" s="78">
        <f t="shared" si="78"/>
        <v>0</v>
      </c>
      <c r="J330" s="59">
        <f>IF(MOD(A330-1,12/VLOOKUP(Prem_Frequency,P_Parameters!$B$21:$C$24,2,FALSE))=0,1)*H330</f>
        <v>0</v>
      </c>
      <c r="K330" s="75">
        <f t="shared" si="79"/>
        <v>0</v>
      </c>
      <c r="L330" s="79">
        <f>SUMPRODUCT($J$7:$J$366,$N$7:$N$366)-SUMPRODUCT($J$7:J330,$N$7:N330)</f>
        <v>0</v>
      </c>
      <c r="M330" s="75">
        <f t="shared" ca="1" si="89"/>
        <v>0</v>
      </c>
      <c r="N330" s="75">
        <f>C_Higher!J330*Ann_Prem/No_Ann_Prems</f>
        <v>0</v>
      </c>
      <c r="O330" s="78">
        <f>VLOOKUP(INT((A330-1)/12)+1,P_Parameters!$B$63:$C$66,2)*N330</f>
        <v>0</v>
      </c>
      <c r="P330" s="80">
        <f t="shared" si="80"/>
        <v>0</v>
      </c>
      <c r="Q330" s="92">
        <f t="shared" si="81"/>
        <v>0</v>
      </c>
      <c r="R330" s="78">
        <f t="shared" ca="1" si="82"/>
        <v>0</v>
      </c>
      <c r="S330" s="75">
        <f t="shared" ca="1" si="83"/>
        <v>0</v>
      </c>
      <c r="T330" s="75">
        <f t="shared" ca="1" si="87"/>
        <v>0</v>
      </c>
      <c r="U330" s="81">
        <f>VLOOKUP(D330,P_Parameters!$B$71:$C$76,2)</f>
        <v>0</v>
      </c>
    </row>
    <row r="331" spans="1:21" x14ac:dyDescent="0.25">
      <c r="A331" s="59">
        <f t="shared" si="88"/>
        <v>325</v>
      </c>
      <c r="B331" s="76">
        <f t="shared" ca="1" si="75"/>
        <v>53267</v>
      </c>
      <c r="C331" s="76">
        <f t="shared" ca="1" si="76"/>
        <v>53297</v>
      </c>
      <c r="D331" s="77">
        <f t="shared" si="84"/>
        <v>28</v>
      </c>
      <c r="E331" s="77">
        <f t="shared" si="85"/>
        <v>0</v>
      </c>
      <c r="F331" s="75">
        <f t="shared" si="86"/>
        <v>0</v>
      </c>
      <c r="G331" s="75">
        <f t="shared" si="77"/>
        <v>0</v>
      </c>
      <c r="H331" s="59">
        <f>IF(SUM(F331:$F$366)=1,1,0)</f>
        <v>0</v>
      </c>
      <c r="I331" s="78">
        <f t="shared" si="78"/>
        <v>0</v>
      </c>
      <c r="J331" s="59">
        <f>IF(MOD(A331-1,12/VLOOKUP(Prem_Frequency,P_Parameters!$B$21:$C$24,2,FALSE))=0,1)*H331</f>
        <v>0</v>
      </c>
      <c r="K331" s="75">
        <f t="shared" si="79"/>
        <v>0</v>
      </c>
      <c r="L331" s="79">
        <f>SUMPRODUCT($J$7:$J$366,$N$7:$N$366)-SUMPRODUCT($J$7:J331,$N$7:N331)</f>
        <v>0</v>
      </c>
      <c r="M331" s="75">
        <f t="shared" ca="1" si="89"/>
        <v>0</v>
      </c>
      <c r="N331" s="75">
        <f>C_Higher!J331*Ann_Prem/No_Ann_Prems</f>
        <v>0</v>
      </c>
      <c r="O331" s="78">
        <f>VLOOKUP(INT((A331-1)/12)+1,P_Parameters!$B$63:$C$66,2)*N331</f>
        <v>0</v>
      </c>
      <c r="P331" s="80">
        <f t="shared" si="80"/>
        <v>0</v>
      </c>
      <c r="Q331" s="92">
        <f t="shared" si="81"/>
        <v>0</v>
      </c>
      <c r="R331" s="78">
        <f t="shared" ca="1" si="82"/>
        <v>0</v>
      </c>
      <c r="S331" s="75">
        <f t="shared" ca="1" si="83"/>
        <v>0</v>
      </c>
      <c r="T331" s="75">
        <f t="shared" ca="1" si="87"/>
        <v>0</v>
      </c>
      <c r="U331" s="81">
        <f>VLOOKUP(D331,P_Parameters!$B$71:$C$76,2)</f>
        <v>0</v>
      </c>
    </row>
    <row r="332" spans="1:21" x14ac:dyDescent="0.25">
      <c r="A332" s="59">
        <f t="shared" si="88"/>
        <v>326</v>
      </c>
      <c r="B332" s="76">
        <f t="shared" ca="1" si="75"/>
        <v>53297</v>
      </c>
      <c r="C332" s="76">
        <f t="shared" ca="1" si="76"/>
        <v>53328</v>
      </c>
      <c r="D332" s="77">
        <f t="shared" si="84"/>
        <v>28</v>
      </c>
      <c r="E332" s="77">
        <f t="shared" si="85"/>
        <v>0</v>
      </c>
      <c r="F332" s="75">
        <f t="shared" si="86"/>
        <v>0</v>
      </c>
      <c r="G332" s="75">
        <f t="shared" si="77"/>
        <v>0</v>
      </c>
      <c r="H332" s="59">
        <f>IF(SUM(F332:$F$366)=1,1,0)</f>
        <v>0</v>
      </c>
      <c r="I332" s="78">
        <f t="shared" si="78"/>
        <v>0</v>
      </c>
      <c r="J332" s="59">
        <f>IF(MOD(A332-1,12/VLOOKUP(Prem_Frequency,P_Parameters!$B$21:$C$24,2,FALSE))=0,1)*H332</f>
        <v>0</v>
      </c>
      <c r="K332" s="75">
        <f t="shared" si="79"/>
        <v>0</v>
      </c>
      <c r="L332" s="79">
        <f>SUMPRODUCT($J$7:$J$366,$N$7:$N$366)-SUMPRODUCT($J$7:J332,$N$7:N332)</f>
        <v>0</v>
      </c>
      <c r="M332" s="75">
        <f t="shared" ca="1" si="89"/>
        <v>0</v>
      </c>
      <c r="N332" s="75">
        <f>C_Higher!J332*Ann_Prem/No_Ann_Prems</f>
        <v>0</v>
      </c>
      <c r="O332" s="78">
        <f>VLOOKUP(INT((A332-1)/12)+1,P_Parameters!$B$63:$C$66,2)*N332</f>
        <v>0</v>
      </c>
      <c r="P332" s="80">
        <f t="shared" si="80"/>
        <v>0</v>
      </c>
      <c r="Q332" s="92">
        <f t="shared" si="81"/>
        <v>0</v>
      </c>
      <c r="R332" s="78">
        <f t="shared" ca="1" si="82"/>
        <v>0</v>
      </c>
      <c r="S332" s="75">
        <f t="shared" ca="1" si="83"/>
        <v>0</v>
      </c>
      <c r="T332" s="75">
        <f t="shared" ca="1" si="87"/>
        <v>0</v>
      </c>
      <c r="U332" s="81">
        <f>VLOOKUP(D332,P_Parameters!$B$71:$C$76,2)</f>
        <v>0</v>
      </c>
    </row>
    <row r="333" spans="1:21" x14ac:dyDescent="0.25">
      <c r="A333" s="59">
        <f t="shared" si="88"/>
        <v>327</v>
      </c>
      <c r="B333" s="76">
        <f t="shared" ca="1" si="75"/>
        <v>53328</v>
      </c>
      <c r="C333" s="76">
        <f t="shared" ca="1" si="76"/>
        <v>53359</v>
      </c>
      <c r="D333" s="77">
        <f t="shared" si="84"/>
        <v>28</v>
      </c>
      <c r="E333" s="77">
        <f t="shared" si="85"/>
        <v>0</v>
      </c>
      <c r="F333" s="75">
        <f t="shared" si="86"/>
        <v>0</v>
      </c>
      <c r="G333" s="75">
        <f t="shared" si="77"/>
        <v>0</v>
      </c>
      <c r="H333" s="59">
        <f>IF(SUM(F333:$F$366)=1,1,0)</f>
        <v>0</v>
      </c>
      <c r="I333" s="78">
        <f t="shared" si="78"/>
        <v>0</v>
      </c>
      <c r="J333" s="59">
        <f>IF(MOD(A333-1,12/VLOOKUP(Prem_Frequency,P_Parameters!$B$21:$C$24,2,FALSE))=0,1)*H333</f>
        <v>0</v>
      </c>
      <c r="K333" s="75">
        <f t="shared" si="79"/>
        <v>0</v>
      </c>
      <c r="L333" s="79">
        <f>SUMPRODUCT($J$7:$J$366,$N$7:$N$366)-SUMPRODUCT($J$7:J333,$N$7:N333)</f>
        <v>0</v>
      </c>
      <c r="M333" s="75">
        <f t="shared" ca="1" si="89"/>
        <v>0</v>
      </c>
      <c r="N333" s="75">
        <f>C_Higher!J333*Ann_Prem/No_Ann_Prems</f>
        <v>0</v>
      </c>
      <c r="O333" s="78">
        <f>VLOOKUP(INT((A333-1)/12)+1,P_Parameters!$B$63:$C$66,2)*N333</f>
        <v>0</v>
      </c>
      <c r="P333" s="80">
        <f t="shared" si="80"/>
        <v>0</v>
      </c>
      <c r="Q333" s="92">
        <f t="shared" si="81"/>
        <v>0</v>
      </c>
      <c r="R333" s="78">
        <f t="shared" ca="1" si="82"/>
        <v>0</v>
      </c>
      <c r="S333" s="75">
        <f t="shared" ca="1" si="83"/>
        <v>0</v>
      </c>
      <c r="T333" s="75">
        <f t="shared" ca="1" si="87"/>
        <v>0</v>
      </c>
      <c r="U333" s="81">
        <f>VLOOKUP(D333,P_Parameters!$B$71:$C$76,2)</f>
        <v>0</v>
      </c>
    </row>
    <row r="334" spans="1:21" x14ac:dyDescent="0.25">
      <c r="A334" s="59">
        <f t="shared" si="88"/>
        <v>328</v>
      </c>
      <c r="B334" s="76">
        <f t="shared" ca="1" si="75"/>
        <v>53359</v>
      </c>
      <c r="C334" s="76">
        <f t="shared" ca="1" si="76"/>
        <v>53387</v>
      </c>
      <c r="D334" s="77">
        <f t="shared" si="84"/>
        <v>28</v>
      </c>
      <c r="E334" s="77">
        <f t="shared" si="85"/>
        <v>0</v>
      </c>
      <c r="F334" s="75">
        <f t="shared" si="86"/>
        <v>0</v>
      </c>
      <c r="G334" s="75">
        <f t="shared" si="77"/>
        <v>0</v>
      </c>
      <c r="H334" s="59">
        <f>IF(SUM(F334:$F$366)=1,1,0)</f>
        <v>0</v>
      </c>
      <c r="I334" s="78">
        <f t="shared" si="78"/>
        <v>0</v>
      </c>
      <c r="J334" s="59">
        <f>IF(MOD(A334-1,12/VLOOKUP(Prem_Frequency,P_Parameters!$B$21:$C$24,2,FALSE))=0,1)*H334</f>
        <v>0</v>
      </c>
      <c r="K334" s="75">
        <f t="shared" si="79"/>
        <v>0</v>
      </c>
      <c r="L334" s="79">
        <f>SUMPRODUCT($J$7:$J$366,$N$7:$N$366)-SUMPRODUCT($J$7:J334,$N$7:N334)</f>
        <v>0</v>
      </c>
      <c r="M334" s="75">
        <f t="shared" ca="1" si="89"/>
        <v>0</v>
      </c>
      <c r="N334" s="75">
        <f>C_Higher!J334*Ann_Prem/No_Ann_Prems</f>
        <v>0</v>
      </c>
      <c r="O334" s="78">
        <f>VLOOKUP(INT((A334-1)/12)+1,P_Parameters!$B$63:$C$66,2)*N334</f>
        <v>0</v>
      </c>
      <c r="P334" s="80">
        <f t="shared" si="80"/>
        <v>0</v>
      </c>
      <c r="Q334" s="92">
        <f t="shared" si="81"/>
        <v>0</v>
      </c>
      <c r="R334" s="78">
        <f t="shared" ca="1" si="82"/>
        <v>0</v>
      </c>
      <c r="S334" s="75">
        <f t="shared" ca="1" si="83"/>
        <v>0</v>
      </c>
      <c r="T334" s="75">
        <f t="shared" ca="1" si="87"/>
        <v>0</v>
      </c>
      <c r="U334" s="81">
        <f>VLOOKUP(D334,P_Parameters!$B$71:$C$76,2)</f>
        <v>0</v>
      </c>
    </row>
    <row r="335" spans="1:21" x14ac:dyDescent="0.25">
      <c r="A335" s="59">
        <f t="shared" si="88"/>
        <v>329</v>
      </c>
      <c r="B335" s="76">
        <f t="shared" ca="1" si="75"/>
        <v>53387</v>
      </c>
      <c r="C335" s="76">
        <f t="shared" ca="1" si="76"/>
        <v>53418</v>
      </c>
      <c r="D335" s="77">
        <f t="shared" si="84"/>
        <v>28</v>
      </c>
      <c r="E335" s="77">
        <f t="shared" si="85"/>
        <v>0</v>
      </c>
      <c r="F335" s="75">
        <f t="shared" si="86"/>
        <v>0</v>
      </c>
      <c r="G335" s="75">
        <f t="shared" si="77"/>
        <v>0</v>
      </c>
      <c r="H335" s="59">
        <f>IF(SUM(F335:$F$366)=1,1,0)</f>
        <v>0</v>
      </c>
      <c r="I335" s="78">
        <f t="shared" si="78"/>
        <v>0</v>
      </c>
      <c r="J335" s="59">
        <f>IF(MOD(A335-1,12/VLOOKUP(Prem_Frequency,P_Parameters!$B$21:$C$24,2,FALSE))=0,1)*H335</f>
        <v>0</v>
      </c>
      <c r="K335" s="75">
        <f t="shared" si="79"/>
        <v>0</v>
      </c>
      <c r="L335" s="79">
        <f>SUMPRODUCT($J$7:$J$366,$N$7:$N$366)-SUMPRODUCT($J$7:J335,$N$7:N335)</f>
        <v>0</v>
      </c>
      <c r="M335" s="75">
        <f t="shared" ca="1" si="89"/>
        <v>0</v>
      </c>
      <c r="N335" s="75">
        <f>C_Higher!J335*Ann_Prem/No_Ann_Prems</f>
        <v>0</v>
      </c>
      <c r="O335" s="78">
        <f>VLOOKUP(INT((A335-1)/12)+1,P_Parameters!$B$63:$C$66,2)*N335</f>
        <v>0</v>
      </c>
      <c r="P335" s="80">
        <f t="shared" si="80"/>
        <v>0</v>
      </c>
      <c r="Q335" s="92">
        <f t="shared" si="81"/>
        <v>0</v>
      </c>
      <c r="R335" s="78">
        <f t="shared" ca="1" si="82"/>
        <v>0</v>
      </c>
      <c r="S335" s="75">
        <f t="shared" ca="1" si="83"/>
        <v>0</v>
      </c>
      <c r="T335" s="75">
        <f t="shared" ca="1" si="87"/>
        <v>0</v>
      </c>
      <c r="U335" s="81">
        <f>VLOOKUP(D335,P_Parameters!$B$71:$C$76,2)</f>
        <v>0</v>
      </c>
    </row>
    <row r="336" spans="1:21" x14ac:dyDescent="0.25">
      <c r="A336" s="59">
        <f t="shared" si="88"/>
        <v>330</v>
      </c>
      <c r="B336" s="76">
        <f t="shared" ca="1" si="75"/>
        <v>53418</v>
      </c>
      <c r="C336" s="76">
        <f t="shared" ca="1" si="76"/>
        <v>53448</v>
      </c>
      <c r="D336" s="77">
        <f t="shared" si="84"/>
        <v>28</v>
      </c>
      <c r="E336" s="77">
        <f t="shared" si="85"/>
        <v>0</v>
      </c>
      <c r="F336" s="75">
        <f t="shared" si="86"/>
        <v>0</v>
      </c>
      <c r="G336" s="75">
        <f t="shared" si="77"/>
        <v>0</v>
      </c>
      <c r="H336" s="59">
        <f>IF(SUM(F336:$F$366)=1,1,0)</f>
        <v>0</v>
      </c>
      <c r="I336" s="78">
        <f t="shared" si="78"/>
        <v>0</v>
      </c>
      <c r="J336" s="59">
        <f>IF(MOD(A336-1,12/VLOOKUP(Prem_Frequency,P_Parameters!$B$21:$C$24,2,FALSE))=0,1)*H336</f>
        <v>0</v>
      </c>
      <c r="K336" s="75">
        <f t="shared" si="79"/>
        <v>0</v>
      </c>
      <c r="L336" s="79">
        <f>SUMPRODUCT($J$7:$J$366,$N$7:$N$366)-SUMPRODUCT($J$7:J336,$N$7:N336)</f>
        <v>0</v>
      </c>
      <c r="M336" s="75">
        <f t="shared" ca="1" si="89"/>
        <v>0</v>
      </c>
      <c r="N336" s="75">
        <f>C_Higher!J336*Ann_Prem/No_Ann_Prems</f>
        <v>0</v>
      </c>
      <c r="O336" s="78">
        <f>VLOOKUP(INT((A336-1)/12)+1,P_Parameters!$B$63:$C$66,2)*N336</f>
        <v>0</v>
      </c>
      <c r="P336" s="80">
        <f t="shared" si="80"/>
        <v>0</v>
      </c>
      <c r="Q336" s="92">
        <f t="shared" si="81"/>
        <v>0</v>
      </c>
      <c r="R336" s="78">
        <f t="shared" ca="1" si="82"/>
        <v>0</v>
      </c>
      <c r="S336" s="75">
        <f t="shared" ca="1" si="83"/>
        <v>0</v>
      </c>
      <c r="T336" s="75">
        <f t="shared" ca="1" si="87"/>
        <v>0</v>
      </c>
      <c r="U336" s="81">
        <f>VLOOKUP(D336,P_Parameters!$B$71:$C$76,2)</f>
        <v>0</v>
      </c>
    </row>
    <row r="337" spans="1:21" x14ac:dyDescent="0.25">
      <c r="A337" s="59">
        <f t="shared" si="88"/>
        <v>331</v>
      </c>
      <c r="B337" s="76">
        <f t="shared" ca="1" si="75"/>
        <v>53448</v>
      </c>
      <c r="C337" s="76">
        <f t="shared" ca="1" si="76"/>
        <v>53479</v>
      </c>
      <c r="D337" s="77">
        <f t="shared" si="84"/>
        <v>28</v>
      </c>
      <c r="E337" s="77">
        <f t="shared" si="85"/>
        <v>0</v>
      </c>
      <c r="F337" s="75">
        <f t="shared" si="86"/>
        <v>0</v>
      </c>
      <c r="G337" s="75">
        <f t="shared" si="77"/>
        <v>0</v>
      </c>
      <c r="H337" s="59">
        <f>IF(SUM(F337:$F$366)=1,1,0)</f>
        <v>0</v>
      </c>
      <c r="I337" s="78">
        <f t="shared" si="78"/>
        <v>0</v>
      </c>
      <c r="J337" s="59">
        <f>IF(MOD(A337-1,12/VLOOKUP(Prem_Frequency,P_Parameters!$B$21:$C$24,2,FALSE))=0,1)*H337</f>
        <v>0</v>
      </c>
      <c r="K337" s="75">
        <f t="shared" si="79"/>
        <v>0</v>
      </c>
      <c r="L337" s="79">
        <f>SUMPRODUCT($J$7:$J$366,$N$7:$N$366)-SUMPRODUCT($J$7:J337,$N$7:N337)</f>
        <v>0</v>
      </c>
      <c r="M337" s="75">
        <f t="shared" ca="1" si="89"/>
        <v>0</v>
      </c>
      <c r="N337" s="75">
        <f>C_Higher!J337*Ann_Prem/No_Ann_Prems</f>
        <v>0</v>
      </c>
      <c r="O337" s="78">
        <f>VLOOKUP(INT((A337-1)/12)+1,P_Parameters!$B$63:$C$66,2)*N337</f>
        <v>0</v>
      </c>
      <c r="P337" s="80">
        <f t="shared" si="80"/>
        <v>0</v>
      </c>
      <c r="Q337" s="92">
        <f t="shared" si="81"/>
        <v>0</v>
      </c>
      <c r="R337" s="78">
        <f t="shared" ca="1" si="82"/>
        <v>0</v>
      </c>
      <c r="S337" s="75">
        <f t="shared" ca="1" si="83"/>
        <v>0</v>
      </c>
      <c r="T337" s="75">
        <f t="shared" ca="1" si="87"/>
        <v>0</v>
      </c>
      <c r="U337" s="81">
        <f>VLOOKUP(D337,P_Parameters!$B$71:$C$76,2)</f>
        <v>0</v>
      </c>
    </row>
    <row r="338" spans="1:21" x14ac:dyDescent="0.25">
      <c r="A338" s="59">
        <f t="shared" si="88"/>
        <v>332</v>
      </c>
      <c r="B338" s="76">
        <f t="shared" ca="1" si="75"/>
        <v>53479</v>
      </c>
      <c r="C338" s="76">
        <f t="shared" ca="1" si="76"/>
        <v>53509</v>
      </c>
      <c r="D338" s="77">
        <f t="shared" si="84"/>
        <v>28</v>
      </c>
      <c r="E338" s="77">
        <f t="shared" si="85"/>
        <v>0</v>
      </c>
      <c r="F338" s="75">
        <f t="shared" si="86"/>
        <v>0</v>
      </c>
      <c r="G338" s="75">
        <f t="shared" si="77"/>
        <v>0</v>
      </c>
      <c r="H338" s="59">
        <f>IF(SUM(F338:$F$366)=1,1,0)</f>
        <v>0</v>
      </c>
      <c r="I338" s="78">
        <f t="shared" si="78"/>
        <v>0</v>
      </c>
      <c r="J338" s="59">
        <f>IF(MOD(A338-1,12/VLOOKUP(Prem_Frequency,P_Parameters!$B$21:$C$24,2,FALSE))=0,1)*H338</f>
        <v>0</v>
      </c>
      <c r="K338" s="75">
        <f t="shared" si="79"/>
        <v>0</v>
      </c>
      <c r="L338" s="79">
        <f>SUMPRODUCT($J$7:$J$366,$N$7:$N$366)-SUMPRODUCT($J$7:J338,$N$7:N338)</f>
        <v>0</v>
      </c>
      <c r="M338" s="75">
        <f t="shared" ca="1" si="89"/>
        <v>0</v>
      </c>
      <c r="N338" s="75">
        <f>C_Higher!J338*Ann_Prem/No_Ann_Prems</f>
        <v>0</v>
      </c>
      <c r="O338" s="78">
        <f>VLOOKUP(INT((A338-1)/12)+1,P_Parameters!$B$63:$C$66,2)*N338</f>
        <v>0</v>
      </c>
      <c r="P338" s="80">
        <f t="shared" si="80"/>
        <v>0</v>
      </c>
      <c r="Q338" s="92">
        <f t="shared" si="81"/>
        <v>0</v>
      </c>
      <c r="R338" s="78">
        <f t="shared" ca="1" si="82"/>
        <v>0</v>
      </c>
      <c r="S338" s="75">
        <f t="shared" ca="1" si="83"/>
        <v>0</v>
      </c>
      <c r="T338" s="75">
        <f t="shared" ca="1" si="87"/>
        <v>0</v>
      </c>
      <c r="U338" s="81">
        <f>VLOOKUP(D338,P_Parameters!$B$71:$C$76,2)</f>
        <v>0</v>
      </c>
    </row>
    <row r="339" spans="1:21" x14ac:dyDescent="0.25">
      <c r="A339" s="59">
        <f t="shared" si="88"/>
        <v>333</v>
      </c>
      <c r="B339" s="76">
        <f t="shared" ca="1" si="75"/>
        <v>53509</v>
      </c>
      <c r="C339" s="76">
        <f t="shared" ca="1" si="76"/>
        <v>53540</v>
      </c>
      <c r="D339" s="77">
        <f t="shared" si="84"/>
        <v>28</v>
      </c>
      <c r="E339" s="77">
        <f t="shared" si="85"/>
        <v>0</v>
      </c>
      <c r="F339" s="75">
        <f t="shared" si="86"/>
        <v>0</v>
      </c>
      <c r="G339" s="75">
        <f t="shared" si="77"/>
        <v>0</v>
      </c>
      <c r="H339" s="59">
        <f>IF(SUM(F339:$F$366)=1,1,0)</f>
        <v>0</v>
      </c>
      <c r="I339" s="78">
        <f t="shared" si="78"/>
        <v>0</v>
      </c>
      <c r="J339" s="59">
        <f>IF(MOD(A339-1,12/VLOOKUP(Prem_Frequency,P_Parameters!$B$21:$C$24,2,FALSE))=0,1)*H339</f>
        <v>0</v>
      </c>
      <c r="K339" s="75">
        <f t="shared" si="79"/>
        <v>0</v>
      </c>
      <c r="L339" s="79">
        <f>SUMPRODUCT($J$7:$J$366,$N$7:$N$366)-SUMPRODUCT($J$7:J339,$N$7:N339)</f>
        <v>0</v>
      </c>
      <c r="M339" s="75">
        <f t="shared" ca="1" si="89"/>
        <v>0</v>
      </c>
      <c r="N339" s="75">
        <f>C_Higher!J339*Ann_Prem/No_Ann_Prems</f>
        <v>0</v>
      </c>
      <c r="O339" s="78">
        <f>VLOOKUP(INT((A339-1)/12)+1,P_Parameters!$B$63:$C$66,2)*N339</f>
        <v>0</v>
      </c>
      <c r="P339" s="80">
        <f t="shared" si="80"/>
        <v>0</v>
      </c>
      <c r="Q339" s="92">
        <f t="shared" si="81"/>
        <v>0</v>
      </c>
      <c r="R339" s="78">
        <f t="shared" ca="1" si="82"/>
        <v>0</v>
      </c>
      <c r="S339" s="75">
        <f t="shared" ca="1" si="83"/>
        <v>0</v>
      </c>
      <c r="T339" s="75">
        <f t="shared" ca="1" si="87"/>
        <v>0</v>
      </c>
      <c r="U339" s="81">
        <f>VLOOKUP(D339,P_Parameters!$B$71:$C$76,2)</f>
        <v>0</v>
      </c>
    </row>
    <row r="340" spans="1:21" x14ac:dyDescent="0.25">
      <c r="A340" s="59">
        <f t="shared" si="88"/>
        <v>334</v>
      </c>
      <c r="B340" s="76">
        <f t="shared" ca="1" si="75"/>
        <v>53540</v>
      </c>
      <c r="C340" s="76">
        <f t="shared" ca="1" si="76"/>
        <v>53571</v>
      </c>
      <c r="D340" s="77">
        <f t="shared" si="84"/>
        <v>28</v>
      </c>
      <c r="E340" s="77">
        <f t="shared" si="85"/>
        <v>0</v>
      </c>
      <c r="F340" s="75">
        <f t="shared" si="86"/>
        <v>0</v>
      </c>
      <c r="G340" s="75">
        <f t="shared" si="77"/>
        <v>0</v>
      </c>
      <c r="H340" s="59">
        <f>IF(SUM(F340:$F$366)=1,1,0)</f>
        <v>0</v>
      </c>
      <c r="I340" s="78">
        <f t="shared" si="78"/>
        <v>0</v>
      </c>
      <c r="J340" s="59">
        <f>IF(MOD(A340-1,12/VLOOKUP(Prem_Frequency,P_Parameters!$B$21:$C$24,2,FALSE))=0,1)*H340</f>
        <v>0</v>
      </c>
      <c r="K340" s="75">
        <f t="shared" si="79"/>
        <v>0</v>
      </c>
      <c r="L340" s="79">
        <f>SUMPRODUCT($J$7:$J$366,$N$7:$N$366)-SUMPRODUCT($J$7:J340,$N$7:N340)</f>
        <v>0</v>
      </c>
      <c r="M340" s="75">
        <f t="shared" ca="1" si="89"/>
        <v>0</v>
      </c>
      <c r="N340" s="75">
        <f>C_Higher!J340*Ann_Prem/No_Ann_Prems</f>
        <v>0</v>
      </c>
      <c r="O340" s="78">
        <f>VLOOKUP(INT((A340-1)/12)+1,P_Parameters!$B$63:$C$66,2)*N340</f>
        <v>0</v>
      </c>
      <c r="P340" s="80">
        <f t="shared" si="80"/>
        <v>0</v>
      </c>
      <c r="Q340" s="92">
        <f t="shared" si="81"/>
        <v>0</v>
      </c>
      <c r="R340" s="78">
        <f t="shared" ca="1" si="82"/>
        <v>0</v>
      </c>
      <c r="S340" s="75">
        <f t="shared" ca="1" si="83"/>
        <v>0</v>
      </c>
      <c r="T340" s="75">
        <f t="shared" ca="1" si="87"/>
        <v>0</v>
      </c>
      <c r="U340" s="81">
        <f>VLOOKUP(D340,P_Parameters!$B$71:$C$76,2)</f>
        <v>0</v>
      </c>
    </row>
    <row r="341" spans="1:21" x14ac:dyDescent="0.25">
      <c r="A341" s="59">
        <f t="shared" si="88"/>
        <v>335</v>
      </c>
      <c r="B341" s="76">
        <f t="shared" ca="1" si="75"/>
        <v>53571</v>
      </c>
      <c r="C341" s="76">
        <f t="shared" ca="1" si="76"/>
        <v>53601</v>
      </c>
      <c r="D341" s="77">
        <f t="shared" si="84"/>
        <v>28</v>
      </c>
      <c r="E341" s="77">
        <f t="shared" si="85"/>
        <v>0</v>
      </c>
      <c r="F341" s="75">
        <f t="shared" si="86"/>
        <v>0</v>
      </c>
      <c r="G341" s="75">
        <f t="shared" si="77"/>
        <v>0</v>
      </c>
      <c r="H341" s="59">
        <f>IF(SUM(F341:$F$366)=1,1,0)</f>
        <v>0</v>
      </c>
      <c r="I341" s="78">
        <f t="shared" si="78"/>
        <v>0</v>
      </c>
      <c r="J341" s="59">
        <f>IF(MOD(A341-1,12/VLOOKUP(Prem_Frequency,P_Parameters!$B$21:$C$24,2,FALSE))=0,1)*H341</f>
        <v>0</v>
      </c>
      <c r="K341" s="75">
        <f t="shared" si="79"/>
        <v>0</v>
      </c>
      <c r="L341" s="79">
        <f>SUMPRODUCT($J$7:$J$366,$N$7:$N$366)-SUMPRODUCT($J$7:J341,$N$7:N341)</f>
        <v>0</v>
      </c>
      <c r="M341" s="75">
        <f t="shared" ca="1" si="89"/>
        <v>0</v>
      </c>
      <c r="N341" s="75">
        <f>C_Higher!J341*Ann_Prem/No_Ann_Prems</f>
        <v>0</v>
      </c>
      <c r="O341" s="78">
        <f>VLOOKUP(INT((A341-1)/12)+1,P_Parameters!$B$63:$C$66,2)*N341</f>
        <v>0</v>
      </c>
      <c r="P341" s="80">
        <f t="shared" si="80"/>
        <v>0</v>
      </c>
      <c r="Q341" s="92">
        <f t="shared" si="81"/>
        <v>0</v>
      </c>
      <c r="R341" s="78">
        <f t="shared" ca="1" si="82"/>
        <v>0</v>
      </c>
      <c r="S341" s="75">
        <f t="shared" ca="1" si="83"/>
        <v>0</v>
      </c>
      <c r="T341" s="75">
        <f t="shared" ca="1" si="87"/>
        <v>0</v>
      </c>
      <c r="U341" s="81">
        <f>VLOOKUP(D341,P_Parameters!$B$71:$C$76,2)</f>
        <v>0</v>
      </c>
    </row>
    <row r="342" spans="1:21" x14ac:dyDescent="0.25">
      <c r="A342" s="59">
        <f t="shared" si="88"/>
        <v>336</v>
      </c>
      <c r="B342" s="76">
        <f t="shared" ca="1" si="75"/>
        <v>53601</v>
      </c>
      <c r="C342" s="76">
        <f t="shared" ca="1" si="76"/>
        <v>53632</v>
      </c>
      <c r="D342" s="77">
        <f t="shared" si="84"/>
        <v>29</v>
      </c>
      <c r="E342" s="77">
        <f t="shared" si="85"/>
        <v>28</v>
      </c>
      <c r="F342" s="75">
        <f t="shared" si="86"/>
        <v>0</v>
      </c>
      <c r="G342" s="75">
        <f t="shared" si="77"/>
        <v>0</v>
      </c>
      <c r="H342" s="59">
        <f>IF(SUM(F342:$F$366)=1,1,0)</f>
        <v>0</v>
      </c>
      <c r="I342" s="78">
        <f t="shared" si="78"/>
        <v>0</v>
      </c>
      <c r="J342" s="59">
        <f>IF(MOD(A342-1,12/VLOOKUP(Prem_Frequency,P_Parameters!$B$21:$C$24,2,FALSE))=0,1)*H342</f>
        <v>0</v>
      </c>
      <c r="K342" s="75">
        <f t="shared" si="79"/>
        <v>0</v>
      </c>
      <c r="L342" s="79">
        <f>SUMPRODUCT($J$7:$J$366,$N$7:$N$366)-SUMPRODUCT($J$7:J342,$N$7:N342)</f>
        <v>0</v>
      </c>
      <c r="M342" s="75">
        <f t="shared" ca="1" si="89"/>
        <v>0</v>
      </c>
      <c r="N342" s="75">
        <f>C_Higher!J342*Ann_Prem/No_Ann_Prems</f>
        <v>0</v>
      </c>
      <c r="O342" s="78">
        <f>VLOOKUP(INT((A342-1)/12)+1,P_Parameters!$B$63:$C$66,2)*N342</f>
        <v>0</v>
      </c>
      <c r="P342" s="80">
        <f t="shared" si="80"/>
        <v>0</v>
      </c>
      <c r="Q342" s="92">
        <f t="shared" si="81"/>
        <v>0</v>
      </c>
      <c r="R342" s="78">
        <f t="shared" ca="1" si="82"/>
        <v>0</v>
      </c>
      <c r="S342" s="75">
        <f t="shared" ca="1" si="83"/>
        <v>0</v>
      </c>
      <c r="T342" s="75">
        <f t="shared" ca="1" si="87"/>
        <v>0</v>
      </c>
      <c r="U342" s="81">
        <f>VLOOKUP(D342,P_Parameters!$B$71:$C$76,2)</f>
        <v>0</v>
      </c>
    </row>
    <row r="343" spans="1:21" x14ac:dyDescent="0.25">
      <c r="A343" s="59">
        <f t="shared" si="88"/>
        <v>337</v>
      </c>
      <c r="B343" s="76">
        <f t="shared" ca="1" si="75"/>
        <v>53632</v>
      </c>
      <c r="C343" s="76">
        <f t="shared" ca="1" si="76"/>
        <v>53662</v>
      </c>
      <c r="D343" s="77">
        <f t="shared" si="84"/>
        <v>29</v>
      </c>
      <c r="E343" s="77">
        <f t="shared" si="85"/>
        <v>0</v>
      </c>
      <c r="F343" s="75">
        <f t="shared" si="86"/>
        <v>0</v>
      </c>
      <c r="G343" s="75">
        <f t="shared" si="77"/>
        <v>0</v>
      </c>
      <c r="H343" s="59">
        <f>IF(SUM(F343:$F$366)=1,1,0)</f>
        <v>0</v>
      </c>
      <c r="I343" s="78">
        <f t="shared" si="78"/>
        <v>0</v>
      </c>
      <c r="J343" s="59">
        <f>IF(MOD(A343-1,12/VLOOKUP(Prem_Frequency,P_Parameters!$B$21:$C$24,2,FALSE))=0,1)*H343</f>
        <v>0</v>
      </c>
      <c r="K343" s="75">
        <f t="shared" si="79"/>
        <v>0</v>
      </c>
      <c r="L343" s="79">
        <f>SUMPRODUCT($J$7:$J$366,$N$7:$N$366)-SUMPRODUCT($J$7:J343,$N$7:N343)</f>
        <v>0</v>
      </c>
      <c r="M343" s="75">
        <f t="shared" ca="1" si="89"/>
        <v>0</v>
      </c>
      <c r="N343" s="75">
        <f>C_Higher!J343*Ann_Prem/No_Ann_Prems</f>
        <v>0</v>
      </c>
      <c r="O343" s="78">
        <f>VLOOKUP(INT((A343-1)/12)+1,P_Parameters!$B$63:$C$66,2)*N343</f>
        <v>0</v>
      </c>
      <c r="P343" s="80">
        <f t="shared" si="80"/>
        <v>0</v>
      </c>
      <c r="Q343" s="92">
        <f t="shared" si="81"/>
        <v>0</v>
      </c>
      <c r="R343" s="78">
        <f t="shared" ca="1" si="82"/>
        <v>0</v>
      </c>
      <c r="S343" s="75">
        <f t="shared" ca="1" si="83"/>
        <v>0</v>
      </c>
      <c r="T343" s="75">
        <f t="shared" ca="1" si="87"/>
        <v>0</v>
      </c>
      <c r="U343" s="81">
        <f>VLOOKUP(D343,P_Parameters!$B$71:$C$76,2)</f>
        <v>0</v>
      </c>
    </row>
    <row r="344" spans="1:21" x14ac:dyDescent="0.25">
      <c r="A344" s="59">
        <f t="shared" si="88"/>
        <v>338</v>
      </c>
      <c r="B344" s="76">
        <f t="shared" ca="1" si="75"/>
        <v>53662</v>
      </c>
      <c r="C344" s="76">
        <f t="shared" ca="1" si="76"/>
        <v>53693</v>
      </c>
      <c r="D344" s="77">
        <f t="shared" si="84"/>
        <v>29</v>
      </c>
      <c r="E344" s="77">
        <f t="shared" si="85"/>
        <v>0</v>
      </c>
      <c r="F344" s="75">
        <f t="shared" si="86"/>
        <v>0</v>
      </c>
      <c r="G344" s="75">
        <f t="shared" si="77"/>
        <v>0</v>
      </c>
      <c r="H344" s="59">
        <f>IF(SUM(F344:$F$366)=1,1,0)</f>
        <v>0</v>
      </c>
      <c r="I344" s="78">
        <f t="shared" si="78"/>
        <v>0</v>
      </c>
      <c r="J344" s="59">
        <f>IF(MOD(A344-1,12/VLOOKUP(Prem_Frequency,P_Parameters!$B$21:$C$24,2,FALSE))=0,1)*H344</f>
        <v>0</v>
      </c>
      <c r="K344" s="75">
        <f t="shared" si="79"/>
        <v>0</v>
      </c>
      <c r="L344" s="79">
        <f>SUMPRODUCT($J$7:$J$366,$N$7:$N$366)-SUMPRODUCT($J$7:J344,$N$7:N344)</f>
        <v>0</v>
      </c>
      <c r="M344" s="75">
        <f t="shared" ca="1" si="89"/>
        <v>0</v>
      </c>
      <c r="N344" s="75">
        <f>C_Higher!J344*Ann_Prem/No_Ann_Prems</f>
        <v>0</v>
      </c>
      <c r="O344" s="78">
        <f>VLOOKUP(INT((A344-1)/12)+1,P_Parameters!$B$63:$C$66,2)*N344</f>
        <v>0</v>
      </c>
      <c r="P344" s="80">
        <f t="shared" si="80"/>
        <v>0</v>
      </c>
      <c r="Q344" s="92">
        <f t="shared" si="81"/>
        <v>0</v>
      </c>
      <c r="R344" s="78">
        <f t="shared" ca="1" si="82"/>
        <v>0</v>
      </c>
      <c r="S344" s="75">
        <f t="shared" ca="1" si="83"/>
        <v>0</v>
      </c>
      <c r="T344" s="75">
        <f t="shared" ca="1" si="87"/>
        <v>0</v>
      </c>
      <c r="U344" s="81">
        <f>VLOOKUP(D344,P_Parameters!$B$71:$C$76,2)</f>
        <v>0</v>
      </c>
    </row>
    <row r="345" spans="1:21" x14ac:dyDescent="0.25">
      <c r="A345" s="59">
        <f t="shared" si="88"/>
        <v>339</v>
      </c>
      <c r="B345" s="76">
        <f t="shared" ca="1" si="75"/>
        <v>53693</v>
      </c>
      <c r="C345" s="76">
        <f t="shared" ca="1" si="76"/>
        <v>53724</v>
      </c>
      <c r="D345" s="77">
        <f t="shared" si="84"/>
        <v>29</v>
      </c>
      <c r="E345" s="77">
        <f t="shared" si="85"/>
        <v>0</v>
      </c>
      <c r="F345" s="75">
        <f t="shared" si="86"/>
        <v>0</v>
      </c>
      <c r="G345" s="75">
        <f t="shared" si="77"/>
        <v>0</v>
      </c>
      <c r="H345" s="59">
        <f>IF(SUM(F345:$F$366)=1,1,0)</f>
        <v>0</v>
      </c>
      <c r="I345" s="78">
        <f t="shared" si="78"/>
        <v>0</v>
      </c>
      <c r="J345" s="59">
        <f>IF(MOD(A345-1,12/VLOOKUP(Prem_Frequency,P_Parameters!$B$21:$C$24,2,FALSE))=0,1)*H345</f>
        <v>0</v>
      </c>
      <c r="K345" s="75">
        <f t="shared" si="79"/>
        <v>0</v>
      </c>
      <c r="L345" s="79">
        <f>SUMPRODUCT($J$7:$J$366,$N$7:$N$366)-SUMPRODUCT($J$7:J345,$N$7:N345)</f>
        <v>0</v>
      </c>
      <c r="M345" s="75">
        <f t="shared" ca="1" si="89"/>
        <v>0</v>
      </c>
      <c r="N345" s="75">
        <f>C_Higher!J345*Ann_Prem/No_Ann_Prems</f>
        <v>0</v>
      </c>
      <c r="O345" s="78">
        <f>VLOOKUP(INT((A345-1)/12)+1,P_Parameters!$B$63:$C$66,2)*N345</f>
        <v>0</v>
      </c>
      <c r="P345" s="80">
        <f t="shared" si="80"/>
        <v>0</v>
      </c>
      <c r="Q345" s="92">
        <f t="shared" si="81"/>
        <v>0</v>
      </c>
      <c r="R345" s="78">
        <f t="shared" ca="1" si="82"/>
        <v>0</v>
      </c>
      <c r="S345" s="75">
        <f t="shared" ca="1" si="83"/>
        <v>0</v>
      </c>
      <c r="T345" s="75">
        <f t="shared" ca="1" si="87"/>
        <v>0</v>
      </c>
      <c r="U345" s="81">
        <f>VLOOKUP(D345,P_Parameters!$B$71:$C$76,2)</f>
        <v>0</v>
      </c>
    </row>
    <row r="346" spans="1:21" x14ac:dyDescent="0.25">
      <c r="A346" s="59">
        <f t="shared" si="88"/>
        <v>340</v>
      </c>
      <c r="B346" s="76">
        <f t="shared" ca="1" si="75"/>
        <v>53724</v>
      </c>
      <c r="C346" s="76">
        <f t="shared" ca="1" si="76"/>
        <v>53752</v>
      </c>
      <c r="D346" s="77">
        <f t="shared" si="84"/>
        <v>29</v>
      </c>
      <c r="E346" s="77">
        <f t="shared" si="85"/>
        <v>0</v>
      </c>
      <c r="F346" s="75">
        <f t="shared" si="86"/>
        <v>0</v>
      </c>
      <c r="G346" s="75">
        <f t="shared" si="77"/>
        <v>0</v>
      </c>
      <c r="H346" s="59">
        <f>IF(SUM(F346:$F$366)=1,1,0)</f>
        <v>0</v>
      </c>
      <c r="I346" s="78">
        <f t="shared" si="78"/>
        <v>0</v>
      </c>
      <c r="J346" s="59">
        <f>IF(MOD(A346-1,12/VLOOKUP(Prem_Frequency,P_Parameters!$B$21:$C$24,2,FALSE))=0,1)*H346</f>
        <v>0</v>
      </c>
      <c r="K346" s="75">
        <f t="shared" si="79"/>
        <v>0</v>
      </c>
      <c r="L346" s="79">
        <f>SUMPRODUCT($J$7:$J$366,$N$7:$N$366)-SUMPRODUCT($J$7:J346,$N$7:N346)</f>
        <v>0</v>
      </c>
      <c r="M346" s="75">
        <f t="shared" ca="1" si="89"/>
        <v>0</v>
      </c>
      <c r="N346" s="75">
        <f>C_Higher!J346*Ann_Prem/No_Ann_Prems</f>
        <v>0</v>
      </c>
      <c r="O346" s="78">
        <f>VLOOKUP(INT((A346-1)/12)+1,P_Parameters!$B$63:$C$66,2)*N346</f>
        <v>0</v>
      </c>
      <c r="P346" s="80">
        <f t="shared" si="80"/>
        <v>0</v>
      </c>
      <c r="Q346" s="92">
        <f t="shared" si="81"/>
        <v>0</v>
      </c>
      <c r="R346" s="78">
        <f t="shared" ca="1" si="82"/>
        <v>0</v>
      </c>
      <c r="S346" s="75">
        <f t="shared" ca="1" si="83"/>
        <v>0</v>
      </c>
      <c r="T346" s="75">
        <f t="shared" ca="1" si="87"/>
        <v>0</v>
      </c>
      <c r="U346" s="81">
        <f>VLOOKUP(D346,P_Parameters!$B$71:$C$76,2)</f>
        <v>0</v>
      </c>
    </row>
    <row r="347" spans="1:21" x14ac:dyDescent="0.25">
      <c r="A347" s="59">
        <f t="shared" si="88"/>
        <v>341</v>
      </c>
      <c r="B347" s="76">
        <f t="shared" ca="1" si="75"/>
        <v>53752</v>
      </c>
      <c r="C347" s="76">
        <f t="shared" ca="1" si="76"/>
        <v>53783</v>
      </c>
      <c r="D347" s="77">
        <f t="shared" si="84"/>
        <v>29</v>
      </c>
      <c r="E347" s="77">
        <f t="shared" si="85"/>
        <v>0</v>
      </c>
      <c r="F347" s="75">
        <f t="shared" si="86"/>
        <v>0</v>
      </c>
      <c r="G347" s="75">
        <f t="shared" si="77"/>
        <v>0</v>
      </c>
      <c r="H347" s="59">
        <f>IF(SUM(F347:$F$366)=1,1,0)</f>
        <v>0</v>
      </c>
      <c r="I347" s="78">
        <f t="shared" si="78"/>
        <v>0</v>
      </c>
      <c r="J347" s="59">
        <f>IF(MOD(A347-1,12/VLOOKUP(Prem_Frequency,P_Parameters!$B$21:$C$24,2,FALSE))=0,1)*H347</f>
        <v>0</v>
      </c>
      <c r="K347" s="75">
        <f t="shared" si="79"/>
        <v>0</v>
      </c>
      <c r="L347" s="79">
        <f>SUMPRODUCT($J$7:$J$366,$N$7:$N$366)-SUMPRODUCT($J$7:J347,$N$7:N347)</f>
        <v>0</v>
      </c>
      <c r="M347" s="75">
        <f t="shared" ca="1" si="89"/>
        <v>0</v>
      </c>
      <c r="N347" s="75">
        <f>C_Higher!J347*Ann_Prem/No_Ann_Prems</f>
        <v>0</v>
      </c>
      <c r="O347" s="78">
        <f>VLOOKUP(INT((A347-1)/12)+1,P_Parameters!$B$63:$C$66,2)*N347</f>
        <v>0</v>
      </c>
      <c r="P347" s="80">
        <f t="shared" si="80"/>
        <v>0</v>
      </c>
      <c r="Q347" s="92">
        <f t="shared" si="81"/>
        <v>0</v>
      </c>
      <c r="R347" s="78">
        <f t="shared" ca="1" si="82"/>
        <v>0</v>
      </c>
      <c r="S347" s="75">
        <f t="shared" ca="1" si="83"/>
        <v>0</v>
      </c>
      <c r="T347" s="75">
        <f t="shared" ca="1" si="87"/>
        <v>0</v>
      </c>
      <c r="U347" s="81">
        <f>VLOOKUP(D347,P_Parameters!$B$71:$C$76,2)</f>
        <v>0</v>
      </c>
    </row>
    <row r="348" spans="1:21" x14ac:dyDescent="0.25">
      <c r="A348" s="59">
        <f t="shared" si="88"/>
        <v>342</v>
      </c>
      <c r="B348" s="76">
        <f t="shared" ca="1" si="75"/>
        <v>53783</v>
      </c>
      <c r="C348" s="76">
        <f t="shared" ca="1" si="76"/>
        <v>53813</v>
      </c>
      <c r="D348" s="77">
        <f t="shared" si="84"/>
        <v>29</v>
      </c>
      <c r="E348" s="77">
        <f t="shared" si="85"/>
        <v>0</v>
      </c>
      <c r="F348" s="75">
        <f t="shared" si="86"/>
        <v>0</v>
      </c>
      <c r="G348" s="75">
        <f t="shared" si="77"/>
        <v>0</v>
      </c>
      <c r="H348" s="59">
        <f>IF(SUM(F348:$F$366)=1,1,0)</f>
        <v>0</v>
      </c>
      <c r="I348" s="78">
        <f t="shared" si="78"/>
        <v>0</v>
      </c>
      <c r="J348" s="59">
        <f>IF(MOD(A348-1,12/VLOOKUP(Prem_Frequency,P_Parameters!$B$21:$C$24,2,FALSE))=0,1)*H348</f>
        <v>0</v>
      </c>
      <c r="K348" s="75">
        <f t="shared" si="79"/>
        <v>0</v>
      </c>
      <c r="L348" s="79">
        <f>SUMPRODUCT($J$7:$J$366,$N$7:$N$366)-SUMPRODUCT($J$7:J348,$N$7:N348)</f>
        <v>0</v>
      </c>
      <c r="M348" s="75">
        <f t="shared" ca="1" si="89"/>
        <v>0</v>
      </c>
      <c r="N348" s="75">
        <f>C_Higher!J348*Ann_Prem/No_Ann_Prems</f>
        <v>0</v>
      </c>
      <c r="O348" s="78">
        <f>VLOOKUP(INT((A348-1)/12)+1,P_Parameters!$B$63:$C$66,2)*N348</f>
        <v>0</v>
      </c>
      <c r="P348" s="80">
        <f t="shared" si="80"/>
        <v>0</v>
      </c>
      <c r="Q348" s="92">
        <f t="shared" si="81"/>
        <v>0</v>
      </c>
      <c r="R348" s="78">
        <f t="shared" ca="1" si="82"/>
        <v>0</v>
      </c>
      <c r="S348" s="75">
        <f t="shared" ca="1" si="83"/>
        <v>0</v>
      </c>
      <c r="T348" s="75">
        <f t="shared" ca="1" si="87"/>
        <v>0</v>
      </c>
      <c r="U348" s="81">
        <f>VLOOKUP(D348,P_Parameters!$B$71:$C$76,2)</f>
        <v>0</v>
      </c>
    </row>
    <row r="349" spans="1:21" x14ac:dyDescent="0.25">
      <c r="A349" s="59">
        <f t="shared" si="88"/>
        <v>343</v>
      </c>
      <c r="B349" s="76">
        <f t="shared" ca="1" si="75"/>
        <v>53813</v>
      </c>
      <c r="C349" s="76">
        <f t="shared" ca="1" si="76"/>
        <v>53844</v>
      </c>
      <c r="D349" s="77">
        <f t="shared" si="84"/>
        <v>29</v>
      </c>
      <c r="E349" s="77">
        <f t="shared" si="85"/>
        <v>0</v>
      </c>
      <c r="F349" s="75">
        <f t="shared" si="86"/>
        <v>0</v>
      </c>
      <c r="G349" s="75">
        <f t="shared" si="77"/>
        <v>0</v>
      </c>
      <c r="H349" s="59">
        <f>IF(SUM(F349:$F$366)=1,1,0)</f>
        <v>0</v>
      </c>
      <c r="I349" s="78">
        <f t="shared" si="78"/>
        <v>0</v>
      </c>
      <c r="J349" s="59">
        <f>IF(MOD(A349-1,12/VLOOKUP(Prem_Frequency,P_Parameters!$B$21:$C$24,2,FALSE))=0,1)*H349</f>
        <v>0</v>
      </c>
      <c r="K349" s="75">
        <f t="shared" si="79"/>
        <v>0</v>
      </c>
      <c r="L349" s="79">
        <f>SUMPRODUCT($J$7:$J$366,$N$7:$N$366)-SUMPRODUCT($J$7:J349,$N$7:N349)</f>
        <v>0</v>
      </c>
      <c r="M349" s="75">
        <f t="shared" ca="1" si="89"/>
        <v>0</v>
      </c>
      <c r="N349" s="75">
        <f>C_Higher!J349*Ann_Prem/No_Ann_Prems</f>
        <v>0</v>
      </c>
      <c r="O349" s="78">
        <f>VLOOKUP(INT((A349-1)/12)+1,P_Parameters!$B$63:$C$66,2)*N349</f>
        <v>0</v>
      </c>
      <c r="P349" s="80">
        <f t="shared" si="80"/>
        <v>0</v>
      </c>
      <c r="Q349" s="92">
        <f t="shared" si="81"/>
        <v>0</v>
      </c>
      <c r="R349" s="78">
        <f t="shared" ca="1" si="82"/>
        <v>0</v>
      </c>
      <c r="S349" s="75">
        <f t="shared" ca="1" si="83"/>
        <v>0</v>
      </c>
      <c r="T349" s="75">
        <f t="shared" ca="1" si="87"/>
        <v>0</v>
      </c>
      <c r="U349" s="81">
        <f>VLOOKUP(D349,P_Parameters!$B$71:$C$76,2)</f>
        <v>0</v>
      </c>
    </row>
    <row r="350" spans="1:21" x14ac:dyDescent="0.25">
      <c r="A350" s="59">
        <f t="shared" si="88"/>
        <v>344</v>
      </c>
      <c r="B350" s="76">
        <f t="shared" ca="1" si="75"/>
        <v>53844</v>
      </c>
      <c r="C350" s="76">
        <f t="shared" ca="1" si="76"/>
        <v>53874</v>
      </c>
      <c r="D350" s="77">
        <f t="shared" si="84"/>
        <v>29</v>
      </c>
      <c r="E350" s="77">
        <f t="shared" si="85"/>
        <v>0</v>
      </c>
      <c r="F350" s="75">
        <f t="shared" si="86"/>
        <v>0</v>
      </c>
      <c r="G350" s="75">
        <f t="shared" si="77"/>
        <v>0</v>
      </c>
      <c r="H350" s="59">
        <f>IF(SUM(F350:$F$366)=1,1,0)</f>
        <v>0</v>
      </c>
      <c r="I350" s="78">
        <f t="shared" si="78"/>
        <v>0</v>
      </c>
      <c r="J350" s="59">
        <f>IF(MOD(A350-1,12/VLOOKUP(Prem_Frequency,P_Parameters!$B$21:$C$24,2,FALSE))=0,1)*H350</f>
        <v>0</v>
      </c>
      <c r="K350" s="75">
        <f t="shared" si="79"/>
        <v>0</v>
      </c>
      <c r="L350" s="79">
        <f>SUMPRODUCT($J$7:$J$366,$N$7:$N$366)-SUMPRODUCT($J$7:J350,$N$7:N350)</f>
        <v>0</v>
      </c>
      <c r="M350" s="75">
        <f t="shared" ca="1" si="89"/>
        <v>0</v>
      </c>
      <c r="N350" s="75">
        <f>C_Higher!J350*Ann_Prem/No_Ann_Prems</f>
        <v>0</v>
      </c>
      <c r="O350" s="78">
        <f>VLOOKUP(INT((A350-1)/12)+1,P_Parameters!$B$63:$C$66,2)*N350</f>
        <v>0</v>
      </c>
      <c r="P350" s="80">
        <f t="shared" si="80"/>
        <v>0</v>
      </c>
      <c r="Q350" s="92">
        <f t="shared" si="81"/>
        <v>0</v>
      </c>
      <c r="R350" s="78">
        <f t="shared" ca="1" si="82"/>
        <v>0</v>
      </c>
      <c r="S350" s="75">
        <f t="shared" ca="1" si="83"/>
        <v>0</v>
      </c>
      <c r="T350" s="75">
        <f t="shared" ca="1" si="87"/>
        <v>0</v>
      </c>
      <c r="U350" s="81">
        <f>VLOOKUP(D350,P_Parameters!$B$71:$C$76,2)</f>
        <v>0</v>
      </c>
    </row>
    <row r="351" spans="1:21" x14ac:dyDescent="0.25">
      <c r="A351" s="59">
        <f t="shared" si="88"/>
        <v>345</v>
      </c>
      <c r="B351" s="76">
        <f t="shared" ca="1" si="75"/>
        <v>53874</v>
      </c>
      <c r="C351" s="76">
        <f t="shared" ca="1" si="76"/>
        <v>53905</v>
      </c>
      <c r="D351" s="77">
        <f t="shared" si="84"/>
        <v>29</v>
      </c>
      <c r="E351" s="77">
        <f t="shared" si="85"/>
        <v>0</v>
      </c>
      <c r="F351" s="75">
        <f t="shared" si="86"/>
        <v>0</v>
      </c>
      <c r="G351" s="75">
        <f t="shared" si="77"/>
        <v>0</v>
      </c>
      <c r="H351" s="59">
        <f>IF(SUM(F351:$F$366)=1,1,0)</f>
        <v>0</v>
      </c>
      <c r="I351" s="78">
        <f t="shared" si="78"/>
        <v>0</v>
      </c>
      <c r="J351" s="59">
        <f>IF(MOD(A351-1,12/VLOOKUP(Prem_Frequency,P_Parameters!$B$21:$C$24,2,FALSE))=0,1)*H351</f>
        <v>0</v>
      </c>
      <c r="K351" s="75">
        <f t="shared" si="79"/>
        <v>0</v>
      </c>
      <c r="L351" s="79">
        <f>SUMPRODUCT($J$7:$J$366,$N$7:$N$366)-SUMPRODUCT($J$7:J351,$N$7:N351)</f>
        <v>0</v>
      </c>
      <c r="M351" s="75">
        <f t="shared" ca="1" si="89"/>
        <v>0</v>
      </c>
      <c r="N351" s="75">
        <f>C_Higher!J351*Ann_Prem/No_Ann_Prems</f>
        <v>0</v>
      </c>
      <c r="O351" s="78">
        <f>VLOOKUP(INT((A351-1)/12)+1,P_Parameters!$B$63:$C$66,2)*N351</f>
        <v>0</v>
      </c>
      <c r="P351" s="80">
        <f t="shared" si="80"/>
        <v>0</v>
      </c>
      <c r="Q351" s="92">
        <f t="shared" si="81"/>
        <v>0</v>
      </c>
      <c r="R351" s="78">
        <f t="shared" ca="1" si="82"/>
        <v>0</v>
      </c>
      <c r="S351" s="75">
        <f t="shared" ca="1" si="83"/>
        <v>0</v>
      </c>
      <c r="T351" s="75">
        <f t="shared" ca="1" si="87"/>
        <v>0</v>
      </c>
      <c r="U351" s="81">
        <f>VLOOKUP(D351,P_Parameters!$B$71:$C$76,2)</f>
        <v>0</v>
      </c>
    </row>
    <row r="352" spans="1:21" x14ac:dyDescent="0.25">
      <c r="A352" s="59">
        <f t="shared" si="88"/>
        <v>346</v>
      </c>
      <c r="B352" s="76">
        <f t="shared" ca="1" si="75"/>
        <v>53905</v>
      </c>
      <c r="C352" s="76">
        <f t="shared" ca="1" si="76"/>
        <v>53936</v>
      </c>
      <c r="D352" s="77">
        <f t="shared" si="84"/>
        <v>29</v>
      </c>
      <c r="E352" s="77">
        <f t="shared" si="85"/>
        <v>0</v>
      </c>
      <c r="F352" s="75">
        <f t="shared" si="86"/>
        <v>0</v>
      </c>
      <c r="G352" s="75">
        <f t="shared" si="77"/>
        <v>0</v>
      </c>
      <c r="H352" s="59">
        <f>IF(SUM(F352:$F$366)=1,1,0)</f>
        <v>0</v>
      </c>
      <c r="I352" s="78">
        <f t="shared" si="78"/>
        <v>0</v>
      </c>
      <c r="J352" s="59">
        <f>IF(MOD(A352-1,12/VLOOKUP(Prem_Frequency,P_Parameters!$B$21:$C$24,2,FALSE))=0,1)*H352</f>
        <v>0</v>
      </c>
      <c r="K352" s="75">
        <f t="shared" si="79"/>
        <v>0</v>
      </c>
      <c r="L352" s="79">
        <f>SUMPRODUCT($J$7:$J$366,$N$7:$N$366)-SUMPRODUCT($J$7:J352,$N$7:N352)</f>
        <v>0</v>
      </c>
      <c r="M352" s="75">
        <f t="shared" ca="1" si="89"/>
        <v>0</v>
      </c>
      <c r="N352" s="75">
        <f>C_Higher!J352*Ann_Prem/No_Ann_Prems</f>
        <v>0</v>
      </c>
      <c r="O352" s="78">
        <f>VLOOKUP(INT((A352-1)/12)+1,P_Parameters!$B$63:$C$66,2)*N352</f>
        <v>0</v>
      </c>
      <c r="P352" s="80">
        <f t="shared" si="80"/>
        <v>0</v>
      </c>
      <c r="Q352" s="92">
        <f t="shared" si="81"/>
        <v>0</v>
      </c>
      <c r="R352" s="78">
        <f t="shared" ca="1" si="82"/>
        <v>0</v>
      </c>
      <c r="S352" s="75">
        <f t="shared" ca="1" si="83"/>
        <v>0</v>
      </c>
      <c r="T352" s="75">
        <f t="shared" ca="1" si="87"/>
        <v>0</v>
      </c>
      <c r="U352" s="81">
        <f>VLOOKUP(D352,P_Parameters!$B$71:$C$76,2)</f>
        <v>0</v>
      </c>
    </row>
    <row r="353" spans="1:21" x14ac:dyDescent="0.25">
      <c r="A353" s="59">
        <f t="shared" si="88"/>
        <v>347</v>
      </c>
      <c r="B353" s="76">
        <f t="shared" ca="1" si="75"/>
        <v>53936</v>
      </c>
      <c r="C353" s="76">
        <f t="shared" ca="1" si="76"/>
        <v>53966</v>
      </c>
      <c r="D353" s="77">
        <f t="shared" si="84"/>
        <v>29</v>
      </c>
      <c r="E353" s="77">
        <f t="shared" si="85"/>
        <v>0</v>
      </c>
      <c r="F353" s="75">
        <f t="shared" si="86"/>
        <v>0</v>
      </c>
      <c r="G353" s="75">
        <f t="shared" si="77"/>
        <v>0</v>
      </c>
      <c r="H353" s="59">
        <f>IF(SUM(F353:$F$366)=1,1,0)</f>
        <v>0</v>
      </c>
      <c r="I353" s="78">
        <f t="shared" si="78"/>
        <v>0</v>
      </c>
      <c r="J353" s="59">
        <f>IF(MOD(A353-1,12/VLOOKUP(Prem_Frequency,P_Parameters!$B$21:$C$24,2,FALSE))=0,1)*H353</f>
        <v>0</v>
      </c>
      <c r="K353" s="75">
        <f t="shared" si="79"/>
        <v>0</v>
      </c>
      <c r="L353" s="79">
        <f>SUMPRODUCT($J$7:$J$366,$N$7:$N$366)-SUMPRODUCT($J$7:J353,$N$7:N353)</f>
        <v>0</v>
      </c>
      <c r="M353" s="75">
        <f t="shared" ca="1" si="89"/>
        <v>0</v>
      </c>
      <c r="N353" s="75">
        <f>C_Higher!J353*Ann_Prem/No_Ann_Prems</f>
        <v>0</v>
      </c>
      <c r="O353" s="78">
        <f>VLOOKUP(INT((A353-1)/12)+1,P_Parameters!$B$63:$C$66,2)*N353</f>
        <v>0</v>
      </c>
      <c r="P353" s="80">
        <f t="shared" si="80"/>
        <v>0</v>
      </c>
      <c r="Q353" s="92">
        <f t="shared" si="81"/>
        <v>0</v>
      </c>
      <c r="R353" s="78">
        <f t="shared" ca="1" si="82"/>
        <v>0</v>
      </c>
      <c r="S353" s="75">
        <f t="shared" ca="1" si="83"/>
        <v>0</v>
      </c>
      <c r="T353" s="75">
        <f t="shared" ca="1" si="87"/>
        <v>0</v>
      </c>
      <c r="U353" s="81">
        <f>VLOOKUP(D353,P_Parameters!$B$71:$C$76,2)</f>
        <v>0</v>
      </c>
    </row>
    <row r="354" spans="1:21" x14ac:dyDescent="0.25">
      <c r="A354" s="59">
        <f t="shared" si="88"/>
        <v>348</v>
      </c>
      <c r="B354" s="76">
        <f t="shared" ca="1" si="75"/>
        <v>53966</v>
      </c>
      <c r="C354" s="76">
        <f t="shared" ca="1" si="76"/>
        <v>53997</v>
      </c>
      <c r="D354" s="77">
        <f t="shared" si="84"/>
        <v>30</v>
      </c>
      <c r="E354" s="77">
        <f t="shared" si="85"/>
        <v>29</v>
      </c>
      <c r="F354" s="75">
        <f t="shared" si="86"/>
        <v>0</v>
      </c>
      <c r="G354" s="75">
        <f t="shared" si="77"/>
        <v>0</v>
      </c>
      <c r="H354" s="59">
        <f>IF(SUM(F354:$F$366)=1,1,0)</f>
        <v>0</v>
      </c>
      <c r="I354" s="78">
        <f t="shared" si="78"/>
        <v>0</v>
      </c>
      <c r="J354" s="59">
        <f>IF(MOD(A354-1,12/VLOOKUP(Prem_Frequency,P_Parameters!$B$21:$C$24,2,FALSE))=0,1)*H354</f>
        <v>0</v>
      </c>
      <c r="K354" s="75">
        <f t="shared" si="79"/>
        <v>0</v>
      </c>
      <c r="L354" s="79">
        <f>SUMPRODUCT($J$7:$J$366,$N$7:$N$366)-SUMPRODUCT($J$7:J354,$N$7:N354)</f>
        <v>0</v>
      </c>
      <c r="M354" s="75">
        <f t="shared" ca="1" si="89"/>
        <v>0</v>
      </c>
      <c r="N354" s="75">
        <f>C_Higher!J354*Ann_Prem/No_Ann_Prems</f>
        <v>0</v>
      </c>
      <c r="O354" s="78">
        <f>VLOOKUP(INT((A354-1)/12)+1,P_Parameters!$B$63:$C$66,2)*N354</f>
        <v>0</v>
      </c>
      <c r="P354" s="80">
        <f t="shared" si="80"/>
        <v>0</v>
      </c>
      <c r="Q354" s="92">
        <f t="shared" si="81"/>
        <v>0</v>
      </c>
      <c r="R354" s="78">
        <f t="shared" ca="1" si="82"/>
        <v>0</v>
      </c>
      <c r="S354" s="75">
        <f t="shared" ca="1" si="83"/>
        <v>0</v>
      </c>
      <c r="T354" s="75">
        <f t="shared" ca="1" si="87"/>
        <v>0</v>
      </c>
      <c r="U354" s="81">
        <f>VLOOKUP(D354,P_Parameters!$B$71:$C$76,2)</f>
        <v>0</v>
      </c>
    </row>
    <row r="355" spans="1:21" x14ac:dyDescent="0.25">
      <c r="A355" s="59">
        <f t="shared" si="88"/>
        <v>349</v>
      </c>
      <c r="B355" s="76">
        <f t="shared" ca="1" si="75"/>
        <v>53997</v>
      </c>
      <c r="C355" s="76">
        <f t="shared" ca="1" si="76"/>
        <v>54027</v>
      </c>
      <c r="D355" s="77">
        <f t="shared" si="84"/>
        <v>30</v>
      </c>
      <c r="E355" s="77">
        <f t="shared" si="85"/>
        <v>0</v>
      </c>
      <c r="F355" s="75">
        <f t="shared" si="86"/>
        <v>0</v>
      </c>
      <c r="G355" s="75">
        <f t="shared" si="77"/>
        <v>0</v>
      </c>
      <c r="H355" s="59">
        <f>IF(SUM(F355:$F$366)=1,1,0)</f>
        <v>0</v>
      </c>
      <c r="I355" s="78">
        <f t="shared" si="78"/>
        <v>0</v>
      </c>
      <c r="J355" s="59">
        <f>IF(MOD(A355-1,12/VLOOKUP(Prem_Frequency,P_Parameters!$B$21:$C$24,2,FALSE))=0,1)*H355</f>
        <v>0</v>
      </c>
      <c r="K355" s="75">
        <f t="shared" si="79"/>
        <v>0</v>
      </c>
      <c r="L355" s="79">
        <f>SUMPRODUCT($J$7:$J$366,$N$7:$N$366)-SUMPRODUCT($J$7:J355,$N$7:N355)</f>
        <v>0</v>
      </c>
      <c r="M355" s="75">
        <f t="shared" ca="1" si="89"/>
        <v>0</v>
      </c>
      <c r="N355" s="75">
        <f>C_Higher!J355*Ann_Prem/No_Ann_Prems</f>
        <v>0</v>
      </c>
      <c r="O355" s="78">
        <f>VLOOKUP(INT((A355-1)/12)+1,P_Parameters!$B$63:$C$66,2)*N355</f>
        <v>0</v>
      </c>
      <c r="P355" s="80">
        <f t="shared" si="80"/>
        <v>0</v>
      </c>
      <c r="Q355" s="92">
        <f t="shared" si="81"/>
        <v>0</v>
      </c>
      <c r="R355" s="78">
        <f t="shared" ca="1" si="82"/>
        <v>0</v>
      </c>
      <c r="S355" s="75">
        <f t="shared" ca="1" si="83"/>
        <v>0</v>
      </c>
      <c r="T355" s="75">
        <f t="shared" ca="1" si="87"/>
        <v>0</v>
      </c>
      <c r="U355" s="81">
        <f>VLOOKUP(D355,P_Parameters!$B$71:$C$76,2)</f>
        <v>0</v>
      </c>
    </row>
    <row r="356" spans="1:21" x14ac:dyDescent="0.25">
      <c r="A356" s="59">
        <f t="shared" si="88"/>
        <v>350</v>
      </c>
      <c r="B356" s="76">
        <f t="shared" ca="1" si="75"/>
        <v>54027</v>
      </c>
      <c r="C356" s="76">
        <f t="shared" ca="1" si="76"/>
        <v>54058</v>
      </c>
      <c r="D356" s="77">
        <f t="shared" si="84"/>
        <v>30</v>
      </c>
      <c r="E356" s="77">
        <f t="shared" si="85"/>
        <v>0</v>
      </c>
      <c r="F356" s="75">
        <f t="shared" si="86"/>
        <v>0</v>
      </c>
      <c r="G356" s="75">
        <f t="shared" si="77"/>
        <v>0</v>
      </c>
      <c r="H356" s="59">
        <f>IF(SUM(F356:$F$366)=1,1,0)</f>
        <v>0</v>
      </c>
      <c r="I356" s="78">
        <f t="shared" si="78"/>
        <v>0</v>
      </c>
      <c r="J356" s="59">
        <f>IF(MOD(A356-1,12/VLOOKUP(Prem_Frequency,P_Parameters!$B$21:$C$24,2,FALSE))=0,1)*H356</f>
        <v>0</v>
      </c>
      <c r="K356" s="75">
        <f t="shared" si="79"/>
        <v>0</v>
      </c>
      <c r="L356" s="79">
        <f>SUMPRODUCT($J$7:$J$366,$N$7:$N$366)-SUMPRODUCT($J$7:J356,$N$7:N356)</f>
        <v>0</v>
      </c>
      <c r="M356" s="75">
        <f t="shared" ca="1" si="89"/>
        <v>0</v>
      </c>
      <c r="N356" s="75">
        <f>C_Higher!J356*Ann_Prem/No_Ann_Prems</f>
        <v>0</v>
      </c>
      <c r="O356" s="78">
        <f>VLOOKUP(INT((A356-1)/12)+1,P_Parameters!$B$63:$C$66,2)*N356</f>
        <v>0</v>
      </c>
      <c r="P356" s="80">
        <f t="shared" si="80"/>
        <v>0</v>
      </c>
      <c r="Q356" s="92">
        <f t="shared" si="81"/>
        <v>0</v>
      </c>
      <c r="R356" s="78">
        <f t="shared" ca="1" si="82"/>
        <v>0</v>
      </c>
      <c r="S356" s="75">
        <f t="shared" ca="1" si="83"/>
        <v>0</v>
      </c>
      <c r="T356" s="75">
        <f t="shared" ca="1" si="87"/>
        <v>0</v>
      </c>
      <c r="U356" s="81">
        <f>VLOOKUP(D356,P_Parameters!$B$71:$C$76,2)</f>
        <v>0</v>
      </c>
    </row>
    <row r="357" spans="1:21" x14ac:dyDescent="0.25">
      <c r="A357" s="59">
        <f t="shared" si="88"/>
        <v>351</v>
      </c>
      <c r="B357" s="76">
        <f t="shared" ca="1" si="75"/>
        <v>54058</v>
      </c>
      <c r="C357" s="76">
        <f t="shared" ca="1" si="76"/>
        <v>54089</v>
      </c>
      <c r="D357" s="77">
        <f t="shared" si="84"/>
        <v>30</v>
      </c>
      <c r="E357" s="77">
        <f t="shared" si="85"/>
        <v>0</v>
      </c>
      <c r="F357" s="75">
        <f t="shared" si="86"/>
        <v>0</v>
      </c>
      <c r="G357" s="75">
        <f t="shared" si="77"/>
        <v>0</v>
      </c>
      <c r="H357" s="59">
        <f>IF(SUM(F357:$F$366)=1,1,0)</f>
        <v>0</v>
      </c>
      <c r="I357" s="78">
        <f t="shared" si="78"/>
        <v>0</v>
      </c>
      <c r="J357" s="59">
        <f>IF(MOD(A357-1,12/VLOOKUP(Prem_Frequency,P_Parameters!$B$21:$C$24,2,FALSE))=0,1)*H357</f>
        <v>0</v>
      </c>
      <c r="K357" s="75">
        <f t="shared" si="79"/>
        <v>0</v>
      </c>
      <c r="L357" s="79">
        <f>SUMPRODUCT($J$7:$J$366,$N$7:$N$366)-SUMPRODUCT($J$7:J357,$N$7:N357)</f>
        <v>0</v>
      </c>
      <c r="M357" s="75">
        <f t="shared" ca="1" si="89"/>
        <v>0</v>
      </c>
      <c r="N357" s="75">
        <f>C_Higher!J357*Ann_Prem/No_Ann_Prems</f>
        <v>0</v>
      </c>
      <c r="O357" s="78">
        <f>VLOOKUP(INT((A357-1)/12)+1,P_Parameters!$B$63:$C$66,2)*N357</f>
        <v>0</v>
      </c>
      <c r="P357" s="80">
        <f t="shared" si="80"/>
        <v>0</v>
      </c>
      <c r="Q357" s="92">
        <f t="shared" si="81"/>
        <v>0</v>
      </c>
      <c r="R357" s="78">
        <f t="shared" ca="1" si="82"/>
        <v>0</v>
      </c>
      <c r="S357" s="75">
        <f t="shared" ca="1" si="83"/>
        <v>0</v>
      </c>
      <c r="T357" s="75">
        <f t="shared" ca="1" si="87"/>
        <v>0</v>
      </c>
      <c r="U357" s="81">
        <f>VLOOKUP(D357,P_Parameters!$B$71:$C$76,2)</f>
        <v>0</v>
      </c>
    </row>
    <row r="358" spans="1:21" x14ac:dyDescent="0.25">
      <c r="A358" s="59">
        <f t="shared" si="88"/>
        <v>352</v>
      </c>
      <c r="B358" s="76">
        <f t="shared" ca="1" si="75"/>
        <v>54089</v>
      </c>
      <c r="C358" s="76">
        <f t="shared" ca="1" si="76"/>
        <v>54118</v>
      </c>
      <c r="D358" s="77">
        <f t="shared" si="84"/>
        <v>30</v>
      </c>
      <c r="E358" s="77">
        <f t="shared" si="85"/>
        <v>0</v>
      </c>
      <c r="F358" s="75">
        <f t="shared" si="86"/>
        <v>0</v>
      </c>
      <c r="G358" s="75">
        <f t="shared" si="77"/>
        <v>0</v>
      </c>
      <c r="H358" s="59">
        <f>IF(SUM(F358:$F$366)=1,1,0)</f>
        <v>0</v>
      </c>
      <c r="I358" s="78">
        <f t="shared" si="78"/>
        <v>0</v>
      </c>
      <c r="J358" s="59">
        <f>IF(MOD(A358-1,12/VLOOKUP(Prem_Frequency,P_Parameters!$B$21:$C$24,2,FALSE))=0,1)*H358</f>
        <v>0</v>
      </c>
      <c r="K358" s="75">
        <f t="shared" si="79"/>
        <v>0</v>
      </c>
      <c r="L358" s="79">
        <f>SUMPRODUCT($J$7:$J$366,$N$7:$N$366)-SUMPRODUCT($J$7:J358,$N$7:N358)</f>
        <v>0</v>
      </c>
      <c r="M358" s="75">
        <f t="shared" ca="1" si="89"/>
        <v>0</v>
      </c>
      <c r="N358" s="75">
        <f>C_Higher!J358*Ann_Prem/No_Ann_Prems</f>
        <v>0</v>
      </c>
      <c r="O358" s="78">
        <f>VLOOKUP(INT((A358-1)/12)+1,P_Parameters!$B$63:$C$66,2)*N358</f>
        <v>0</v>
      </c>
      <c r="P358" s="80">
        <f t="shared" si="80"/>
        <v>0</v>
      </c>
      <c r="Q358" s="92">
        <f t="shared" si="81"/>
        <v>0</v>
      </c>
      <c r="R358" s="78">
        <f t="shared" ca="1" si="82"/>
        <v>0</v>
      </c>
      <c r="S358" s="75">
        <f t="shared" ca="1" si="83"/>
        <v>0</v>
      </c>
      <c r="T358" s="75">
        <f t="shared" ca="1" si="87"/>
        <v>0</v>
      </c>
      <c r="U358" s="81">
        <f>VLOOKUP(D358,P_Parameters!$B$71:$C$76,2)</f>
        <v>0</v>
      </c>
    </row>
    <row r="359" spans="1:21" x14ac:dyDescent="0.25">
      <c r="A359" s="59">
        <f t="shared" si="88"/>
        <v>353</v>
      </c>
      <c r="B359" s="76">
        <f t="shared" ca="1" si="75"/>
        <v>54118</v>
      </c>
      <c r="C359" s="76">
        <f t="shared" ca="1" si="76"/>
        <v>54149</v>
      </c>
      <c r="D359" s="77">
        <f t="shared" si="84"/>
        <v>30</v>
      </c>
      <c r="E359" s="77">
        <f t="shared" si="85"/>
        <v>0</v>
      </c>
      <c r="F359" s="75">
        <f t="shared" si="86"/>
        <v>0</v>
      </c>
      <c r="G359" s="75">
        <f t="shared" si="77"/>
        <v>0</v>
      </c>
      <c r="H359" s="59">
        <f>IF(SUM(F359:$F$366)=1,1,0)</f>
        <v>0</v>
      </c>
      <c r="I359" s="78">
        <f t="shared" si="78"/>
        <v>0</v>
      </c>
      <c r="J359" s="59">
        <f>IF(MOD(A359-1,12/VLOOKUP(Prem_Frequency,P_Parameters!$B$21:$C$24,2,FALSE))=0,1)*H359</f>
        <v>0</v>
      </c>
      <c r="K359" s="75">
        <f t="shared" si="79"/>
        <v>0</v>
      </c>
      <c r="L359" s="79">
        <f>SUMPRODUCT($J$7:$J$366,$N$7:$N$366)-SUMPRODUCT($J$7:J359,$N$7:N359)</f>
        <v>0</v>
      </c>
      <c r="M359" s="75">
        <f t="shared" ca="1" si="89"/>
        <v>0</v>
      </c>
      <c r="N359" s="75">
        <f>C_Higher!J359*Ann_Prem/No_Ann_Prems</f>
        <v>0</v>
      </c>
      <c r="O359" s="78">
        <f>VLOOKUP(INT((A359-1)/12)+1,P_Parameters!$B$63:$C$66,2)*N359</f>
        <v>0</v>
      </c>
      <c r="P359" s="80">
        <f t="shared" si="80"/>
        <v>0</v>
      </c>
      <c r="Q359" s="92">
        <f t="shared" si="81"/>
        <v>0</v>
      </c>
      <c r="R359" s="78">
        <f t="shared" ca="1" si="82"/>
        <v>0</v>
      </c>
      <c r="S359" s="75">
        <f t="shared" ca="1" si="83"/>
        <v>0</v>
      </c>
      <c r="T359" s="75">
        <f t="shared" ca="1" si="87"/>
        <v>0</v>
      </c>
      <c r="U359" s="81">
        <f>VLOOKUP(D359,P_Parameters!$B$71:$C$76,2)</f>
        <v>0</v>
      </c>
    </row>
    <row r="360" spans="1:21" x14ac:dyDescent="0.25">
      <c r="A360" s="59">
        <f t="shared" si="88"/>
        <v>354</v>
      </c>
      <c r="B360" s="76">
        <f t="shared" ca="1" si="75"/>
        <v>54149</v>
      </c>
      <c r="C360" s="76">
        <f t="shared" ca="1" si="76"/>
        <v>54179</v>
      </c>
      <c r="D360" s="77">
        <f t="shared" si="84"/>
        <v>30</v>
      </c>
      <c r="E360" s="77">
        <f t="shared" si="85"/>
        <v>0</v>
      </c>
      <c r="F360" s="75">
        <f t="shared" si="86"/>
        <v>0</v>
      </c>
      <c r="G360" s="75">
        <f t="shared" si="77"/>
        <v>0</v>
      </c>
      <c r="H360" s="59">
        <f>IF(SUM(F360:$F$366)=1,1,0)</f>
        <v>0</v>
      </c>
      <c r="I360" s="78">
        <f t="shared" si="78"/>
        <v>0</v>
      </c>
      <c r="J360" s="59">
        <f>IF(MOD(A360-1,12/VLOOKUP(Prem_Frequency,P_Parameters!$B$21:$C$24,2,FALSE))=0,1)*H360</f>
        <v>0</v>
      </c>
      <c r="K360" s="75">
        <f t="shared" si="79"/>
        <v>0</v>
      </c>
      <c r="L360" s="79">
        <f>SUMPRODUCT($J$7:$J$366,$N$7:$N$366)-SUMPRODUCT($J$7:J360,$N$7:N360)</f>
        <v>0</v>
      </c>
      <c r="M360" s="75">
        <f t="shared" ca="1" si="89"/>
        <v>0</v>
      </c>
      <c r="N360" s="75">
        <f>C_Higher!J360*Ann_Prem/No_Ann_Prems</f>
        <v>0</v>
      </c>
      <c r="O360" s="78">
        <f>VLOOKUP(INT((A360-1)/12)+1,P_Parameters!$B$63:$C$66,2)*N360</f>
        <v>0</v>
      </c>
      <c r="P360" s="80">
        <f t="shared" si="80"/>
        <v>0</v>
      </c>
      <c r="Q360" s="92">
        <f t="shared" si="81"/>
        <v>0</v>
      </c>
      <c r="R360" s="78">
        <f t="shared" ca="1" si="82"/>
        <v>0</v>
      </c>
      <c r="S360" s="75">
        <f t="shared" ca="1" si="83"/>
        <v>0</v>
      </c>
      <c r="T360" s="75">
        <f t="shared" ca="1" si="87"/>
        <v>0</v>
      </c>
      <c r="U360" s="81">
        <f>VLOOKUP(D360,P_Parameters!$B$71:$C$76,2)</f>
        <v>0</v>
      </c>
    </row>
    <row r="361" spans="1:21" x14ac:dyDescent="0.25">
      <c r="A361" s="59">
        <f t="shared" si="88"/>
        <v>355</v>
      </c>
      <c r="B361" s="76">
        <f t="shared" ca="1" si="75"/>
        <v>54179</v>
      </c>
      <c r="C361" s="76">
        <f t="shared" ca="1" si="76"/>
        <v>54210</v>
      </c>
      <c r="D361" s="77">
        <f t="shared" si="84"/>
        <v>30</v>
      </c>
      <c r="E361" s="77">
        <f t="shared" si="85"/>
        <v>0</v>
      </c>
      <c r="F361" s="75">
        <f t="shared" si="86"/>
        <v>0</v>
      </c>
      <c r="G361" s="75">
        <f t="shared" si="77"/>
        <v>0</v>
      </c>
      <c r="H361" s="59">
        <f>IF(SUM(F361:$F$366)=1,1,0)</f>
        <v>0</v>
      </c>
      <c r="I361" s="78">
        <f t="shared" si="78"/>
        <v>0</v>
      </c>
      <c r="J361" s="59">
        <f>IF(MOD(A361-1,12/VLOOKUP(Prem_Frequency,P_Parameters!$B$21:$C$24,2,FALSE))=0,1)*H361</f>
        <v>0</v>
      </c>
      <c r="K361" s="75">
        <f t="shared" si="79"/>
        <v>0</v>
      </c>
      <c r="L361" s="79">
        <f>SUMPRODUCT($J$7:$J$366,$N$7:$N$366)-SUMPRODUCT($J$7:J361,$N$7:N361)</f>
        <v>0</v>
      </c>
      <c r="M361" s="75">
        <f t="shared" ca="1" si="89"/>
        <v>0</v>
      </c>
      <c r="N361" s="75">
        <f>C_Higher!J361*Ann_Prem/No_Ann_Prems</f>
        <v>0</v>
      </c>
      <c r="O361" s="78">
        <f>VLOOKUP(INT((A361-1)/12)+1,P_Parameters!$B$63:$C$66,2)*N361</f>
        <v>0</v>
      </c>
      <c r="P361" s="80">
        <f t="shared" si="80"/>
        <v>0</v>
      </c>
      <c r="Q361" s="92">
        <f t="shared" si="81"/>
        <v>0</v>
      </c>
      <c r="R361" s="78">
        <f t="shared" ca="1" si="82"/>
        <v>0</v>
      </c>
      <c r="S361" s="75">
        <f t="shared" ca="1" si="83"/>
        <v>0</v>
      </c>
      <c r="T361" s="75">
        <f t="shared" ca="1" si="87"/>
        <v>0</v>
      </c>
      <c r="U361" s="81">
        <f>VLOOKUP(D361,P_Parameters!$B$71:$C$76,2)</f>
        <v>0</v>
      </c>
    </row>
    <row r="362" spans="1:21" x14ac:dyDescent="0.25">
      <c r="A362" s="59">
        <f t="shared" si="88"/>
        <v>356</v>
      </c>
      <c r="B362" s="76">
        <f t="shared" ca="1" si="75"/>
        <v>54210</v>
      </c>
      <c r="C362" s="76">
        <f t="shared" ca="1" si="76"/>
        <v>54240</v>
      </c>
      <c r="D362" s="77">
        <f t="shared" si="84"/>
        <v>30</v>
      </c>
      <c r="E362" s="77">
        <f t="shared" si="85"/>
        <v>0</v>
      </c>
      <c r="F362" s="75">
        <f t="shared" si="86"/>
        <v>0</v>
      </c>
      <c r="G362" s="75">
        <f t="shared" si="77"/>
        <v>0</v>
      </c>
      <c r="H362" s="59">
        <f>IF(SUM(F362:$F$366)=1,1,0)</f>
        <v>0</v>
      </c>
      <c r="I362" s="78">
        <f t="shared" si="78"/>
        <v>0</v>
      </c>
      <c r="J362" s="59">
        <f>IF(MOD(A362-1,12/VLOOKUP(Prem_Frequency,P_Parameters!$B$21:$C$24,2,FALSE))=0,1)*H362</f>
        <v>0</v>
      </c>
      <c r="K362" s="75">
        <f t="shared" si="79"/>
        <v>0</v>
      </c>
      <c r="L362" s="79">
        <f>SUMPRODUCT($J$7:$J$366,$N$7:$N$366)-SUMPRODUCT($J$7:J362,$N$7:N362)</f>
        <v>0</v>
      </c>
      <c r="M362" s="75">
        <f t="shared" ca="1" si="89"/>
        <v>0</v>
      </c>
      <c r="N362" s="75">
        <f>C_Higher!J362*Ann_Prem/No_Ann_Prems</f>
        <v>0</v>
      </c>
      <c r="O362" s="78">
        <f>VLOOKUP(INT((A362-1)/12)+1,P_Parameters!$B$63:$C$66,2)*N362</f>
        <v>0</v>
      </c>
      <c r="P362" s="80">
        <f t="shared" si="80"/>
        <v>0</v>
      </c>
      <c r="Q362" s="92">
        <f t="shared" si="81"/>
        <v>0</v>
      </c>
      <c r="R362" s="78">
        <f t="shared" ca="1" si="82"/>
        <v>0</v>
      </c>
      <c r="S362" s="75">
        <f t="shared" ca="1" si="83"/>
        <v>0</v>
      </c>
      <c r="T362" s="75">
        <f t="shared" ca="1" si="87"/>
        <v>0</v>
      </c>
      <c r="U362" s="81">
        <f>VLOOKUP(D362,P_Parameters!$B$71:$C$76,2)</f>
        <v>0</v>
      </c>
    </row>
    <row r="363" spans="1:21" x14ac:dyDescent="0.25">
      <c r="A363" s="59">
        <f t="shared" si="88"/>
        <v>357</v>
      </c>
      <c r="B363" s="76">
        <f t="shared" ca="1" si="75"/>
        <v>54240</v>
      </c>
      <c r="C363" s="76">
        <f t="shared" ca="1" si="76"/>
        <v>54271</v>
      </c>
      <c r="D363" s="77">
        <f t="shared" si="84"/>
        <v>30</v>
      </c>
      <c r="E363" s="77">
        <f t="shared" si="85"/>
        <v>0</v>
      </c>
      <c r="F363" s="75">
        <f t="shared" si="86"/>
        <v>0</v>
      </c>
      <c r="G363" s="75">
        <f t="shared" si="77"/>
        <v>0</v>
      </c>
      <c r="H363" s="59">
        <f>IF(SUM(F363:$F$366)=1,1,0)</f>
        <v>0</v>
      </c>
      <c r="I363" s="78">
        <f t="shared" si="78"/>
        <v>0</v>
      </c>
      <c r="J363" s="59">
        <f>IF(MOD(A363-1,12/VLOOKUP(Prem_Frequency,P_Parameters!$B$21:$C$24,2,FALSE))=0,1)*H363</f>
        <v>0</v>
      </c>
      <c r="K363" s="75">
        <f t="shared" si="79"/>
        <v>0</v>
      </c>
      <c r="L363" s="79">
        <f>SUMPRODUCT($J$7:$J$366,$N$7:$N$366)-SUMPRODUCT($J$7:J363,$N$7:N363)</f>
        <v>0</v>
      </c>
      <c r="M363" s="75">
        <f t="shared" ca="1" si="89"/>
        <v>0</v>
      </c>
      <c r="N363" s="75">
        <f>C_Higher!J363*Ann_Prem/No_Ann_Prems</f>
        <v>0</v>
      </c>
      <c r="O363" s="78">
        <f>VLOOKUP(INT((A363-1)/12)+1,P_Parameters!$B$63:$C$66,2)*N363</f>
        <v>0</v>
      </c>
      <c r="P363" s="80">
        <f t="shared" si="80"/>
        <v>0</v>
      </c>
      <c r="Q363" s="92">
        <f t="shared" si="81"/>
        <v>0</v>
      </c>
      <c r="R363" s="78">
        <f t="shared" ca="1" si="82"/>
        <v>0</v>
      </c>
      <c r="S363" s="75">
        <f t="shared" ca="1" si="83"/>
        <v>0</v>
      </c>
      <c r="T363" s="75">
        <f t="shared" ca="1" si="87"/>
        <v>0</v>
      </c>
      <c r="U363" s="81">
        <f>VLOOKUP(D363,P_Parameters!$B$71:$C$76,2)</f>
        <v>0</v>
      </c>
    </row>
    <row r="364" spans="1:21" x14ac:dyDescent="0.25">
      <c r="A364" s="59">
        <f t="shared" si="88"/>
        <v>358</v>
      </c>
      <c r="B364" s="76">
        <f t="shared" ca="1" si="75"/>
        <v>54271</v>
      </c>
      <c r="C364" s="76">
        <f t="shared" ca="1" si="76"/>
        <v>54302</v>
      </c>
      <c r="D364" s="77">
        <f t="shared" si="84"/>
        <v>30</v>
      </c>
      <c r="E364" s="77">
        <f t="shared" si="85"/>
        <v>0</v>
      </c>
      <c r="F364" s="75">
        <f t="shared" si="86"/>
        <v>0</v>
      </c>
      <c r="G364" s="75">
        <f t="shared" si="77"/>
        <v>0</v>
      </c>
      <c r="H364" s="59">
        <f>IF(SUM(F364:$F$366)=1,1,0)</f>
        <v>0</v>
      </c>
      <c r="I364" s="78">
        <f t="shared" si="78"/>
        <v>0</v>
      </c>
      <c r="J364" s="59">
        <f>IF(MOD(A364-1,12/VLOOKUP(Prem_Frequency,P_Parameters!$B$21:$C$24,2,FALSE))=0,1)*H364</f>
        <v>0</v>
      </c>
      <c r="K364" s="75">
        <f t="shared" si="79"/>
        <v>0</v>
      </c>
      <c r="L364" s="79">
        <f>SUMPRODUCT($J$7:$J$366,$N$7:$N$366)-SUMPRODUCT($J$7:J364,$N$7:N364)</f>
        <v>0</v>
      </c>
      <c r="M364" s="75">
        <f t="shared" ca="1" si="89"/>
        <v>0</v>
      </c>
      <c r="N364" s="75">
        <f>C_Higher!J364*Ann_Prem/No_Ann_Prems</f>
        <v>0</v>
      </c>
      <c r="O364" s="78">
        <f>VLOOKUP(INT((A364-1)/12)+1,P_Parameters!$B$63:$C$66,2)*N364</f>
        <v>0</v>
      </c>
      <c r="P364" s="80">
        <f t="shared" si="80"/>
        <v>0</v>
      </c>
      <c r="Q364" s="92">
        <f t="shared" si="81"/>
        <v>0</v>
      </c>
      <c r="R364" s="78">
        <f t="shared" ca="1" si="82"/>
        <v>0</v>
      </c>
      <c r="S364" s="75">
        <f t="shared" ca="1" si="83"/>
        <v>0</v>
      </c>
      <c r="T364" s="75">
        <f t="shared" ca="1" si="87"/>
        <v>0</v>
      </c>
      <c r="U364" s="81">
        <f>VLOOKUP(D364,P_Parameters!$B$71:$C$76,2)</f>
        <v>0</v>
      </c>
    </row>
    <row r="365" spans="1:21" x14ac:dyDescent="0.25">
      <c r="A365" s="59">
        <f t="shared" si="88"/>
        <v>359</v>
      </c>
      <c r="B365" s="76">
        <f t="shared" ca="1" si="75"/>
        <v>54302</v>
      </c>
      <c r="C365" s="76">
        <f t="shared" ca="1" si="76"/>
        <v>54332</v>
      </c>
      <c r="D365" s="77">
        <f t="shared" si="84"/>
        <v>30</v>
      </c>
      <c r="E365" s="77">
        <f t="shared" si="85"/>
        <v>0</v>
      </c>
      <c r="F365" s="75">
        <f t="shared" si="86"/>
        <v>0</v>
      </c>
      <c r="G365" s="75">
        <f t="shared" si="77"/>
        <v>0</v>
      </c>
      <c r="H365" s="59">
        <f>IF(SUM(F365:$F$366)=1,1,0)</f>
        <v>0</v>
      </c>
      <c r="I365" s="78">
        <f t="shared" si="78"/>
        <v>0</v>
      </c>
      <c r="J365" s="59">
        <f>IF(MOD(A365-1,12/VLOOKUP(Prem_Frequency,P_Parameters!$B$21:$C$24,2,FALSE))=0,1)*H365</f>
        <v>0</v>
      </c>
      <c r="K365" s="75">
        <f t="shared" si="79"/>
        <v>0</v>
      </c>
      <c r="L365" s="79">
        <f>SUMPRODUCT($J$7:$J$366,$N$7:$N$366)-SUMPRODUCT($J$7:J365,$N$7:N365)</f>
        <v>0</v>
      </c>
      <c r="M365" s="75">
        <f t="shared" ca="1" si="89"/>
        <v>0</v>
      </c>
      <c r="N365" s="75">
        <f>C_Higher!J365*Ann_Prem/No_Ann_Prems</f>
        <v>0</v>
      </c>
      <c r="O365" s="78">
        <f>VLOOKUP(INT((A365-1)/12)+1,P_Parameters!$B$63:$C$66,2)*N365</f>
        <v>0</v>
      </c>
      <c r="P365" s="80">
        <f t="shared" si="80"/>
        <v>0</v>
      </c>
      <c r="Q365" s="92">
        <f t="shared" si="81"/>
        <v>0</v>
      </c>
      <c r="R365" s="78">
        <f t="shared" ca="1" si="82"/>
        <v>0</v>
      </c>
      <c r="S365" s="75">
        <f t="shared" ca="1" si="83"/>
        <v>0</v>
      </c>
      <c r="T365" s="75">
        <f t="shared" ca="1" si="87"/>
        <v>0</v>
      </c>
      <c r="U365" s="81">
        <f>VLOOKUP(D365,P_Parameters!$B$71:$C$76,2)</f>
        <v>0</v>
      </c>
    </row>
    <row r="366" spans="1:21" x14ac:dyDescent="0.25">
      <c r="A366" s="59">
        <f t="shared" si="88"/>
        <v>360</v>
      </c>
      <c r="B366" s="76">
        <f t="shared" ca="1" si="75"/>
        <v>54332</v>
      </c>
      <c r="C366" s="76">
        <f t="shared" ca="1" si="76"/>
        <v>54363</v>
      </c>
      <c r="D366" s="77">
        <f t="shared" si="84"/>
        <v>31</v>
      </c>
      <c r="E366" s="77">
        <f t="shared" si="85"/>
        <v>30</v>
      </c>
      <c r="F366" s="75">
        <f t="shared" si="86"/>
        <v>0</v>
      </c>
      <c r="G366" s="75">
        <f t="shared" si="77"/>
        <v>0</v>
      </c>
      <c r="H366" s="59">
        <f>IF(SUM(F366:$F$366)=1,1,0)</f>
        <v>0</v>
      </c>
      <c r="I366" s="78">
        <f t="shared" si="78"/>
        <v>0</v>
      </c>
      <c r="J366" s="59">
        <f>IF(MOD(A366-1,12/VLOOKUP(Prem_Frequency,P_Parameters!$B$21:$C$24,2,FALSE))=0,1)*H366</f>
        <v>0</v>
      </c>
      <c r="K366" s="75">
        <f t="shared" si="79"/>
        <v>0</v>
      </c>
      <c r="L366" s="79">
        <f>SUMPRODUCT($J$7:$J$366,$N$7:$N$366)-SUMPRODUCT($J$7:J366,$N$7:N366)</f>
        <v>0</v>
      </c>
      <c r="M366" s="75">
        <f t="shared" ca="1" si="89"/>
        <v>0</v>
      </c>
      <c r="N366" s="75">
        <f>C_Higher!J366*Ann_Prem/No_Ann_Prems</f>
        <v>0</v>
      </c>
      <c r="O366" s="78">
        <f>VLOOKUP(INT((A366-1)/12)+1,P_Parameters!$B$63:$C$66,2)*N366</f>
        <v>0</v>
      </c>
      <c r="P366" s="80">
        <f t="shared" si="80"/>
        <v>0</v>
      </c>
      <c r="Q366" s="92">
        <f t="shared" si="81"/>
        <v>0</v>
      </c>
      <c r="R366" s="78">
        <f t="shared" ca="1" si="82"/>
        <v>0</v>
      </c>
      <c r="S366" s="75">
        <f t="shared" ca="1" si="83"/>
        <v>0</v>
      </c>
      <c r="T366" s="75">
        <f t="shared" ca="1" si="87"/>
        <v>0</v>
      </c>
      <c r="U366" s="81">
        <f>VLOOKUP(D366,P_Parameters!$B$71:$C$76,2)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32"/>
  <sheetViews>
    <sheetView topLeftCell="A25" workbookViewId="0">
      <selection activeCell="J26" sqref="J26"/>
    </sheetView>
  </sheetViews>
  <sheetFormatPr defaultRowHeight="15" x14ac:dyDescent="0.25"/>
  <sheetData>
    <row r="1" spans="1:2" x14ac:dyDescent="0.25">
      <c r="A1" t="s">
        <v>86</v>
      </c>
      <c r="B1" t="s">
        <v>27</v>
      </c>
    </row>
    <row r="2" spans="1:2" x14ac:dyDescent="0.25">
      <c r="B2">
        <v>0</v>
      </c>
    </row>
    <row r="3" spans="1:2" x14ac:dyDescent="0.25">
      <c r="B3">
        <v>0</v>
      </c>
    </row>
    <row r="4" spans="1:2" x14ac:dyDescent="0.25">
      <c r="B4">
        <v>0</v>
      </c>
    </row>
    <row r="5" spans="1:2" x14ac:dyDescent="0.25">
      <c r="B5">
        <v>0</v>
      </c>
    </row>
    <row r="6" spans="1:2" x14ac:dyDescent="0.25">
      <c r="B6">
        <v>0</v>
      </c>
    </row>
    <row r="7" spans="1:2" x14ac:dyDescent="0.25">
      <c r="A7">
        <v>5</v>
      </c>
      <c r="B7" s="51">
        <f ca="1">'O_Year by Year Projections'!B45</f>
        <v>75000</v>
      </c>
    </row>
    <row r="8" spans="1:2" x14ac:dyDescent="0.25">
      <c r="B8">
        <v>0</v>
      </c>
    </row>
    <row r="9" spans="1:2" x14ac:dyDescent="0.25">
      <c r="B9">
        <v>0</v>
      </c>
    </row>
    <row r="10" spans="1:2" x14ac:dyDescent="0.25">
      <c r="B10">
        <v>0</v>
      </c>
    </row>
    <row r="11" spans="1:2" x14ac:dyDescent="0.25">
      <c r="B11">
        <v>0</v>
      </c>
    </row>
    <row r="12" spans="1:2" x14ac:dyDescent="0.25">
      <c r="A12">
        <v>10</v>
      </c>
      <c r="B12" s="51">
        <f ca="1">'O_Year by Year Projections'!B46</f>
        <v>75000</v>
      </c>
    </row>
    <row r="13" spans="1:2" x14ac:dyDescent="0.25">
      <c r="B13">
        <v>0</v>
      </c>
    </row>
    <row r="14" spans="1:2" x14ac:dyDescent="0.25">
      <c r="B14">
        <v>0</v>
      </c>
    </row>
    <row r="15" spans="1:2" x14ac:dyDescent="0.25">
      <c r="B15">
        <v>0</v>
      </c>
    </row>
    <row r="16" spans="1:2" x14ac:dyDescent="0.25">
      <c r="B16">
        <v>0</v>
      </c>
    </row>
    <row r="17" spans="1:2" x14ac:dyDescent="0.25">
      <c r="A17">
        <v>15</v>
      </c>
      <c r="B17" s="51">
        <f ca="1">'O_Year by Year Projections'!B47</f>
        <v>75000</v>
      </c>
    </row>
    <row r="18" spans="1:2" x14ac:dyDescent="0.25">
      <c r="B18">
        <v>0</v>
      </c>
    </row>
    <row r="19" spans="1:2" x14ac:dyDescent="0.25">
      <c r="B19">
        <v>0</v>
      </c>
    </row>
    <row r="20" spans="1:2" x14ac:dyDescent="0.25">
      <c r="B20">
        <v>0</v>
      </c>
    </row>
    <row r="21" spans="1:2" x14ac:dyDescent="0.25">
      <c r="B21">
        <v>0</v>
      </c>
    </row>
    <row r="22" spans="1:2" x14ac:dyDescent="0.25">
      <c r="A22">
        <v>20</v>
      </c>
      <c r="B22" s="51">
        <f ca="1">'O_Year by Year Projections'!B48</f>
        <v>75000</v>
      </c>
    </row>
    <row r="23" spans="1:2" x14ac:dyDescent="0.25">
      <c r="B23">
        <v>0</v>
      </c>
    </row>
    <row r="24" spans="1:2" x14ac:dyDescent="0.25">
      <c r="B24">
        <v>0</v>
      </c>
    </row>
    <row r="25" spans="1:2" x14ac:dyDescent="0.25">
      <c r="B25">
        <v>0</v>
      </c>
    </row>
    <row r="26" spans="1:2" x14ac:dyDescent="0.25">
      <c r="B26">
        <v>0</v>
      </c>
    </row>
    <row r="27" spans="1:2" x14ac:dyDescent="0.25">
      <c r="A27">
        <v>25</v>
      </c>
      <c r="B27" s="51" t="str">
        <f ca="1">'O_Year by Year Projections'!B49</f>
        <v/>
      </c>
    </row>
    <row r="28" spans="1:2" x14ac:dyDescent="0.25">
      <c r="B28">
        <v>0</v>
      </c>
    </row>
    <row r="29" spans="1:2" x14ac:dyDescent="0.25">
      <c r="B29">
        <v>0</v>
      </c>
    </row>
    <row r="30" spans="1:2" x14ac:dyDescent="0.25">
      <c r="B30">
        <v>0</v>
      </c>
    </row>
    <row r="31" spans="1:2" x14ac:dyDescent="0.25">
      <c r="B31">
        <v>0</v>
      </c>
    </row>
    <row r="32" spans="1:2" x14ac:dyDescent="0.25">
      <c r="A32">
        <v>30</v>
      </c>
      <c r="B32" s="51" t="str">
        <f ca="1">'O_Year by Year Projections'!B50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30</vt:i4>
      </vt:variant>
    </vt:vector>
  </HeadingPairs>
  <TitlesOfParts>
    <vt:vector size="37" baseType="lpstr">
      <vt:lpstr>I_Inputs</vt:lpstr>
      <vt:lpstr>O_Year by Year Projections</vt:lpstr>
      <vt:lpstr>P_Parameters</vt:lpstr>
      <vt:lpstr>P_Rates</vt:lpstr>
      <vt:lpstr>C_Lower</vt:lpstr>
      <vt:lpstr>C_Higher</vt:lpstr>
      <vt:lpstr>C_Cashback Graph</vt:lpstr>
      <vt:lpstr>Admin_Fee</vt:lpstr>
      <vt:lpstr>Age_Issue</vt:lpstr>
      <vt:lpstr>Age_Issue_Max</vt:lpstr>
      <vt:lpstr>Age_Issue_Min</vt:lpstr>
      <vt:lpstr>Age_Maturity</vt:lpstr>
      <vt:lpstr>Age_Maturity_Max</vt:lpstr>
      <vt:lpstr>Ann_Prem</vt:lpstr>
      <vt:lpstr>Ann_Prem_Min</vt:lpstr>
      <vt:lpstr>CB_Freq</vt:lpstr>
      <vt:lpstr>CB_multiple_factor</vt:lpstr>
      <vt:lpstr>CB_Prem_Mult</vt:lpstr>
      <vt:lpstr>DOB</vt:lpstr>
      <vt:lpstr>FMC</vt:lpstr>
      <vt:lpstr>Health_Benefit_Charge</vt:lpstr>
      <vt:lpstr>Higher_Rate</vt:lpstr>
      <vt:lpstr>Illn_Date</vt:lpstr>
      <vt:lpstr>Investment_Type</vt:lpstr>
      <vt:lpstr>Lower_Rate</vt:lpstr>
      <vt:lpstr>Maturity_Date</vt:lpstr>
      <vt:lpstr>Min_CB_Term</vt:lpstr>
      <vt:lpstr>Modal_Loading</vt:lpstr>
      <vt:lpstr>No_Ann_Prems</vt:lpstr>
      <vt:lpstr>Pol_Term</vt:lpstr>
      <vt:lpstr>Pol_Term_Max</vt:lpstr>
      <vt:lpstr>Pol_Term_Min</vt:lpstr>
      <vt:lpstr>Prem_Frequency</vt:lpstr>
      <vt:lpstr>Req_Sum_Assured</vt:lpstr>
      <vt:lpstr>Risk_Rate</vt:lpstr>
      <vt:lpstr>Sum_Assured</vt:lpstr>
      <vt:lpstr>Sum_Assured_Cap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Sohail Ali</dc:creator>
  <cp:lastModifiedBy>Ternenge Aza</cp:lastModifiedBy>
  <dcterms:created xsi:type="dcterms:W3CDTF">2018-07-18T17:34:47Z</dcterms:created>
  <dcterms:modified xsi:type="dcterms:W3CDTF">2018-11-08T07:40:22Z</dcterms:modified>
</cp:coreProperties>
</file>