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434/Dropbox/YUL/ccd/data-transform/lit/"/>
    </mc:Choice>
  </mc:AlternateContent>
  <xr:revisionPtr revIDLastSave="96" documentId="8_{FE810AD0-818A-4986-9203-B538BC9584D2}" xr6:coauthVersionLast="47" xr6:coauthVersionMax="47" xr10:uidLastSave="{4D10C215-D9FA-4F27-9496-2009ADA6251A}"/>
  <bookViews>
    <workbookView xWindow="5580" yWindow="2300" windowWidth="27640" windowHeight="16940" xr2:uid="{7849AFB4-FBFA-D542-8A31-B87827B89CAF}"/>
  </bookViews>
  <sheets>
    <sheet name="Sheet1" sheetId="1" r:id="rId1"/>
  </sheets>
  <definedNames>
    <definedName name="LUX_Voyager_Mapping_Tracking_2022_01_05" localSheetId="0">Sheet1!$A$1:$K$143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C132" i="1"/>
  <c r="C131" i="1"/>
  <c r="C130" i="1"/>
  <c r="C129" i="1"/>
  <c r="E88" i="1"/>
  <c r="C98" i="1"/>
  <c r="C97" i="1"/>
  <c r="C96" i="1"/>
  <c r="A2" i="1"/>
  <c r="B3" i="1"/>
  <c r="C4" i="1"/>
  <c r="D5" i="1"/>
  <c r="D6" i="1"/>
  <c r="E7" i="1"/>
  <c r="F8" i="1"/>
  <c r="F9" i="1"/>
  <c r="E10" i="1"/>
  <c r="F11" i="1"/>
  <c r="F12" i="1"/>
  <c r="E13" i="1"/>
  <c r="F14" i="1"/>
  <c r="F15" i="1"/>
  <c r="F16" i="1"/>
  <c r="F17" i="1"/>
  <c r="F19" i="1"/>
  <c r="G20" i="1"/>
  <c r="G21" i="1"/>
  <c r="G22" i="1"/>
  <c r="E23" i="1"/>
  <c r="F24" i="1"/>
  <c r="F25" i="1"/>
  <c r="F26" i="1"/>
  <c r="F27" i="1"/>
  <c r="F28" i="1"/>
  <c r="F29" i="1"/>
  <c r="F30" i="1"/>
  <c r="F31" i="1"/>
  <c r="F32" i="1"/>
  <c r="F33" i="1"/>
  <c r="E34" i="1"/>
  <c r="F35" i="1"/>
  <c r="E36" i="1"/>
  <c r="F37" i="1"/>
  <c r="F38" i="1"/>
  <c r="E39" i="1"/>
  <c r="F40" i="1"/>
  <c r="F41" i="1"/>
  <c r="F42" i="1"/>
  <c r="F43" i="1"/>
  <c r="E44" i="1"/>
  <c r="F45" i="1"/>
  <c r="F46" i="1"/>
  <c r="E47" i="1"/>
  <c r="F48" i="1"/>
  <c r="G49" i="1"/>
  <c r="F50" i="1"/>
  <c r="F51" i="1"/>
  <c r="F52" i="1"/>
  <c r="G53" i="1"/>
  <c r="F54" i="1"/>
  <c r="C55" i="1"/>
  <c r="D56" i="1"/>
  <c r="D57" i="1"/>
  <c r="D58" i="1"/>
  <c r="D59" i="1"/>
  <c r="D60" i="1"/>
  <c r="E61" i="1"/>
  <c r="E62" i="1"/>
  <c r="E63" i="1"/>
  <c r="E64" i="1"/>
  <c r="D65" i="1"/>
  <c r="E66" i="1"/>
  <c r="D67" i="1"/>
  <c r="E68" i="1"/>
  <c r="E69" i="1"/>
  <c r="D71" i="1"/>
  <c r="E72" i="1"/>
  <c r="E73" i="1"/>
  <c r="D74" i="1"/>
  <c r="E75" i="1"/>
  <c r="F77" i="1"/>
  <c r="F78" i="1"/>
  <c r="F79" i="1"/>
  <c r="F80" i="1"/>
  <c r="F81" i="1"/>
  <c r="D82" i="1"/>
  <c r="E83" i="1"/>
  <c r="E84" i="1"/>
  <c r="F85" i="1"/>
  <c r="E86" i="1"/>
  <c r="D87" i="1"/>
  <c r="A89" i="1"/>
  <c r="B90" i="1"/>
  <c r="C91" i="1"/>
  <c r="C92" i="1"/>
  <c r="B95" i="1"/>
  <c r="C99" i="1"/>
  <c r="C100" i="1"/>
  <c r="C101" i="1"/>
  <c r="C102" i="1"/>
  <c r="C103" i="1"/>
  <c r="C104" i="1"/>
  <c r="B105" i="1"/>
  <c r="C106" i="1"/>
  <c r="D107" i="1"/>
  <c r="D108" i="1"/>
  <c r="D109" i="1"/>
  <c r="D110" i="1"/>
  <c r="C111" i="1"/>
  <c r="D112" i="1"/>
  <c r="B113" i="1"/>
  <c r="C114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33" i="1"/>
  <c r="C134" i="1"/>
  <c r="C135" i="1"/>
  <c r="C136" i="1"/>
  <c r="C137" i="1"/>
  <c r="C138" i="1"/>
  <c r="C139" i="1"/>
  <c r="C140" i="1"/>
  <c r="B141" i="1"/>
  <c r="C142" i="1"/>
  <c r="C143" i="1"/>
</calcChain>
</file>

<file path=xl/sharedStrings.xml><?xml version="1.0" encoding="utf-8"?>
<sst xmlns="http://schemas.openxmlformats.org/spreadsheetml/2006/main" count="171" uniqueCount="26">
  <si>
    <t>Level_1</t>
  </si>
  <si>
    <t>Level_2</t>
  </si>
  <si>
    <t>Level_3</t>
  </si>
  <si>
    <t>Level_4</t>
  </si>
  <si>
    <t>Level_5</t>
  </si>
  <si>
    <t>Level_6</t>
  </si>
  <si>
    <t>Level_7</t>
  </si>
  <si>
    <t>Work on</t>
  </si>
  <si>
    <t>Done</t>
  </si>
  <si>
    <t>Deployed</t>
  </si>
  <si>
    <t>Sample</t>
  </si>
  <si>
    <t>Martin,Maggie Yue</t>
  </si>
  <si>
    <t>Yes</t>
  </si>
  <si>
    <t>Martin</t>
  </si>
  <si>
    <t>https://linked-art-test.library.yale.edu/ils/bib/11909897</t>
  </si>
  <si>
    <t>Yue</t>
  </si>
  <si>
    <t>Maggie</t>
  </si>
  <si>
    <t>?</t>
  </si>
  <si>
    <t>https://linked-art-test.library.yale.edu/ils/bib/9564880</t>
  </si>
  <si>
    <t>Entities for specific groups</t>
  </si>
  <si>
    <t>Place hierarchies</t>
  </si>
  <si>
    <t>Publication activities</t>
  </si>
  <si>
    <t>Copyright entities</t>
  </si>
  <si>
    <t>Table of contents</t>
  </si>
  <si>
    <t>Martin,Maggie,Yue</t>
  </si>
  <si>
    <t>Martin,Maggie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</si>
</sst>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charset val="1"/>
    </font>
    <font>
      <strike/>
      <u/>
      <sz val="12"/>
      <color theme="1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1"/>
    <xf numFmtId="14" fontId="2" fillId="0" borderId="0" xfId="0" applyNumberFormat="1" applyFont="1"/>
    <xf numFmtId="0" fontId="3" fillId="0" borderId="0" xfId="1" applyFont="1"/>
    <xf numFmtId="0" fontId="4" fillId="0" borderId="0" xfId="0" applyFont="1"/>
    <xf numFmtId="14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.yale.edu/Library-IT/linked-art-mapping/blob/main/specs/md/concepts/publication_activities.md" TargetMode="External"/><Relationship Id="rId2" Type="http://schemas.openxmlformats.org/officeDocument/2006/relationships/hyperlink" Target="https://git.yale.edu/Library-IT/linked-art-mapping/blob/main/specs/md/tasks/concepts/hierarchical_places.md" TargetMode="External"/><Relationship Id="rId1" Type="http://schemas.openxmlformats.org/officeDocument/2006/relationships/hyperlink" Target="https://git.yale.edu/Library-IT/linked-art-mapping/blob/main/specs/md/tasks/notes-and-statements/table_of_contents.md" TargetMode="External"/><Relationship Id="rId5" Type="http://schemas.openxmlformats.org/officeDocument/2006/relationships/hyperlink" Target="https://git.yale.edu/Library-IT/linked-art-mapping/blob/main/specs/md/concepts/individual_groups.md" TargetMode="External"/><Relationship Id="rId4" Type="http://schemas.openxmlformats.org/officeDocument/2006/relationships/hyperlink" Target="https://git.yale.edu/Library-IT/linked-art-mapping/blob/main/specs/md/concepts/copyright_entity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EB00-9684-0748-BD19-83FEAABCA07E}">
  <dimension ref="A1:K144"/>
  <sheetViews>
    <sheetView tabSelected="1" workbookViewId="0">
      <pane ySplit="1" topLeftCell="B8" activePane="bottomLeft" state="frozen"/>
      <selection pane="bottomLeft" activeCell="E18" sqref="E18"/>
    </sheetView>
  </sheetViews>
  <sheetFormatPr defaultColWidth="11" defaultRowHeight="15.95"/>
  <cols>
    <col min="1" max="1" width="17" bestFit="1" customWidth="1"/>
    <col min="2" max="2" width="19.5" bestFit="1" customWidth="1"/>
    <col min="3" max="3" width="38.375" bestFit="1" customWidth="1"/>
    <col min="4" max="4" width="80.625" bestFit="1" customWidth="1"/>
    <col min="5" max="5" width="29.5" bestFit="1" customWidth="1"/>
    <col min="6" max="6" width="30.875" bestFit="1" customWidth="1"/>
    <col min="7" max="7" width="14.375" bestFit="1" customWidth="1"/>
    <col min="8" max="8" width="17" bestFit="1" customWidth="1"/>
    <col min="9" max="9" width="10.625" bestFit="1" customWidth="1"/>
    <col min="10" max="10" width="8.625" bestFit="1" customWidth="1"/>
    <col min="11" max="11" width="48.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2" t="str">
        <f>HYPERLINK("https://git.yale.edu/Library-IT/linked-art-mapping/blob/main/specs/md/concepts/entity_extraction.md", "Entity modeling")</f>
        <v>Entity modeling</v>
      </c>
      <c r="B2" s="2"/>
      <c r="C2" s="2"/>
      <c r="D2" s="2"/>
      <c r="E2" s="2"/>
      <c r="F2" s="2"/>
      <c r="G2" s="2"/>
    </row>
    <row r="3" spans="1:11">
      <c r="A3" s="2"/>
      <c r="B3" s="2" t="str">
        <f>HYPERLINK("https://git.yale.edu/Library-IT/linked-art-mapping/blob/main/specs/md/concepts/lux_top-level_entities.md", "LUX top-level entities")</f>
        <v>LUX top-level entities</v>
      </c>
      <c r="C3" s="2"/>
      <c r="D3" s="2"/>
      <c r="E3" s="2"/>
      <c r="F3" s="2"/>
      <c r="G3" s="2"/>
    </row>
    <row r="4" spans="1:11">
      <c r="A4" s="2"/>
      <c r="B4" s="2"/>
      <c r="C4" s="2" t="str">
        <f>HYPERLINK("https://git.yale.edu/Library-IT/linked-art-mapping/blob/main/specs/md/concepts/record_level_entities.md", "Record-level entities")</f>
        <v>Record-level entities</v>
      </c>
      <c r="D4" s="2"/>
      <c r="E4" s="2"/>
      <c r="F4" s="2"/>
      <c r="G4" s="2"/>
    </row>
    <row r="5" spans="1:11">
      <c r="A5" s="2"/>
      <c r="B5" s="2"/>
      <c r="C5" s="2"/>
      <c r="D5" s="2" t="str">
        <f>HYPERLINK("https://git.yale.edu/Library-IT/linked-art-mapping/blob/main/specs/md/tasks/content_and_carriers.md", "Content and carriers")</f>
        <v>Content and carriers</v>
      </c>
      <c r="E5" s="2"/>
      <c r="F5" s="2"/>
      <c r="G5" s="2"/>
    </row>
    <row r="6" spans="1:11">
      <c r="A6" s="2"/>
      <c r="B6" s="2"/>
      <c r="C6" s="2"/>
      <c r="D6" s="2" t="str">
        <f>HYPERLINK("https://git.yale.edu/Library-IT/linked-art-mapping/blob/main/specs/md/tasks/supertypes/supertypes.md", "LUX supertype taxonomy")</f>
        <v>LUX supertype taxonomy</v>
      </c>
      <c r="E6" s="2"/>
      <c r="F6" s="2"/>
      <c r="G6" s="2"/>
    </row>
    <row r="7" spans="1:11">
      <c r="A7" s="2"/>
      <c r="B7" s="2"/>
      <c r="C7" s="2"/>
      <c r="D7" s="2"/>
      <c r="E7" s="2" t="str">
        <f>HYPERLINK("https://git.yale.edu/Library-IT/linked-art-mapping/blob/main/specs/md/tasks/supertypes/collectionformats.md", "Collections")</f>
        <v>Collections</v>
      </c>
      <c r="F7" s="2"/>
      <c r="G7" s="2"/>
    </row>
    <row r="8" spans="1:11">
      <c r="A8" s="2"/>
      <c r="B8" s="2"/>
      <c r="C8" s="2"/>
      <c r="D8" s="2"/>
      <c r="E8" s="2"/>
      <c r="F8" s="2" t="str">
        <f>HYPERLINK("https://git.yale.edu/Library-IT/linked-art-mapping/blob/main/specs/md/tasks/supertypes/archivalandmanuscriptmaterials.md", "Archival and Manuscript Materials")</f>
        <v>Archival and Manuscript Materials</v>
      </c>
      <c r="G8" s="2"/>
      <c r="H8" t="s">
        <v>11</v>
      </c>
      <c r="I8" s="1">
        <v>44486</v>
      </c>
      <c r="J8" t="s">
        <v>12</v>
      </c>
    </row>
    <row r="9" spans="1:11">
      <c r="A9" s="2"/>
      <c r="B9" s="2"/>
      <c r="C9" s="2"/>
      <c r="D9" s="2"/>
      <c r="E9" s="2"/>
      <c r="F9" s="2" t="str">
        <f>HYPERLINK("https://git.yale.edu/Library-IT/linked-art-mapping/blob/main/specs/md/tasks/supertypes/kits.md", "Kits")</f>
        <v>Kits</v>
      </c>
      <c r="G9" s="2"/>
      <c r="H9" t="s">
        <v>13</v>
      </c>
      <c r="I9" s="1">
        <v>44504</v>
      </c>
      <c r="J9" t="s">
        <v>12</v>
      </c>
    </row>
    <row r="10" spans="1:11">
      <c r="A10" s="2"/>
      <c r="B10" s="2"/>
      <c r="C10" s="2"/>
      <c r="D10" s="2"/>
      <c r="E10" s="2" t="str">
        <f>HYPERLINK("https://git.yale.edu/Library-IT/linked-art-mapping/blob/main/specs/md/tasks/supertypes/audioformats.md", "Audio")</f>
        <v>Audio</v>
      </c>
      <c r="F10" s="2"/>
      <c r="G10" s="2"/>
    </row>
    <row r="11" spans="1:11">
      <c r="A11" s="2"/>
      <c r="B11" s="2"/>
      <c r="C11" s="2"/>
      <c r="D11" s="2"/>
      <c r="E11" s="2"/>
      <c r="F11" s="2" t="str">
        <f>HYPERLINK("https://git.yale.edu/Library-IT/linked-art-mapping/blob/main/specs/md/tasks/supertypes/music.md", "Music")</f>
        <v>Music</v>
      </c>
      <c r="G11" s="2"/>
      <c r="H11" t="s">
        <v>13</v>
      </c>
      <c r="I11" s="1">
        <v>44504</v>
      </c>
      <c r="J11" t="s">
        <v>12</v>
      </c>
    </row>
    <row r="12" spans="1:11">
      <c r="A12" s="2"/>
      <c r="B12" s="2"/>
      <c r="C12" s="2"/>
      <c r="D12" s="2"/>
      <c r="E12" s="2"/>
      <c r="F12" s="2" t="str">
        <f>HYPERLINK("https://git.yale.edu/Library-IT/linked-art-mapping/blob/main/specs/md/tasks/supertypes/sound.md", "Sound")</f>
        <v>Sound</v>
      </c>
      <c r="G12" s="2"/>
      <c r="H12" t="s">
        <v>13</v>
      </c>
      <c r="I12" s="1">
        <v>44504</v>
      </c>
      <c r="J12" t="s">
        <v>12</v>
      </c>
    </row>
    <row r="13" spans="1:11">
      <c r="A13" s="2"/>
      <c r="B13" s="2"/>
      <c r="C13" s="2"/>
      <c r="D13" s="2"/>
      <c r="E13" s="2" t="str">
        <f>HYPERLINK("https://git.yale.edu/Library-IT/linked-art-mapping/blob/main/specs/md/tasks/supertypes/cartographicformats.md", "Cartography")</f>
        <v>Cartography</v>
      </c>
      <c r="F13" s="2"/>
      <c r="G13" s="2"/>
    </row>
    <row r="14" spans="1:11">
      <c r="A14" s="2"/>
      <c r="B14" s="2"/>
      <c r="C14" s="2"/>
      <c r="D14" s="2"/>
      <c r="E14" s="2"/>
      <c r="F14" s="2" t="str">
        <f>HYPERLINK("https://git.yale.edu/Library-IT/linked-art-mapping/blob/main/specs/md/tasks/supertypes/atlases.md", "Atlases")</f>
        <v>Atlases</v>
      </c>
      <c r="G14" s="2"/>
      <c r="H14" t="s">
        <v>13</v>
      </c>
      <c r="I14" s="1">
        <v>44504</v>
      </c>
      <c r="J14" t="s">
        <v>12</v>
      </c>
    </row>
    <row r="15" spans="1:11">
      <c r="A15" s="2"/>
      <c r="B15" s="2"/>
      <c r="C15" s="2"/>
      <c r="D15" s="2"/>
      <c r="E15" s="2"/>
      <c r="F15" s="2" t="str">
        <f>HYPERLINK("https://git.yale.edu/Library-IT/linked-art-mapping/blob/main/specs/md/tasks/supertypes/geospatialdata.md", "Geospatial Data")</f>
        <v>Geospatial Data</v>
      </c>
      <c r="G15" s="2"/>
      <c r="H15" t="s">
        <v>13</v>
      </c>
      <c r="I15" s="1">
        <v>44504</v>
      </c>
      <c r="J15" t="s">
        <v>12</v>
      </c>
      <c r="K15" t="s">
        <v>14</v>
      </c>
    </row>
    <row r="16" spans="1:11">
      <c r="A16" s="2"/>
      <c r="B16" s="2"/>
      <c r="C16" s="2"/>
      <c r="D16" s="2"/>
      <c r="E16" s="2"/>
      <c r="F16" s="2" t="str">
        <f>HYPERLINK("https://git.yale.edu/Library-IT/linked-art-mapping/blob/main/specs/md/tasks/supertypes/globes.md", "Globes")</f>
        <v>Globes</v>
      </c>
      <c r="G16" s="2"/>
      <c r="H16" t="s">
        <v>13</v>
      </c>
      <c r="I16" s="1">
        <v>44504</v>
      </c>
      <c r="J16" t="s">
        <v>12</v>
      </c>
    </row>
    <row r="17" spans="1:11">
      <c r="A17" s="2"/>
      <c r="B17" s="2"/>
      <c r="C17" s="2"/>
      <c r="D17" s="2"/>
      <c r="E17" s="2"/>
      <c r="F17" s="2" t="str">
        <f>HYPERLINK("https://git.yale.edu/Library-IT/linked-art-mapping/blob/main/specs/md/tasks/supertypes/maps.md", "Maps")</f>
        <v>Maps</v>
      </c>
      <c r="G17" s="2"/>
      <c r="H17" t="s">
        <v>13</v>
      </c>
      <c r="I17" s="1">
        <v>44510</v>
      </c>
      <c r="J17" t="s">
        <v>12</v>
      </c>
    </row>
    <row r="18" spans="1:11">
      <c r="A18" s="2"/>
      <c r="B18" s="2"/>
      <c r="C18" s="2"/>
      <c r="D18" s="2"/>
      <c r="E18" s="2" t="str">
        <f>HYPERLINK("https://git.yale.edu/Library-IT/linked-art-mapping/blob/main/specs/md/tasks/supertypes/dataformats.md", "Datasets")</f>
        <v>Datasets</v>
      </c>
      <c r="F18" s="2"/>
      <c r="G18" s="2"/>
    </row>
    <row r="19" spans="1:11">
      <c r="A19" s="2"/>
      <c r="B19" s="2"/>
      <c r="C19" s="2"/>
      <c r="D19" s="2"/>
      <c r="E19" s="2"/>
      <c r="F19" s="2" t="str">
        <f>HYPERLINK("https://git.yale.edu/Library-IT/linked-art-mapping/blob/main/specs/md/tasks/supertypes/dataandfiles.md", "Data and Files")</f>
        <v>Data and Files</v>
      </c>
      <c r="G19" s="2"/>
      <c r="H19" t="s">
        <v>15</v>
      </c>
      <c r="I19" s="1">
        <v>44524</v>
      </c>
      <c r="J19" t="s">
        <v>12</v>
      </c>
    </row>
    <row r="20" spans="1:11">
      <c r="A20" s="2"/>
      <c r="B20" s="2"/>
      <c r="C20" s="2"/>
      <c r="D20" s="2"/>
      <c r="E20" s="2"/>
      <c r="F20" s="2"/>
      <c r="G20" s="2" t="str">
        <f>HYPERLINK("https://git.yale.edu/Library-IT/linked-art-mapping/blob/main/specs/md/tasks/supertypes/geospatialdata.md", "Geospatial Data")</f>
        <v>Geospatial Data</v>
      </c>
      <c r="H20" t="s">
        <v>13</v>
      </c>
      <c r="I20" s="1">
        <v>44504</v>
      </c>
      <c r="J20" t="s">
        <v>12</v>
      </c>
      <c r="K20" t="s">
        <v>14</v>
      </c>
    </row>
    <row r="21" spans="1:11">
      <c r="A21" s="2"/>
      <c r="B21" s="2"/>
      <c r="C21" s="2"/>
      <c r="D21" s="2"/>
      <c r="E21" s="2"/>
      <c r="F21" s="2"/>
      <c r="G21" s="2" t="str">
        <f>HYPERLINK("https://git.yale.edu/Library-IT/linked-art-mapping/blob/main/specs/md/tasks/supertypes/imagedata.md", "Image Data")</f>
        <v>Image Data</v>
      </c>
      <c r="H21" t="s">
        <v>15</v>
      </c>
      <c r="J21" t="s">
        <v>12</v>
      </c>
    </row>
    <row r="22" spans="1:11">
      <c r="A22" s="2"/>
      <c r="B22" s="2"/>
      <c r="C22" s="2"/>
      <c r="D22" s="2"/>
      <c r="E22" s="2"/>
      <c r="F22" s="2"/>
      <c r="G22" s="2" t="str">
        <f>HYPERLINK("https://git.yale.edu/Library-IT/linked-art-mapping/blob/main/specs/md/tasks/supertypes/textualdata.md", "Textual Data")</f>
        <v>Textual Data</v>
      </c>
      <c r="H22" t="s">
        <v>13</v>
      </c>
      <c r="I22" s="1">
        <v>44518</v>
      </c>
      <c r="J22" t="s">
        <v>12</v>
      </c>
    </row>
    <row r="23" spans="1:11">
      <c r="A23" s="2"/>
      <c r="B23" s="2"/>
      <c r="C23" s="2"/>
      <c r="D23" s="2"/>
      <c r="E23" s="2" t="str">
        <f>HYPERLINK("https://git.yale.edu/Library-IT/linked-art-mapping/blob/main/specs/md/tasks/supertypes/imageformats.md", "Visual Works")</f>
        <v>Visual Works</v>
      </c>
      <c r="F23" s="2"/>
      <c r="G23" s="2"/>
    </row>
    <row r="24" spans="1:11">
      <c r="A24" s="2"/>
      <c r="B24" s="2"/>
      <c r="C24" s="2"/>
      <c r="D24" s="2"/>
      <c r="E24" s="2"/>
      <c r="F24" s="2" t="str">
        <f>HYPERLINK("https://git.yale.edu/Library-IT/linked-art-mapping/blob/main/specs/md/tasks/supertypes/collages.md", "Collages")</f>
        <v>Collages</v>
      </c>
      <c r="G24" s="2"/>
      <c r="H24" t="s">
        <v>15</v>
      </c>
      <c r="I24" s="1">
        <v>44510</v>
      </c>
      <c r="J24" t="s">
        <v>12</v>
      </c>
    </row>
    <row r="25" spans="1:11">
      <c r="A25" s="2"/>
      <c r="B25" s="2"/>
      <c r="C25" s="2"/>
      <c r="D25" s="2"/>
      <c r="E25" s="2"/>
      <c r="F25" s="2" t="str">
        <f>HYPERLINK("https://git.yale.edu/Library-IT/linked-art-mapping/blob/main/specs/md/tasks/supertypes/imagedata.md", "Image Data")</f>
        <v>Image Data</v>
      </c>
      <c r="G25" s="2"/>
      <c r="H25" t="s">
        <v>15</v>
      </c>
      <c r="J25" t="s">
        <v>12</v>
      </c>
    </row>
    <row r="26" spans="1:11">
      <c r="A26" s="2"/>
      <c r="B26" s="2"/>
      <c r="C26" s="2"/>
      <c r="D26" s="2"/>
      <c r="E26" s="2"/>
      <c r="F26" s="2" t="str">
        <f>HYPERLINK("https://git.yale.edu/Library-IT/linked-art-mapping/blob/main/specs/md/tasks/supertypes/drawings.md", "Drawings")</f>
        <v>Drawings</v>
      </c>
      <c r="G26" s="2"/>
      <c r="H26" t="s">
        <v>15</v>
      </c>
      <c r="I26" s="1">
        <v>44511</v>
      </c>
      <c r="J26" t="s">
        <v>12</v>
      </c>
    </row>
    <row r="27" spans="1:11">
      <c r="A27" s="2"/>
      <c r="B27" s="2"/>
      <c r="C27" s="2"/>
      <c r="D27" s="2"/>
      <c r="E27" s="2"/>
      <c r="F27" s="2" t="str">
        <f>HYPERLINK("https://git.yale.edu/Library-IT/linked-art-mapping/blob/main/specs/md/tasks/supertypes/maps.md", "Maps")</f>
        <v>Maps</v>
      </c>
      <c r="G27" s="2"/>
      <c r="H27" t="s">
        <v>13</v>
      </c>
      <c r="I27" s="1">
        <v>44510</v>
      </c>
      <c r="J27" t="s">
        <v>12</v>
      </c>
    </row>
    <row r="28" spans="1:11">
      <c r="A28" s="2"/>
      <c r="B28" s="2"/>
      <c r="C28" s="2"/>
      <c r="D28" s="2"/>
      <c r="E28" s="2"/>
      <c r="F28" s="2" t="str">
        <f>HYPERLINK("https://git.yale.edu/Library-IT/linked-art-mapping/blob/main/specs/md/tasks/supertypes/paintings.md", "Paintings")</f>
        <v>Paintings</v>
      </c>
      <c r="G28" s="2"/>
      <c r="H28" t="s">
        <v>15</v>
      </c>
      <c r="I28" s="1">
        <v>44511</v>
      </c>
      <c r="J28" t="s">
        <v>12</v>
      </c>
    </row>
    <row r="29" spans="1:11">
      <c r="A29" s="2"/>
      <c r="B29" s="2"/>
      <c r="C29" s="2"/>
      <c r="D29" s="2"/>
      <c r="E29" s="2"/>
      <c r="F29" s="2" t="str">
        <f>HYPERLINK("https://git.yale.edu/Library-IT/linked-art-mapping/blob/main/specs/md/tasks/supertypes/photographs.md", "Photographs")</f>
        <v>Photographs</v>
      </c>
      <c r="G29" s="2"/>
      <c r="H29" t="s">
        <v>15</v>
      </c>
      <c r="I29" s="1">
        <v>44511</v>
      </c>
      <c r="J29" t="s">
        <v>12</v>
      </c>
    </row>
    <row r="30" spans="1:11">
      <c r="A30" s="2"/>
      <c r="B30" s="2"/>
      <c r="C30" s="2"/>
      <c r="D30" s="2"/>
      <c r="E30" s="2"/>
      <c r="F30" s="2" t="str">
        <f>HYPERLINK("https://git.yale.edu/Library-IT/linked-art-mapping/blob/main/specs/md/tasks/supertypes/pictures.md", "Pictures")</f>
        <v>Pictures</v>
      </c>
      <c r="G30" s="2"/>
      <c r="H30" t="s">
        <v>15</v>
      </c>
      <c r="I30" s="1">
        <v>44511</v>
      </c>
      <c r="J30" t="s">
        <v>12</v>
      </c>
    </row>
    <row r="31" spans="1:11">
      <c r="A31" s="2"/>
      <c r="B31" s="2"/>
      <c r="C31" s="2"/>
      <c r="D31" s="2"/>
      <c r="E31" s="2"/>
      <c r="F31" s="2" t="str">
        <f>HYPERLINK("https://git.yale.edu/Library-IT/linked-art-mapping/blob/main/specs/md/tasks/supertypes/posters.md", "Posters")</f>
        <v>Posters</v>
      </c>
      <c r="G31" s="2"/>
      <c r="H31" t="s">
        <v>15</v>
      </c>
      <c r="I31" s="1">
        <v>44511</v>
      </c>
      <c r="J31" t="s">
        <v>12</v>
      </c>
    </row>
    <row r="32" spans="1:11">
      <c r="A32" s="2"/>
      <c r="B32" s="2"/>
      <c r="C32" s="2"/>
      <c r="D32" s="2"/>
      <c r="E32" s="2"/>
      <c r="F32" s="2" t="str">
        <f>HYPERLINK("https://git.yale.edu/Library-IT/linked-art-mapping/blob/main/specs/md/tasks/supertypes/prints.md", "Prints")</f>
        <v>Prints</v>
      </c>
      <c r="G32" s="2"/>
      <c r="H32" t="s">
        <v>16</v>
      </c>
      <c r="I32" s="1">
        <v>44512</v>
      </c>
      <c r="J32" t="s">
        <v>12</v>
      </c>
    </row>
    <row r="33" spans="1:10">
      <c r="A33" s="2"/>
      <c r="B33" s="2"/>
      <c r="C33" s="2"/>
      <c r="D33" s="2"/>
      <c r="E33" s="2"/>
      <c r="F33" s="2" t="str">
        <f>HYPERLINK("https://git.yale.edu/Library-IT/linked-art-mapping/blob/main/specs/md/tasks/supertypes/slides.md", "Slides")</f>
        <v>Slides</v>
      </c>
      <c r="G33" s="2"/>
      <c r="H33" t="s">
        <v>16</v>
      </c>
      <c r="I33" s="1">
        <v>44512</v>
      </c>
      <c r="J33" t="s">
        <v>12</v>
      </c>
    </row>
    <row r="34" spans="1:10">
      <c r="A34" s="2"/>
      <c r="B34" s="2"/>
      <c r="C34" s="2"/>
      <c r="D34" s="2"/>
      <c r="E34" s="2" t="str">
        <f>HYPERLINK("https://git.yale.edu/Library-IT/linked-art-mapping/blob/main/specs/md/tasks/supertypes/movingimageformats.md", "Moving Images")</f>
        <v>Moving Images</v>
      </c>
      <c r="F34" s="2"/>
      <c r="G34" s="2"/>
    </row>
    <row r="35" spans="1:10">
      <c r="A35" s="2"/>
      <c r="B35" s="2"/>
      <c r="C35" s="2"/>
      <c r="D35" s="2"/>
      <c r="E35" s="2"/>
      <c r="F35" s="2" t="str">
        <f>HYPERLINK("https://git.yale.edu/Library-IT/linked-art-mapping/blob/main/specs/md/tasks/supertypes/motionpictures.md", "Motion Pictures")</f>
        <v>Motion Pictures</v>
      </c>
      <c r="G35" s="2"/>
      <c r="H35" t="s">
        <v>16</v>
      </c>
      <c r="I35" s="1">
        <v>44516</v>
      </c>
      <c r="J35" t="s">
        <v>12</v>
      </c>
    </row>
    <row r="36" spans="1:10">
      <c r="A36" s="2"/>
      <c r="B36" s="2"/>
      <c r="C36" s="2"/>
      <c r="D36" s="2"/>
      <c r="E36" s="2" t="str">
        <f>HYPERLINK("https://git.yale.edu/Library-IT/linked-art-mapping/blob/main/specs/md/tasks/supertypes/notationformats.md", "Scores and Notation")</f>
        <v>Scores and Notation</v>
      </c>
      <c r="F36" s="2"/>
      <c r="G36" s="2"/>
    </row>
    <row r="37" spans="1:10">
      <c r="A37" s="2"/>
      <c r="B37" s="2"/>
      <c r="C37" s="2"/>
      <c r="D37" s="2"/>
      <c r="E37" s="2"/>
      <c r="F37" s="2" t="str">
        <f>HYPERLINK("https://git.yale.edu/Library-IT/linked-art-mapping/blob/main/specs/md/tasks/supertypes/notatedmovement.md", "Notated Movement")</f>
        <v>Notated Movement</v>
      </c>
      <c r="G37" s="2"/>
      <c r="H37" t="s">
        <v>15</v>
      </c>
      <c r="I37" s="1">
        <v>44516</v>
      </c>
      <c r="J37" t="s">
        <v>12</v>
      </c>
    </row>
    <row r="38" spans="1:10">
      <c r="A38" s="2"/>
      <c r="B38" s="2"/>
      <c r="C38" s="2"/>
      <c r="D38" s="2"/>
      <c r="E38" s="2"/>
      <c r="F38" s="2" t="str">
        <f>HYPERLINK("https://git.yale.edu/Library-IT/linked-art-mapping/blob/main/specs/md/tasks/supertypes/notatedmusic.md", "Notated Music")</f>
        <v>Notated Music</v>
      </c>
      <c r="G38" s="2"/>
      <c r="H38" t="s">
        <v>15</v>
      </c>
      <c r="I38" s="1">
        <v>44516</v>
      </c>
      <c r="J38" t="s">
        <v>12</v>
      </c>
    </row>
    <row r="39" spans="1:10">
      <c r="A39" s="2"/>
      <c r="B39" s="2"/>
      <c r="C39" s="2"/>
      <c r="D39" s="2"/>
      <c r="E39" s="2" t="str">
        <f>HYPERLINK("https://git.yale.edu/Library-IT/linked-art-mapping/blob/main/specs/md/tasks/supertypes/objectformats.md", "Objects")</f>
        <v>Objects</v>
      </c>
      <c r="F39" s="2"/>
      <c r="G39" s="2"/>
    </row>
    <row r="40" spans="1:10">
      <c r="A40" s="2"/>
      <c r="B40" s="2"/>
      <c r="C40" s="2"/>
      <c r="D40" s="2"/>
      <c r="E40" s="2"/>
      <c r="F40" s="2" t="str">
        <f>HYPERLINK("https://git.yale.edu/Library-IT/linked-art-mapping/blob/main/specs/md/tasks/supertypes/globes.md", "Globes")</f>
        <v>Globes</v>
      </c>
      <c r="G40" s="2"/>
      <c r="H40" t="s">
        <v>13</v>
      </c>
      <c r="I40" s="1">
        <v>44504</v>
      </c>
      <c r="J40" t="s">
        <v>12</v>
      </c>
    </row>
    <row r="41" spans="1:10">
      <c r="A41" s="2"/>
      <c r="B41" s="2"/>
      <c r="C41" s="2"/>
      <c r="D41" s="2"/>
      <c r="E41" s="2"/>
      <c r="F41" s="2" t="str">
        <f>HYPERLINK("https://git.yale.edu/Library-IT/linked-art-mapping/blob/main/specs/md/tasks/supertypes/models.md", "Models")</f>
        <v>Models</v>
      </c>
      <c r="G41" s="2"/>
      <c r="H41" t="s">
        <v>15</v>
      </c>
      <c r="I41" s="1">
        <v>44516</v>
      </c>
      <c r="J41" t="s">
        <v>12</v>
      </c>
    </row>
    <row r="42" spans="1:10">
      <c r="A42" s="2"/>
      <c r="B42" s="2"/>
      <c r="C42" s="2"/>
      <c r="D42" s="2"/>
      <c r="E42" s="2"/>
      <c r="F42" s="2" t="str">
        <f>HYPERLINK("https://git.yale.edu/Library-IT/linked-art-mapping/blob/main/specs/md/tasks/supertypes/realia.md", "Realia")</f>
        <v>Realia</v>
      </c>
      <c r="G42" s="2"/>
      <c r="H42" t="s">
        <v>15</v>
      </c>
      <c r="I42" s="1">
        <v>44516</v>
      </c>
      <c r="J42" t="s">
        <v>12</v>
      </c>
    </row>
    <row r="43" spans="1:10">
      <c r="A43" s="2"/>
      <c r="B43" s="2"/>
      <c r="C43" s="2"/>
      <c r="D43" s="2"/>
      <c r="E43" s="2"/>
      <c r="F43" s="2" t="str">
        <f>HYPERLINK("https://git.yale.edu/Library-IT/linked-art-mapping/blob/main/specs/md/tasks/supertypes/toysandgames.md", "Toys and Games")</f>
        <v>Toys and Games</v>
      </c>
      <c r="G43" s="2"/>
      <c r="H43" t="s">
        <v>15</v>
      </c>
      <c r="I43" s="1">
        <v>44516</v>
      </c>
      <c r="J43" t="s">
        <v>12</v>
      </c>
    </row>
    <row r="44" spans="1:10">
      <c r="A44" s="2"/>
      <c r="B44" s="2"/>
      <c r="C44" s="2"/>
      <c r="D44" s="2"/>
      <c r="E44" s="2" t="str">
        <f>HYPERLINK("https://git.yale.edu/Library-IT/linked-art-mapping/blob/main/specs/md/tasks/supertypes/softwareformats.md", "Software and Electronic Media")</f>
        <v>Software and Electronic Media</v>
      </c>
      <c r="F44" s="2"/>
      <c r="G44" s="2"/>
    </row>
    <row r="45" spans="1:10">
      <c r="A45" s="2"/>
      <c r="B45" s="2"/>
      <c r="C45" s="2"/>
      <c r="D45" s="2"/>
      <c r="E45" s="2"/>
      <c r="F45" s="2" t="str">
        <f>HYPERLINK("https://git.yale.edu/Library-IT/linked-art-mapping/blob/main/specs/md/tasks/supertypes/softwareapplications.md", "Software Applications")</f>
        <v>Software Applications</v>
      </c>
      <c r="G45" s="2"/>
      <c r="H45" t="s">
        <v>16</v>
      </c>
      <c r="I45" s="1">
        <v>44516</v>
      </c>
      <c r="J45" t="s">
        <v>12</v>
      </c>
    </row>
    <row r="46" spans="1:10">
      <c r="A46" s="2"/>
      <c r="B46" s="2"/>
      <c r="C46" s="2"/>
      <c r="D46" s="2"/>
      <c r="E46" s="2"/>
      <c r="F46" s="2" t="str">
        <f>HYPERLINK("https://git.yale.edu/Library-IT/linked-art-mapping/blob/main/specs/md/tasks/supertypes/databases.md", "Databases")</f>
        <v>Databases</v>
      </c>
      <c r="G46" s="2"/>
      <c r="H46" t="s">
        <v>16</v>
      </c>
      <c r="I46" s="1">
        <v>44516</v>
      </c>
      <c r="J46" t="s">
        <v>12</v>
      </c>
    </row>
    <row r="47" spans="1:10">
      <c r="A47" s="2"/>
      <c r="B47" s="2"/>
      <c r="C47" s="2"/>
      <c r="D47" s="2"/>
      <c r="E47" s="2" t="str">
        <f>HYPERLINK("https://git.yale.edu/Library-IT/linked-art-mapping/blob/main/specs/md/tasks/supertypes/textualformats.md", "Textual Works")</f>
        <v>Textual Works</v>
      </c>
      <c r="F47" s="2"/>
      <c r="G47" s="2"/>
    </row>
    <row r="48" spans="1:10">
      <c r="A48" s="2"/>
      <c r="B48" s="2"/>
      <c r="C48" s="2"/>
      <c r="D48" s="2"/>
      <c r="E48" s="2"/>
      <c r="F48" s="2" t="str">
        <f>HYPERLINK("https://git.yale.edu/Library-IT/linked-art-mapping/blob/main/specs/md/tasks/supertypes/books.md", "Books")</f>
        <v>Books</v>
      </c>
      <c r="G48" s="2"/>
      <c r="H48" t="s">
        <v>16</v>
      </c>
      <c r="I48" s="1">
        <v>44516</v>
      </c>
      <c r="J48" t="s">
        <v>12</v>
      </c>
    </row>
    <row r="49" spans="1:11">
      <c r="A49" s="2"/>
      <c r="B49" s="2"/>
      <c r="C49" s="2"/>
      <c r="D49" s="2"/>
      <c r="E49" s="2"/>
      <c r="F49" s="2"/>
      <c r="G49" s="2" t="str">
        <f>HYPERLINK("https://git.yale.edu/Library-IT/linked-art-mapping/blob/main/specs/md/tasks/supertypes/atlases.md", "Atlases")</f>
        <v>Atlases</v>
      </c>
      <c r="H49" t="s">
        <v>13</v>
      </c>
      <c r="I49" s="1">
        <v>44504</v>
      </c>
      <c r="J49" t="s">
        <v>12</v>
      </c>
    </row>
    <row r="50" spans="1:11">
      <c r="A50" s="2"/>
      <c r="B50" s="2"/>
      <c r="C50" s="2"/>
      <c r="D50" s="2"/>
      <c r="E50" s="2"/>
      <c r="F50" s="2" t="str">
        <f>HYPERLINK("https://git.yale.edu/Library-IT/linked-art-mapping/blob/main/specs/md/tasks/supertypes/broadsides.md", "Broadsides")</f>
        <v>Broadsides</v>
      </c>
      <c r="G50" s="2"/>
      <c r="H50" t="s">
        <v>17</v>
      </c>
    </row>
    <row r="51" spans="1:11">
      <c r="A51" s="2"/>
      <c r="B51" s="2"/>
      <c r="C51" s="2"/>
      <c r="D51" s="2"/>
      <c r="E51" s="2"/>
      <c r="F51" s="2" t="str">
        <f>HYPERLINK("https://git.yale.edu/Library-IT/linked-art-mapping/blob/main/specs/md/tasks/supertypes/dissertationsandtheses.md", "Dissertations and Theses")</f>
        <v>Dissertations and Theses</v>
      </c>
      <c r="G51" s="2"/>
      <c r="H51" t="s">
        <v>15</v>
      </c>
      <c r="I51" s="1">
        <v>44518</v>
      </c>
      <c r="J51" t="s">
        <v>12</v>
      </c>
    </row>
    <row r="52" spans="1:11">
      <c r="A52" s="2"/>
      <c r="B52" s="2"/>
      <c r="C52" s="2"/>
      <c r="D52" s="2"/>
      <c r="E52" s="2"/>
      <c r="F52" s="2" t="str">
        <f>HYPERLINK("https://git.yale.edu/Library-IT/linked-art-mapping/blob/main/specs/md/tasks/supertypes/journalsandperiodicals.md", "Journals and Periodicals")</f>
        <v>Journals and Periodicals</v>
      </c>
      <c r="G52" s="2"/>
      <c r="H52" t="s">
        <v>15</v>
      </c>
      <c r="I52" s="1">
        <v>44518</v>
      </c>
      <c r="J52" t="s">
        <v>12</v>
      </c>
    </row>
    <row r="53" spans="1:11">
      <c r="A53" s="2"/>
      <c r="B53" s="2"/>
      <c r="C53" s="2"/>
      <c r="D53" s="2"/>
      <c r="E53" s="2"/>
      <c r="F53" s="2"/>
      <c r="G53" s="2" t="str">
        <f>HYPERLINK("https://git.yale.edu/Library-IT/linked-art-mapping/blob/main/specs/md/tasks/supertypes/newspapers.md", "Newspapers")</f>
        <v>Newspapers</v>
      </c>
      <c r="H53" t="s">
        <v>13</v>
      </c>
      <c r="I53" s="1">
        <v>44518</v>
      </c>
      <c r="J53" t="s">
        <v>12</v>
      </c>
    </row>
    <row r="54" spans="1:11">
      <c r="A54" s="2"/>
      <c r="B54" s="2"/>
      <c r="C54" s="2"/>
      <c r="D54" s="2"/>
      <c r="E54" s="2"/>
      <c r="F54" s="2" t="str">
        <f>HYPERLINK("https://git.yale.edu/Library-IT/linked-art-mapping/blob/main/specs/md/tasks/supertypes/textualdata.md", "Textual Data")</f>
        <v>Textual Data</v>
      </c>
      <c r="G54" s="2"/>
      <c r="H54" t="s">
        <v>13</v>
      </c>
      <c r="I54" s="1">
        <v>44518</v>
      </c>
      <c r="J54" t="s">
        <v>12</v>
      </c>
    </row>
    <row r="55" spans="1:11">
      <c r="A55" s="2"/>
      <c r="B55" s="2"/>
      <c r="C55" s="2" t="str">
        <f>HYPERLINK("https://git.yale.edu/Library-IT/linked-art-mapping/blob/main/specs/md/tasks/related_entities.md", "Related entities")</f>
        <v>Related entities</v>
      </c>
      <c r="D55" s="2"/>
      <c r="E55" s="2"/>
      <c r="F55" s="2"/>
      <c r="G55" s="2"/>
    </row>
    <row r="56" spans="1:11" ht="15.75">
      <c r="A56" s="2"/>
      <c r="B56" s="2"/>
      <c r="C56" s="2"/>
      <c r="D56" s="2" t="str">
        <f>HYPERLINK("https://git.yale.edu/Library-IT/linked-art-mapping/blob/main/specs/md/tasks/concepts/simple_subject_headings.md", "Creators, contributors, standalone works, simple subject/genre headings, and associated places")</f>
        <v>Creators, contributors, standalone works, simple subject/genre headings, and associated places</v>
      </c>
      <c r="E56" s="2"/>
      <c r="F56" s="2"/>
      <c r="G56" s="2"/>
      <c r="H56" t="s">
        <v>13</v>
      </c>
      <c r="I56" s="3">
        <v>44581</v>
      </c>
      <c r="K56" t="s">
        <v>18</v>
      </c>
    </row>
    <row r="57" spans="1:11" ht="15.75">
      <c r="A57" s="2"/>
      <c r="B57" s="2"/>
      <c r="C57" s="2"/>
      <c r="D57" s="2" t="str">
        <f>HYPERLINK("https://git.yale.edu/Library-IT/linked-art-mapping/blob/main/specs/md/tasks/concepts/complex_subject_headings.md", "Complex subject/genre headings and hierarchical associated places")</f>
        <v>Complex subject/genre headings and hierarchical associated places</v>
      </c>
      <c r="E57" s="2"/>
      <c r="F57" s="2"/>
      <c r="G57" s="2"/>
      <c r="H57" t="s">
        <v>13</v>
      </c>
      <c r="I57" s="3">
        <v>44581</v>
      </c>
      <c r="K57" t="s">
        <v>18</v>
      </c>
    </row>
    <row r="58" spans="1:11">
      <c r="A58" s="2"/>
      <c r="B58" s="2"/>
      <c r="C58" s="2"/>
      <c r="D58" s="2" t="str">
        <f>HYPERLINK("https://git.yale.edu/Library-IT/linked-art-mapping/blob/main/specs/md/tasks/citation_entities.md", "Citation entities")</f>
        <v>Citation entities</v>
      </c>
      <c r="E58" s="2"/>
      <c r="F58" s="2"/>
      <c r="G58" s="2"/>
    </row>
    <row r="59" spans="1:11" s="5" customFormat="1" ht="15.75">
      <c r="A59" s="4"/>
      <c r="B59" s="4"/>
      <c r="C59" s="4"/>
      <c r="D59" s="4" t="str">
        <f>HYPERLINK("https://git.yale.edu/Library-IT/linked-art-mapping/blob/main/specs/md/tasks/names-and-labels/related_title_entities.md", "Related title entities")</f>
        <v>Related title entities</v>
      </c>
      <c r="E59" s="4"/>
      <c r="F59" s="4"/>
      <c r="G59" s="4"/>
      <c r="H59" s="5" t="s">
        <v>11</v>
      </c>
      <c r="I59" s="6">
        <v>44518</v>
      </c>
      <c r="J59" s="5" t="s">
        <v>12</v>
      </c>
    </row>
    <row r="60" spans="1:11">
      <c r="A60" s="2"/>
      <c r="B60" s="2"/>
      <c r="C60" s="2"/>
      <c r="D60" s="2" t="str">
        <f>HYPERLINK("https://git.yale.edu/Library-IT/linked-art-mapping/blob/main/specs/md/concepts/concepts.md", "Concepts")</f>
        <v>Concepts</v>
      </c>
      <c r="E60" s="2"/>
      <c r="F60" s="2"/>
      <c r="G60" s="2"/>
    </row>
    <row r="61" spans="1:11">
      <c r="A61" s="2"/>
      <c r="B61" s="2"/>
      <c r="C61" s="2"/>
      <c r="D61" s="2"/>
      <c r="E61" s="2" t="str">
        <f>HYPERLINK("https://git.yale.edu/Library-IT/linked-art-mapping/blob/main/specs/md/tasks/concepts/classification_numbers.md", "Classification numbers")</f>
        <v>Classification numbers</v>
      </c>
      <c r="F61" s="2"/>
      <c r="G61" s="2"/>
      <c r="H61" t="s">
        <v>11</v>
      </c>
      <c r="I61" s="1">
        <v>44531</v>
      </c>
    </row>
    <row r="62" spans="1:11">
      <c r="A62" s="2"/>
      <c r="B62" s="2"/>
      <c r="C62" s="2"/>
      <c r="D62" s="2"/>
      <c r="E62" s="2" t="str">
        <f>HYPERLINK("https://git.yale.edu/Library-IT/linked-art-mapping/blob/main/specs/md/concepts/languages.md", "Language entities")</f>
        <v>Language entities</v>
      </c>
      <c r="F62" s="2"/>
      <c r="G62" s="2"/>
      <c r="H62" t="s">
        <v>17</v>
      </c>
    </row>
    <row r="63" spans="1:11">
      <c r="A63" s="2"/>
      <c r="B63" s="2"/>
      <c r="C63" s="2"/>
      <c r="D63" s="2"/>
      <c r="E63" s="2" t="str">
        <f>HYPERLINK("https://git.yale.edu/Library-IT/linked-art-mapping/blob/main/specs/md/tasks/concepts/roles.md", "Roles")</f>
        <v>Roles</v>
      </c>
      <c r="F63" s="2"/>
      <c r="G63" s="2"/>
      <c r="H63" t="s">
        <v>17</v>
      </c>
    </row>
    <row r="64" spans="1:11">
      <c r="A64" s="2"/>
      <c r="B64" s="2"/>
      <c r="C64" s="2"/>
      <c r="D64" s="2"/>
      <c r="E64" s="2" t="str">
        <f>HYPERLINK("https://git.yale.edu/Library-IT/linked-art-mapping/blob/main/specs/md/tasks/concepts/subject_headings.md", "Subject and genre/form headings")</f>
        <v>Subject and genre/form headings</v>
      </c>
      <c r="F64" s="2"/>
      <c r="G64" s="2"/>
      <c r="H64" t="s">
        <v>13</v>
      </c>
      <c r="K64" t="s">
        <v>18</v>
      </c>
    </row>
    <row r="65" spans="1:10">
      <c r="A65" s="2"/>
      <c r="B65" s="2"/>
      <c r="C65" s="2"/>
      <c r="D65" s="2" t="str">
        <f>HYPERLINK("https://git.yale.edu/Library-IT/linked-art-mapping/blob/main/specs/md/concepts/events.md", "Events")</f>
        <v>Events</v>
      </c>
      <c r="E65" s="2"/>
      <c r="F65" s="2"/>
      <c r="G65" s="2"/>
    </row>
    <row r="66" spans="1:10">
      <c r="A66" s="2"/>
      <c r="B66" s="2"/>
      <c r="C66" s="2"/>
      <c r="D66" s="2"/>
      <c r="E66" s="2" t="str">
        <f>HYPERLINK("https://git.yale.edu/Library-IT/linked-art-mapping/blob/main/specs/md/tasks/events/chronological_facets.md", "Chronological facets")</f>
        <v>Chronological facets</v>
      </c>
      <c r="F66" s="2"/>
      <c r="G66" s="2"/>
      <c r="H66" t="s">
        <v>16</v>
      </c>
      <c r="J66" t="s">
        <v>12</v>
      </c>
    </row>
    <row r="67" spans="1:10">
      <c r="A67" s="2"/>
      <c r="B67" s="2"/>
      <c r="C67" s="2"/>
      <c r="D67" s="2" t="str">
        <f>HYPERLINK("https://git.yale.edu/Library-IT/linked-art-mapping/blob/main/specs/md/concepts/groups.md", "Groups")</f>
        <v>Groups</v>
      </c>
      <c r="E67" s="2"/>
      <c r="F67" s="2"/>
      <c r="G67" s="2"/>
    </row>
    <row r="68" spans="1:10">
      <c r="A68" s="2"/>
      <c r="B68" s="2"/>
      <c r="C68" s="2"/>
      <c r="D68" s="2"/>
      <c r="E68" s="2" t="str">
        <f>HYPERLINK("https://git.yale.edu/Library-IT/linked-art-mapping/blob/main/specs/md/concepts/groups_as_agents.md", "Groups as agents")</f>
        <v>Groups as agents</v>
      </c>
      <c r="F68" s="2"/>
      <c r="G68" s="2"/>
      <c r="H68" t="s">
        <v>15</v>
      </c>
      <c r="I68" s="1">
        <v>44538</v>
      </c>
    </row>
    <row r="69" spans="1:10">
      <c r="A69" s="2"/>
      <c r="B69" s="2"/>
      <c r="C69" s="2"/>
      <c r="D69" s="2"/>
      <c r="E69" s="2" t="str">
        <f>HYPERLINK("https://git.yale.edu/Library-IT/linked-art-mapping/blob/main/specs/md/concepts/groups_as_subjects.md", "Groups as subjects")</f>
        <v>Groups as subjects</v>
      </c>
      <c r="F69" s="2"/>
      <c r="G69" s="2"/>
      <c r="H69" t="s">
        <v>13</v>
      </c>
      <c r="I69" s="1">
        <v>44581</v>
      </c>
    </row>
    <row r="70" spans="1:10" ht="15.75">
      <c r="A70" s="2"/>
      <c r="B70" s="2"/>
      <c r="C70" s="2"/>
      <c r="D70" s="2"/>
      <c r="E70" s="2" t="s">
        <v>19</v>
      </c>
      <c r="F70" s="2"/>
      <c r="G70" s="2"/>
      <c r="I70" s="1"/>
    </row>
    <row r="71" spans="1:10">
      <c r="A71" s="2"/>
      <c r="B71" s="2"/>
      <c r="C71" s="2"/>
      <c r="D71" s="2" t="str">
        <f>HYPERLINK("https://git.yale.edu/Library-IT/linked-art-mapping/blob/main/specs/md/concepts/people.md", "People")</f>
        <v>People</v>
      </c>
      <c r="E71" s="2"/>
      <c r="F71" s="2"/>
      <c r="G71" s="2"/>
    </row>
    <row r="72" spans="1:10">
      <c r="A72" s="2"/>
      <c r="B72" s="2"/>
      <c r="C72" s="2"/>
      <c r="D72" s="2"/>
      <c r="E72" s="2" t="str">
        <f>HYPERLINK("https://git.yale.edu/Library-IT/linked-art-mapping/blob/main/specs/md/concepts/people_as_agents.md", "People as agents")</f>
        <v>People as agents</v>
      </c>
      <c r="F72" s="2"/>
      <c r="G72" s="2"/>
      <c r="H72" t="s">
        <v>11</v>
      </c>
      <c r="I72" s="1">
        <v>44538</v>
      </c>
    </row>
    <row r="73" spans="1:10">
      <c r="A73" s="2"/>
      <c r="B73" s="2"/>
      <c r="C73" s="2"/>
      <c r="D73" s="2"/>
      <c r="E73" s="2" t="str">
        <f>HYPERLINK("https://git.yale.edu/Library-IT/linked-art-mapping/blob/main/specs/md/concepts/people_as_subjects.md", "People as subjects")</f>
        <v>People as subjects</v>
      </c>
      <c r="F73" s="2"/>
      <c r="G73" s="2"/>
      <c r="H73" t="s">
        <v>13</v>
      </c>
      <c r="I73" s="1">
        <v>44581</v>
      </c>
    </row>
    <row r="74" spans="1:10">
      <c r="A74" s="2"/>
      <c r="B74" s="2"/>
      <c r="C74" s="2"/>
      <c r="D74" s="2" t="str">
        <f>HYPERLINK("https://git.yale.edu/Library-IT/linked-art-mapping/blob/main/specs/md/concepts/places.md", "Places")</f>
        <v>Places</v>
      </c>
      <c r="E74" s="2"/>
      <c r="F74" s="2"/>
      <c r="G74" s="2"/>
    </row>
    <row r="75" spans="1:10">
      <c r="A75" s="2"/>
      <c r="B75" s="2"/>
      <c r="C75" s="2"/>
      <c r="D75" s="2"/>
      <c r="E75" s="2" t="str">
        <f>HYPERLINK("https://git.yale.edu/Library-IT/linked-art-mapping/blob/main/specs/md/concepts/top_level_place_entities.md", "Top-level Place entities")</f>
        <v>Top-level Place entities</v>
      </c>
      <c r="F75" s="2"/>
      <c r="G75" s="2"/>
    </row>
    <row r="76" spans="1:10" ht="15.75">
      <c r="A76" s="2"/>
      <c r="B76" s="2"/>
      <c r="C76" s="2"/>
      <c r="D76" s="2"/>
      <c r="E76" s="2"/>
      <c r="F76" s="2" t="s">
        <v>20</v>
      </c>
      <c r="G76" s="2"/>
      <c r="H76" t="s">
        <v>13</v>
      </c>
      <c r="I76" s="1">
        <v>44581</v>
      </c>
    </row>
    <row r="77" spans="1:10">
      <c r="A77" s="2"/>
      <c r="B77" s="2"/>
      <c r="C77" s="2"/>
      <c r="D77" s="2"/>
      <c r="E77" s="2"/>
      <c r="F77" s="2" t="str">
        <f>HYPERLINK("https://git.yale.edu/Library-IT/linked-art-mapping/blob/main/specs/md/concepts/places_as_agents.md", "Places as agents")</f>
        <v>Places as agents</v>
      </c>
      <c r="G77" s="2"/>
    </row>
    <row r="78" spans="1:10">
      <c r="A78" s="2"/>
      <c r="B78" s="2"/>
      <c r="C78" s="2"/>
      <c r="D78" s="2"/>
      <c r="E78" s="2"/>
      <c r="F78" s="2" t="str">
        <f>HYPERLINK("https://git.yale.edu/Library-IT/linked-art-mapping/blob/main/specs/md/concepts/places_as_subjects.md", "Places as subjects")</f>
        <v>Places as subjects</v>
      </c>
      <c r="G78" s="2"/>
      <c r="H78" t="s">
        <v>13</v>
      </c>
      <c r="I78" s="1">
        <v>44581</v>
      </c>
    </row>
    <row r="79" spans="1:10">
      <c r="A79" s="2"/>
      <c r="B79" s="2"/>
      <c r="C79" s="2"/>
      <c r="D79" s="2"/>
      <c r="E79" s="2"/>
      <c r="F79" s="2" t="str">
        <f>HYPERLINK("https://git.yale.edu/Library-IT/linked-art-mapping/blob/main/specs/md/concepts/associated_places.md", "Associated places")</f>
        <v>Associated places</v>
      </c>
      <c r="G79" s="2"/>
      <c r="H79" t="s">
        <v>13</v>
      </c>
      <c r="I79" s="1">
        <v>44581</v>
      </c>
    </row>
    <row r="80" spans="1:10">
      <c r="A80" s="2"/>
      <c r="B80" s="2"/>
      <c r="C80" s="2"/>
      <c r="D80" s="2"/>
      <c r="E80" s="2"/>
      <c r="F80" s="2" t="str">
        <f>HYPERLINK("https://git.yale.edu/Library-IT/linked-art-mapping/blob/main/specs/md/concepts/places_from_fixed_field_008.md", "Places from fixed field 008")</f>
        <v>Places from fixed field 008</v>
      </c>
      <c r="G80" s="2"/>
      <c r="H80" t="s">
        <v>13</v>
      </c>
      <c r="I80" s="1">
        <v>44581</v>
      </c>
    </row>
    <row r="81" spans="1:11">
      <c r="A81" s="2"/>
      <c r="B81" s="2"/>
      <c r="C81" s="2"/>
      <c r="D81" s="2"/>
      <c r="E81" s="2"/>
      <c r="F81" s="2" t="str">
        <f>HYPERLINK("https://git.yale.edu/Library-IT/linked-art-mapping/blob/main/specs/md/concepts/places_with_geographic_coordinates.md", "Places with geographic coordinates")</f>
        <v>Places with geographic coordinates</v>
      </c>
      <c r="G81" s="2"/>
      <c r="H81" t="s">
        <v>15</v>
      </c>
      <c r="I81" s="1">
        <v>44581</v>
      </c>
    </row>
    <row r="82" spans="1:11">
      <c r="A82" s="2"/>
      <c r="B82" s="2"/>
      <c r="C82" s="2"/>
      <c r="D82" s="2" t="str">
        <f>HYPERLINK("https://git.yale.edu/Library-IT/linked-art-mapping/blob/main/specs/md/concepts/works.md", "Works")</f>
        <v>Works</v>
      </c>
      <c r="E82" s="2"/>
      <c r="F82" s="2"/>
      <c r="G82" s="2"/>
    </row>
    <row r="83" spans="1:11">
      <c r="A83" s="2"/>
      <c r="B83" s="2"/>
      <c r="C83" s="2"/>
      <c r="D83" s="2"/>
      <c r="E83" s="2" t="str">
        <f>HYPERLINK("https://git.yale.edu/Library-IT/linked-art-mapping/blob/main/specs/md/tasks/concepts/name_title_entries.md", "Complex works")</f>
        <v>Complex works</v>
      </c>
      <c r="F83" s="2"/>
      <c r="G83" s="2"/>
      <c r="H83" t="s">
        <v>13</v>
      </c>
      <c r="I83" s="1">
        <v>44581</v>
      </c>
      <c r="K83" t="s">
        <v>18</v>
      </c>
    </row>
    <row r="84" spans="1:11">
      <c r="A84" s="2"/>
      <c r="B84" s="2"/>
      <c r="C84" s="2"/>
      <c r="D84" s="2"/>
      <c r="E84" s="2" t="str">
        <f>HYPERLINK("https://git.yale.edu/Library-IT/linked-art-mapping/blob/main/specs/md/tasks/name-title/works_as_subjects.md", "Works as subjects")</f>
        <v>Works as subjects</v>
      </c>
      <c r="F84" s="2"/>
      <c r="G84" s="2"/>
      <c r="H84" t="s">
        <v>13</v>
      </c>
      <c r="I84" s="1">
        <v>44581</v>
      </c>
    </row>
    <row r="85" spans="1:11">
      <c r="A85" s="2"/>
      <c r="B85" s="2"/>
      <c r="C85" s="2"/>
      <c r="D85" s="2"/>
      <c r="E85" s="2"/>
      <c r="F85" s="2" t="str">
        <f>HYPERLINK("https://git.yale.edu/Library-IT/linked-art-mapping/blob/main/specs/md/tasks/name-title/name-title-with-subdivisions.md", "Complex works as complex subjects")</f>
        <v>Complex works as complex subjects</v>
      </c>
      <c r="G85" s="2"/>
      <c r="H85" t="s">
        <v>17</v>
      </c>
    </row>
    <row r="86" spans="1:11">
      <c r="A86" s="2"/>
      <c r="B86" s="2"/>
      <c r="C86" s="2"/>
      <c r="D86" s="2"/>
      <c r="E86" s="2" t="str">
        <f>HYPERLINK("https://git.yale.edu/Library-IT/linked-art-mapping/blob/main/specs/md/tasks/name-title/works_as_whole_part.md", "Works in whole/part relationships")</f>
        <v>Works in whole/part relationships</v>
      </c>
      <c r="F86" s="2"/>
      <c r="G86" s="2"/>
      <c r="H86" t="s">
        <v>17</v>
      </c>
    </row>
    <row r="87" spans="1:11">
      <c r="A87" s="2"/>
      <c r="B87" s="2"/>
      <c r="C87" s="2"/>
      <c r="D87" s="2" t="str">
        <f>HYPERLINK("https://git.yale.edu/Library-IT/linked-art-mapping/blob/main/specs/md/concepts/related_sets.md", "Sets")</f>
        <v>Sets</v>
      </c>
      <c r="E87" s="2"/>
      <c r="F87" s="2"/>
      <c r="G87" s="2"/>
    </row>
    <row r="88" spans="1:11">
      <c r="A88" s="2"/>
      <c r="B88" s="2"/>
      <c r="C88" s="2"/>
      <c r="D88" s="2"/>
      <c r="E88" s="2" t="str">
        <f>HYPERLINK("https://git.yale.edu/Library-IT/linked-art-mapping/blob/main/specs/md/concepts/library_collections.md", "Library locations and collections")</f>
        <v>Library locations and collections</v>
      </c>
      <c r="F88" s="2"/>
      <c r="G88" s="2"/>
      <c r="H88" t="s">
        <v>13</v>
      </c>
      <c r="I88" s="1">
        <v>44581</v>
      </c>
    </row>
    <row r="89" spans="1:11">
      <c r="A89" s="2" t="str">
        <f>HYPERLINK("https://git.yale.edu/Library-IT/linked-art-mapping/blob/main/specs/md/concepts/descriptive_content.md", "Descriptive content")</f>
        <v>Descriptive content</v>
      </c>
      <c r="B89" s="2"/>
      <c r="C89" s="2"/>
      <c r="D89" s="2"/>
      <c r="E89" s="2"/>
      <c r="F89" s="2"/>
      <c r="G89" s="2"/>
    </row>
    <row r="90" spans="1:11">
      <c r="A90" s="2"/>
      <c r="B90" s="2" t="str">
        <f>HYPERLINK("https://git.yale.edu/Library-IT/linked-art-mapping/blob/main/specs/md/concepts/lux_embedded_entities.md", "Embedded entities")</f>
        <v>Embedded entities</v>
      </c>
      <c r="C90" s="2"/>
      <c r="D90" s="2"/>
      <c r="E90" s="2"/>
      <c r="F90" s="2"/>
      <c r="G90" s="2"/>
    </row>
    <row r="91" spans="1:11">
      <c r="A91" s="2"/>
      <c r="B91" s="2"/>
      <c r="C91" s="2" t="str">
        <f>HYPERLINK("https://git.yale.edu/Library-IT/linked-art-mapping/blob/main/specs/md/concepts/digital_objects.md", "Digital object link to catalog")</f>
        <v>Digital object link to catalog</v>
      </c>
      <c r="D91" s="2"/>
      <c r="E91" s="2"/>
      <c r="F91" s="2"/>
      <c r="G91" s="2"/>
      <c r="H91" t="s">
        <v>11</v>
      </c>
      <c r="I91" s="1">
        <v>44581</v>
      </c>
    </row>
    <row r="92" spans="1:11">
      <c r="A92" s="2"/>
      <c r="B92" s="2"/>
      <c r="C92" s="2" t="str">
        <f>HYPERLINK("https://git.yale.edu/Library-IT/linked-art-mapping/blob/main/specs/md/concepts/digital_objects_asset_link.md", "Digital object link to asset")</f>
        <v>Digital object link to asset</v>
      </c>
      <c r="D92" s="2"/>
      <c r="E92" s="2"/>
      <c r="F92" s="2"/>
      <c r="G92" s="2"/>
      <c r="H92" t="s">
        <v>11</v>
      </c>
      <c r="I92" s="1">
        <v>44581</v>
      </c>
    </row>
    <row r="93" spans="1:11" ht="15.75">
      <c r="A93" s="2"/>
      <c r="B93" s="2"/>
      <c r="C93" s="2" t="s">
        <v>21</v>
      </c>
      <c r="D93" s="2"/>
      <c r="E93" s="2"/>
      <c r="F93" s="2"/>
      <c r="G93" s="2"/>
      <c r="H93" t="s">
        <v>17</v>
      </c>
    </row>
    <row r="94" spans="1:11" ht="15.75">
      <c r="A94" s="2"/>
      <c r="B94" s="2"/>
      <c r="C94" s="2" t="s">
        <v>22</v>
      </c>
      <c r="D94" s="2"/>
      <c r="E94" s="2"/>
      <c r="F94" s="2"/>
      <c r="G94" s="2"/>
      <c r="H94" t="s">
        <v>17</v>
      </c>
    </row>
    <row r="95" spans="1:11">
      <c r="A95" s="2"/>
      <c r="B95" s="2" t="str">
        <f>HYPERLINK("https://git.yale.edu/Library-IT/linked-art-mapping/blob/main/specs/md/concepts/identifiers.md", "Identifiers")</f>
        <v>Identifiers</v>
      </c>
      <c r="C95" s="2"/>
      <c r="D95" s="2"/>
      <c r="E95" s="2"/>
      <c r="F95" s="2"/>
      <c r="G95" s="2"/>
    </row>
    <row r="96" spans="1:11">
      <c r="A96" s="2"/>
      <c r="B96" s="2"/>
      <c r="C96" s="2" t="str">
        <f>HYPERLINK("https://git.yale.edu/Library-IT/linked-art-mapping/blob/main/specs/md/tasks/identifiers/orbis_bib_id.md", "Voyager BIB ID")</f>
        <v>Voyager BIB ID</v>
      </c>
      <c r="D96" s="2"/>
      <c r="E96" s="2"/>
      <c r="F96" s="2"/>
      <c r="G96" s="2"/>
      <c r="H96" t="s">
        <v>11</v>
      </c>
      <c r="I96" s="1">
        <v>44482</v>
      </c>
      <c r="J96" t="s">
        <v>12</v>
      </c>
    </row>
    <row r="97" spans="1:10">
      <c r="A97" s="2"/>
      <c r="B97" s="2"/>
      <c r="C97" s="2" t="str">
        <f>HYPERLINK("https://git.yale.edu/Library-IT/linked-art-mapping/blob/main/specs/md/tasks/identifiers/orbis_mfhd_id.md", "Voyager MFHD ID")</f>
        <v>Voyager MFHD ID</v>
      </c>
      <c r="D97" s="2"/>
      <c r="E97" s="2"/>
      <c r="F97" s="2"/>
      <c r="G97" s="2"/>
      <c r="I97" s="1"/>
    </row>
    <row r="98" spans="1:10">
      <c r="A98" s="2"/>
      <c r="B98" s="2"/>
      <c r="C98" s="2" t="str">
        <f>HYPERLINK("https://git.yale.edu/Library-IT/linked-art-mapping/blob/main/specs/md/tasks/identifiers/orbis_bib_id.md", "Voyager item ID")</f>
        <v>Voyager item ID</v>
      </c>
      <c r="D98" s="2"/>
      <c r="E98" s="2"/>
      <c r="F98" s="2"/>
      <c r="G98" s="2"/>
      <c r="I98" s="1"/>
    </row>
    <row r="99" spans="1:10">
      <c r="A99" s="2"/>
      <c r="B99" s="2"/>
      <c r="C99" s="2" t="str">
        <f>HYPERLINK("https://git.yale.edu/Library-IT/linked-art-mapping/blob/main/specs/md/tasks/identifiers/library_of_congress_control_number_lccn.md", "Library of Congress Control Number (LCCN)")</f>
        <v>Library of Congress Control Number (LCCN)</v>
      </c>
      <c r="D99" s="2"/>
      <c r="E99" s="2"/>
      <c r="F99" s="2"/>
      <c r="G99" s="2"/>
      <c r="H99" t="s">
        <v>16</v>
      </c>
      <c r="I99" s="1">
        <v>44484</v>
      </c>
      <c r="J99" t="s">
        <v>12</v>
      </c>
    </row>
    <row r="100" spans="1:10">
      <c r="A100" s="2"/>
      <c r="B100" s="2"/>
      <c r="C100" s="2" t="str">
        <f>HYPERLINK("https://git.yale.edu/Library-IT/linked-art-mapping/blob/main/specs/md/tasks/identifiers/international_standard_book_number_isbn.md", "International Standard Book Number (ISBN)")</f>
        <v>International Standard Book Number (ISBN)</v>
      </c>
      <c r="D100" s="2"/>
      <c r="E100" s="2"/>
      <c r="F100" s="2"/>
      <c r="G100" s="2"/>
      <c r="H100" t="s">
        <v>11</v>
      </c>
      <c r="I100" s="1">
        <v>44482</v>
      </c>
      <c r="J100" t="s">
        <v>12</v>
      </c>
    </row>
    <row r="101" spans="1:10">
      <c r="A101" s="2"/>
      <c r="B101" s="2"/>
      <c r="C101" s="2" t="str">
        <f>HYPERLINK("https://git.yale.edu/Library-IT/linked-art-mapping/blob/main/specs/md/tasks/identifiers/call_number.md", "Locations and call numbers")</f>
        <v>Locations and call numbers</v>
      </c>
      <c r="D101" s="2"/>
      <c r="E101" s="2"/>
      <c r="F101" s="2"/>
      <c r="G101" s="2"/>
      <c r="H101" t="s">
        <v>13</v>
      </c>
      <c r="I101" s="1">
        <v>44544</v>
      </c>
    </row>
    <row r="102" spans="1:10">
      <c r="A102" s="2"/>
      <c r="B102" s="2"/>
      <c r="C102" s="2" t="str">
        <f>HYPERLINK("https://git.yale.edu/Library-IT/linked-art-mapping/blob/main/specs/md/tasks/identifiers/international_standard_serial_number_issn.md", "International Standard Serial Number (ISSN)")</f>
        <v>International Standard Serial Number (ISSN)</v>
      </c>
      <c r="D102" s="2"/>
      <c r="E102" s="2"/>
      <c r="F102" s="2"/>
      <c r="G102" s="2"/>
      <c r="H102" t="s">
        <v>15</v>
      </c>
      <c r="I102" s="1">
        <v>44483</v>
      </c>
      <c r="J102" t="s">
        <v>12</v>
      </c>
    </row>
    <row r="103" spans="1:10">
      <c r="A103" s="2"/>
      <c r="B103" s="2"/>
      <c r="C103" s="2" t="str">
        <f>HYPERLINK("https://git.yale.edu/Library-IT/linked-art-mapping/blob/main/specs/md/tasks/identifiers/publisher_or_distributor_number.md", "Publisher or Distributor Number")</f>
        <v>Publisher or Distributor Number</v>
      </c>
      <c r="D103" s="2"/>
      <c r="E103" s="2"/>
      <c r="F103" s="2"/>
      <c r="G103" s="2"/>
      <c r="H103" t="s">
        <v>13</v>
      </c>
      <c r="I103" s="1">
        <v>44483</v>
      </c>
      <c r="J103" t="s">
        <v>12</v>
      </c>
    </row>
    <row r="104" spans="1:10">
      <c r="A104" s="2"/>
      <c r="B104" s="2"/>
      <c r="C104" s="2" t="str">
        <f>HYPERLINK("https://git.yale.edu/Library-IT/linked-art-mapping/blob/main/specs/md/tasks/identifiers/oclc_numbers.md", "System Control Numbers (OCLC Numbers)")</f>
        <v>System Control Numbers (OCLC Numbers)</v>
      </c>
      <c r="D104" s="2"/>
      <c r="E104" s="2"/>
      <c r="F104" s="2"/>
      <c r="G104" s="2"/>
      <c r="H104" t="s">
        <v>15</v>
      </c>
      <c r="I104" s="1">
        <v>44484</v>
      </c>
      <c r="J104" t="s">
        <v>12</v>
      </c>
    </row>
    <row r="105" spans="1:10">
      <c r="A105" s="2"/>
      <c r="B105" s="2" t="str">
        <f>HYPERLINK("https://git.yale.edu/Library-IT/linked-art-mapping/blob/main/specs/md/concepts/names_and_labels.md", "Names and labels")</f>
        <v>Names and labels</v>
      </c>
      <c r="C105" s="2"/>
      <c r="D105" s="2"/>
      <c r="E105" s="2"/>
      <c r="F105" s="2"/>
      <c r="G105" s="2"/>
    </row>
    <row r="106" spans="1:10">
      <c r="A106" s="2"/>
      <c r="B106" s="2"/>
      <c r="C106" s="2" t="str">
        <f>HYPERLINK("https://git.yale.edu/Library-IT/linked-art-mapping/blob/main/specs/md/tasks/names-and-labels/names.md", "Names")</f>
        <v>Names</v>
      </c>
      <c r="D106" s="2"/>
      <c r="E106" s="2"/>
      <c r="F106" s="2"/>
      <c r="G106" s="2"/>
    </row>
    <row r="107" spans="1:10">
      <c r="A107" s="2"/>
      <c r="B107" s="2"/>
      <c r="C107" s="2"/>
      <c r="D107" s="2" t="str">
        <f>HYPERLINK("https://git.yale.edu/Library-IT/linked-art-mapping/blob/main/specs/md/tasks/names-and-labels/primary_name.md", "Primary name")</f>
        <v>Primary name</v>
      </c>
      <c r="E107" s="2"/>
      <c r="F107" s="2"/>
      <c r="G107" s="2"/>
      <c r="H107" t="s">
        <v>13</v>
      </c>
      <c r="I107" s="1">
        <v>44484</v>
      </c>
      <c r="J107" t="s">
        <v>12</v>
      </c>
    </row>
    <row r="108" spans="1:10">
      <c r="A108" s="2"/>
      <c r="B108" s="2"/>
      <c r="C108" s="2"/>
      <c r="D108" s="2" t="str">
        <f>HYPERLINK("https://git.yale.edu/Library-IT/linked-art-mapping/blob/main/specs/md/tasks/names-and-labels/sorting_name.md", "Sorting name")</f>
        <v>Sorting name</v>
      </c>
      <c r="E108" s="2"/>
      <c r="F108" s="2"/>
      <c r="G108" s="2"/>
      <c r="H108" t="s">
        <v>13</v>
      </c>
      <c r="I108" s="1">
        <v>44484</v>
      </c>
      <c r="J108" t="s">
        <v>12</v>
      </c>
    </row>
    <row r="109" spans="1:10">
      <c r="A109" s="2"/>
      <c r="B109" s="2"/>
      <c r="C109" s="2"/>
      <c r="D109" s="2" t="str">
        <f>HYPERLINK("https://git.yale.edu/Library-IT/linked-art-mapping/blob/main/specs/md/tasks/names-and-labels/transcribed_series_title.md", "Transcribed series title")</f>
        <v>Transcribed series title</v>
      </c>
      <c r="E109" s="2"/>
      <c r="F109" s="2"/>
      <c r="G109" s="2"/>
      <c r="H109" t="s">
        <v>17</v>
      </c>
    </row>
    <row r="110" spans="1:10">
      <c r="A110" s="2"/>
      <c r="B110" s="2"/>
      <c r="C110" s="2"/>
      <c r="D110" s="2" t="str">
        <f>HYPERLINK("https://git.yale.edu/Library-IT/linked-art-mapping/blob/main/specs/md/tasks/names-and-labels/alternative_title.md", "Alternative title")</f>
        <v>Alternative title</v>
      </c>
      <c r="E110" s="2"/>
      <c r="F110" s="2"/>
      <c r="G110" s="2"/>
      <c r="H110" t="s">
        <v>17</v>
      </c>
    </row>
    <row r="111" spans="1:10">
      <c r="A111" s="2"/>
      <c r="B111" s="2"/>
      <c r="C111" s="2" t="str">
        <f>HYPERLINK("https://git.yale.edu/Library-IT/linked-art-mapping/blob/main/specs/md/tasks/names-and-labels/labels.md", "Labels")</f>
        <v>Labels</v>
      </c>
      <c r="D111" s="2"/>
      <c r="E111" s="2"/>
      <c r="F111" s="2"/>
      <c r="G111" s="2"/>
    </row>
    <row r="112" spans="1:10">
      <c r="A112" s="2"/>
      <c r="B112" s="2"/>
      <c r="C112" s="2"/>
      <c r="D112" s="2" t="str">
        <f>HYPERLINK("https://git.yale.edu/Library-IT/linked-art-mapping/blob/main/specs/md/tasks/names-and-labels/root_label.md", "Root label")</f>
        <v>Root label</v>
      </c>
      <c r="E112" s="2"/>
      <c r="F112" s="2"/>
      <c r="G112" s="2"/>
      <c r="H112" t="s">
        <v>11</v>
      </c>
      <c r="I112" s="1">
        <v>44518</v>
      </c>
    </row>
    <row r="113" spans="1:10">
      <c r="A113" s="2"/>
      <c r="B113" s="2" t="str">
        <f>HYPERLINK("https://git.yale.edu/Library-IT/linked-art-mapping/blob/main/specs/md/concepts/notes_and_statements.md", "Notes and statements")</f>
        <v>Notes and statements</v>
      </c>
      <c r="C113" s="2"/>
      <c r="D113" s="2"/>
      <c r="E113" s="2"/>
      <c r="F113" s="2"/>
      <c r="G113" s="2"/>
    </row>
    <row r="114" spans="1:10">
      <c r="A114" s="2"/>
      <c r="B114" s="2"/>
      <c r="C114" s="2" t="str">
        <f>HYPERLINK("https://git.yale.edu/Library-IT/linked-art-mapping/blob/main/specs/md/tasks/notes-and-statements/abstract.md", "Abstract")</f>
        <v>Abstract</v>
      </c>
      <c r="D114" s="2"/>
      <c r="E114" s="2"/>
      <c r="F114" s="2"/>
      <c r="G114" s="2"/>
      <c r="H114" t="s">
        <v>11</v>
      </c>
      <c r="I114" s="1">
        <v>44522</v>
      </c>
    </row>
    <row r="115" spans="1:10" ht="15.75">
      <c r="A115" s="2"/>
      <c r="B115" s="2"/>
      <c r="C115" s="2" t="s">
        <v>23</v>
      </c>
      <c r="D115" s="2"/>
      <c r="E115" s="2"/>
      <c r="F115" s="2"/>
      <c r="G115" s="2"/>
      <c r="H115" t="s">
        <v>24</v>
      </c>
      <c r="I115" s="1">
        <v>44581</v>
      </c>
    </row>
    <row r="116" spans="1:10">
      <c r="A116" s="2"/>
      <c r="B116" s="2"/>
      <c r="C116" s="2" t="str">
        <f>HYPERLINK("https://git.yale.edu/Library-IT/linked-art-mapping/blob/main/specs/md/tasks/notes-and-statements/arrangement_note.md", "Arrangement note")</f>
        <v>Arrangement note</v>
      </c>
      <c r="D116" s="2"/>
      <c r="E116" s="2"/>
      <c r="F116" s="2"/>
      <c r="G116" s="2"/>
      <c r="H116" t="s">
        <v>16</v>
      </c>
      <c r="I116" s="1">
        <v>44524</v>
      </c>
    </row>
    <row r="117" spans="1:10">
      <c r="A117" s="2"/>
      <c r="B117" s="2"/>
      <c r="C117" s="2" t="str">
        <f>HYPERLINK("https://git.yale.edu/Library-IT/linked-art-mapping/blob/main/specs/md/tasks/notes-and-statements/attribution_statement.md", "Attribution statement")</f>
        <v>Attribution statement</v>
      </c>
      <c r="D117" s="2"/>
      <c r="E117" s="2"/>
      <c r="F117" s="2"/>
      <c r="G117" s="2"/>
      <c r="H117" t="s">
        <v>16</v>
      </c>
      <c r="I117" s="1">
        <v>44532</v>
      </c>
      <c r="J117" t="s">
        <v>12</v>
      </c>
    </row>
    <row r="118" spans="1:10">
      <c r="A118" s="2"/>
      <c r="B118" s="2"/>
      <c r="C118" s="2" t="str">
        <f>HYPERLINK("https://git.yale.edu/Library-IT/linked-art-mapping/blob/main/specs/md/tasks/notes-and-statements/bibliography_statement.md", "Bibliography statement")</f>
        <v>Bibliography statement</v>
      </c>
      <c r="D118" s="2"/>
      <c r="E118" s="2"/>
      <c r="F118" s="2"/>
      <c r="G118" s="2"/>
      <c r="H118" t="s">
        <v>16</v>
      </c>
      <c r="I118" s="1">
        <v>44524</v>
      </c>
    </row>
    <row r="119" spans="1:10">
      <c r="A119" s="2"/>
      <c r="B119" s="2"/>
      <c r="C119" s="2" t="str">
        <f>HYPERLINK("https://git.yale.edu/Library-IT/linked-art-mapping/blob/main/specs/md/tasks/notes-and-statements/biography_statement.md", "Biography statement")</f>
        <v>Biography statement</v>
      </c>
      <c r="D119" s="2"/>
      <c r="E119" s="2"/>
      <c r="F119" s="2"/>
      <c r="G119" s="2"/>
      <c r="H119" t="s">
        <v>16</v>
      </c>
      <c r="I119" s="1">
        <v>44524</v>
      </c>
    </row>
    <row r="120" spans="1:10">
      <c r="A120" s="2"/>
      <c r="B120" s="2"/>
      <c r="C120" s="2" t="str">
        <f>HYPERLINK("https://git.yale.edu/Library-IT/linked-art-mapping/blob/main/specs/md/tasks/notes-and-statements/cartographic_statement.md", "Cartographic statement")</f>
        <v>Cartographic statement</v>
      </c>
      <c r="D120" s="2"/>
      <c r="E120" s="2"/>
      <c r="F120" s="2"/>
      <c r="G120" s="2"/>
      <c r="H120" t="s">
        <v>15</v>
      </c>
      <c r="I120" s="1">
        <v>44523</v>
      </c>
    </row>
    <row r="121" spans="1:10">
      <c r="A121" s="2"/>
      <c r="B121" s="2"/>
      <c r="C121" s="2" t="str">
        <f>HYPERLINK("https://git.yale.edu/Library-IT/linked-art-mapping/blob/main/specs/md/tasks/notes-and-statements/citation.md", "Citation")</f>
        <v>Citation</v>
      </c>
      <c r="D121" s="2"/>
      <c r="E121" s="2"/>
      <c r="F121" s="2"/>
      <c r="G121" s="2"/>
      <c r="H121" t="s">
        <v>15</v>
      </c>
      <c r="I121" s="1">
        <v>44529</v>
      </c>
    </row>
    <row r="122" spans="1:10">
      <c r="A122" s="2"/>
      <c r="B122" s="2"/>
      <c r="C122" s="2" t="str">
        <f>HYPERLINK("https://git.yale.edu/Library-IT/linked-art-mapping/blob/main/specs/md/tasks/notes-and-statements/digital_file_note.md", "Digital file note")</f>
        <v>Digital file note</v>
      </c>
      <c r="D122" s="2"/>
      <c r="E122" s="2"/>
      <c r="F122" s="2"/>
      <c r="G122" s="2"/>
      <c r="H122" t="s">
        <v>15</v>
      </c>
      <c r="I122" s="1">
        <v>44529</v>
      </c>
    </row>
    <row r="123" spans="1:10">
      <c r="A123" s="2"/>
      <c r="B123" s="2"/>
      <c r="C123" s="2" t="str">
        <f>HYPERLINK("https://git.yale.edu/Library-IT/linked-art-mapping/blob/main/specs/md/tasks/notes-and-statements/indexing_statement.md", "Indexing statement")</f>
        <v>Indexing statement</v>
      </c>
      <c r="D123" s="2"/>
      <c r="E123" s="2"/>
      <c r="F123" s="2"/>
      <c r="G123" s="2"/>
      <c r="H123" t="s">
        <v>15</v>
      </c>
      <c r="I123" s="1">
        <v>44529</v>
      </c>
    </row>
    <row r="124" spans="1:10">
      <c r="A124" s="2"/>
      <c r="B124" s="2"/>
      <c r="C124" s="2" t="str">
        <f>HYPERLINK("https://git.yale.edu/Library-IT/linked-art-mapping/blob/main/specs/md/tasks/notes-and-statements/language_statement.md", "Language statement")</f>
        <v>Language statement</v>
      </c>
      <c r="D124" s="2"/>
      <c r="E124" s="2"/>
      <c r="F124" s="2"/>
      <c r="G124" s="2"/>
      <c r="H124" t="s">
        <v>15</v>
      </c>
      <c r="I124" s="1">
        <v>44529</v>
      </c>
    </row>
    <row r="125" spans="1:10">
      <c r="A125" s="2"/>
      <c r="B125" s="2"/>
      <c r="C125" s="2" t="str">
        <f>HYPERLINK("https://git.yale.edu/Library-IT/linked-art-mapping/blob/main/specs/md/tasks/notes-and-statements/local_note.md", "Local note")</f>
        <v>Local note</v>
      </c>
      <c r="D125" s="2"/>
      <c r="E125" s="2"/>
      <c r="F125" s="2"/>
      <c r="G125" s="2"/>
      <c r="H125" t="s">
        <v>15</v>
      </c>
      <c r="I125" s="1">
        <v>44593</v>
      </c>
    </row>
    <row r="126" spans="1:10">
      <c r="A126" s="2"/>
      <c r="B126" s="2"/>
      <c r="C126" s="2" t="str">
        <f>HYPERLINK("https://git.yale.edu/Library-IT/linked-art-mapping/blob/main/specs/md/tasks/notes-and-statements/material_statement.md", "Medium of performance")</f>
        <v>Medium of performance</v>
      </c>
      <c r="D126" s="2"/>
      <c r="E126" s="2"/>
      <c r="F126" s="2"/>
      <c r="G126" s="2"/>
      <c r="H126" t="s">
        <v>15</v>
      </c>
      <c r="I126" s="1">
        <v>44529</v>
      </c>
    </row>
    <row r="127" spans="1:10">
      <c r="A127" s="2"/>
      <c r="B127" s="2"/>
      <c r="C127" s="2" t="str">
        <f>HYPERLINK("https://git.yale.edu/Library-IT/linked-art-mapping/blob/main/specs/md/tasks/notes-and-statements/note.md", "Note")</f>
        <v>Note</v>
      </c>
      <c r="D127" s="2"/>
      <c r="E127" s="2"/>
      <c r="F127" s="2"/>
      <c r="G127" s="2"/>
      <c r="H127" t="s">
        <v>15</v>
      </c>
      <c r="I127" s="1">
        <v>44593</v>
      </c>
    </row>
    <row r="128" spans="1:10">
      <c r="A128" s="2"/>
      <c r="B128" s="2"/>
      <c r="C128" s="2" t="str">
        <f>HYPERLINK("https://git.yale.edu/Library-IT/linked-art-mapping/blob/main/specs/md/tasks/notes-and-statements/physical_statement.md", "Physical statement")</f>
        <v>Physical statement</v>
      </c>
      <c r="D128" s="2"/>
      <c r="E128" s="2"/>
      <c r="F128" s="2"/>
      <c r="G128" s="2"/>
      <c r="H128" t="s">
        <v>16</v>
      </c>
      <c r="I128" s="1">
        <v>44530</v>
      </c>
    </row>
    <row r="129" spans="1:9" ht="15.75">
      <c r="A129" s="2"/>
      <c r="B129" s="2"/>
      <c r="C129" s="2" t="str">
        <f>HYPERLINK("https://git.yale.edu/Library-IT/linked-art-mapping/blob/main/specs/md/tasks/notes-and-statements/summary_holdings.md", "Summary holdings note")</f>
        <v>Summary holdings note</v>
      </c>
      <c r="D129" s="2"/>
      <c r="E129" s="2"/>
      <c r="F129" s="2"/>
      <c r="G129" s="2"/>
      <c r="I129" s="1"/>
    </row>
    <row r="130" spans="1:9" ht="15.75">
      <c r="A130" s="2"/>
      <c r="B130" s="2"/>
      <c r="C130" s="2" t="str">
        <f>HYPERLINK("https://git.yale.edu/Library-IT/linked-art-mapping/blob/main/specs/md/tasks/notes-and-statements/summary_holdings_supplements.md", "Supplementary material holdings note")</f>
        <v>Supplementary material holdings note</v>
      </c>
      <c r="D130" s="2"/>
      <c r="E130" s="2"/>
      <c r="F130" s="2"/>
      <c r="G130" s="2"/>
      <c r="I130" s="1"/>
    </row>
    <row r="131" spans="1:9" ht="15.75">
      <c r="A131" s="2"/>
      <c r="B131" s="2"/>
      <c r="C131" s="2" t="str">
        <f>HYPERLINK("https://git.yale.edu/Library-IT/linked-art-mapping/blob/main/specs/md/tasks/notes-and-statements/summary_holdings_indexes.md", "Index holdings note")</f>
        <v>Index holdings note</v>
      </c>
      <c r="D131" s="2"/>
      <c r="E131" s="2"/>
      <c r="F131" s="2"/>
      <c r="G131" s="2"/>
      <c r="I131" s="1"/>
    </row>
    <row r="132" spans="1:9" ht="15.75">
      <c r="A132" s="2"/>
      <c r="B132" s="2"/>
      <c r="C132" s="2" t="str">
        <f>HYPERLINK("https://git.yale.edu/Library-IT/linked-art-mapping/blob/main/specs/md/tasks/notes-and-statements/number_of_parts.md", "Number of parts")</f>
        <v>Number of parts</v>
      </c>
      <c r="D132" s="2"/>
      <c r="E132" s="2"/>
      <c r="F132" s="2"/>
      <c r="G132" s="2"/>
      <c r="I132" s="1"/>
    </row>
    <row r="133" spans="1:9">
      <c r="A133" s="2"/>
      <c r="B133" s="2"/>
      <c r="C133" s="2" t="str">
        <f>HYPERLINK("https://git.yale.edu/Library-IT/linked-art-mapping/blob/main/specs/md/tasks/notes-and-statements/access_statement.md", "Access statement")</f>
        <v>Access statement</v>
      </c>
      <c r="D133" s="2"/>
      <c r="E133" s="2"/>
      <c r="F133" s="2"/>
      <c r="G133" s="2"/>
      <c r="H133" t="s">
        <v>15</v>
      </c>
      <c r="I133" s="1">
        <v>44593</v>
      </c>
    </row>
    <row r="134" spans="1:9">
      <c r="A134" s="2"/>
      <c r="B134" s="2"/>
      <c r="C134" s="2" t="str">
        <f>HYPERLINK("https://git.yale.edu/Library-IT/linked-art-mapping/blob/main/specs/md/tasks/notes-and-statements/dimension_statement.md", "Dimension statement")</f>
        <v>Dimension statement</v>
      </c>
      <c r="D134" s="2"/>
      <c r="E134" s="2"/>
      <c r="F134" s="2"/>
      <c r="G134" s="2"/>
      <c r="H134" t="s">
        <v>16</v>
      </c>
      <c r="I134" s="1">
        <v>44530</v>
      </c>
    </row>
    <row r="135" spans="1:9">
      <c r="A135" s="2"/>
      <c r="B135" s="2"/>
      <c r="C135" s="2" t="str">
        <f>HYPERLINK("https://git.yale.edu/Library-IT/linked-art-mapping/blob/main/specs/md/tasks/notes-and-statements/preferred_citation_note.md", "Preferred citation note")</f>
        <v>Preferred citation note</v>
      </c>
      <c r="D135" s="2"/>
      <c r="E135" s="2"/>
      <c r="F135" s="2"/>
      <c r="G135" s="2"/>
      <c r="H135" t="s">
        <v>15</v>
      </c>
      <c r="I135" s="1">
        <v>44530</v>
      </c>
    </row>
    <row r="136" spans="1:9">
      <c r="A136" s="2"/>
      <c r="B136" s="2"/>
      <c r="C136" s="2" t="str">
        <f>HYPERLINK("https://git.yale.edu/Library-IT/linked-art-mapping/blob/main/specs/md/tasks/notes-and-statements/provenance_statement.md", "Provenance statement")</f>
        <v>Provenance statement</v>
      </c>
      <c r="D136" s="2"/>
      <c r="E136" s="2"/>
      <c r="F136" s="2"/>
      <c r="G136" s="2"/>
      <c r="H136" t="s">
        <v>15</v>
      </c>
      <c r="I136" s="1">
        <v>44530</v>
      </c>
    </row>
    <row r="137" spans="1:9">
      <c r="A137" s="2"/>
      <c r="B137" s="2"/>
      <c r="C137" s="2" t="str">
        <f>HYPERLINK("https://git.yale.edu/Library-IT/linked-art-mapping/blob/main/specs/md/tasks/notes-and-statements/acquisition_statement.md", "Acquisition statement")</f>
        <v>Acquisition statement</v>
      </c>
      <c r="D137" s="2"/>
      <c r="E137" s="2"/>
      <c r="F137" s="2"/>
      <c r="G137" s="2"/>
      <c r="H137" t="s">
        <v>16</v>
      </c>
      <c r="I137" s="1">
        <v>44529</v>
      </c>
    </row>
    <row r="138" spans="1:9">
      <c r="A138" s="2"/>
      <c r="B138" s="2"/>
      <c r="C138" s="2" t="str">
        <f>HYPERLINK("https://git.yale.edu/Library-IT/linked-art-mapping/blob/main/specs/md/tasks/notes-and-statements/reproduction_statement.md", "Reproduction statement")</f>
        <v>Reproduction statement</v>
      </c>
      <c r="D138" s="2"/>
      <c r="E138" s="2"/>
      <c r="F138" s="2"/>
      <c r="G138" s="2"/>
      <c r="H138" t="s">
        <v>16</v>
      </c>
      <c r="I138" s="1">
        <v>44529</v>
      </c>
    </row>
    <row r="139" spans="1:9">
      <c r="A139" s="2"/>
      <c r="B139" s="2"/>
      <c r="C139" s="2" t="str">
        <f>HYPERLINK("https://git.yale.edu/Library-IT/linked-art-mapping/blob/main/specs/md/tasks/notes-and-statements/production_statement.md", "Production statement")</f>
        <v>Production statement</v>
      </c>
      <c r="D139" s="2"/>
      <c r="E139" s="2"/>
      <c r="F139" s="2"/>
      <c r="G139" s="2"/>
      <c r="H139" t="s">
        <v>24</v>
      </c>
      <c r="I139" s="1">
        <v>44581</v>
      </c>
    </row>
    <row r="140" spans="1:9">
      <c r="A140" s="2"/>
      <c r="B140" s="2"/>
      <c r="C140" s="2" t="str">
        <f>HYPERLINK("https://git.yale.edu/Library-IT/linked-art-mapping/blob/main/specs/md/tasks/notes-and-statements/edition_statement.md", "Edition statement")</f>
        <v>Edition statement</v>
      </c>
      <c r="D140" s="2"/>
      <c r="E140" s="2"/>
      <c r="F140" s="2"/>
      <c r="G140" s="2"/>
    </row>
    <row r="141" spans="1:9">
      <c r="A141" s="2"/>
      <c r="B141" s="2" t="str">
        <f>HYPERLINK("https://git.yale.edu/Library-IT/linked-art-mapping/blob/main/specs/md/tasks/dates/dates.md", "Dates")</f>
        <v>Dates</v>
      </c>
      <c r="C141" s="2"/>
      <c r="D141" s="2"/>
      <c r="E141" s="2"/>
      <c r="F141" s="2"/>
      <c r="G141" s="2"/>
    </row>
    <row r="142" spans="1:9">
      <c r="A142" s="2"/>
      <c r="B142" s="2"/>
      <c r="C142" s="2" t="str">
        <f>HYPERLINK("https://git.yale.edu/Library-IT/linked-art-mapping/blob/main/specs/md/tasks/dates/008_dates.md", "008 dates")</f>
        <v>008 dates</v>
      </c>
      <c r="D142" s="2"/>
      <c r="E142" s="2"/>
      <c r="F142" s="2"/>
      <c r="G142" s="2"/>
      <c r="H142" t="s">
        <v>25</v>
      </c>
      <c r="I142" s="1">
        <v>44581</v>
      </c>
    </row>
    <row r="143" spans="1:9">
      <c r="A143" s="2"/>
      <c r="B143" s="2"/>
      <c r="C143" s="2" t="str">
        <f>HYPERLINK("https://git.yale.edu/Library-IT/linked-art-mapping/blob/main/specs/md/tasks/dates/26X_dates.md", "26X dates")</f>
        <v>26X dates</v>
      </c>
      <c r="D143" s="2"/>
      <c r="E143" s="2"/>
      <c r="F143" s="2"/>
      <c r="G143" s="2"/>
      <c r="H143" t="s">
        <v>16</v>
      </c>
      <c r="I143" t="s">
        <v>17</v>
      </c>
    </row>
    <row r="144" spans="1:9" ht="15.75"/>
  </sheetData>
  <hyperlinks>
    <hyperlink ref="C115" r:id="rId1" xr:uid="{DC082952-4576-41FB-BE74-FD8E8A3A4B9D}"/>
    <hyperlink ref="F76" r:id="rId2" xr:uid="{B16FFCE0-531B-495B-B8EB-26797182CABE}"/>
    <hyperlink ref="C93" r:id="rId3" xr:uid="{C3D056CE-604C-413D-B439-698F713FF65D}"/>
    <hyperlink ref="C94" r:id="rId4" xr:uid="{A6562435-7CAF-4F1F-96B9-95F901FD3924}"/>
    <hyperlink ref="E70" r:id="rId5" xr:uid="{CFA8B3FE-42A0-4096-8D50-4C868E497E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Thompson</dc:creator>
  <cp:keywords/>
  <dc:description/>
  <cp:lastModifiedBy>Thompson, Timothy</cp:lastModifiedBy>
  <cp:revision/>
  <dcterms:created xsi:type="dcterms:W3CDTF">2022-01-06T00:03:55Z</dcterms:created>
  <dcterms:modified xsi:type="dcterms:W3CDTF">2022-06-06T16:05:09Z</dcterms:modified>
  <cp:category/>
  <cp:contentStatus/>
</cp:coreProperties>
</file>