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zeedyousefalmalaq/Downloads/"/>
    </mc:Choice>
  </mc:AlternateContent>
  <xr:revisionPtr revIDLastSave="0" documentId="13_ncr:1_{6ADBA25F-5051-D14E-BE99-388FC28E13D4}" xr6:coauthVersionLast="47" xr6:coauthVersionMax="47" xr10:uidLastSave="{00000000-0000-0000-0000-000000000000}"/>
  <bookViews>
    <workbookView xWindow="0" yWindow="0" windowWidth="28800" windowHeight="18000" activeTab="1" xr2:uid="{CAF81E14-E0A6-0944-AA46-843577B0EA33}"/>
  </bookViews>
  <sheets>
    <sheet name="SBC-data" sheetId="1" r:id="rId1"/>
    <sheet name="SBC-results" sheetId="2" r:id="rId2"/>
    <sheet name="mobile_data" sheetId="3" r:id="rId3"/>
    <sheet name="mobile_resluts" sheetId="4" r:id="rId4"/>
  </sheets>
  <calcPr calcId="191029"/>
  <pivotCaches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0" i="2" l="1"/>
  <c r="G180" i="2"/>
  <c r="E180" i="2"/>
  <c r="AZ3" i="3"/>
  <c r="BB3" i="3" s="1"/>
  <c r="BA3" i="3"/>
  <c r="BC3" i="3"/>
  <c r="AZ4" i="3"/>
  <c r="BB4" i="3" s="1"/>
  <c r="BA4" i="3"/>
  <c r="BC4" i="3"/>
  <c r="AZ5" i="3"/>
  <c r="BA5" i="3"/>
  <c r="BB5" i="3"/>
  <c r="BC5" i="3"/>
  <c r="AZ6" i="3"/>
  <c r="BA6" i="3"/>
  <c r="BB6" i="3"/>
  <c r="BC6" i="3"/>
  <c r="AZ7" i="3"/>
  <c r="BA7" i="3"/>
  <c r="BB7" i="3"/>
  <c r="BC7" i="3"/>
  <c r="AZ8" i="3"/>
  <c r="BA8" i="3"/>
  <c r="BB8" i="3"/>
  <c r="BC8" i="3"/>
  <c r="AZ9" i="3"/>
  <c r="BA9" i="3"/>
  <c r="BB9" i="3"/>
  <c r="BC9" i="3"/>
  <c r="AZ10" i="3"/>
  <c r="BA10" i="3"/>
  <c r="BB10" i="3"/>
  <c r="BC10" i="3"/>
  <c r="AZ11" i="3"/>
  <c r="BA11" i="3"/>
  <c r="BB11" i="3"/>
  <c r="BC11" i="3"/>
  <c r="AZ12" i="3"/>
  <c r="BA12" i="3"/>
  <c r="BB12" i="3"/>
  <c r="BC12" i="3"/>
  <c r="AZ13" i="3"/>
  <c r="BA13" i="3"/>
  <c r="BB13" i="3"/>
  <c r="BC13" i="3"/>
  <c r="AZ14" i="3"/>
  <c r="BA14" i="3"/>
  <c r="BB14" i="3"/>
  <c r="BC14" i="3"/>
  <c r="AZ15" i="3"/>
  <c r="BA15" i="3"/>
  <c r="BB15" i="3"/>
  <c r="BC15" i="3"/>
  <c r="AZ16" i="3"/>
  <c r="BA16" i="3"/>
  <c r="BB16" i="3"/>
  <c r="BC16" i="3"/>
  <c r="AZ17" i="3"/>
  <c r="BA17" i="3"/>
  <c r="BB17" i="3"/>
  <c r="BC17" i="3"/>
  <c r="AZ18" i="3"/>
  <c r="BA18" i="3"/>
  <c r="BB18" i="3"/>
  <c r="BC18" i="3"/>
  <c r="AZ19" i="3"/>
  <c r="BA19" i="3"/>
  <c r="BB19" i="3"/>
  <c r="BC19" i="3"/>
  <c r="AZ20" i="3"/>
  <c r="BA20" i="3"/>
  <c r="BB20" i="3"/>
  <c r="BC20" i="3"/>
  <c r="AZ21" i="3"/>
  <c r="BA21" i="3"/>
  <c r="BB21" i="3"/>
  <c r="BC21" i="3"/>
  <c r="AZ22" i="3"/>
  <c r="BA22" i="3"/>
  <c r="BB22" i="3"/>
  <c r="BC22" i="3"/>
  <c r="AZ23" i="3"/>
  <c r="BA23" i="3"/>
  <c r="BB23" i="3"/>
  <c r="BC23" i="3"/>
  <c r="AZ24" i="3"/>
  <c r="BA24" i="3"/>
  <c r="BB24" i="3"/>
  <c r="BC24" i="3"/>
  <c r="AZ25" i="3"/>
  <c r="BA25" i="3"/>
  <c r="BB25" i="3"/>
  <c r="BC25" i="3"/>
  <c r="AZ26" i="3"/>
  <c r="BA26" i="3"/>
  <c r="BB26" i="3"/>
  <c r="BC26" i="3"/>
  <c r="AZ27" i="3"/>
  <c r="BA27" i="3"/>
  <c r="BB27" i="3"/>
  <c r="BC27" i="3"/>
  <c r="AZ28" i="3"/>
  <c r="BA28" i="3"/>
  <c r="BB28" i="3"/>
  <c r="BC28" i="3"/>
  <c r="AZ29" i="3"/>
  <c r="BA29" i="3"/>
  <c r="BB29" i="3"/>
  <c r="BC29" i="3"/>
  <c r="AZ30" i="3"/>
  <c r="BA30" i="3"/>
  <c r="BB30" i="3"/>
  <c r="BC30" i="3"/>
  <c r="AZ31" i="3"/>
  <c r="BA31" i="3"/>
  <c r="BB31" i="3"/>
  <c r="BC31" i="3"/>
  <c r="BC2" i="3"/>
  <c r="BA2" i="3"/>
  <c r="BB2" i="3"/>
  <c r="AZ2" i="3"/>
  <c r="AQ2" i="3"/>
  <c r="AJ2" i="3"/>
  <c r="AA2" i="3"/>
  <c r="AR2" i="3"/>
  <c r="C32" i="2"/>
  <c r="D29" i="2"/>
  <c r="C29" i="2"/>
  <c r="D31" i="2"/>
  <c r="D28" i="2"/>
  <c r="C28" i="2"/>
  <c r="E29" i="2"/>
  <c r="E31" i="2"/>
  <c r="D30" i="2"/>
  <c r="E28" i="2"/>
  <c r="C30" i="2"/>
  <c r="C31" i="2"/>
  <c r="E30" i="2"/>
  <c r="E32" i="2"/>
  <c r="D32" i="2"/>
  <c r="Z3" i="3" l="1"/>
  <c r="AI3" i="3" s="1"/>
  <c r="AA3" i="3"/>
  <c r="AJ3" i="3" s="1"/>
  <c r="AR3" i="3" s="1"/>
  <c r="AB3" i="3"/>
  <c r="AC3" i="3"/>
  <c r="AD3" i="3"/>
  <c r="AE3" i="3"/>
  <c r="AN3" i="3" s="1"/>
  <c r="AV3" i="3" s="1"/>
  <c r="AF3" i="3"/>
  <c r="AO3" i="3" s="1"/>
  <c r="AW3" i="3" s="1"/>
  <c r="AG3" i="3"/>
  <c r="AP3" i="3" s="1"/>
  <c r="AX3" i="3" s="1"/>
  <c r="AH3" i="3"/>
  <c r="AQ3" i="3" s="1"/>
  <c r="AY3" i="3" s="1"/>
  <c r="AK3" i="3"/>
  <c r="AS3" i="3" s="1"/>
  <c r="AL3" i="3"/>
  <c r="AT3" i="3" s="1"/>
  <c r="AM3" i="3"/>
  <c r="AU3" i="3"/>
  <c r="Z4" i="3"/>
  <c r="AA4" i="3"/>
  <c r="AB4" i="3"/>
  <c r="AC4" i="3"/>
  <c r="AL4" i="3" s="1"/>
  <c r="AT4" i="3" s="1"/>
  <c r="AD4" i="3"/>
  <c r="AM4" i="3" s="1"/>
  <c r="AE4" i="3"/>
  <c r="AF4" i="3"/>
  <c r="AO4" i="3" s="1"/>
  <c r="AW4" i="3" s="1"/>
  <c r="AG4" i="3"/>
  <c r="AP4" i="3" s="1"/>
  <c r="AX4" i="3" s="1"/>
  <c r="AH4" i="3"/>
  <c r="AI4" i="3"/>
  <c r="AJ4" i="3"/>
  <c r="AK4" i="3"/>
  <c r="AS4" i="3" s="1"/>
  <c r="AN4" i="3"/>
  <c r="AQ4" i="3"/>
  <c r="AR4" i="3"/>
  <c r="AU4" i="3"/>
  <c r="AV4" i="3"/>
  <c r="AY4" i="3"/>
  <c r="Z5" i="3"/>
  <c r="AA5" i="3"/>
  <c r="AB5" i="3"/>
  <c r="AC5" i="3"/>
  <c r="AD5" i="3"/>
  <c r="AM5" i="3" s="1"/>
  <c r="AU5" i="3" s="1"/>
  <c r="AE5" i="3"/>
  <c r="AN5" i="3" s="1"/>
  <c r="AV5" i="3" s="1"/>
  <c r="AF5" i="3"/>
  <c r="AG5" i="3"/>
  <c r="AH5" i="3"/>
  <c r="AI5" i="3"/>
  <c r="AJ5" i="3"/>
  <c r="AR5" i="3" s="1"/>
  <c r="AK5" i="3"/>
  <c r="AS5" i="3" s="1"/>
  <c r="AL5" i="3"/>
  <c r="AT5" i="3" s="1"/>
  <c r="AO5" i="3"/>
  <c r="AP5" i="3"/>
  <c r="AQ5" i="3"/>
  <c r="AY5" i="3"/>
  <c r="Z6" i="3"/>
  <c r="AA6" i="3"/>
  <c r="AB6" i="3"/>
  <c r="AK6" i="3" s="1"/>
  <c r="AS6" i="3" s="1"/>
  <c r="AC6" i="3"/>
  <c r="AL6" i="3" s="1"/>
  <c r="AD6" i="3"/>
  <c r="AE6" i="3"/>
  <c r="AF6" i="3"/>
  <c r="AG6" i="3"/>
  <c r="AP6" i="3" s="1"/>
  <c r="AH6" i="3"/>
  <c r="AQ6" i="3" s="1"/>
  <c r="AI6" i="3"/>
  <c r="AW6" i="3" s="1"/>
  <c r="AJ6" i="3"/>
  <c r="AR6" i="3" s="1"/>
  <c r="AM6" i="3"/>
  <c r="AN6" i="3"/>
  <c r="AO6" i="3"/>
  <c r="Z7" i="3"/>
  <c r="AI7" i="3" s="1"/>
  <c r="AA7" i="3"/>
  <c r="AJ7" i="3" s="1"/>
  <c r="AR7" i="3" s="1"/>
  <c r="AB7" i="3"/>
  <c r="AC7" i="3"/>
  <c r="AD7" i="3"/>
  <c r="AE7" i="3"/>
  <c r="AN7" i="3" s="1"/>
  <c r="AV7" i="3" s="1"/>
  <c r="AF7" i="3"/>
  <c r="AG7" i="3"/>
  <c r="AH7" i="3"/>
  <c r="AQ7" i="3" s="1"/>
  <c r="AY7" i="3" s="1"/>
  <c r="AK7" i="3"/>
  <c r="AL7" i="3"/>
  <c r="AM7" i="3"/>
  <c r="AU7" i="3" s="1"/>
  <c r="AO7" i="3"/>
  <c r="AW7" i="3" s="1"/>
  <c r="AP7" i="3"/>
  <c r="AX7" i="3" s="1"/>
  <c r="Z8" i="3"/>
  <c r="AA8" i="3"/>
  <c r="AB8" i="3"/>
  <c r="AC8" i="3"/>
  <c r="AL8" i="3" s="1"/>
  <c r="AT8" i="3" s="1"/>
  <c r="AD8" i="3"/>
  <c r="AE8" i="3"/>
  <c r="AF8" i="3"/>
  <c r="AO8" i="3" s="1"/>
  <c r="AW8" i="3" s="1"/>
  <c r="AG8" i="3"/>
  <c r="AP8" i="3" s="1"/>
  <c r="AX8" i="3" s="1"/>
  <c r="AH8" i="3"/>
  <c r="AI8" i="3"/>
  <c r="AJ8" i="3"/>
  <c r="AR8" i="3" s="1"/>
  <c r="AK8" i="3"/>
  <c r="AS8" i="3" s="1"/>
  <c r="AM8" i="3"/>
  <c r="AN8" i="3"/>
  <c r="AQ8" i="3"/>
  <c r="AU8" i="3"/>
  <c r="AV8" i="3"/>
  <c r="AY8" i="3"/>
  <c r="Z9" i="3"/>
  <c r="AA9" i="3"/>
  <c r="AB9" i="3"/>
  <c r="AC9" i="3"/>
  <c r="AD9" i="3"/>
  <c r="AM9" i="3" s="1"/>
  <c r="AU9" i="3" s="1"/>
  <c r="AE9" i="3"/>
  <c r="AN9" i="3" s="1"/>
  <c r="AV9" i="3" s="1"/>
  <c r="AF9" i="3"/>
  <c r="AG9" i="3"/>
  <c r="AH9" i="3"/>
  <c r="AI9" i="3"/>
  <c r="AX9" i="3" s="1"/>
  <c r="AJ9" i="3"/>
  <c r="AR9" i="3" s="1"/>
  <c r="AK9" i="3"/>
  <c r="AS9" i="3" s="1"/>
  <c r="AL9" i="3"/>
  <c r="AT9" i="3" s="1"/>
  <c r="AO9" i="3"/>
  <c r="AW9" i="3" s="1"/>
  <c r="AP9" i="3"/>
  <c r="AQ9" i="3"/>
  <c r="AY9" i="3"/>
  <c r="Z10" i="3"/>
  <c r="AA10" i="3"/>
  <c r="AB10" i="3"/>
  <c r="AK10" i="3" s="1"/>
  <c r="AS10" i="3" s="1"/>
  <c r="AC10" i="3"/>
  <c r="AL10" i="3" s="1"/>
  <c r="AD10" i="3"/>
  <c r="AE10" i="3"/>
  <c r="AF10" i="3"/>
  <c r="AG10" i="3"/>
  <c r="AP10" i="3" s="1"/>
  <c r="AH10" i="3"/>
  <c r="AQ10" i="3" s="1"/>
  <c r="AI10" i="3"/>
  <c r="AW10" i="3" s="1"/>
  <c r="AJ10" i="3"/>
  <c r="AR10" i="3" s="1"/>
  <c r="AM10" i="3"/>
  <c r="AN10" i="3"/>
  <c r="AO10" i="3"/>
  <c r="Z11" i="3"/>
  <c r="AI11" i="3" s="1"/>
  <c r="AS11" i="3" s="1"/>
  <c r="AA11" i="3"/>
  <c r="AJ11" i="3" s="1"/>
  <c r="AR11" i="3" s="1"/>
  <c r="AB11" i="3"/>
  <c r="AC11" i="3"/>
  <c r="AD11" i="3"/>
  <c r="AE11" i="3"/>
  <c r="AN11" i="3" s="1"/>
  <c r="AV11" i="3" s="1"/>
  <c r="AF11" i="3"/>
  <c r="AG11" i="3"/>
  <c r="AH11" i="3"/>
  <c r="AQ11" i="3" s="1"/>
  <c r="AY11" i="3" s="1"/>
  <c r="AK11" i="3"/>
  <c r="AL11" i="3"/>
  <c r="AT11" i="3" s="1"/>
  <c r="AM11" i="3"/>
  <c r="AU11" i="3" s="1"/>
  <c r="AO11" i="3"/>
  <c r="AW11" i="3" s="1"/>
  <c r="AP11" i="3"/>
  <c r="AX11" i="3" s="1"/>
  <c r="Z12" i="3"/>
  <c r="AA12" i="3"/>
  <c r="AB12" i="3"/>
  <c r="AC12" i="3"/>
  <c r="AL12" i="3" s="1"/>
  <c r="AT12" i="3" s="1"/>
  <c r="AD12" i="3"/>
  <c r="AE12" i="3"/>
  <c r="AF12" i="3"/>
  <c r="AO12" i="3" s="1"/>
  <c r="AW12" i="3" s="1"/>
  <c r="AG12" i="3"/>
  <c r="AP12" i="3" s="1"/>
  <c r="AX12" i="3" s="1"/>
  <c r="AH12" i="3"/>
  <c r="AI12" i="3"/>
  <c r="AJ12" i="3"/>
  <c r="AK12" i="3"/>
  <c r="AS12" i="3" s="1"/>
  <c r="AM12" i="3"/>
  <c r="AN12" i="3"/>
  <c r="AV12" i="3" s="1"/>
  <c r="AQ12" i="3"/>
  <c r="AY12" i="3" s="1"/>
  <c r="AR12" i="3"/>
  <c r="AU12" i="3"/>
  <c r="Z13" i="3"/>
  <c r="AA13" i="3"/>
  <c r="AB13" i="3"/>
  <c r="AC13" i="3"/>
  <c r="AD13" i="3"/>
  <c r="AM13" i="3" s="1"/>
  <c r="AU13" i="3" s="1"/>
  <c r="AE13" i="3"/>
  <c r="AN13" i="3" s="1"/>
  <c r="AV13" i="3" s="1"/>
  <c r="AF13" i="3"/>
  <c r="AG13" i="3"/>
  <c r="AH13" i="3"/>
  <c r="AI13" i="3"/>
  <c r="AW13" i="3" s="1"/>
  <c r="AJ13" i="3"/>
  <c r="AR13" i="3" s="1"/>
  <c r="AK13" i="3"/>
  <c r="AS13" i="3" s="1"/>
  <c r="AL13" i="3"/>
  <c r="AT13" i="3" s="1"/>
  <c r="AO13" i="3"/>
  <c r="AP13" i="3"/>
  <c r="AX13" i="3" s="1"/>
  <c r="AQ13" i="3"/>
  <c r="AY13" i="3"/>
  <c r="Z14" i="3"/>
  <c r="AA14" i="3"/>
  <c r="AB14" i="3"/>
  <c r="AK14" i="3" s="1"/>
  <c r="AS14" i="3" s="1"/>
  <c r="AC14" i="3"/>
  <c r="AL14" i="3" s="1"/>
  <c r="AD14" i="3"/>
  <c r="AE14" i="3"/>
  <c r="AF14" i="3"/>
  <c r="AG14" i="3"/>
  <c r="AP14" i="3" s="1"/>
  <c r="AX14" i="3" s="1"/>
  <c r="AH14" i="3"/>
  <c r="AQ14" i="3" s="1"/>
  <c r="AI14" i="3"/>
  <c r="AW14" i="3" s="1"/>
  <c r="AJ14" i="3"/>
  <c r="AR14" i="3" s="1"/>
  <c r="AM14" i="3"/>
  <c r="AN14" i="3"/>
  <c r="AO14" i="3"/>
  <c r="Z15" i="3"/>
  <c r="AI15" i="3" s="1"/>
  <c r="AA15" i="3"/>
  <c r="AJ15" i="3" s="1"/>
  <c r="AR15" i="3" s="1"/>
  <c r="AB15" i="3"/>
  <c r="AC15" i="3"/>
  <c r="AD15" i="3"/>
  <c r="AE15" i="3"/>
  <c r="AN15" i="3" s="1"/>
  <c r="AV15" i="3" s="1"/>
  <c r="AF15" i="3"/>
  <c r="AG15" i="3"/>
  <c r="AH15" i="3"/>
  <c r="AQ15" i="3" s="1"/>
  <c r="AY15" i="3" s="1"/>
  <c r="AK15" i="3"/>
  <c r="AL15" i="3"/>
  <c r="AM15" i="3"/>
  <c r="AU15" i="3" s="1"/>
  <c r="AO15" i="3"/>
  <c r="AW15" i="3" s="1"/>
  <c r="AP15" i="3"/>
  <c r="AX15" i="3" s="1"/>
  <c r="Z16" i="3"/>
  <c r="AA16" i="3"/>
  <c r="AB16" i="3"/>
  <c r="AC16" i="3"/>
  <c r="AL16" i="3" s="1"/>
  <c r="AT16" i="3" s="1"/>
  <c r="AD16" i="3"/>
  <c r="AE16" i="3"/>
  <c r="AF16" i="3"/>
  <c r="AO16" i="3" s="1"/>
  <c r="AW16" i="3" s="1"/>
  <c r="AG16" i="3"/>
  <c r="AP16" i="3" s="1"/>
  <c r="AX16" i="3" s="1"/>
  <c r="AH16" i="3"/>
  <c r="AI16" i="3"/>
  <c r="AJ16" i="3"/>
  <c r="AK16" i="3"/>
  <c r="AS16" i="3" s="1"/>
  <c r="AM16" i="3"/>
  <c r="AN16" i="3"/>
  <c r="AV16" i="3" s="1"/>
  <c r="AQ16" i="3"/>
  <c r="AR16" i="3"/>
  <c r="AU16" i="3"/>
  <c r="AY16" i="3"/>
  <c r="Z17" i="3"/>
  <c r="AA17" i="3"/>
  <c r="AB17" i="3"/>
  <c r="AC17" i="3"/>
  <c r="AD17" i="3"/>
  <c r="AM17" i="3" s="1"/>
  <c r="AU17" i="3" s="1"/>
  <c r="AE17" i="3"/>
  <c r="AN17" i="3" s="1"/>
  <c r="AV17" i="3" s="1"/>
  <c r="AF17" i="3"/>
  <c r="AG17" i="3"/>
  <c r="AH17" i="3"/>
  <c r="AI17" i="3"/>
  <c r="AX17" i="3" s="1"/>
  <c r="AJ17" i="3"/>
  <c r="AR17" i="3" s="1"/>
  <c r="AK17" i="3"/>
  <c r="AS17" i="3" s="1"/>
  <c r="AL17" i="3"/>
  <c r="AT17" i="3" s="1"/>
  <c r="AO17" i="3"/>
  <c r="AW17" i="3" s="1"/>
  <c r="AP17" i="3"/>
  <c r="AQ17" i="3"/>
  <c r="AY17" i="3"/>
  <c r="Z18" i="3"/>
  <c r="AA18" i="3"/>
  <c r="AJ18" i="3" s="1"/>
  <c r="AR18" i="3" s="1"/>
  <c r="AB18" i="3"/>
  <c r="AK18" i="3" s="1"/>
  <c r="AC18" i="3"/>
  <c r="AL18" i="3" s="1"/>
  <c r="AD18" i="3"/>
  <c r="AE18" i="3"/>
  <c r="AF18" i="3"/>
  <c r="AG18" i="3"/>
  <c r="AP18" i="3" s="1"/>
  <c r="AH18" i="3"/>
  <c r="AQ18" i="3" s="1"/>
  <c r="AI18" i="3"/>
  <c r="AU18" i="3" s="1"/>
  <c r="AM18" i="3"/>
  <c r="AN18" i="3"/>
  <c r="AO18" i="3"/>
  <c r="Z19" i="3"/>
  <c r="AI19" i="3" s="1"/>
  <c r="AA19" i="3"/>
  <c r="AJ19" i="3" s="1"/>
  <c r="AR19" i="3" s="1"/>
  <c r="AB19" i="3"/>
  <c r="AC19" i="3"/>
  <c r="AD19" i="3"/>
  <c r="AE19" i="3"/>
  <c r="AF19" i="3"/>
  <c r="AG19" i="3"/>
  <c r="AP19" i="3" s="1"/>
  <c r="AX19" i="3" s="1"/>
  <c r="AH19" i="3"/>
  <c r="AQ19" i="3" s="1"/>
  <c r="AY19" i="3" s="1"/>
  <c r="AK19" i="3"/>
  <c r="AL19" i="3"/>
  <c r="AM19" i="3"/>
  <c r="AU19" i="3" s="1"/>
  <c r="AN19" i="3"/>
  <c r="AV19" i="3" s="1"/>
  <c r="AO19" i="3"/>
  <c r="AW19" i="3" s="1"/>
  <c r="Z20" i="3"/>
  <c r="AA20" i="3"/>
  <c r="AB20" i="3"/>
  <c r="AC20" i="3"/>
  <c r="AD20" i="3"/>
  <c r="AE20" i="3"/>
  <c r="AF20" i="3"/>
  <c r="AO20" i="3" s="1"/>
  <c r="AW20" i="3" s="1"/>
  <c r="AG20" i="3"/>
  <c r="AP20" i="3" s="1"/>
  <c r="AX20" i="3" s="1"/>
  <c r="AH20" i="3"/>
  <c r="AI20" i="3"/>
  <c r="AJ20" i="3"/>
  <c r="AK20" i="3"/>
  <c r="AL20" i="3"/>
  <c r="AM20" i="3"/>
  <c r="AU20" i="3" s="1"/>
  <c r="AN20" i="3"/>
  <c r="AV20" i="3" s="1"/>
  <c r="AQ20" i="3"/>
  <c r="AR20" i="3"/>
  <c r="AS20" i="3"/>
  <c r="AT20" i="3"/>
  <c r="AY20" i="3"/>
  <c r="Z21" i="3"/>
  <c r="AA21" i="3"/>
  <c r="AB21" i="3"/>
  <c r="AC21" i="3"/>
  <c r="AD21" i="3"/>
  <c r="AM21" i="3" s="1"/>
  <c r="AU21" i="3" s="1"/>
  <c r="AE21" i="3"/>
  <c r="AN21" i="3" s="1"/>
  <c r="AF21" i="3"/>
  <c r="AG21" i="3"/>
  <c r="AH21" i="3"/>
  <c r="AI21" i="3"/>
  <c r="AJ21" i="3"/>
  <c r="AR21" i="3" s="1"/>
  <c r="AK21" i="3"/>
  <c r="AS21" i="3" s="1"/>
  <c r="AL21" i="3"/>
  <c r="AT21" i="3" s="1"/>
  <c r="AO21" i="3"/>
  <c r="AP21" i="3"/>
  <c r="AQ21" i="3"/>
  <c r="AY21" i="3"/>
  <c r="Z22" i="3"/>
  <c r="AI22" i="3" s="1"/>
  <c r="AA22" i="3"/>
  <c r="AB22" i="3"/>
  <c r="AK22" i="3" s="1"/>
  <c r="AC22" i="3"/>
  <c r="AL22" i="3" s="1"/>
  <c r="AD22" i="3"/>
  <c r="AE22" i="3"/>
  <c r="AF22" i="3"/>
  <c r="AG22" i="3"/>
  <c r="AP22" i="3" s="1"/>
  <c r="AX22" i="3" s="1"/>
  <c r="AH22" i="3"/>
  <c r="AJ22" i="3"/>
  <c r="AM22" i="3"/>
  <c r="AN22" i="3"/>
  <c r="AO22" i="3"/>
  <c r="AW22" i="3" s="1"/>
  <c r="AQ22" i="3"/>
  <c r="AY22" i="3" s="1"/>
  <c r="AR22" i="3"/>
  <c r="Z23" i="3"/>
  <c r="AI23" i="3" s="1"/>
  <c r="AA23" i="3"/>
  <c r="AJ23" i="3" s="1"/>
  <c r="AR23" i="3" s="1"/>
  <c r="AB23" i="3"/>
  <c r="AC23" i="3"/>
  <c r="AD23" i="3"/>
  <c r="AE23" i="3"/>
  <c r="AF23" i="3"/>
  <c r="AO23" i="3" s="1"/>
  <c r="AW23" i="3" s="1"/>
  <c r="AG23" i="3"/>
  <c r="AP23" i="3" s="1"/>
  <c r="AX23" i="3" s="1"/>
  <c r="AH23" i="3"/>
  <c r="AQ23" i="3" s="1"/>
  <c r="AY23" i="3" s="1"/>
  <c r="AK23" i="3"/>
  <c r="AL23" i="3"/>
  <c r="AM23" i="3"/>
  <c r="AU23" i="3" s="1"/>
  <c r="AN23" i="3"/>
  <c r="AV23" i="3" s="1"/>
  <c r="Z24" i="3"/>
  <c r="AA24" i="3"/>
  <c r="AB24" i="3"/>
  <c r="AC24" i="3"/>
  <c r="AD24" i="3"/>
  <c r="AE24" i="3"/>
  <c r="AF24" i="3"/>
  <c r="AO24" i="3" s="1"/>
  <c r="AW24" i="3" s="1"/>
  <c r="AG24" i="3"/>
  <c r="AP24" i="3" s="1"/>
  <c r="AX24" i="3" s="1"/>
  <c r="AH24" i="3"/>
  <c r="AI24" i="3"/>
  <c r="AJ24" i="3"/>
  <c r="AK24" i="3"/>
  <c r="AL24" i="3"/>
  <c r="AT24" i="3" s="1"/>
  <c r="AM24" i="3"/>
  <c r="AU24" i="3" s="1"/>
  <c r="AN24" i="3"/>
  <c r="AV24" i="3" s="1"/>
  <c r="AQ24" i="3"/>
  <c r="AR24" i="3"/>
  <c r="AS24" i="3"/>
  <c r="AY24" i="3"/>
  <c r="Z25" i="3"/>
  <c r="AA25" i="3"/>
  <c r="AB25" i="3"/>
  <c r="AK25" i="3" s="1"/>
  <c r="AS25" i="3" s="1"/>
  <c r="AC25" i="3"/>
  <c r="AL25" i="3" s="1"/>
  <c r="AD25" i="3"/>
  <c r="AM25" i="3" s="1"/>
  <c r="AE25" i="3"/>
  <c r="AN25" i="3" s="1"/>
  <c r="AF25" i="3"/>
  <c r="AG25" i="3"/>
  <c r="AH25" i="3"/>
  <c r="AI25" i="3"/>
  <c r="AJ25" i="3"/>
  <c r="AR25" i="3" s="1"/>
  <c r="AO25" i="3"/>
  <c r="AP25" i="3"/>
  <c r="AQ25" i="3"/>
  <c r="AT25" i="3"/>
  <c r="AY25" i="3"/>
  <c r="Z26" i="3"/>
  <c r="AA26" i="3"/>
  <c r="AB26" i="3"/>
  <c r="AK26" i="3" s="1"/>
  <c r="AS26" i="3" s="1"/>
  <c r="AC26" i="3"/>
  <c r="AL26" i="3" s="1"/>
  <c r="AT26" i="3" s="1"/>
  <c r="AD26" i="3"/>
  <c r="AE26" i="3"/>
  <c r="AF26" i="3"/>
  <c r="AG26" i="3"/>
  <c r="AP26" i="3" s="1"/>
  <c r="AX26" i="3" s="1"/>
  <c r="AH26" i="3"/>
  <c r="AI26" i="3"/>
  <c r="AJ26" i="3"/>
  <c r="AR26" i="3" s="1"/>
  <c r="AM26" i="3"/>
  <c r="AN26" i="3"/>
  <c r="AO26" i="3"/>
  <c r="AW26" i="3" s="1"/>
  <c r="AQ26" i="3"/>
  <c r="AY26" i="3" s="1"/>
  <c r="Z27" i="3"/>
  <c r="AI27" i="3" s="1"/>
  <c r="AS27" i="3" s="1"/>
  <c r="AA27" i="3"/>
  <c r="AJ27" i="3" s="1"/>
  <c r="AR27" i="3" s="1"/>
  <c r="AB27" i="3"/>
  <c r="AC27" i="3"/>
  <c r="AD27" i="3"/>
  <c r="AE27" i="3"/>
  <c r="AN27" i="3" s="1"/>
  <c r="AV27" i="3" s="1"/>
  <c r="AF27" i="3"/>
  <c r="AO27" i="3" s="1"/>
  <c r="AW27" i="3" s="1"/>
  <c r="AG27" i="3"/>
  <c r="AP27" i="3" s="1"/>
  <c r="AX27" i="3" s="1"/>
  <c r="AH27" i="3"/>
  <c r="AQ27" i="3" s="1"/>
  <c r="AY27" i="3" s="1"/>
  <c r="AK27" i="3"/>
  <c r="AL27" i="3"/>
  <c r="AT27" i="3" s="1"/>
  <c r="AM27" i="3"/>
  <c r="AU27" i="3" s="1"/>
  <c r="Z28" i="3"/>
  <c r="AA28" i="3"/>
  <c r="AB28" i="3"/>
  <c r="AC28" i="3"/>
  <c r="AD28" i="3"/>
  <c r="AE28" i="3"/>
  <c r="AF28" i="3"/>
  <c r="AO28" i="3" s="1"/>
  <c r="AW28" i="3" s="1"/>
  <c r="AG28" i="3"/>
  <c r="AP28" i="3" s="1"/>
  <c r="AX28" i="3" s="1"/>
  <c r="AH28" i="3"/>
  <c r="AI28" i="3"/>
  <c r="AJ28" i="3"/>
  <c r="AR28" i="3" s="1"/>
  <c r="AK28" i="3"/>
  <c r="AL28" i="3"/>
  <c r="AT28" i="3" s="1"/>
  <c r="AM28" i="3"/>
  <c r="AU28" i="3" s="1"/>
  <c r="AN28" i="3"/>
  <c r="AV28" i="3" s="1"/>
  <c r="AQ28" i="3"/>
  <c r="AY28" i="3" s="1"/>
  <c r="AS28" i="3"/>
  <c r="Z29" i="3"/>
  <c r="AA29" i="3"/>
  <c r="AB29" i="3"/>
  <c r="AK29" i="3" s="1"/>
  <c r="AS29" i="3" s="1"/>
  <c r="AC29" i="3"/>
  <c r="AD29" i="3"/>
  <c r="AM29" i="3" s="1"/>
  <c r="AU29" i="3" s="1"/>
  <c r="AE29" i="3"/>
  <c r="AN29" i="3" s="1"/>
  <c r="AF29" i="3"/>
  <c r="AG29" i="3"/>
  <c r="AH29" i="3"/>
  <c r="AQ29" i="3" s="1"/>
  <c r="AY29" i="3" s="1"/>
  <c r="AI29" i="3"/>
  <c r="AJ29" i="3"/>
  <c r="AR29" i="3" s="1"/>
  <c r="AL29" i="3"/>
  <c r="AO29" i="3"/>
  <c r="AP29" i="3"/>
  <c r="AT29" i="3"/>
  <c r="AX29" i="3"/>
  <c r="Z30" i="3"/>
  <c r="AA30" i="3"/>
  <c r="AB30" i="3"/>
  <c r="AK30" i="3" s="1"/>
  <c r="AS30" i="3" s="1"/>
  <c r="AC30" i="3"/>
  <c r="AL30" i="3" s="1"/>
  <c r="AT30" i="3" s="1"/>
  <c r="AD30" i="3"/>
  <c r="AE30" i="3"/>
  <c r="AF30" i="3"/>
  <c r="AO30" i="3" s="1"/>
  <c r="AW30" i="3" s="1"/>
  <c r="AG30" i="3"/>
  <c r="AH30" i="3"/>
  <c r="AI30" i="3"/>
  <c r="AU30" i="3" s="1"/>
  <c r="AJ30" i="3"/>
  <c r="AR30" i="3" s="1"/>
  <c r="AM30" i="3"/>
  <c r="AN30" i="3"/>
  <c r="AV30" i="3" s="1"/>
  <c r="AP30" i="3"/>
  <c r="AX30" i="3" s="1"/>
  <c r="AQ30" i="3"/>
  <c r="AY30" i="3" s="1"/>
  <c r="Z31" i="3"/>
  <c r="AI31" i="3" s="1"/>
  <c r="AS31" i="3" s="1"/>
  <c r="AA31" i="3"/>
  <c r="AJ31" i="3" s="1"/>
  <c r="AB31" i="3"/>
  <c r="AC31" i="3"/>
  <c r="AD31" i="3"/>
  <c r="AM31" i="3" s="1"/>
  <c r="AU31" i="3" s="1"/>
  <c r="AE31" i="3"/>
  <c r="AN31" i="3" s="1"/>
  <c r="AV31" i="3" s="1"/>
  <c r="AF31" i="3"/>
  <c r="AO31" i="3" s="1"/>
  <c r="AW31" i="3" s="1"/>
  <c r="AG31" i="3"/>
  <c r="AP31" i="3" s="1"/>
  <c r="AH31" i="3"/>
  <c r="AQ31" i="3" s="1"/>
  <c r="AY31" i="3" s="1"/>
  <c r="AK31" i="3"/>
  <c r="AL31" i="3"/>
  <c r="AT31" i="3" s="1"/>
  <c r="AH2" i="3"/>
  <c r="AG2" i="3"/>
  <c r="AF2" i="3"/>
  <c r="AE2" i="3"/>
  <c r="AN2" i="3" s="1"/>
  <c r="AD2" i="3"/>
  <c r="AM2" i="3" s="1"/>
  <c r="AC2" i="3"/>
  <c r="AL2" i="3" s="1"/>
  <c r="AB2" i="3"/>
  <c r="AK2" i="3" s="1"/>
  <c r="Z2" i="3"/>
  <c r="AI2" i="3"/>
  <c r="AP2" i="3"/>
  <c r="AO2" i="3"/>
  <c r="D26" i="4"/>
  <c r="D25" i="4"/>
  <c r="D27" i="4"/>
  <c r="AY18" i="3" l="1"/>
  <c r="AW18" i="3"/>
  <c r="AY10" i="3"/>
  <c r="AR31" i="3"/>
  <c r="AX10" i="3"/>
  <c r="AY6" i="3"/>
  <c r="AX18" i="3"/>
  <c r="AY14" i="3"/>
  <c r="AX6" i="3"/>
  <c r="AU14" i="3"/>
  <c r="AV14" i="3"/>
  <c r="AU10" i="3"/>
  <c r="AV10" i="3"/>
  <c r="AX31" i="3"/>
  <c r="AU22" i="3"/>
  <c r="AV22" i="3"/>
  <c r="AS19" i="3"/>
  <c r="AT19" i="3"/>
  <c r="AX5" i="3"/>
  <c r="AW5" i="3"/>
  <c r="AV25" i="3"/>
  <c r="AX21" i="3"/>
  <c r="AT18" i="3"/>
  <c r="AS15" i="3"/>
  <c r="AT15" i="3"/>
  <c r="AS7" i="3"/>
  <c r="AT7" i="3"/>
  <c r="AV6" i="3"/>
  <c r="AX25" i="3"/>
  <c r="AW25" i="3"/>
  <c r="AS23" i="3"/>
  <c r="AT23" i="3"/>
  <c r="AT22" i="3"/>
  <c r="AV18" i="3"/>
  <c r="AU26" i="3"/>
  <c r="AV26" i="3"/>
  <c r="AS22" i="3"/>
  <c r="AW29" i="3"/>
  <c r="AV29" i="3"/>
  <c r="AU25" i="3"/>
  <c r="AW21" i="3"/>
  <c r="AV21" i="3"/>
  <c r="AS18" i="3"/>
  <c r="AT14" i="3"/>
  <c r="AT10" i="3"/>
  <c r="AU6" i="3"/>
  <c r="AT6" i="3"/>
  <c r="AS2" i="3"/>
  <c r="AT2" i="3"/>
  <c r="AU2" i="3"/>
  <c r="AX2" i="3"/>
  <c r="AV2" i="3"/>
  <c r="AW2" i="3"/>
  <c r="AY2" i="3"/>
</calcChain>
</file>

<file path=xl/sharedStrings.xml><?xml version="1.0" encoding="utf-8"?>
<sst xmlns="http://schemas.openxmlformats.org/spreadsheetml/2006/main" count="451" uniqueCount="134">
  <si>
    <t>Power:</t>
  </si>
  <si>
    <t>Energy:</t>
  </si>
  <si>
    <t>Time:</t>
  </si>
  <si>
    <t>samples</t>
  </si>
  <si>
    <t>sys</t>
  </si>
  <si>
    <t>INA219</t>
  </si>
  <si>
    <t>ACS712</t>
  </si>
  <si>
    <t>Average of Power:</t>
  </si>
  <si>
    <t>Average of Energy:</t>
  </si>
  <si>
    <t>Average of Time:</t>
  </si>
  <si>
    <t>Row Labels</t>
  </si>
  <si>
    <t>Grand Total</t>
  </si>
  <si>
    <t>Matrix_size</t>
  </si>
  <si>
    <t>Energy</t>
  </si>
  <si>
    <t>time</t>
  </si>
  <si>
    <t>smartpower2</t>
  </si>
  <si>
    <t>Smartpower2</t>
  </si>
  <si>
    <t>SmartPower2</t>
  </si>
  <si>
    <t>Power_charge_counter</t>
  </si>
  <si>
    <t>Energy_charge_counter</t>
  </si>
  <si>
    <t>Time_charge_counter</t>
  </si>
  <si>
    <t>Power_battery_state</t>
  </si>
  <si>
    <t>Energy_battery_state</t>
  </si>
  <si>
    <t>Time_battery_state</t>
  </si>
  <si>
    <t>Benchmark</t>
  </si>
  <si>
    <t>games</t>
  </si>
  <si>
    <t>social_media</t>
  </si>
  <si>
    <t>start_rails_time</t>
  </si>
  <si>
    <t>start_S10M_VDD_TPU</t>
  </si>
  <si>
    <t>start_VSYS_PWR_DISPLAY</t>
  </si>
  <si>
    <t>start_L15M_VDD_SLC_M</t>
  </si>
  <si>
    <t>start_S2M_VDD_CPUCL2</t>
  </si>
  <si>
    <t>start_S3M_VDD_CPUCL1</t>
  </si>
  <si>
    <t>start_S4M_VDD_CPUCL0</t>
  </si>
  <si>
    <t>start_S5M_VDD_INT</t>
  </si>
  <si>
    <t>start_S1M_VDD_MIF</t>
  </si>
  <si>
    <t>end_rails_time</t>
  </si>
  <si>
    <t>end_S10M_VDD_TPU</t>
  </si>
  <si>
    <t>end_VSYS_PWR_DISPLAY</t>
  </si>
  <si>
    <t>end_L15M_VDD_SLC_M</t>
  </si>
  <si>
    <t>end_S2M_VDD_CPUCL2</t>
  </si>
  <si>
    <t>end_S3M_VDD_CPUCL1</t>
  </si>
  <si>
    <t>end_S4M_VDD_CPUCL0</t>
  </si>
  <si>
    <t>end_S5M_VDD_INT</t>
  </si>
  <si>
    <t>end_S1M_VDD_MIF</t>
  </si>
  <si>
    <t>diff_rails_time</t>
  </si>
  <si>
    <t>diff_S10M_VDD_TPU</t>
  </si>
  <si>
    <t>diff_VSYS_PWR_DISPLAY</t>
  </si>
  <si>
    <t>diff_L15M_VDD_SLC_M</t>
  </si>
  <si>
    <t>diff_S2M_VDD_CPUCL2</t>
  </si>
  <si>
    <t>diff_S3M_VDD_CPUCL1</t>
  </si>
  <si>
    <t>diff_S4M_VDD_CPUCL0</t>
  </si>
  <si>
    <t>diff_S5M_VDD_INT</t>
  </si>
  <si>
    <t>diff_S1M_VDD_MIF</t>
  </si>
  <si>
    <t>diff_rails_time_sec</t>
  </si>
  <si>
    <t>energy_S10M_VDD_TPU</t>
  </si>
  <si>
    <t>energy_VSYS_PWR_DISPLAY</t>
  </si>
  <si>
    <t>energy_L15M_VDD_SLC_M</t>
  </si>
  <si>
    <t>energy_S2M_VDD_CPUCL2</t>
  </si>
  <si>
    <t>energy_S3M_VDD_CPUCL1</t>
  </si>
  <si>
    <t>energy_S4M_VDD_CPUCL0</t>
  </si>
  <si>
    <t>energy_S5M_VDD_INT</t>
  </si>
  <si>
    <t>energy_S1M_VDD_MIF</t>
  </si>
  <si>
    <t>power_S10M_VDD_TPU</t>
  </si>
  <si>
    <t>power_VSYS_PWR_DISPLAY</t>
  </si>
  <si>
    <t>power_L15M_VDD_SLC_M</t>
  </si>
  <si>
    <t>power_S2M_VDD_CPUCL2</t>
  </si>
  <si>
    <t>power_S3M_VDD_CPUCL1</t>
  </si>
  <si>
    <t>power_S4M_VDD_CPUCL0</t>
  </si>
  <si>
    <t>power_S5M_VDD_INT</t>
  </si>
  <si>
    <t>power_S1M_VDD_MIF</t>
  </si>
  <si>
    <t>web</t>
  </si>
  <si>
    <t>Average of Power_charge_counter</t>
  </si>
  <si>
    <t>Average of Energy_charge_counter</t>
  </si>
  <si>
    <t>Average of Power_battery_state</t>
  </si>
  <si>
    <t>Average of Energy_battery_state</t>
  </si>
  <si>
    <t>Average of power_S4M_VDD_CPUCL0</t>
  </si>
  <si>
    <t>Average of power_S3M_VDD_CPUCL1</t>
  </si>
  <si>
    <t>Average of power_S2M_VDD_CPUCL2</t>
  </si>
  <si>
    <t>Average of energy_S4M_VDD_CPUCL0</t>
  </si>
  <si>
    <t>Average of energy_S3M_VDD_CPUCL1</t>
  </si>
  <si>
    <t>Average of energy_S2M_VDD_CPUCL2</t>
  </si>
  <si>
    <t>Charge_Counter</t>
  </si>
  <si>
    <t>Battery_State</t>
  </si>
  <si>
    <t>Rails</t>
  </si>
  <si>
    <t>Games</t>
  </si>
  <si>
    <t>Social media</t>
  </si>
  <si>
    <t>Web browsing</t>
  </si>
  <si>
    <t>workloads</t>
  </si>
  <si>
    <t>pipeline</t>
  </si>
  <si>
    <t>blackscholes</t>
  </si>
  <si>
    <t>app</t>
  </si>
  <si>
    <t>Average of samples</t>
  </si>
  <si>
    <t>matrix size=500</t>
  </si>
  <si>
    <t>matrix size=1k</t>
  </si>
  <si>
    <t>matrix size=2k</t>
  </si>
  <si>
    <t>mean</t>
  </si>
  <si>
    <t>std</t>
  </si>
  <si>
    <t>Matrix500</t>
  </si>
  <si>
    <t>Matrix1k</t>
  </si>
  <si>
    <t>Matrix2k</t>
  </si>
  <si>
    <t>Blackscholes</t>
  </si>
  <si>
    <t>Pipeline</t>
  </si>
  <si>
    <t>ACS721</t>
  </si>
  <si>
    <t>Apps</t>
  </si>
  <si>
    <t xml:space="preserve">Power (watt)			</t>
  </si>
  <si>
    <t>Accurate Mean</t>
  </si>
  <si>
    <t>Accurate STD</t>
  </si>
  <si>
    <t xml:space="preserve">Results </t>
  </si>
  <si>
    <t>App</t>
  </si>
  <si>
    <t>samplling rate</t>
  </si>
  <si>
    <t>Hz</t>
  </si>
  <si>
    <t>energy_R_total</t>
  </si>
  <si>
    <t>energy_R_CPUs</t>
  </si>
  <si>
    <t>power_R_total</t>
  </si>
  <si>
    <t>Power_R_CPUs</t>
  </si>
  <si>
    <t>Average of energy_R_total</t>
  </si>
  <si>
    <t>Average of energy_R_CPUs</t>
  </si>
  <si>
    <t>Average of power_R_total</t>
  </si>
  <si>
    <t>Average of Power_R_CPUs</t>
  </si>
  <si>
    <t>Rails_total</t>
  </si>
  <si>
    <t>Rails_CPUs</t>
  </si>
  <si>
    <t>Energy (a) and (b)</t>
  </si>
  <si>
    <t>Energy (c)</t>
  </si>
  <si>
    <t>power (a)</t>
  </si>
  <si>
    <t>power (b)</t>
  </si>
  <si>
    <t>matrix 500</t>
  </si>
  <si>
    <t>power (c )</t>
  </si>
  <si>
    <t>power (d)</t>
  </si>
  <si>
    <t>power (e )</t>
  </si>
  <si>
    <t>Energy (a)</t>
  </si>
  <si>
    <t xml:space="preserve">Power (b) </t>
  </si>
  <si>
    <t>Power (c )</t>
  </si>
  <si>
    <t>Power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</si>
</sst>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Calibri"/>
      <family val="2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0"/>
      <color theme="1"/>
      <name val="Calibri"/>
      <family val="2"/>
    </font>
    <font>
      <sz val="1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0" fontId="0" fillId="2" borderId="0" xfId="0" applyFill="1"/>
    <xf numFmtId="0" fontId="2" fillId="3" borderId="0" xfId="0" applyFont="1" applyFill="1"/>
    <xf numFmtId="0" fontId="3" fillId="0" borderId="6" xfId="0" applyFont="1" applyBorder="1" applyAlignment="1">
      <alignment horizontal="center" vertical="center"/>
    </xf>
    <xf numFmtId="0" fontId="3" fillId="4" borderId="9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0" fillId="0" borderId="2" xfId="0" applyBorder="1"/>
    <xf numFmtId="0" fontId="3" fillId="0" borderId="7" xfId="0" applyFont="1" applyBorder="1" applyAlignment="1">
      <alignment horizontal="center" vertical="center"/>
    </xf>
    <xf numFmtId="0" fontId="5" fillId="0" borderId="0" xfId="0" applyFont="1"/>
    <xf numFmtId="0" fontId="2" fillId="0" borderId="12" xfId="0" applyFont="1" applyBorder="1"/>
    <xf numFmtId="0" fontId="2" fillId="0" borderId="13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6" xfId="0" applyFont="1" applyBorder="1"/>
    <xf numFmtId="0" fontId="5" fillId="0" borderId="2" xfId="0" applyFont="1" applyBorder="1"/>
    <xf numFmtId="0" fontId="5" fillId="0" borderId="4" xfId="0" applyFont="1" applyBorder="1"/>
    <xf numFmtId="0" fontId="0" fillId="0" borderId="10" xfId="0" applyBorder="1"/>
    <xf numFmtId="0" fontId="0" fillId="0" borderId="6" xfId="0" applyBorder="1"/>
    <xf numFmtId="0" fontId="0" fillId="0" borderId="14" xfId="0" applyBorder="1"/>
    <xf numFmtId="0" fontId="4" fillId="0" borderId="14" xfId="0" applyFont="1" applyBorder="1" applyAlignment="1">
      <alignment horizontal="left"/>
    </xf>
    <xf numFmtId="0" fontId="0" fillId="0" borderId="14" xfId="0" applyBorder="1" applyAlignment="1">
      <alignment horizontal="left" indent="1"/>
    </xf>
    <xf numFmtId="0" fontId="0" fillId="0" borderId="15" xfId="0" applyBorder="1"/>
    <xf numFmtId="0" fontId="0" fillId="0" borderId="17" xfId="0" applyBorder="1"/>
    <xf numFmtId="2" fontId="2" fillId="0" borderId="0" xfId="0" applyNumberFormat="1" applyFont="1"/>
    <xf numFmtId="0" fontId="7" fillId="0" borderId="0" xfId="0" applyFont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left" indent="1"/>
    </xf>
    <xf numFmtId="0" fontId="0" fillId="0" borderId="23" xfId="0" applyBorder="1" applyAlignment="1">
      <alignment horizontal="left" indent="1"/>
    </xf>
    <xf numFmtId="0" fontId="0" fillId="0" borderId="24" xfId="0" applyBorder="1"/>
    <xf numFmtId="0" fontId="0" fillId="0" borderId="25" xfId="0" applyBorder="1"/>
    <xf numFmtId="0" fontId="0" fillId="0" borderId="9" xfId="0" applyBorder="1"/>
    <xf numFmtId="0" fontId="0" fillId="0" borderId="9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27" xfId="0" applyBorder="1"/>
    <xf numFmtId="0" fontId="0" fillId="0" borderId="3" xfId="0" applyBorder="1" applyAlignment="1">
      <alignment horizontal="left" indent="1"/>
    </xf>
    <xf numFmtId="0" fontId="0" fillId="0" borderId="4" xfId="0" applyBorder="1"/>
    <xf numFmtId="2" fontId="0" fillId="0" borderId="0" xfId="0" applyNumberFormat="1"/>
    <xf numFmtId="2" fontId="0" fillId="0" borderId="10" xfId="0" applyNumberFormat="1" applyBorder="1"/>
    <xf numFmtId="0" fontId="0" fillId="0" borderId="11" xfId="0" applyBorder="1"/>
    <xf numFmtId="2" fontId="0" fillId="0" borderId="27" xfId="0" applyNumberFormat="1" applyBorder="1"/>
    <xf numFmtId="2" fontId="0" fillId="0" borderId="6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3" xfId="0" applyBorder="1"/>
    <xf numFmtId="0" fontId="0" fillId="5" borderId="0" xfId="0" applyFill="1"/>
    <xf numFmtId="0" fontId="0" fillId="5" borderId="0" xfId="0" applyFill="1" applyAlignment="1">
      <alignment horizontal="left" indent="1"/>
    </xf>
    <xf numFmtId="0" fontId="0" fillId="0" borderId="3" xfId="0" applyBorder="1"/>
    <xf numFmtId="0" fontId="0" fillId="6" borderId="9" xfId="0" applyFill="1" applyBorder="1"/>
    <xf numFmtId="0" fontId="0" fillId="6" borderId="0" xfId="0" applyFill="1"/>
    <xf numFmtId="2" fontId="0" fillId="6" borderId="0" xfId="0" applyNumberFormat="1" applyFill="1"/>
    <xf numFmtId="2" fontId="0" fillId="6" borderId="10" xfId="0" applyNumberFormat="1" applyFill="1" applyBorder="1"/>
    <xf numFmtId="0" fontId="0" fillId="0" borderId="24" xfId="0" applyBorder="1" applyAlignment="1">
      <alignment horizontal="left" indent="1"/>
    </xf>
    <xf numFmtId="0" fontId="2" fillId="0" borderId="24" xfId="0" applyFont="1" applyBorder="1"/>
    <xf numFmtId="0" fontId="0" fillId="6" borderId="0" xfId="0" applyFill="1" applyAlignment="1">
      <alignment horizontal="left" indent="1"/>
    </xf>
    <xf numFmtId="0" fontId="2" fillId="6" borderId="0" xfId="0" applyFont="1" applyFill="1"/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6" xfId="0" applyBorder="1"/>
    <xf numFmtId="0" fontId="2" fillId="0" borderId="27" xfId="0" applyFont="1" applyBorder="1"/>
    <xf numFmtId="0" fontId="0" fillId="0" borderId="31" xfId="0" applyBorder="1"/>
    <xf numFmtId="0" fontId="0" fillId="0" borderId="3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4" fillId="0" borderId="0" xfId="0" applyFont="1"/>
    <xf numFmtId="164" fontId="2" fillId="0" borderId="9" xfId="0" applyNumberFormat="1" applyFont="1" applyBorder="1"/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11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 sz="2640"/>
              <a:t>(c) Energy values of matrix  application with 500, 1K and 2K matrix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'SBC-results'!$D$53</c:f>
              <c:strCache>
                <c:ptCount val="1"/>
                <c:pt idx="0">
                  <c:v>ACS712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'SBC-results'!$C$54:$C$56</c:f>
              <c:strCache>
                <c:ptCount val="3"/>
                <c:pt idx="0">
                  <c:v>matrix size=500</c:v>
                </c:pt>
                <c:pt idx="1">
                  <c:v>matrix size=1k</c:v>
                </c:pt>
                <c:pt idx="2">
                  <c:v>matrix size=2k</c:v>
                </c:pt>
              </c:strCache>
            </c:strRef>
          </c:cat>
          <c:val>
            <c:numRef>
              <c:f>'SBC-results'!$D$54:$D$56</c:f>
              <c:numCache>
                <c:formatCode>0.00</c:formatCode>
                <c:ptCount val="3"/>
                <c:pt idx="0">
                  <c:v>4.8866564722919437</c:v>
                </c:pt>
                <c:pt idx="1">
                  <c:v>57.756353372384581</c:v>
                </c:pt>
                <c:pt idx="2">
                  <c:v>706.90078815326069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6-FA4E-A9D6-F9A18BA0D621}"/>
            </c:ext>
          </c:extLst>
        </c:ser>
        <c:ser>
          <c:idx val="1"/>
          <c:order val="1"/>
          <c:tx>
            <c:strRef>
              <c:f>'SBC-results'!$E$53</c:f>
              <c:strCache>
                <c:ptCount val="1"/>
                <c:pt idx="0">
                  <c:v>INA219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'SBC-results'!$C$54:$C$56</c:f>
              <c:strCache>
                <c:ptCount val="3"/>
                <c:pt idx="0">
                  <c:v>matrix size=500</c:v>
                </c:pt>
                <c:pt idx="1">
                  <c:v>matrix size=1k</c:v>
                </c:pt>
                <c:pt idx="2">
                  <c:v>matrix size=2k</c:v>
                </c:pt>
              </c:strCache>
            </c:strRef>
          </c:cat>
          <c:val>
            <c:numRef>
              <c:f>'SBC-results'!$E$54:$E$56</c:f>
              <c:numCache>
                <c:formatCode>0.00</c:formatCode>
                <c:ptCount val="3"/>
                <c:pt idx="0">
                  <c:v>5.3107434597015324</c:v>
                </c:pt>
                <c:pt idx="1">
                  <c:v>48.453875784403621</c:v>
                </c:pt>
                <c:pt idx="2">
                  <c:v>611.91788195068625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6-FA4E-A9D6-F9A18BA0D621}"/>
            </c:ext>
          </c:extLst>
        </c:ser>
        <c:ser>
          <c:idx val="2"/>
          <c:order val="2"/>
          <c:tx>
            <c:strRef>
              <c:f>'SBC-results'!$F$53</c:f>
              <c:strCache>
                <c:ptCount val="1"/>
                <c:pt idx="0">
                  <c:v>SmartPower2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0-5040-BE60-2B95557B10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'SBC-results'!$C$54:$C$56</c:f>
              <c:strCache>
                <c:ptCount val="3"/>
                <c:pt idx="0">
                  <c:v>matrix size=500</c:v>
                </c:pt>
                <c:pt idx="1">
                  <c:v>matrix size=1k</c:v>
                </c:pt>
                <c:pt idx="2">
                  <c:v>matrix size=2k</c:v>
                </c:pt>
              </c:strCache>
            </c:strRef>
          </c:cat>
          <c:val>
            <c:numRef>
              <c:f>'SBC-results'!$F$54:$F$56</c:f>
              <c:numCache>
                <c:formatCode>0.00</c:formatCode>
                <c:ptCount val="3"/>
                <c:pt idx="0">
                  <c:v>5.8868937900000002</c:v>
                </c:pt>
                <c:pt idx="1">
                  <c:v>58.656559600000001</c:v>
                </c:pt>
                <c:pt idx="2">
                  <c:v>646.02253781999991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0-5040-BE60-2B95557B10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519954192"/>
        <c:axId val="1477714592"/>
      </c:barChart>
      <c:catAx>
        <c:axId val="15199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7714592"/>
        <c:crosses val="autoZero"/>
        <c:auto val="1"/>
        <c:lblAlgn val="ctr"/>
        <c:lblOffset val="100"/>
        <c:noMultiLvlLbl val="0"/>
      </c:catAx>
      <c:valAx>
        <c:axId val="1477714592"/>
        <c:scaling>
          <c:orientation val="minMax"/>
          <c:max val="707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Energy (Joule)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9954192"/>
        <c:crosses val="autoZero"/>
        <c:crossBetween val="between"/>
        <c:majorUnit val="100"/>
        <c:min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2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 sz="3000"/>
              <a:t>(b) Power values of game playing.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mobile_resluts!$B$36</c:f>
              <c:strCache>
                <c:ptCount val="1"/>
                <c:pt idx="0">
                  <c:v>Charge_Counter</c:v>
                </c:pt>
              </c:strCache>
            </c:strRef>
          </c:tx>
          <c:spPr>
            <a:ln w="635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mobile_resluts!$B$37:$B$46</c:f>
              <c:numCache>
                <c:formatCode>General</c:formatCode>
                <c:ptCount val="10"/>
                <c:pt idx="0">
                  <c:v>1.4064650000000001</c:v>
                </c:pt>
                <c:pt idx="1">
                  <c:v>1.4395789999999999</c:v>
                </c:pt>
                <c:pt idx="2">
                  <c:v>1.370614</c:v>
                </c:pt>
                <c:pt idx="3">
                  <c:v>1.457795</c:v>
                </c:pt>
                <c:pt idx="4">
                  <c:v>1.4586680000000001</c:v>
                </c:pt>
                <c:pt idx="5">
                  <c:v>1.3503940000000001</c:v>
                </c:pt>
                <c:pt idx="6">
                  <c:v>1.380927</c:v>
                </c:pt>
                <c:pt idx="7">
                  <c:v>1.3503909999999999</c:v>
                </c:pt>
                <c:pt idx="8">
                  <c:v>1.4358420000000001</c:v>
                </c:pt>
                <c:pt idx="9">
                  <c:v>1.7864739999999999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0CB-054A-ADD4-415F1A6471BD}"/>
            </c:ext>
          </c:extLst>
        </c:ser>
        <c:ser>
          <c:idx val="1"/>
          <c:order val="1"/>
          <c:tx>
            <c:strRef>
              <c:f>mobile_resluts!$C$36</c:f>
              <c:strCache>
                <c:ptCount val="1"/>
                <c:pt idx="0">
                  <c:v>Battery_State</c:v>
                </c:pt>
              </c:strCache>
            </c:strRef>
          </c:tx>
          <c:spPr>
            <a:ln w="63500" cap="rnd">
              <a:solidFill>
                <a:srgbClr val="541116"/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mobile_resluts!$C$37:$C$46</c:f>
              <c:numCache>
                <c:formatCode>General</c:formatCode>
                <c:ptCount val="10"/>
                <c:pt idx="0">
                  <c:v>1.4181536346499699</c:v>
                </c:pt>
                <c:pt idx="1">
                  <c:v>1.4091839783814899</c:v>
                </c:pt>
                <c:pt idx="2">
                  <c:v>1.43971095656604</c:v>
                </c:pt>
                <c:pt idx="3">
                  <c:v>1.5198404345602601</c:v>
                </c:pt>
                <c:pt idx="4">
                  <c:v>1.46878623731091</c:v>
                </c:pt>
                <c:pt idx="5">
                  <c:v>1.3495780825222701</c:v>
                </c:pt>
                <c:pt idx="6">
                  <c:v>1.37004135511356</c:v>
                </c:pt>
                <c:pt idx="7">
                  <c:v>1.3779169154506901</c:v>
                </c:pt>
                <c:pt idx="8">
                  <c:v>1.43660199138739</c:v>
                </c:pt>
                <c:pt idx="9">
                  <c:v>1.6159134999645499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0CB-054A-ADD4-415F1A6471BD}"/>
            </c:ext>
          </c:extLst>
        </c:ser>
        <c:ser>
          <c:idx val="2"/>
          <c:order val="2"/>
          <c:tx>
            <c:strRef>
              <c:f>mobile_resluts!$D$36</c:f>
              <c:strCache>
                <c:ptCount val="1"/>
                <c:pt idx="0">
                  <c:v>Rails_total</c:v>
                </c:pt>
              </c:strCache>
            </c:strRef>
          </c:tx>
          <c:spPr>
            <a:ln w="6350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mobile_resluts!$D$37:$D$46</c:f>
              <c:numCache>
                <c:formatCode>General</c:formatCode>
                <c:ptCount val="10"/>
                <c:pt idx="0">
                  <c:v>0.52534168999999997</c:v>
                </c:pt>
                <c:pt idx="1">
                  <c:v>0.51299762000000004</c:v>
                </c:pt>
                <c:pt idx="2">
                  <c:v>0.49340602</c:v>
                </c:pt>
                <c:pt idx="3">
                  <c:v>0.51123324999999997</c:v>
                </c:pt>
                <c:pt idx="4">
                  <c:v>0.47857733000000002</c:v>
                </c:pt>
                <c:pt idx="5">
                  <c:v>0.49129540999999999</c:v>
                </c:pt>
                <c:pt idx="6">
                  <c:v>0.4894424</c:v>
                </c:pt>
                <c:pt idx="7">
                  <c:v>0.54508661999999997</c:v>
                </c:pt>
                <c:pt idx="8">
                  <c:v>0.51499150000000005</c:v>
                </c:pt>
                <c:pt idx="9">
                  <c:v>0.57932406999999997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0CB-054A-ADD4-415F1A6471BD}"/>
            </c:ext>
          </c:extLst>
        </c:ser>
        <c:ser>
          <c:idx val="3"/>
          <c:order val="3"/>
          <c:tx>
            <c:strRef>
              <c:f>mobile_resluts!$E$36</c:f>
              <c:strCache>
                <c:ptCount val="1"/>
                <c:pt idx="0">
                  <c:v>Rails_CPUs</c:v>
                </c:pt>
              </c:strCache>
            </c:strRef>
          </c:tx>
          <c:spPr>
            <a:ln w="635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mobile_resluts!$E$37:$E$46</c:f>
              <c:numCache>
                <c:formatCode>General</c:formatCode>
                <c:ptCount val="10"/>
                <c:pt idx="0">
                  <c:v>0.24757636999999999</c:v>
                </c:pt>
                <c:pt idx="1">
                  <c:v>0.2311192</c:v>
                </c:pt>
                <c:pt idx="2">
                  <c:v>0.21416536</c:v>
                </c:pt>
                <c:pt idx="3">
                  <c:v>0.23348229000000001</c:v>
                </c:pt>
                <c:pt idx="4">
                  <c:v>0.20909846000000001</c:v>
                </c:pt>
                <c:pt idx="5">
                  <c:v>0.21426147000000001</c:v>
                </c:pt>
                <c:pt idx="6">
                  <c:v>0.21886143999999999</c:v>
                </c:pt>
                <c:pt idx="7">
                  <c:v>0.27223102999999998</c:v>
                </c:pt>
                <c:pt idx="8">
                  <c:v>0.23477985000000001</c:v>
                </c:pt>
                <c:pt idx="9">
                  <c:v>0.29174127999999999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84-AF49-8AB5-F69F2090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074144"/>
        <c:axId val="1587958544"/>
      </c:lineChart>
      <c:catAx>
        <c:axId val="14510741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3000"/>
                  <a:t>Game playing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87958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79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Instantaneous power (watt)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1074144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 sz="3000"/>
              <a:t>(d) Power values of social media.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mobile_resluts!$B$36</c:f>
              <c:strCache>
                <c:ptCount val="1"/>
                <c:pt idx="0">
                  <c:v>Charge_Counter</c:v>
                </c:pt>
              </c:strCache>
            </c:strRef>
          </c:tx>
          <c:spPr>
            <a:ln w="635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mobile_resluts!$B$66:$B$75</c:f>
              <c:numCache>
                <c:formatCode>General</c:formatCode>
                <c:ptCount val="10"/>
                <c:pt idx="0">
                  <c:v>1.61981</c:v>
                </c:pt>
                <c:pt idx="1">
                  <c:v>1.9180889999999999</c:v>
                </c:pt>
                <c:pt idx="2">
                  <c:v>2.1195210000000002</c:v>
                </c:pt>
                <c:pt idx="3">
                  <c:v>1.8222799999999999</c:v>
                </c:pt>
                <c:pt idx="4">
                  <c:v>2.2347549999999998</c:v>
                </c:pt>
                <c:pt idx="5">
                  <c:v>1.7351049999999999</c:v>
                </c:pt>
                <c:pt idx="6">
                  <c:v>1.8655459999999999</c:v>
                </c:pt>
                <c:pt idx="7">
                  <c:v>2.049436</c:v>
                </c:pt>
                <c:pt idx="8">
                  <c:v>2.2067950000000001</c:v>
                </c:pt>
                <c:pt idx="9">
                  <c:v>1.8804449999999999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90A-AF42-AA32-FDAFEDA5B143}"/>
            </c:ext>
          </c:extLst>
        </c:ser>
        <c:ser>
          <c:idx val="1"/>
          <c:order val="1"/>
          <c:tx>
            <c:strRef>
              <c:f>mobile_resluts!$C$36</c:f>
              <c:strCache>
                <c:ptCount val="1"/>
                <c:pt idx="0">
                  <c:v>Battery_State</c:v>
                </c:pt>
              </c:strCache>
            </c:strRef>
          </c:tx>
          <c:spPr>
            <a:ln w="63500" cap="rnd">
              <a:solidFill>
                <a:srgbClr val="541116"/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mobile_resluts!$C$66:$C$75</c:f>
              <c:numCache>
                <c:formatCode>General</c:formatCode>
                <c:ptCount val="10"/>
                <c:pt idx="0">
                  <c:v>1.5170635558179899</c:v>
                </c:pt>
                <c:pt idx="1">
                  <c:v>1.79160712570625</c:v>
                </c:pt>
                <c:pt idx="2">
                  <c:v>1.7611495804913699</c:v>
                </c:pt>
                <c:pt idx="3">
                  <c:v>1.7248760546953601</c:v>
                </c:pt>
                <c:pt idx="4">
                  <c:v>1.9032474460151401</c:v>
                </c:pt>
                <c:pt idx="5">
                  <c:v>1.7542592339446701</c:v>
                </c:pt>
                <c:pt idx="6">
                  <c:v>1.82128456294342</c:v>
                </c:pt>
                <c:pt idx="7">
                  <c:v>1.9491359069986001</c:v>
                </c:pt>
                <c:pt idx="8">
                  <c:v>2.0532257961410298</c:v>
                </c:pt>
                <c:pt idx="9">
                  <c:v>1.7017202223819901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90A-AF42-AA32-FDAFEDA5B143}"/>
            </c:ext>
          </c:extLst>
        </c:ser>
        <c:ser>
          <c:idx val="2"/>
          <c:order val="2"/>
          <c:tx>
            <c:strRef>
              <c:f>mobile_resluts!$D$36</c:f>
              <c:strCache>
                <c:ptCount val="1"/>
                <c:pt idx="0">
                  <c:v>Rails_total</c:v>
                </c:pt>
              </c:strCache>
            </c:strRef>
          </c:tx>
          <c:spPr>
            <a:ln w="6350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mobile_resluts!$D$66:$D$75</c:f>
              <c:numCache>
                <c:formatCode>General</c:formatCode>
                <c:ptCount val="10"/>
                <c:pt idx="0">
                  <c:v>0.68758865999999996</c:v>
                </c:pt>
                <c:pt idx="1">
                  <c:v>0.89692497000000004</c:v>
                </c:pt>
                <c:pt idx="2">
                  <c:v>0.89212641000000004</c:v>
                </c:pt>
                <c:pt idx="3">
                  <c:v>0.79141086999999999</c:v>
                </c:pt>
                <c:pt idx="4">
                  <c:v>0.92727890000000002</c:v>
                </c:pt>
                <c:pt idx="5">
                  <c:v>0.81618676000000001</c:v>
                </c:pt>
                <c:pt idx="6">
                  <c:v>0.83876883999999996</c:v>
                </c:pt>
                <c:pt idx="7">
                  <c:v>0.95809301999999996</c:v>
                </c:pt>
                <c:pt idx="8">
                  <c:v>1.1125737</c:v>
                </c:pt>
                <c:pt idx="9">
                  <c:v>0.86728788000000001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90A-AF42-AA32-FDAFEDA5B143}"/>
            </c:ext>
          </c:extLst>
        </c:ser>
        <c:ser>
          <c:idx val="3"/>
          <c:order val="3"/>
          <c:tx>
            <c:strRef>
              <c:f>mobile_resluts!$E$65</c:f>
              <c:strCache>
                <c:ptCount val="1"/>
                <c:pt idx="0">
                  <c:v>Rails_CPUs</c:v>
                </c:pt>
              </c:strCache>
            </c:strRef>
          </c:tx>
          <c:spPr>
            <a:ln w="635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mobile_resluts!$E$66:$E$75</c:f>
              <c:numCache>
                <c:formatCode>General</c:formatCode>
                <c:ptCount val="10"/>
                <c:pt idx="0">
                  <c:v>0.42518900999999998</c:v>
                </c:pt>
                <c:pt idx="1">
                  <c:v>0.60930216999999998</c:v>
                </c:pt>
                <c:pt idx="2">
                  <c:v>0.60169887</c:v>
                </c:pt>
                <c:pt idx="3">
                  <c:v>0.51381524000000001</c:v>
                </c:pt>
                <c:pt idx="4">
                  <c:v>0.62739663999999995</c:v>
                </c:pt>
                <c:pt idx="5">
                  <c:v>0.53282472999999997</c:v>
                </c:pt>
                <c:pt idx="6">
                  <c:v>0.55523767999999996</c:v>
                </c:pt>
                <c:pt idx="7">
                  <c:v>0.66189851</c:v>
                </c:pt>
                <c:pt idx="8">
                  <c:v>0.82196301999999999</c:v>
                </c:pt>
                <c:pt idx="9">
                  <c:v>0.58059192000000004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3A-8F4D-9798-6C5FE0016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074144"/>
        <c:axId val="1587958544"/>
      </c:lineChart>
      <c:catAx>
        <c:axId val="14510741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3000"/>
                  <a:t>Social media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87958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79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3000"/>
                  <a:t>Instantaneous power (watt)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1074144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 sz="3000"/>
              <a:t>(c) Power values of web browsing.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mobile_resluts!$B$36</c:f>
              <c:strCache>
                <c:ptCount val="1"/>
                <c:pt idx="0">
                  <c:v>Charge_Counter</c:v>
                </c:pt>
              </c:strCache>
            </c:strRef>
          </c:tx>
          <c:spPr>
            <a:ln w="635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mobile_resluts!$B$51:$B$60</c:f>
              <c:numCache>
                <c:formatCode>General</c:formatCode>
                <c:ptCount val="10"/>
                <c:pt idx="0">
                  <c:v>1.925413</c:v>
                </c:pt>
                <c:pt idx="1">
                  <c:v>2.168895</c:v>
                </c:pt>
                <c:pt idx="2">
                  <c:v>2.1348419999999999</c:v>
                </c:pt>
                <c:pt idx="3">
                  <c:v>2.2640039999999999</c:v>
                </c:pt>
                <c:pt idx="4">
                  <c:v>2.1048809999999998</c:v>
                </c:pt>
                <c:pt idx="5">
                  <c:v>2.2255090000000002</c:v>
                </c:pt>
                <c:pt idx="6">
                  <c:v>2.16282</c:v>
                </c:pt>
                <c:pt idx="7">
                  <c:v>2.0728420000000001</c:v>
                </c:pt>
                <c:pt idx="8">
                  <c:v>2.219211</c:v>
                </c:pt>
                <c:pt idx="9">
                  <c:v>2.3790680000000002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AAA-A742-9FF1-F1DC36F1AE28}"/>
            </c:ext>
          </c:extLst>
        </c:ser>
        <c:ser>
          <c:idx val="1"/>
          <c:order val="1"/>
          <c:tx>
            <c:strRef>
              <c:f>mobile_resluts!$C$36</c:f>
              <c:strCache>
                <c:ptCount val="1"/>
                <c:pt idx="0">
                  <c:v>Battery_State</c:v>
                </c:pt>
              </c:strCache>
            </c:strRef>
          </c:tx>
          <c:spPr>
            <a:ln w="63500" cap="rnd">
              <a:solidFill>
                <a:srgbClr val="541116"/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mobile_resluts!$C$51:$C$60</c:f>
              <c:numCache>
                <c:formatCode>General</c:formatCode>
                <c:ptCount val="10"/>
                <c:pt idx="0">
                  <c:v>1.92613269358446</c:v>
                </c:pt>
                <c:pt idx="1">
                  <c:v>1.9984532122753</c:v>
                </c:pt>
                <c:pt idx="2">
                  <c:v>1.9323415144267899</c:v>
                </c:pt>
                <c:pt idx="3">
                  <c:v>2.1083068835418399</c:v>
                </c:pt>
                <c:pt idx="4">
                  <c:v>2.01554537529453</c:v>
                </c:pt>
                <c:pt idx="5">
                  <c:v>2.0454330201077702</c:v>
                </c:pt>
                <c:pt idx="6">
                  <c:v>2.0490521589186801</c:v>
                </c:pt>
                <c:pt idx="7">
                  <c:v>1.9435044136050701</c:v>
                </c:pt>
                <c:pt idx="8">
                  <c:v>2.0364268022812402</c:v>
                </c:pt>
                <c:pt idx="9">
                  <c:v>2.2149395490000501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AAA-A742-9FF1-F1DC36F1AE28}"/>
            </c:ext>
          </c:extLst>
        </c:ser>
        <c:ser>
          <c:idx val="2"/>
          <c:order val="2"/>
          <c:tx>
            <c:strRef>
              <c:f>mobile_resluts!$D$36</c:f>
              <c:strCache>
                <c:ptCount val="1"/>
                <c:pt idx="0">
                  <c:v>Rails_total</c:v>
                </c:pt>
              </c:strCache>
            </c:strRef>
          </c:tx>
          <c:spPr>
            <a:ln w="6350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mobile_resluts!$D$51:$D$60</c:f>
              <c:numCache>
                <c:formatCode>General</c:formatCode>
                <c:ptCount val="10"/>
                <c:pt idx="0">
                  <c:v>0.99815991000000004</c:v>
                </c:pt>
                <c:pt idx="1">
                  <c:v>1.21570782</c:v>
                </c:pt>
                <c:pt idx="2">
                  <c:v>1.12189227</c:v>
                </c:pt>
                <c:pt idx="3">
                  <c:v>1.1420557099999999</c:v>
                </c:pt>
                <c:pt idx="4">
                  <c:v>1.10690716</c:v>
                </c:pt>
                <c:pt idx="5">
                  <c:v>1.1432866699999999</c:v>
                </c:pt>
                <c:pt idx="6">
                  <c:v>1.15031799</c:v>
                </c:pt>
                <c:pt idx="7">
                  <c:v>1.0630916399999999</c:v>
                </c:pt>
                <c:pt idx="8">
                  <c:v>1.1496052999999999</c:v>
                </c:pt>
                <c:pt idx="9">
                  <c:v>1.24143914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AAA-A742-9FF1-F1DC36F1AE28}"/>
            </c:ext>
          </c:extLst>
        </c:ser>
        <c:ser>
          <c:idx val="3"/>
          <c:order val="3"/>
          <c:tx>
            <c:strRef>
              <c:f>mobile_resluts!$E$50</c:f>
              <c:strCache>
                <c:ptCount val="1"/>
                <c:pt idx="0">
                  <c:v>Rails_CPUs</c:v>
                </c:pt>
              </c:strCache>
            </c:strRef>
          </c:tx>
          <c:spPr>
            <a:ln w="635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mobile_resluts!$E$51:$E$60</c:f>
              <c:numCache>
                <c:formatCode>General</c:formatCode>
                <c:ptCount val="10"/>
                <c:pt idx="0">
                  <c:v>0.69454355000000001</c:v>
                </c:pt>
                <c:pt idx="1">
                  <c:v>0.89151773000000001</c:v>
                </c:pt>
                <c:pt idx="2">
                  <c:v>0.81483209999999995</c:v>
                </c:pt>
                <c:pt idx="3">
                  <c:v>0.82312204</c:v>
                </c:pt>
                <c:pt idx="4">
                  <c:v>0.78895735</c:v>
                </c:pt>
                <c:pt idx="5">
                  <c:v>0.82097368999999998</c:v>
                </c:pt>
                <c:pt idx="6">
                  <c:v>0.82925214999999997</c:v>
                </c:pt>
                <c:pt idx="7">
                  <c:v>0.74949869999999996</c:v>
                </c:pt>
                <c:pt idx="8">
                  <c:v>0.82794504999999996</c:v>
                </c:pt>
                <c:pt idx="9">
                  <c:v>0.91189379000000004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B5-3544-A66D-F304058C8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074144"/>
        <c:axId val="1587958544"/>
      </c:lineChart>
      <c:catAx>
        <c:axId val="14510741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3000"/>
                  <a:t>Web browsing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87958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79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3000"/>
                  <a:t>Instantaneous power (watt)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1074144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 sz="2640"/>
              <a:t>(b) Energy values of Blackscholes benckmark </a:t>
            </a:r>
            <a:endParaRPr lang="en-US" sz="264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'SBC-results'!$C$49</c:f>
              <c:strCache>
                <c:ptCount val="1"/>
                <c:pt idx="0">
                  <c:v>blackscholes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28-7E46-910B-CEBAF26B5A7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28-7E46-910B-CEBAF26B5A7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28-7E46-910B-CEBAF26B5A74}"/>
              </c:ext>
            </c:extLst>
          </c:dPt>
          <c:cat>
            <c:strRef>
              <c:f>'SBC-results'!$D$48:$F$48</c:f>
              <c:strCache>
                <c:ptCount val="3"/>
                <c:pt idx="0">
                  <c:v>ACS712</c:v>
                </c:pt>
                <c:pt idx="1">
                  <c:v>INA219</c:v>
                </c:pt>
                <c:pt idx="2">
                  <c:v>SmartPower2</c:v>
                </c:pt>
              </c:strCache>
            </c:strRef>
          </c:cat>
          <c:val>
            <c:numRef>
              <c:f>'SBC-results'!$D$49:$F$49</c:f>
              <c:numCache>
                <c:formatCode>General</c:formatCode>
                <c:ptCount val="3"/>
                <c:pt idx="0">
                  <c:v>24.730970118036677</c:v>
                </c:pt>
                <c:pt idx="1">
                  <c:v>23.956580676359359</c:v>
                </c:pt>
                <c:pt idx="2">
                  <c:v>24.541814460000001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28-7E46-910B-CEBAF26B5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50056320"/>
        <c:axId val="950272928"/>
      </c:barChart>
      <c:catAx>
        <c:axId val="9500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0272928"/>
        <c:crosses val="autoZero"/>
        <c:auto val="1"/>
        <c:lblAlgn val="ctr"/>
        <c:lblOffset val="100"/>
        <c:noMultiLvlLbl val="0"/>
      </c:catAx>
      <c:valAx>
        <c:axId val="9502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Energy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00563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2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 sz="2640"/>
              <a:t>(a) Energy values of Pipeline benckmark </a:t>
            </a:r>
            <a:endParaRPr lang="en-US" sz="264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'SBC-results'!$C$50</c:f>
              <c:strCache>
                <c:ptCount val="1"/>
                <c:pt idx="0">
                  <c:v>pipeline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0D-C447-A913-95AA9C1A8E8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0D-C447-A913-95AA9C1A8E8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0D-C447-A913-95AA9C1A8E89}"/>
              </c:ext>
            </c:extLst>
          </c:dPt>
          <c:cat>
            <c:strRef>
              <c:f>'SBC-results'!$D$48:$F$48</c:f>
              <c:strCache>
                <c:ptCount val="3"/>
                <c:pt idx="0">
                  <c:v>ACS712</c:v>
                </c:pt>
                <c:pt idx="1">
                  <c:v>INA219</c:v>
                </c:pt>
                <c:pt idx="2">
                  <c:v>SmartPower2</c:v>
                </c:pt>
              </c:strCache>
            </c:strRef>
          </c:cat>
          <c:val>
            <c:numRef>
              <c:f>'SBC-results'!$D$50:$F$50</c:f>
              <c:numCache>
                <c:formatCode>General</c:formatCode>
                <c:ptCount val="3"/>
                <c:pt idx="0">
                  <c:v>87.997109796675289</c:v>
                </c:pt>
                <c:pt idx="1">
                  <c:v>82.051323047114053</c:v>
                </c:pt>
                <c:pt idx="2">
                  <c:v>85.075222889999992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0D-C447-A913-95AA9C1A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70209152"/>
        <c:axId val="869438208"/>
      </c:barChart>
      <c:catAx>
        <c:axId val="8702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9438208"/>
        <c:crosses val="autoZero"/>
        <c:auto val="1"/>
        <c:lblAlgn val="ctr"/>
        <c:lblOffset val="100"/>
        <c:noMultiLvlLbl val="0"/>
      </c:catAx>
      <c:valAx>
        <c:axId val="8694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Energy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2091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2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/>
              <a:t>(b) Power values of Blackscholes application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'SBC-results'!$J$99</c:f>
              <c:strCache>
                <c:ptCount val="1"/>
                <c:pt idx="0">
                  <c:v>ACS712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'SBC-results'!$J$100:$J$109</c:f>
              <c:numCache>
                <c:formatCode>General</c:formatCode>
                <c:ptCount val="10"/>
                <c:pt idx="0">
                  <c:v>7.5233850574712502</c:v>
                </c:pt>
                <c:pt idx="1">
                  <c:v>7.5324022988505597</c:v>
                </c:pt>
                <c:pt idx="2">
                  <c:v>7.54562758620688</c:v>
                </c:pt>
                <c:pt idx="3">
                  <c:v>7.5780267441860296</c:v>
                </c:pt>
                <c:pt idx="4">
                  <c:v>7.67561931818181</c:v>
                </c:pt>
                <c:pt idx="5">
                  <c:v>7.6766781609195203</c:v>
                </c:pt>
                <c:pt idx="6">
                  <c:v>7.6893022988505599</c:v>
                </c:pt>
                <c:pt idx="7">
                  <c:v>7.6970147727272602</c:v>
                </c:pt>
                <c:pt idx="8">
                  <c:v>7.6972220930232398</c:v>
                </c:pt>
                <c:pt idx="9">
                  <c:v>7.7175563218390604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93-9A4E-8643-3F3B0436F8CD}"/>
            </c:ext>
          </c:extLst>
        </c:ser>
        <c:ser>
          <c:idx val="1"/>
          <c:order val="1"/>
          <c:tx>
            <c:strRef>
              <c:f>'SBC-results'!$K$99</c:f>
              <c:strCache>
                <c:ptCount val="1"/>
                <c:pt idx="0">
                  <c:v>INA219</c:v>
                </c:pt>
              </c:strCache>
            </c:strRef>
          </c:tx>
          <c:spPr>
            <a:ln w="635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'SBC-results'!$K$100:$K$109</c:f>
              <c:numCache>
                <c:formatCode>General</c:formatCode>
                <c:ptCount val="10"/>
                <c:pt idx="0">
                  <c:v>7.0773913043478203</c:v>
                </c:pt>
                <c:pt idx="1">
                  <c:v>7.0347008547008496</c:v>
                </c:pt>
                <c:pt idx="2">
                  <c:v>7.15545454545454</c:v>
                </c:pt>
                <c:pt idx="3">
                  <c:v>7.2116101694915198</c:v>
                </c:pt>
                <c:pt idx="4">
                  <c:v>7.6786440677966104</c:v>
                </c:pt>
                <c:pt idx="5">
                  <c:v>7.1779999999999999</c:v>
                </c:pt>
                <c:pt idx="6">
                  <c:v>7.1973728813559301</c:v>
                </c:pt>
                <c:pt idx="7">
                  <c:v>7.2123140495867704</c:v>
                </c:pt>
                <c:pt idx="8">
                  <c:v>7.2278632478632403</c:v>
                </c:pt>
                <c:pt idx="9">
                  <c:v>7.1463559322033801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93-9A4E-8643-3F3B0436F8CD}"/>
            </c:ext>
          </c:extLst>
        </c:ser>
        <c:ser>
          <c:idx val="2"/>
          <c:order val="2"/>
          <c:tx>
            <c:strRef>
              <c:f>'SBC-results'!$L$99</c:f>
              <c:strCache>
                <c:ptCount val="1"/>
                <c:pt idx="0">
                  <c:v>smartpower2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'SBC-results'!$L$100:$L$109</c:f>
              <c:numCache>
                <c:formatCode>General</c:formatCode>
                <c:ptCount val="10"/>
                <c:pt idx="0">
                  <c:v>7.1413333300000001</c:v>
                </c:pt>
                <c:pt idx="1">
                  <c:v>7.3373333299999999</c:v>
                </c:pt>
                <c:pt idx="2">
                  <c:v>7.3680000000000003</c:v>
                </c:pt>
                <c:pt idx="3">
                  <c:v>7.4146666699999999</c:v>
                </c:pt>
                <c:pt idx="4">
                  <c:v>7.4163333299999996</c:v>
                </c:pt>
                <c:pt idx="5">
                  <c:v>7.59566667</c:v>
                </c:pt>
                <c:pt idx="6">
                  <c:v>7.6466666700000001</c:v>
                </c:pt>
                <c:pt idx="7">
                  <c:v>7.6746666699999997</c:v>
                </c:pt>
                <c:pt idx="8">
                  <c:v>7.8233333299999996</c:v>
                </c:pt>
                <c:pt idx="9">
                  <c:v>7.9443333300000001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B93-9A4E-8643-3F3B0436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347504"/>
        <c:axId val="871473424"/>
      </c:lineChart>
      <c:catAx>
        <c:axId val="17233475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871473424"/>
        <c:crosses val="autoZero"/>
        <c:auto val="1"/>
        <c:lblAlgn val="ctr"/>
        <c:lblOffset val="100"/>
        <c:noMultiLvlLbl val="0"/>
      </c:catAx>
      <c:valAx>
        <c:axId val="871473424"/>
        <c:scaling>
          <c:orientation val="minMax"/>
          <c:max val="8.5"/>
          <c:min val="6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600"/>
                  <a:t>Instantaneous power (watt)</a:t>
                </a:r>
              </a:p>
            </c:rich>
          </c:tx>
          <c:layout>
            <c:manualLayout>
              <c:xMode val="edge"/>
              <c:yMode val="edge"/>
              <c:x val="2.7277641099502925E-2"/>
              <c:y val="0.20082119353087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33475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/>
              <a:t>(a) Power values of Pipeline application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'SBC-results'!$D$99</c:f>
              <c:strCache>
                <c:ptCount val="1"/>
                <c:pt idx="0">
                  <c:v>ACS712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'SBC-results'!$D$100:$D$109</c:f>
              <c:numCache>
                <c:formatCode>General</c:formatCode>
                <c:ptCount val="10"/>
                <c:pt idx="0">
                  <c:v>9.0503958785249097</c:v>
                </c:pt>
                <c:pt idx="1">
                  <c:v>9.0924393548386693</c:v>
                </c:pt>
                <c:pt idx="2">
                  <c:v>9.0817748358861703</c:v>
                </c:pt>
                <c:pt idx="3">
                  <c:v>9.0162974468084602</c:v>
                </c:pt>
                <c:pt idx="4">
                  <c:v>8.9606201298700707</c:v>
                </c:pt>
                <c:pt idx="5">
                  <c:v>9.0526137339055204</c:v>
                </c:pt>
                <c:pt idx="6">
                  <c:v>8.9063352297592395</c:v>
                </c:pt>
                <c:pt idx="7">
                  <c:v>8.8843783261802098</c:v>
                </c:pt>
                <c:pt idx="8">
                  <c:v>8.8939754923412995</c:v>
                </c:pt>
                <c:pt idx="9">
                  <c:v>8.8138434408601398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7F-DD4A-9C10-CFE7A605DB88}"/>
            </c:ext>
          </c:extLst>
        </c:ser>
        <c:ser>
          <c:idx val="1"/>
          <c:order val="1"/>
          <c:tx>
            <c:strRef>
              <c:f>'SBC-results'!$E$99</c:f>
              <c:strCache>
                <c:ptCount val="1"/>
                <c:pt idx="0">
                  <c:v>INA219</c:v>
                </c:pt>
              </c:strCache>
            </c:strRef>
          </c:tx>
          <c:spPr>
            <a:ln w="635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'SBC-results'!$E$100:$E$109</c:f>
              <c:numCache>
                <c:formatCode>General</c:formatCode>
                <c:ptCount val="10"/>
                <c:pt idx="0">
                  <c:v>8.3712792792792694</c:v>
                </c:pt>
                <c:pt idx="1">
                  <c:v>8.4411111111111108</c:v>
                </c:pt>
                <c:pt idx="2">
                  <c:v>8.3831125827814503</c:v>
                </c:pt>
                <c:pt idx="3">
                  <c:v>8.4857807308969999</c:v>
                </c:pt>
                <c:pt idx="4">
                  <c:v>8.3587086092715204</c:v>
                </c:pt>
                <c:pt idx="5">
                  <c:v>8.3018604651162704</c:v>
                </c:pt>
                <c:pt idx="6">
                  <c:v>8.3459701492537306</c:v>
                </c:pt>
                <c:pt idx="7">
                  <c:v>8.3632948929159792</c:v>
                </c:pt>
                <c:pt idx="8">
                  <c:v>8.3209499999999998</c:v>
                </c:pt>
                <c:pt idx="9">
                  <c:v>8.3761028192371292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57F-DD4A-9C10-CFE7A605DB88}"/>
            </c:ext>
          </c:extLst>
        </c:ser>
        <c:ser>
          <c:idx val="2"/>
          <c:order val="2"/>
          <c:tx>
            <c:strRef>
              <c:f>'SBC-results'!$F$99</c:f>
              <c:strCache>
                <c:ptCount val="1"/>
                <c:pt idx="0">
                  <c:v>smartpower2</c:v>
                </c:pt>
              </c:strCache>
            </c:strRef>
          </c:tx>
          <c:spPr>
            <a:ln w="635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'SBC-results'!$F$100:$F$109</c:f>
              <c:numCache>
                <c:formatCode>General</c:formatCode>
                <c:ptCount val="10"/>
                <c:pt idx="0">
                  <c:v>8.61088889</c:v>
                </c:pt>
                <c:pt idx="1">
                  <c:v>8.7108888899999997</c:v>
                </c:pt>
                <c:pt idx="2">
                  <c:v>8.7950999999999997</c:v>
                </c:pt>
                <c:pt idx="3">
                  <c:v>8.6059999999999999</c:v>
                </c:pt>
                <c:pt idx="4">
                  <c:v>8.7864444400000004</c:v>
                </c:pt>
                <c:pt idx="5">
                  <c:v>8.6741111100000001</c:v>
                </c:pt>
                <c:pt idx="6">
                  <c:v>7.4171111099999996</c:v>
                </c:pt>
                <c:pt idx="7">
                  <c:v>8.6273</c:v>
                </c:pt>
                <c:pt idx="8">
                  <c:v>8.6948000000000008</c:v>
                </c:pt>
                <c:pt idx="9">
                  <c:v>8.7246000000000006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57F-DD4A-9C10-CFE7A605D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159296"/>
        <c:axId val="931185808"/>
      </c:lineChart>
      <c:catAx>
        <c:axId val="9321592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crossAx val="931185808"/>
        <c:crosses val="autoZero"/>
        <c:auto val="1"/>
        <c:lblAlgn val="ctr"/>
        <c:lblOffset val="100"/>
        <c:noMultiLvlLbl val="0"/>
      </c:catAx>
      <c:valAx>
        <c:axId val="931185808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600"/>
                  <a:t>Instantaneous power (watt)</a:t>
                </a:r>
              </a:p>
            </c:rich>
          </c:tx>
          <c:layout>
            <c:manualLayout>
              <c:xMode val="edge"/>
              <c:yMode val="edge"/>
              <c:x val="2.5021409279550301E-2"/>
              <c:y val="0.21495780976542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21592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 sz="2500"/>
              <a:t>(c) Power of matrix application with 500 matrix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'SBC-results'!$D$115</c:f>
              <c:strCache>
                <c:ptCount val="1"/>
                <c:pt idx="0">
                  <c:v>ACS712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'SBC-results'!$D$116:$D$125</c:f>
              <c:numCache>
                <c:formatCode>General</c:formatCode>
                <c:ptCount val="10"/>
                <c:pt idx="0">
                  <c:v>3.8178999999999998</c:v>
                </c:pt>
                <c:pt idx="1">
                  <c:v>3.8178999999999998</c:v>
                </c:pt>
                <c:pt idx="2">
                  <c:v>3.8178999999999998</c:v>
                </c:pt>
                <c:pt idx="3">
                  <c:v>3.8178999999999998</c:v>
                </c:pt>
                <c:pt idx="4">
                  <c:v>3.8178999999999998</c:v>
                </c:pt>
                <c:pt idx="5">
                  <c:v>3.8178999999999998</c:v>
                </c:pt>
                <c:pt idx="6">
                  <c:v>3.8178999999999998</c:v>
                </c:pt>
                <c:pt idx="7">
                  <c:v>3.8178999999999998</c:v>
                </c:pt>
                <c:pt idx="8">
                  <c:v>3.8178999999999998</c:v>
                </c:pt>
                <c:pt idx="9">
                  <c:v>3.8178999999999998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83-3442-83E4-0EDF0BF5021E}"/>
            </c:ext>
          </c:extLst>
        </c:ser>
        <c:ser>
          <c:idx val="1"/>
          <c:order val="1"/>
          <c:tx>
            <c:strRef>
              <c:f>'SBC-results'!$E$115</c:f>
              <c:strCache>
                <c:ptCount val="1"/>
                <c:pt idx="0">
                  <c:v>INA219</c:v>
                </c:pt>
              </c:strCache>
            </c:strRef>
          </c:tx>
          <c:spPr>
            <a:ln w="635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'SBC-results'!$E$116:$E$125</c:f>
              <c:numCache>
                <c:formatCode>General</c:formatCode>
                <c:ptCount val="10"/>
                <c:pt idx="0">
                  <c:v>3.98</c:v>
                </c:pt>
                <c:pt idx="1">
                  <c:v>3.82</c:v>
                </c:pt>
                <c:pt idx="2">
                  <c:v>3.76</c:v>
                </c:pt>
                <c:pt idx="3">
                  <c:v>4.01</c:v>
                </c:pt>
                <c:pt idx="4">
                  <c:v>4.09</c:v>
                </c:pt>
                <c:pt idx="5">
                  <c:v>3.73</c:v>
                </c:pt>
                <c:pt idx="6">
                  <c:v>3.91</c:v>
                </c:pt>
                <c:pt idx="7">
                  <c:v>3.78</c:v>
                </c:pt>
                <c:pt idx="8">
                  <c:v>4.09</c:v>
                </c:pt>
                <c:pt idx="9">
                  <c:v>3.9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D83-3442-83E4-0EDF0BF5021E}"/>
            </c:ext>
          </c:extLst>
        </c:ser>
        <c:ser>
          <c:idx val="2"/>
          <c:order val="2"/>
          <c:tx>
            <c:strRef>
              <c:f>'SBC-results'!$F$115</c:f>
              <c:strCache>
                <c:ptCount val="1"/>
                <c:pt idx="0">
                  <c:v>SmartPower2</c:v>
                </c:pt>
              </c:strCache>
            </c:strRef>
          </c:tx>
          <c:spPr>
            <a:ln w="635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'SBC-results'!$F$116:$F$125</c:f>
              <c:numCache>
                <c:formatCode>General</c:formatCode>
                <c:ptCount val="10"/>
                <c:pt idx="0">
                  <c:v>4.9080000000000004</c:v>
                </c:pt>
                <c:pt idx="1">
                  <c:v>4.5960000000000001</c:v>
                </c:pt>
                <c:pt idx="2">
                  <c:v>4.5845000000000002</c:v>
                </c:pt>
                <c:pt idx="3">
                  <c:v>4.5609999999999999</c:v>
                </c:pt>
                <c:pt idx="4">
                  <c:v>4.5540000000000003</c:v>
                </c:pt>
                <c:pt idx="5">
                  <c:v>4.5190000000000001</c:v>
                </c:pt>
                <c:pt idx="6">
                  <c:v>4.5419999999999998</c:v>
                </c:pt>
                <c:pt idx="7">
                  <c:v>4.5419999999999998</c:v>
                </c:pt>
                <c:pt idx="8">
                  <c:v>4.4009999999999998</c:v>
                </c:pt>
                <c:pt idx="9">
                  <c:v>4.4885000000000002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D83-3442-83E4-0EDF0BF50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074144"/>
        <c:axId val="1587958544"/>
      </c:lineChart>
      <c:catAx>
        <c:axId val="14510741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600"/>
                  <a:t>Matrix size= 500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87958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79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600"/>
                  <a:t>Instantaneous power (watt)</a:t>
                </a:r>
              </a:p>
            </c:rich>
          </c:tx>
          <c:layout>
            <c:manualLayout>
              <c:xMode val="edge"/>
              <c:yMode val="edge"/>
              <c:x val="2.2720364331618038E-2"/>
              <c:y val="0.19343925383072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1074144"/>
        <c:crossesAt val="1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/>
              <a:t>(d) Power of matrix application with 1K matrix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'SBC-results'!$D$115</c:f>
              <c:strCache>
                <c:ptCount val="1"/>
                <c:pt idx="0">
                  <c:v>ACS712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'SBC-results'!$J$116:$J$125</c:f>
              <c:numCache>
                <c:formatCode>General</c:formatCode>
                <c:ptCount val="10"/>
                <c:pt idx="0">
                  <c:v>5.5753891999999796</c:v>
                </c:pt>
                <c:pt idx="1">
                  <c:v>5.5071794768611397</c:v>
                </c:pt>
                <c:pt idx="2">
                  <c:v>5.4331232380951997</c:v>
                </c:pt>
                <c:pt idx="3">
                  <c:v>5.4505194388777403</c:v>
                </c:pt>
                <c:pt idx="4">
                  <c:v>5.5545737999999796</c:v>
                </c:pt>
                <c:pt idx="5">
                  <c:v>5.4748734406438402</c:v>
                </c:pt>
                <c:pt idx="6">
                  <c:v>5.5584733466933702</c:v>
                </c:pt>
                <c:pt idx="7">
                  <c:v>5.5038427999999797</c:v>
                </c:pt>
                <c:pt idx="8">
                  <c:v>5.5426447791164497</c:v>
                </c:pt>
                <c:pt idx="9">
                  <c:v>5.5008093999999703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F0-D944-934D-306FECD8E5D8}"/>
            </c:ext>
          </c:extLst>
        </c:ser>
        <c:ser>
          <c:idx val="1"/>
          <c:order val="1"/>
          <c:tx>
            <c:strRef>
              <c:f>'SBC-results'!$E$115</c:f>
              <c:strCache>
                <c:ptCount val="1"/>
                <c:pt idx="0">
                  <c:v>INA219</c:v>
                </c:pt>
              </c:strCache>
            </c:strRef>
          </c:tx>
          <c:spPr>
            <a:ln w="635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'SBC-results'!$K$116:$K$125</c:f>
              <c:numCache>
                <c:formatCode>General</c:formatCode>
                <c:ptCount val="10"/>
                <c:pt idx="0">
                  <c:v>4.8228813559321901</c:v>
                </c:pt>
                <c:pt idx="1">
                  <c:v>4.7393374422187904</c:v>
                </c:pt>
                <c:pt idx="2">
                  <c:v>4.6163944530046104</c:v>
                </c:pt>
                <c:pt idx="3">
                  <c:v>4.51358578052551</c:v>
                </c:pt>
                <c:pt idx="4">
                  <c:v>4.5109891808346303</c:v>
                </c:pt>
                <c:pt idx="5">
                  <c:v>4.62950387596897</c:v>
                </c:pt>
                <c:pt idx="6">
                  <c:v>4.6349074074074004</c:v>
                </c:pt>
                <c:pt idx="7">
                  <c:v>4.4847222222222296</c:v>
                </c:pt>
                <c:pt idx="8">
                  <c:v>4.7257253086419704</c:v>
                </c:pt>
                <c:pt idx="9">
                  <c:v>4.6206327160493803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CF0-D944-934D-306FECD8E5D8}"/>
            </c:ext>
          </c:extLst>
        </c:ser>
        <c:ser>
          <c:idx val="2"/>
          <c:order val="2"/>
          <c:tx>
            <c:strRef>
              <c:f>'SBC-results'!$F$115</c:f>
              <c:strCache>
                <c:ptCount val="1"/>
                <c:pt idx="0">
                  <c:v>SmartPower2</c:v>
                </c:pt>
              </c:strCache>
            </c:strRef>
          </c:tx>
          <c:spPr>
            <a:ln w="635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'SBC-results'!$L$116:$L$125</c:f>
              <c:numCache>
                <c:formatCode>General</c:formatCode>
                <c:ptCount val="10"/>
                <c:pt idx="0">
                  <c:v>5.7481999999999998</c:v>
                </c:pt>
                <c:pt idx="1">
                  <c:v>5.798</c:v>
                </c:pt>
                <c:pt idx="2">
                  <c:v>5.6783999999999999</c:v>
                </c:pt>
                <c:pt idx="3">
                  <c:v>5.8954000000000004</c:v>
                </c:pt>
                <c:pt idx="4">
                  <c:v>5.3585454500000003</c:v>
                </c:pt>
                <c:pt idx="5">
                  <c:v>5.7695999999999996</c:v>
                </c:pt>
                <c:pt idx="6">
                  <c:v>5.3325454499999996</c:v>
                </c:pt>
                <c:pt idx="7">
                  <c:v>5.6627000000000001</c:v>
                </c:pt>
                <c:pt idx="8">
                  <c:v>5.4100909100000001</c:v>
                </c:pt>
                <c:pt idx="9">
                  <c:v>5.6425000000000001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CF0-D944-934D-306FECD8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074144"/>
        <c:axId val="1587958544"/>
      </c:lineChart>
      <c:catAx>
        <c:axId val="14510741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600"/>
                  <a:t>Matrix size= 1K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87958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79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200"/>
                  <a:t>Instantaneous power (watt)</a:t>
                </a:r>
              </a:p>
            </c:rich>
          </c:tx>
          <c:layout>
            <c:manualLayout>
              <c:xMode val="edge"/>
              <c:yMode val="edge"/>
              <c:x val="2.5004459252710404E-2"/>
              <c:y val="0.19111743459956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1074144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/>
              <a:t>(e) Power of matrix application with 2K matrix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'SBC-results'!$D$115</c:f>
              <c:strCache>
                <c:ptCount val="1"/>
                <c:pt idx="0">
                  <c:v>ACS712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'SBC-results'!$D$132:$D$141</c:f>
              <c:numCache>
                <c:formatCode>General</c:formatCode>
                <c:ptCount val="10"/>
                <c:pt idx="0">
                  <c:v>8.1193193223618199</c:v>
                </c:pt>
                <c:pt idx="1">
                  <c:v>6.9534220460260503</c:v>
                </c:pt>
                <c:pt idx="2">
                  <c:v>7.7839140058198701</c:v>
                </c:pt>
                <c:pt idx="3">
                  <c:v>7.7408570790447904</c:v>
                </c:pt>
                <c:pt idx="4">
                  <c:v>8.0576339918649893</c:v>
                </c:pt>
                <c:pt idx="5">
                  <c:v>7.8509873080662897</c:v>
                </c:pt>
                <c:pt idx="6">
                  <c:v>7.7795386125148296</c:v>
                </c:pt>
                <c:pt idx="7">
                  <c:v>6.8702428295324198</c:v>
                </c:pt>
                <c:pt idx="8">
                  <c:v>7.76806667964214</c:v>
                </c:pt>
                <c:pt idx="9">
                  <c:v>8.0095393258425407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5A2-EF4E-AFC3-61A1DE068A9F}"/>
            </c:ext>
          </c:extLst>
        </c:ser>
        <c:ser>
          <c:idx val="1"/>
          <c:order val="1"/>
          <c:tx>
            <c:strRef>
              <c:f>'SBC-results'!$E$115</c:f>
              <c:strCache>
                <c:ptCount val="1"/>
                <c:pt idx="0">
                  <c:v>INA219</c:v>
                </c:pt>
              </c:strCache>
            </c:strRef>
          </c:tx>
          <c:spPr>
            <a:ln w="635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'SBC-results'!$E$132:$E$141</c:f>
              <c:numCache>
                <c:formatCode>General</c:formatCode>
                <c:ptCount val="10"/>
                <c:pt idx="0">
                  <c:v>6.8630809674027899</c:v>
                </c:pt>
                <c:pt idx="1">
                  <c:v>6.1803820993159997</c:v>
                </c:pt>
                <c:pt idx="2">
                  <c:v>7.0618356328734002</c:v>
                </c:pt>
                <c:pt idx="3">
                  <c:v>7.0521431780739796</c:v>
                </c:pt>
                <c:pt idx="4">
                  <c:v>6.8017910892565201</c:v>
                </c:pt>
                <c:pt idx="5">
                  <c:v>6.7724843423800003</c:v>
                </c:pt>
                <c:pt idx="6">
                  <c:v>6.8219827072153203</c:v>
                </c:pt>
                <c:pt idx="7">
                  <c:v>6.0323744972441196</c:v>
                </c:pt>
                <c:pt idx="8">
                  <c:v>6.8213356215490197</c:v>
                </c:pt>
                <c:pt idx="9">
                  <c:v>6.0566626632637002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5A2-EF4E-AFC3-61A1DE068A9F}"/>
            </c:ext>
          </c:extLst>
        </c:ser>
        <c:ser>
          <c:idx val="2"/>
          <c:order val="2"/>
          <c:tx>
            <c:strRef>
              <c:f>'SBC-results'!$F$115</c:f>
              <c:strCache>
                <c:ptCount val="1"/>
                <c:pt idx="0">
                  <c:v>SmartPower2</c:v>
                </c:pt>
              </c:strCache>
            </c:strRef>
          </c:tx>
          <c:spPr>
            <a:ln w="635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'SBC-results'!$F$132:$F$141</c:f>
              <c:numCache>
                <c:formatCode>General</c:formatCode>
                <c:ptCount val="10"/>
                <c:pt idx="0">
                  <c:v>7.0452527470000001</c:v>
                </c:pt>
                <c:pt idx="1">
                  <c:v>7.0345384620000004</c:v>
                </c:pt>
                <c:pt idx="2">
                  <c:v>6.9221847829999996</c:v>
                </c:pt>
                <c:pt idx="3">
                  <c:v>7.0194456519999999</c:v>
                </c:pt>
                <c:pt idx="4">
                  <c:v>7.0416413039999997</c:v>
                </c:pt>
                <c:pt idx="5">
                  <c:v>6.9562934780000001</c:v>
                </c:pt>
                <c:pt idx="6">
                  <c:v>7.0811208790000002</c:v>
                </c:pt>
                <c:pt idx="7">
                  <c:v>6.9773478259999999</c:v>
                </c:pt>
                <c:pt idx="8">
                  <c:v>7.2899456520000001</c:v>
                </c:pt>
                <c:pt idx="9">
                  <c:v>7.0376413040000001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5A2-EF4E-AFC3-61A1DE068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074144"/>
        <c:axId val="1587958544"/>
      </c:lineChart>
      <c:catAx>
        <c:axId val="14510741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600"/>
                  <a:t>Matrix size= 2K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87958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79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600"/>
                  <a:t>Instantaneous power (watt)</a:t>
                </a:r>
              </a:p>
            </c:rich>
          </c:tx>
          <c:layout>
            <c:manualLayout>
              <c:xMode val="edge"/>
              <c:yMode val="edge"/>
              <c:x val="2.7277686852154936E-2"/>
              <c:y val="0.21218731820826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1074144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 sz="3000"/>
              <a:t>(a) Energy values from the charge counter, battery state, and rails.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mobile_resluts!$B$24</c:f>
              <c:strCache>
                <c:ptCount val="1"/>
                <c:pt idx="0">
                  <c:v>Charge_Counter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mobile_resluts!$A$25:$A$27</c:f>
              <c:strCache>
                <c:ptCount val="3"/>
                <c:pt idx="0">
                  <c:v>games</c:v>
                </c:pt>
                <c:pt idx="1">
                  <c:v>social_media</c:v>
                </c:pt>
                <c:pt idx="2">
                  <c:v>web</c:v>
                </c:pt>
              </c:strCache>
            </c:strRef>
          </c:cat>
          <c:val>
            <c:numRef>
              <c:f>mobile_resluts!$B$25:$B$27</c:f>
              <c:numCache>
                <c:formatCode>General</c:formatCode>
                <c:ptCount val="3"/>
                <c:pt idx="0">
                  <c:v>195.96</c:v>
                </c:pt>
                <c:pt idx="1">
                  <c:v>251.16</c:v>
                </c:pt>
                <c:pt idx="2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2-104A-A4A7-F1C3B185668D}"/>
            </c:ext>
          </c:extLst>
        </c:ser>
        <c:ser>
          <c:idx val="1"/>
          <c:order val="1"/>
          <c:tx>
            <c:strRef>
              <c:f>mobile_resluts!$C$24</c:f>
              <c:strCache>
                <c:ptCount val="1"/>
                <c:pt idx="0">
                  <c:v>Battery_State</c:v>
                </c:pt>
              </c:strCache>
            </c:strRef>
          </c:tx>
          <c:spPr>
            <a:solidFill>
              <a:srgbClr val="541116"/>
            </a:solidFill>
            <a:ln>
              <a:noFill/>
            </a:ln>
            <a:effectLst/>
          </c:spPr>
          <c:invertIfNegative val="0"/>
          <c:cat>
            <c:strRef>
              <c:f>mobile_resluts!$A$25:$A$27</c:f>
              <c:strCache>
                <c:ptCount val="3"/>
                <c:pt idx="0">
                  <c:v>games</c:v>
                </c:pt>
                <c:pt idx="1">
                  <c:v>social_media</c:v>
                </c:pt>
                <c:pt idx="2">
                  <c:v>web</c:v>
                </c:pt>
              </c:strCache>
            </c:strRef>
          </c:cat>
          <c:val>
            <c:numRef>
              <c:f>mobile_resluts!$C$25:$C$27</c:f>
              <c:numCache>
                <c:formatCode>General</c:formatCode>
                <c:ptCount val="3"/>
                <c:pt idx="0">
                  <c:v>203.17277736811022</c:v>
                </c:pt>
                <c:pt idx="1">
                  <c:v>242.07953263018598</c:v>
                </c:pt>
                <c:pt idx="2">
                  <c:v>268.37875813705534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2-104A-A4A7-F1C3B185668D}"/>
            </c:ext>
          </c:extLst>
        </c:ser>
        <c:ser>
          <c:idx val="2"/>
          <c:order val="2"/>
          <c:tx>
            <c:strRef>
              <c:f>mobile_resluts!$E$24</c:f>
              <c:strCache>
                <c:ptCount val="1"/>
                <c:pt idx="0">
                  <c:v>Rails_total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mobile_resluts!$A$25:$A$27</c:f>
              <c:strCache>
                <c:ptCount val="3"/>
                <c:pt idx="0">
                  <c:v>games</c:v>
                </c:pt>
                <c:pt idx="1">
                  <c:v>social_media</c:v>
                </c:pt>
                <c:pt idx="2">
                  <c:v>web</c:v>
                </c:pt>
              </c:strCache>
            </c:strRef>
          </c:cat>
          <c:val>
            <c:numRef>
              <c:f>mobile_resluts!$E$25:$E$27</c:f>
              <c:numCache>
                <c:formatCode>General</c:formatCode>
                <c:ptCount val="3"/>
                <c:pt idx="0">
                  <c:v>68.848641599999993</c:v>
                </c:pt>
                <c:pt idx="1">
                  <c:v>112.65060799999999</c:v>
                </c:pt>
                <c:pt idx="2">
                  <c:v>142.00219280000002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32-104A-A4A7-F1C3B185668D}"/>
            </c:ext>
          </c:extLst>
        </c:ser>
        <c:ser>
          <c:idx val="3"/>
          <c:order val="3"/>
          <c:tx>
            <c:strRef>
              <c:f>mobile_resluts!$F$24</c:f>
              <c:strCache>
                <c:ptCount val="1"/>
                <c:pt idx="0">
                  <c:v>Rails_CPUs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mobile_resluts!$A$25:$A$27</c:f>
              <c:strCache>
                <c:ptCount val="3"/>
                <c:pt idx="0">
                  <c:v>games</c:v>
                </c:pt>
                <c:pt idx="1">
                  <c:v>social_media</c:v>
                </c:pt>
                <c:pt idx="2">
                  <c:v>web</c:v>
                </c:pt>
              </c:strCache>
            </c:strRef>
          </c:cat>
          <c:val>
            <c:numRef>
              <c:f>mobile_resluts!$F$25:$F$27</c:f>
              <c:numCache>
                <c:formatCode>General</c:formatCode>
                <c:ptCount val="3"/>
                <c:pt idx="0">
                  <c:v>31.677446300000003</c:v>
                </c:pt>
                <c:pt idx="1">
                  <c:v>75.932819899999998</c:v>
                </c:pt>
                <c:pt idx="2">
                  <c:v>102.1389788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3-194F-A1E8-AA616042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01964096"/>
        <c:axId val="1373379376"/>
      </c:barChart>
      <c:catAx>
        <c:axId val="14019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3379376"/>
        <c:crosses val="autoZero"/>
        <c:auto val="1"/>
        <c:lblAlgn val="ctr"/>
        <c:lblOffset val="100"/>
        <c:noMultiLvlLbl val="0"/>
      </c:catAx>
      <c:valAx>
        <c:axId val="13733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3000"/>
                  <a:t>Energy (Joule)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964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381953</xdr:colOff>
      <xdr:row>59</xdr:row>
      <xdr:rowOff>65933</xdr:rowOff>
    </xdr:from>
    <xdr:to>
      <xdr:col>25</xdr:col>
      <xdr:colOff>53778</xdr:colOff>
      <xdr:row>78</xdr:row>
      <xdr:rowOff>50801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E51A0-B922-90E7-5DA7-B54407F83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482331</xdr:colOff>
      <xdr:row>41</xdr:row>
      <xdr:rowOff>65397</xdr:rowOff>
    </xdr:from>
    <xdr:to>
      <xdr:col>25</xdr:col>
      <xdr:colOff>55611</xdr:colOff>
      <xdr:row>59</xdr:row>
      <xdr:rowOff>68975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B60ACF-F509-DE4A-A4F1-E6B1C1491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378975</xdr:colOff>
      <xdr:row>41</xdr:row>
      <xdr:rowOff>76377</xdr:rowOff>
    </xdr:from>
    <xdr:to>
      <xdr:col>16</xdr:col>
      <xdr:colOff>494860</xdr:colOff>
      <xdr:row>59</xdr:row>
      <xdr:rowOff>79955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F9E915-0BB3-4941-A00B-68FC63F11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263160</xdr:colOff>
      <xdr:row>94</xdr:row>
      <xdr:rowOff>145142</xdr:rowOff>
    </xdr:from>
    <xdr:to>
      <xdr:col>28</xdr:col>
      <xdr:colOff>437404</xdr:colOff>
      <xdr:row>112</xdr:row>
      <xdr:rowOff>65894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BCAEF2C-AB25-1348-BBA4-AB050A6DF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597316</xdr:colOff>
      <xdr:row>94</xdr:row>
      <xdr:rowOff>154818</xdr:rowOff>
    </xdr:from>
    <xdr:to>
      <xdr:col>21</xdr:col>
      <xdr:colOff>263560</xdr:colOff>
      <xdr:row>112</xdr:row>
      <xdr:rowOff>75570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CB7065-B569-1A45-AA2A-322329780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603143</xdr:colOff>
      <xdr:row>112</xdr:row>
      <xdr:rowOff>75367</xdr:rowOff>
    </xdr:from>
    <xdr:to>
      <xdr:col>21</xdr:col>
      <xdr:colOff>269387</xdr:colOff>
      <xdr:row>129</xdr:row>
      <xdr:rowOff>195086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12F966-D165-6F43-81E7-A2E8ECBF4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257995</xdr:colOff>
      <xdr:row>112</xdr:row>
      <xdr:rowOff>61770</xdr:rowOff>
    </xdr:from>
    <xdr:to>
      <xdr:col>28</xdr:col>
      <xdr:colOff>432239</xdr:colOff>
      <xdr:row>129</xdr:row>
      <xdr:rowOff>194189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D4901D1-A6AF-1941-B137-8E411C8FB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793606</xdr:colOff>
      <xdr:row>129</xdr:row>
      <xdr:rowOff>192742</xdr:rowOff>
    </xdr:from>
    <xdr:to>
      <xdr:col>25</xdr:col>
      <xdr:colOff>142350</xdr:colOff>
      <xdr:row>147</xdr:row>
      <xdr:rowOff>116654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6163657-6B2C-8B4A-92DB-49228AC62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2402436</xdr:colOff>
      <xdr:row>33</xdr:row>
      <xdr:rowOff>47726</xdr:rowOff>
    </xdr:from>
    <xdr:to>
      <xdr:col>11</xdr:col>
      <xdr:colOff>1234036</xdr:colOff>
      <xdr:row>55</xdr:row>
      <xdr:rowOff>149326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CA276-2664-77B4-4DAA-BE25EEF51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1245817</xdr:colOff>
      <xdr:row>33</xdr:row>
      <xdr:rowOff>49113</xdr:rowOff>
    </xdr:from>
    <xdr:to>
      <xdr:col>22</xdr:col>
      <xdr:colOff>229817</xdr:colOff>
      <xdr:row>55</xdr:row>
      <xdr:rowOff>150713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5F27C-64BF-2647-9EF1-E1DD5D347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1239950</xdr:colOff>
      <xdr:row>55</xdr:row>
      <xdr:rowOff>153882</xdr:rowOff>
    </xdr:from>
    <xdr:to>
      <xdr:col>22</xdr:col>
      <xdr:colOff>223950</xdr:colOff>
      <xdr:row>78</xdr:row>
      <xdr:rowOff>52282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EA13BF-4E9C-894E-8D57-0809656B3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2398492</xdr:colOff>
      <xdr:row>55</xdr:row>
      <xdr:rowOff>149983</xdr:rowOff>
    </xdr:from>
    <xdr:to>
      <xdr:col>11</xdr:col>
      <xdr:colOff>1230092</xdr:colOff>
      <xdr:row>78</xdr:row>
      <xdr:rowOff>48383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CA2EA0-30D9-1049-BC65-FF5C656EE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34.846239930557" createdVersion="8" refreshedVersion="8" minRefreshableVersion="3" recordCount="150" xr:uid="{5EDBF08B-67CC-C54B-BE31-4E29B271A7F4}">
  <cacheSource type="worksheet">
    <worksheetSource ref="K1:P151" sheet="SBC-data"/>
  </cacheSource>
  <cacheFields count="6">
    <cacheField name="sys" numFmtId="0">
      <sharedItems count="3">
        <s v="INA219"/>
        <s v="ACS712"/>
        <s v="smartpower2"/>
      </sharedItems>
    </cacheField>
    <cacheField name="workloads" numFmtId="0">
      <sharedItems containsMixedTypes="1" containsNumber="1" containsInteger="1" minValue="500" maxValue="2000" count="5">
        <n v="500"/>
        <n v="2000"/>
        <n v="1000"/>
        <s v="pipeline"/>
        <s v="blackscholes"/>
      </sharedItems>
    </cacheField>
    <cacheField name="Power:" numFmtId="0">
      <sharedItems containsSemiMixedTypes="0" containsString="0" containsNumber="1" minValue="3.73" maxValue="9.0924393548386693"/>
    </cacheField>
    <cacheField name="Energy:" numFmtId="0">
      <sharedItems containsSemiMixedTypes="0" containsString="0" containsNumber="1" minValue="4.8032598304748504" maxValue="747.31514318707298"/>
    </cacheField>
    <cacheField name="Time:" numFmtId="0">
      <sharedItems containsSemiMixedTypes="0" containsString="0" containsNumber="1" minValue="1.2761654853820801" maxValue="92.525844812393103"/>
    </cacheField>
    <cacheField name="samples" numFmtId="0">
      <sharedItems containsSemiMixedTypes="0" containsString="0" containsNumber="1" containsInteger="1" minValue="1" maxValue="67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52.787254976851" createdVersion="8" refreshedVersion="8" minRefreshableVersion="3" recordCount="30" xr:uid="{E4845A9A-02FF-DA40-9062-DAE96444C09D}">
  <cacheSource type="worksheet">
    <worksheetSource ref="A1:BC31" sheet="mobile_data"/>
  </cacheSource>
  <cacheFields count="55">
    <cacheField name="Benchmark" numFmtId="0">
      <sharedItems count="3">
        <s v="games"/>
        <s v="social_media"/>
        <s v="web"/>
      </sharedItems>
    </cacheField>
    <cacheField name="Power_charge_counter" numFmtId="0">
      <sharedItems containsSemiMixedTypes="0" containsString="0" containsNumber="1" minValue="1.3503909999999999" maxValue="2.3790680000000002"/>
    </cacheField>
    <cacheField name="Energy_charge_counter" numFmtId="0">
      <sharedItems containsSemiMixedTypes="0" containsString="0" containsNumber="1" minValue="193.2" maxValue="303.60000000000002"/>
    </cacheField>
    <cacheField name="Time_charge_counter" numFmtId="0">
      <sharedItems containsSemiMixedTypes="0" containsString="0" containsNumber="1" minValue="121.204058" maxValue="143.06971100000001"/>
    </cacheField>
    <cacheField name="Power_battery_state" numFmtId="0">
      <sharedItems containsSemiMixedTypes="0" containsString="0" containsNumber="1" minValue="1.3495780825222701" maxValue="2.2149395490000501"/>
    </cacheField>
    <cacheField name="Energy_battery_state" numFmtId="0">
      <sharedItems containsSemiMixedTypes="0" containsString="0" containsNumber="1" minValue="196.015063674109" maxValue="308.01350272453101"/>
    </cacheField>
    <cacheField name="Time_battery_state" numFmtId="0">
      <sharedItems containsSemiMixedTypes="0" containsString="0" containsNumber="1" minValue="124.05719000000001" maxValue="152.08136999999999"/>
    </cacheField>
    <cacheField name="start_rails_time" numFmtId="0">
      <sharedItems containsSemiMixedTypes="0" containsString="0" containsNumber="1" containsInteger="1" minValue="5671275" maxValue="11119746"/>
    </cacheField>
    <cacheField name="start_S10M_VDD_TPU" numFmtId="0">
      <sharedItems containsSemiMixedTypes="0" containsString="0" containsNumber="1" containsInteger="1" minValue="33227371" maxValue="90700803"/>
    </cacheField>
    <cacheField name="start_VSYS_PWR_DISPLAY" numFmtId="0">
      <sharedItems containsSemiMixedTypes="0" containsString="0" containsNumber="1" containsInteger="1" minValue="249413062" maxValue="874395803"/>
    </cacheField>
    <cacheField name="start_L15M_VDD_SLC_M" numFmtId="0">
      <sharedItems containsSemiMixedTypes="0" containsString="0" containsNumber="1" containsInteger="1" minValue="21339428" maxValue="66881934"/>
    </cacheField>
    <cacheField name="start_S2M_VDD_CPUCL2" numFmtId="0">
      <sharedItems containsSemiMixedTypes="0" containsString="0" containsNumber="1" containsInteger="1" minValue="94397285" maxValue="1144402994"/>
    </cacheField>
    <cacheField name="start_S3M_VDD_CPUCL1" numFmtId="0">
      <sharedItems containsSemiMixedTypes="0" containsString="0" containsNumber="1" containsInteger="1" minValue="76095223" maxValue="472377249"/>
    </cacheField>
    <cacheField name="start_S4M_VDD_CPUCL0" numFmtId="0">
      <sharedItems containsSemiMixedTypes="0" containsString="0" containsNumber="1" containsInteger="1" minValue="195341506" maxValue="1230482017"/>
    </cacheField>
    <cacheField name="start_S5M_VDD_INT" numFmtId="0">
      <sharedItems containsSemiMixedTypes="0" containsString="0" containsNumber="1" containsInteger="1" minValue="67783592" maxValue="233545098"/>
    </cacheField>
    <cacheField name="start_S1M_VDD_MIF" numFmtId="0">
      <sharedItems containsSemiMixedTypes="0" containsString="0" containsNumber="1" containsInteger="1" minValue="129491688" maxValue="637835374"/>
    </cacheField>
    <cacheField name="end_rails_time" numFmtId="0">
      <sharedItems containsSemiMixedTypes="0" containsString="0" containsNumber="1" containsInteger="1" minValue="5795993" maxValue="11251844"/>
    </cacheField>
    <cacheField name="end_S10M_VDD_TPU" numFmtId="0">
      <sharedItems containsSemiMixedTypes="0" containsString="0" containsNumber="1" containsInteger="1" minValue="34543044" maxValue="92094227"/>
    </cacheField>
    <cacheField name="end_VSYS_PWR_DISPLAY" numFmtId="0">
      <sharedItems containsSemiMixedTypes="0" containsString="0" containsNumber="1" containsInteger="1" minValue="267975588" maxValue="891167363"/>
    </cacheField>
    <cacheField name="end_L15M_VDD_SLC_M" numFmtId="0">
      <sharedItems containsSemiMixedTypes="0" containsString="0" containsNumber="1" containsInteger="1" minValue="22256280" maxValue="68043811"/>
    </cacheField>
    <cacheField name="end_S2M_VDD_CPUCL2" numFmtId="0">
      <sharedItems containsSemiMixedTypes="0" containsString="0" containsNumber="1" containsInteger="1" minValue="131654065" maxValue="1176144665"/>
    </cacheField>
    <cacheField name="end_S3M_VDD_CPUCL1" numFmtId="0">
      <sharedItems containsSemiMixedTypes="0" containsString="0" containsNumber="1" containsInteger="1" minValue="90770013" maxValue="484498454"/>
    </cacheField>
    <cacheField name="end_S4M_VDD_CPUCL0" numFmtId="0">
      <sharedItems containsSemiMixedTypes="0" containsString="0" containsNumber="1" containsInteger="1" minValue="230032019" maxValue="1263314172"/>
    </cacheField>
    <cacheField name="end_S5M_VDD_INT" numFmtId="0">
      <sharedItems containsSemiMixedTypes="0" containsString="0" containsNumber="1" containsInteger="1" minValue="71460155" maxValue="237911162"/>
    </cacheField>
    <cacheField name="end_S1M_VDD_MIF" numFmtId="0">
      <sharedItems containsSemiMixedTypes="0" containsString="0" containsNumber="1" containsInteger="1" minValue="142886499" maxValue="652014413"/>
    </cacheField>
    <cacheField name="diff_rails_time" numFmtId="0">
      <sharedItems containsSemiMixedTypes="0" containsString="0" containsNumber="1" containsInteger="1" minValue="121206" maxValue="138775"/>
    </cacheField>
    <cacheField name="diff_S10M_VDD_TPU" numFmtId="0">
      <sharedItems containsSemiMixedTypes="0" containsString="0" containsNumber="1" containsInteger="1" minValue="1278622" maxValue="1463888"/>
    </cacheField>
    <cacheField name="diff_VSYS_PWR_DISPLAY" numFmtId="0">
      <sharedItems containsSemiMixedTypes="0" containsString="0" containsNumber="1" containsInteger="1" minValue="15366848" maxValue="19534333"/>
    </cacheField>
    <cacheField name="diff_L15M_VDD_SLC_M" numFmtId="0">
      <sharedItems containsSemiMixedTypes="0" containsString="0" containsNumber="1" containsInteger="1" minValue="916852" maxValue="1283980"/>
    </cacheField>
    <cacheField name="diff_S2M_VDD_CPUCL2" numFmtId="0">
      <sharedItems containsSemiMixedTypes="0" containsString="0" containsNumber="1" containsInteger="1" minValue="8573190" maxValue="56764535"/>
    </cacheField>
    <cacheField name="diff_S3M_VDD_CPUCL1" numFmtId="0">
      <sharedItems containsSemiMixedTypes="0" containsString="0" containsNumber="1" containsInteger="1" minValue="5415334" maxValue="17217657"/>
    </cacheField>
    <cacheField name="diff_S4M_VDD_CPUCL0" numFmtId="0">
      <sharedItems containsSemiMixedTypes="0" containsString="0" containsNumber="1" containsInteger="1" minValue="13687706" maxValue="42347154"/>
    </cacheField>
    <cacheField name="diff_S5M_VDD_INT" numFmtId="0">
      <sharedItems containsSemiMixedTypes="0" containsString="0" containsNumber="1" containsInteger="1" minValue="3676563" maxValue="4795308"/>
    </cacheField>
    <cacheField name="diff_S1M_VDD_MIF" numFmtId="0">
      <sharedItems containsSemiMixedTypes="0" containsString="0" containsNumber="1" containsInteger="1" minValue="11322882" maxValue="16014210"/>
    </cacheField>
    <cacheField name="diff_rails_time_sec" numFmtId="0">
      <sharedItems containsSemiMixedTypes="0" containsString="0" containsNumber="1" minValue="121.206" maxValue="138.77500000000001"/>
    </cacheField>
    <cacheField name="energy_S10M_VDD_TPU" numFmtId="0">
      <sharedItems containsSemiMixedTypes="0" containsString="0" containsNumber="1" minValue="12.78622" maxValue="14.63888"/>
    </cacheField>
    <cacheField name="energy_VSYS_PWR_DISPLAY" numFmtId="0">
      <sharedItems containsSemiMixedTypes="0" containsString="0" containsNumber="1" minValue="153.66847999999999" maxValue="195.34333000000001"/>
    </cacheField>
    <cacheField name="energy_L15M_VDD_SLC_M" numFmtId="0">
      <sharedItems containsSemiMixedTypes="0" containsString="0" containsNumber="1" minValue="9.1685199999999991" maxValue="12.8398"/>
    </cacheField>
    <cacheField name="energy_S2M_VDD_CPUCL2" numFmtId="0">
      <sharedItems containsSemiMixedTypes="0" containsString="0" containsNumber="1" minValue="85.731899999999996" maxValue="567.64535000000001"/>
    </cacheField>
    <cacheField name="energy_S3M_VDD_CPUCL1" numFmtId="0">
      <sharedItems containsSemiMixedTypes="0" containsString="0" containsNumber="1" minValue="54.15334" maxValue="172.17657"/>
    </cacheField>
    <cacheField name="energy_S4M_VDD_CPUCL0" numFmtId="0">
      <sharedItems containsSemiMixedTypes="0" containsString="0" containsNumber="1" minValue="136.87706" maxValue="423.47154"/>
    </cacheField>
    <cacheField name="energy_S5M_VDD_INT" numFmtId="0">
      <sharedItems containsSemiMixedTypes="0" containsString="0" containsNumber="1" minValue="36.765630000000002" maxValue="47.95308"/>
    </cacheField>
    <cacheField name="energy_S1M_VDD_MIF" numFmtId="0">
      <sharedItems containsSemiMixedTypes="0" containsString="0" containsNumber="1" minValue="113.22882" maxValue="160.1421"/>
    </cacheField>
    <cacheField name="power_S10M_VDD_TPU" numFmtId="0">
      <sharedItems containsSemiMixedTypes="0" containsString="0" containsNumber="1" minValue="0.10548219690426658" maxValue="0.10549269323317095"/>
    </cacheField>
    <cacheField name="power_VSYS_PWR_DISPLAY" numFmtId="0">
      <sharedItems containsSemiMixedTypes="0" containsString="0" containsNumber="1" minValue="1.2481766095428133" maxValue="1.4883598197533636"/>
    </cacheField>
    <cacheField name="power_L15M_VDD_SLC_M" numFmtId="0">
      <sharedItems containsSemiMixedTypes="0" containsString="0" containsNumber="1" minValue="7.3514007601148179E-2" maxValue="0.10275975316050244"/>
    </cacheField>
    <cacheField name="power_S2M_VDD_CPUCL2" numFmtId="0">
      <sharedItems containsSemiMixedTypes="0" containsString="0" containsNumber="1" minValue="0.62963631778058005" maxValue="4.6122654847123252"/>
    </cacheField>
    <cacheField name="power_S3M_VDD_CPUCL1" numFmtId="0">
      <sharedItems containsSemiMixedTypes="0" containsString="0" containsNumber="1" minValue="0.41028274820687055" maxValue="1.3961885029881851"/>
    </cacheField>
    <cacheField name="power_S4M_VDD_CPUCL0" numFmtId="0">
      <sharedItems containsSemiMixedTypes="0" containsString="0" containsNumber="1" minValue="1.0334243865609665" maxValue="3.3859033013776396"/>
    </cacheField>
    <cacheField name="power_S5M_VDD_INT" numFmtId="0">
      <sharedItems containsSemiMixedTypes="0" containsString="0" containsNumber="1" minValue="0.29479008643499738" maxValue="0.35836015307071839"/>
    </cacheField>
    <cacheField name="power_S1M_VDD_MIF" numFmtId="0">
      <sharedItems containsSemiMixedTypes="0" containsString="0" containsNumber="1" minValue="0.8677144582861458" maxValue="1.2986003778817539"/>
    </cacheField>
    <cacheField name="energy_R_total" numFmtId="0">
      <sharedItems containsSemiMixedTypes="0" containsString="0" containsNumber="1" minValue="63.387566999999997" maxValue="153.09303299999999"/>
    </cacheField>
    <cacheField name="energy_R_CPUs" numFmtId="0">
      <sharedItems containsSemiMixedTypes="0" containsString="0" containsNumber="1" minValue="27.695091000000001" maxValue="112.45383"/>
    </cacheField>
    <cacheField name="power_R_total" numFmtId="0">
      <sharedItems containsSemiMixedTypes="0" containsString="0" containsNumber="1" minValue="0.47857732729331826" maxValue="1.2414391375213876"/>
    </cacheField>
    <cacheField name="Power_R_CPUs" numFmtId="0">
      <sharedItems containsSemiMixedTypes="0" containsString="0" containsNumber="1" minValue="0.20909845979614952" maxValue="0.911893787656403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n v="3.98"/>
    <n v="5.1253228330612099"/>
    <n v="1.28776955604553"/>
    <n v="1"/>
  </r>
  <r>
    <x v="0"/>
    <x v="0"/>
    <n v="3.82"/>
    <n v="4.8749521541595398"/>
    <n v="1.2761654853820801"/>
    <n v="1"/>
  </r>
  <r>
    <x v="0"/>
    <x v="0"/>
    <n v="3.76"/>
    <n v="4.8032598304748504"/>
    <n v="1.2774627208709699"/>
    <n v="1"/>
  </r>
  <r>
    <x v="0"/>
    <x v="0"/>
    <n v="4.01"/>
    <n v="5.1615523886680599"/>
    <n v="1.28717017173767"/>
    <n v="1"/>
  </r>
  <r>
    <x v="0"/>
    <x v="0"/>
    <n v="4.09"/>
    <n v="5.2921505165099996"/>
    <n v="1.29392433166503"/>
    <n v="1"/>
  </r>
  <r>
    <x v="0"/>
    <x v="0"/>
    <n v="3.73"/>
    <n v="5.1614771771430901"/>
    <n v="1.3837740421295099"/>
    <n v="1"/>
  </r>
  <r>
    <x v="0"/>
    <x v="0"/>
    <n v="3.91"/>
    <n v="5.0063212656974798"/>
    <n v="1.28038907051086"/>
    <n v="1"/>
  </r>
  <r>
    <x v="0"/>
    <x v="0"/>
    <n v="3.78"/>
    <n v="4.8253961563110304"/>
    <n v="1.2765598297119101"/>
    <n v="1"/>
  </r>
  <r>
    <x v="0"/>
    <x v="0"/>
    <n v="4.09"/>
    <n v="5.2921505165099996"/>
    <n v="1.29392433166503"/>
    <n v="1"/>
  </r>
  <r>
    <x v="0"/>
    <x v="0"/>
    <n v="3.9"/>
    <n v="5.0155051231384196"/>
    <n v="1.28602695465087"/>
    <n v="1"/>
  </r>
  <r>
    <x v="0"/>
    <x v="1"/>
    <n v="6.8630809674027899"/>
    <n v="628.68481869757295"/>
    <n v="91.603876113891602"/>
    <n v="6657"/>
  </r>
  <r>
    <x v="0"/>
    <x v="1"/>
    <n v="6.1803820993159997"/>
    <n v="571.84507500260497"/>
    <n v="92.525844812393103"/>
    <n v="6726"/>
  </r>
  <r>
    <x v="0"/>
    <x v="1"/>
    <n v="7.0618356328734002"/>
    <n v="647.79412839681004"/>
    <n v="91.731691598892198"/>
    <n v="6668"/>
  </r>
  <r>
    <x v="0"/>
    <x v="1"/>
    <n v="7.0521431780739796"/>
    <n v="647.84963917106302"/>
    <n v="91.865638971328707"/>
    <n v="6677"/>
  </r>
  <r>
    <x v="0"/>
    <x v="1"/>
    <n v="6.8017910892565201"/>
    <n v="627.97096466177197"/>
    <n v="92.324353456497093"/>
    <n v="6711"/>
  </r>
  <r>
    <x v="0"/>
    <x v="1"/>
    <n v="6.7724843423800003"/>
    <n v="624.70552180220898"/>
    <n v="92.241707801818805"/>
    <n v="6706"/>
  </r>
  <r>
    <x v="0"/>
    <x v="1"/>
    <n v="6.8219827072153203"/>
    <n v="629.47053792874794"/>
    <n v="92.270907878875704"/>
    <n v="6708"/>
  </r>
  <r>
    <x v="0"/>
    <x v="1"/>
    <n v="6.0323744972441196"/>
    <n v="557.01124681106"/>
    <n v="92.336980581283498"/>
    <n v="6713"/>
  </r>
  <r>
    <x v="0"/>
    <x v="1"/>
    <n v="6.8213356215490197"/>
    <n v="628.75316276474405"/>
    <n v="92.174494504928504"/>
    <n v="6701"/>
  </r>
  <r>
    <x v="0"/>
    <x v="1"/>
    <n v="6.0566626632637002"/>
    <n v="555.09372427027802"/>
    <n v="91.650097608566199"/>
    <n v="6661"/>
  </r>
  <r>
    <x v="0"/>
    <x v="2"/>
    <n v="4.8228813559321901"/>
    <n v="50.543993328991498"/>
    <n v="10.4800407886505"/>
    <n v="649"/>
  </r>
  <r>
    <x v="0"/>
    <x v="2"/>
    <n v="4.7393374422187904"/>
    <n v="49.6841141483999"/>
    <n v="10.4833459854125"/>
    <n v="649"/>
  </r>
  <r>
    <x v="0"/>
    <x v="2"/>
    <n v="4.6163944530046104"/>
    <n v="48.356941676102998"/>
    <n v="10.4750454425811"/>
    <n v="649"/>
  </r>
  <r>
    <x v="0"/>
    <x v="2"/>
    <n v="4.51358578052551"/>
    <n v="47.197779938736197"/>
    <n v="10.4568257331848"/>
    <n v="647"/>
  </r>
  <r>
    <x v="0"/>
    <x v="2"/>
    <n v="4.5109891808346303"/>
    <n v="47.145528720036999"/>
    <n v="10.4512617588043"/>
    <n v="647"/>
  </r>
  <r>
    <x v="0"/>
    <x v="2"/>
    <n v="4.62950387596897"/>
    <n v="48.305179500757099"/>
    <n v="10.4342021942138"/>
    <n v="645"/>
  </r>
  <r>
    <x v="0"/>
    <x v="2"/>
    <n v="4.6349074074074004"/>
    <n v="48.5269436348146"/>
    <n v="10.469884157180701"/>
    <n v="648"/>
  </r>
  <r>
    <x v="0"/>
    <x v="2"/>
    <n v="4.4847222222222296"/>
    <n v="46.907356849643897"/>
    <n v="10.459367275238"/>
    <n v="648"/>
  </r>
  <r>
    <x v="0"/>
    <x v="2"/>
    <n v="4.7257253086419704"/>
    <n v="49.503245329150403"/>
    <n v="10.4752693176269"/>
    <n v="648"/>
  </r>
  <r>
    <x v="0"/>
    <x v="2"/>
    <n v="4.6206327160493803"/>
    <n v="48.3676747174027"/>
    <n v="10.467760086059499"/>
    <n v="648"/>
  </r>
  <r>
    <x v="1"/>
    <x v="0"/>
    <n v="3.8178999999999998"/>
    <n v="4.8865914798498098"/>
    <n v="1.2799160480499201"/>
    <n v="1"/>
  </r>
  <r>
    <x v="1"/>
    <x v="0"/>
    <n v="3.8178999999999998"/>
    <n v="4.8742083260297697"/>
    <n v="1.27667260169982"/>
    <n v="1"/>
  </r>
  <r>
    <x v="1"/>
    <x v="0"/>
    <n v="3.8178999999999998"/>
    <n v="4.8803116078853597"/>
    <n v="1.2782711982727"/>
    <n v="1"/>
  </r>
  <r>
    <x v="1"/>
    <x v="0"/>
    <n v="3.8178999999999998"/>
    <n v="4.8880724700927702"/>
    <n v="1.2803039550781199"/>
    <n v="1"/>
  </r>
  <r>
    <x v="1"/>
    <x v="0"/>
    <n v="3.8178999999999998"/>
    <n v="4.8928931980132999"/>
    <n v="1.28156661987304"/>
    <n v="1"/>
  </r>
  <r>
    <x v="1"/>
    <x v="0"/>
    <n v="3.8178999999999998"/>
    <n v="4.8947382915735203"/>
    <n v="1.28204989433288"/>
    <n v="1"/>
  </r>
  <r>
    <x v="1"/>
    <x v="0"/>
    <n v="3.8178999999999998"/>
    <n v="4.8962010766506197"/>
    <n v="1.2824330329895"/>
    <n v="1"/>
  </r>
  <r>
    <x v="1"/>
    <x v="0"/>
    <n v="3.8178999999999998"/>
    <n v="4.8891001517057404"/>
    <n v="1.28057312965393"/>
    <n v="1"/>
  </r>
  <r>
    <x v="1"/>
    <x v="0"/>
    <n v="3.8178999999999998"/>
    <n v="4.8901078076362596"/>
    <n v="1.2808370590209901"/>
    <n v="1"/>
  </r>
  <r>
    <x v="1"/>
    <x v="0"/>
    <n v="3.8178999999999998"/>
    <n v="4.8743403134822803"/>
    <n v="1.2767071723937899"/>
    <n v="1"/>
  </r>
  <r>
    <x v="1"/>
    <x v="2"/>
    <n v="5.5753891999999796"/>
    <n v="58.283495629082402"/>
    <n v="10.4537088871002"/>
    <n v="500"/>
  </r>
  <r>
    <x v="1"/>
    <x v="2"/>
    <n v="5.5071794768611397"/>
    <n v="57.317509415291497"/>
    <n v="10.407779455184899"/>
    <n v="497"/>
  </r>
  <r>
    <x v="1"/>
    <x v="2"/>
    <n v="5.4331232380951997"/>
    <n v="59.158252652834499"/>
    <n v="10.888442993164"/>
    <n v="525"/>
  </r>
  <r>
    <x v="1"/>
    <x v="2"/>
    <n v="5.4505194388777403"/>
    <n v="56.849397628738203"/>
    <n v="10.4300880432128"/>
    <n v="499"/>
  </r>
  <r>
    <x v="1"/>
    <x v="2"/>
    <n v="5.5545737999999796"/>
    <n v="58.067137054636802"/>
    <n v="10.4539320468902"/>
    <n v="500"/>
  </r>
  <r>
    <x v="1"/>
    <x v="2"/>
    <n v="5.4748734406438402"/>
    <n v="56.966623193161404"/>
    <n v="10.4051032066345"/>
    <n v="497"/>
  </r>
  <r>
    <x v="1"/>
    <x v="2"/>
    <n v="5.5584733466933702"/>
    <n v="58.035333651971499"/>
    <n v="10.440876483917201"/>
    <n v="499"/>
  </r>
  <r>
    <x v="1"/>
    <x v="2"/>
    <n v="5.5038427999999797"/>
    <n v="57.573734950925498"/>
    <n v="10.460643053054801"/>
    <n v="500"/>
  </r>
  <r>
    <x v="1"/>
    <x v="2"/>
    <n v="5.5426447791164497"/>
    <n v="57.796246961243298"/>
    <n v="10.4275574684143"/>
    <n v="498"/>
  </r>
  <r>
    <x v="1"/>
    <x v="2"/>
    <n v="5.5008093999999703"/>
    <n v="57.515802585960699"/>
    <n v="10.455879926681501"/>
    <n v="500"/>
  </r>
  <r>
    <x v="1"/>
    <x v="1"/>
    <n v="8.1193193223618199"/>
    <n v="747.31514318707298"/>
    <n v="92.0416002273559"/>
    <n v="5165"/>
  </r>
  <r>
    <x v="1"/>
    <x v="1"/>
    <n v="6.9534220460260503"/>
    <n v="640.79888995153203"/>
    <n v="92.155903339385901"/>
    <n v="5171"/>
  </r>
  <r>
    <x v="1"/>
    <x v="1"/>
    <n v="7.7839140058198701"/>
    <n v="714.94382839995501"/>
    <n v="91.848885774612398"/>
    <n v="5155"/>
  </r>
  <r>
    <x v="1"/>
    <x v="1"/>
    <n v="7.7408570790447904"/>
    <n v="710.16589114580097"/>
    <n v="91.742540121078406"/>
    <n v="5149"/>
  </r>
  <r>
    <x v="1"/>
    <x v="1"/>
    <n v="8.0576339918649893"/>
    <n v="741.29576288825501"/>
    <n v="91.999185323715196"/>
    <n v="5163"/>
  </r>
  <r>
    <x v="1"/>
    <x v="1"/>
    <n v="7.8509873080662897"/>
    <n v="719.80214867076404"/>
    <n v="91.683010101318303"/>
    <n v="5145"/>
  </r>
  <r>
    <x v="1"/>
    <x v="1"/>
    <n v="7.7795386125148296"/>
    <n v="713.30548591880802"/>
    <n v="91.689947366714406"/>
    <n v="5146"/>
  </r>
  <r>
    <x v="1"/>
    <x v="1"/>
    <n v="6.8702428295324198"/>
    <n v="633.44026470318795"/>
    <n v="92.200564146041799"/>
    <n v="5174"/>
  </r>
  <r>
    <x v="1"/>
    <x v="1"/>
    <n v="7.76806667964214"/>
    <n v="711.22938500064402"/>
    <n v="91.558094739913898"/>
    <n v="5138"/>
  </r>
  <r>
    <x v="1"/>
    <x v="1"/>
    <n v="8.0095393258425407"/>
    <n v="736.71108166658598"/>
    <n v="91.979207754135103"/>
    <n v="5162"/>
  </r>
  <r>
    <x v="2"/>
    <x v="0"/>
    <n v="4.9080000000000004"/>
    <n v="6.3214370999999998"/>
    <n v="1.28798637"/>
    <n v="1"/>
  </r>
  <r>
    <x v="2"/>
    <x v="0"/>
    <n v="4.5960000000000001"/>
    <n v="5.9420742999999998"/>
    <n v="1.29287953"/>
    <n v="1"/>
  </r>
  <r>
    <x v="2"/>
    <x v="0"/>
    <n v="4.5845000000000002"/>
    <n v="5.9227015999999999"/>
    <n v="1.29189697"/>
    <n v="1"/>
  </r>
  <r>
    <x v="2"/>
    <x v="0"/>
    <n v="4.5609999999999999"/>
    <n v="5.8841390999999996"/>
    <n v="1.2900984799999999"/>
    <n v="1"/>
  </r>
  <r>
    <x v="2"/>
    <x v="0"/>
    <n v="4.5540000000000003"/>
    <n v="5.8481548999999999"/>
    <n v="1.2841798200000001"/>
    <n v="1"/>
  </r>
  <r>
    <x v="2"/>
    <x v="0"/>
    <n v="4.5190000000000001"/>
    <n v="5.8080208000000004"/>
    <n v="1.2852446900000001"/>
    <n v="1"/>
  </r>
  <r>
    <x v="2"/>
    <x v="0"/>
    <n v="4.5419999999999998"/>
    <n v="5.8732612"/>
    <n v="1.2931002199999999"/>
    <n v="1"/>
  </r>
  <r>
    <x v="2"/>
    <x v="0"/>
    <n v="4.5419999999999998"/>
    <n v="5.8160416000000001"/>
    <n v="1.2805023200000001"/>
    <n v="1"/>
  </r>
  <r>
    <x v="2"/>
    <x v="0"/>
    <n v="4.4009999999999998"/>
    <n v="5.6472160000000002"/>
    <n v="1.28316655"/>
    <n v="1"/>
  </r>
  <r>
    <x v="2"/>
    <x v="0"/>
    <n v="4.4885000000000002"/>
    <n v="5.8058912999999999"/>
    <n v="1.2935036799999999"/>
    <n v="1"/>
  </r>
  <r>
    <x v="2"/>
    <x v="2"/>
    <n v="5.7481999999999998"/>
    <n v="59.900157999999998"/>
    <n v="10.4206808"/>
    <n v="17"/>
  </r>
  <r>
    <x v="2"/>
    <x v="2"/>
    <n v="5.798"/>
    <n v="60.358145999999998"/>
    <n v="10.410166500000001"/>
    <n v="20"/>
  </r>
  <r>
    <x v="2"/>
    <x v="2"/>
    <n v="5.6783999999999999"/>
    <n v="59.093777000000003"/>
    <n v="10.406765500000001"/>
    <n v="20"/>
  </r>
  <r>
    <x v="2"/>
    <x v="2"/>
    <n v="5.8954000000000004"/>
    <n v="61.490031999999999"/>
    <n v="10.4301712"/>
    <n v="20"/>
  </r>
  <r>
    <x v="2"/>
    <x v="2"/>
    <n v="5.3585454500000003"/>
    <n v="55.809970999999997"/>
    <n v="10.415134399999999"/>
    <n v="22"/>
  </r>
  <r>
    <x v="2"/>
    <x v="2"/>
    <n v="5.7695999999999996"/>
    <n v="60.163198000000001"/>
    <n v="10.427620299999999"/>
    <n v="22"/>
  </r>
  <r>
    <x v="2"/>
    <x v="2"/>
    <n v="5.3325454499999996"/>
    <n v="55.578446999999997"/>
    <n v="10.4224984"/>
    <n v="20"/>
  </r>
  <r>
    <x v="2"/>
    <x v="2"/>
    <n v="5.6627000000000001"/>
    <n v="59.087819000000003"/>
    <n v="10.4345664"/>
    <n v="22"/>
  </r>
  <r>
    <x v="2"/>
    <x v="2"/>
    <n v="5.4100909100000001"/>
    <n v="56.307760999999999"/>
    <n v="10.407914099999999"/>
    <n v="22"/>
  </r>
  <r>
    <x v="2"/>
    <x v="2"/>
    <n v="5.6425000000000001"/>
    <n v="58.776287000000004"/>
    <n v="10.416710200000001"/>
    <n v="20"/>
  </r>
  <r>
    <x v="2"/>
    <x v="1"/>
    <n v="7.0452527470000001"/>
    <n v="645.96359589999997"/>
    <n v="91.687781700000002"/>
    <n v="182"/>
  </r>
  <r>
    <x v="2"/>
    <x v="1"/>
    <n v="7.0345384620000004"/>
    <n v="646.12639420000005"/>
    <n v="91.850573819999994"/>
    <n v="182"/>
  </r>
  <r>
    <x v="2"/>
    <x v="1"/>
    <n v="6.9221847829999996"/>
    <n v="635.51945760000001"/>
    <n v="91.809085940000003"/>
    <n v="184"/>
  </r>
  <r>
    <x v="2"/>
    <x v="1"/>
    <n v="7.0194456519999999"/>
    <n v="644.24828820000005"/>
    <n v="91.780508049999995"/>
    <n v="184"/>
  </r>
  <r>
    <x v="2"/>
    <x v="1"/>
    <n v="7.0416413039999997"/>
    <n v="646.83682969999995"/>
    <n v="91.858815550000003"/>
    <n v="184"/>
  </r>
  <r>
    <x v="2"/>
    <x v="1"/>
    <n v="6.9562934780000001"/>
    <n v="638.19524679999995"/>
    <n v="91.743577060000007"/>
    <n v="184"/>
  </r>
  <r>
    <x v="2"/>
    <x v="1"/>
    <n v="7.0811208790000002"/>
    <n v="648.83117030000005"/>
    <n v="91.628314410000002"/>
    <n v="182"/>
  </r>
  <r>
    <x v="2"/>
    <x v="1"/>
    <n v="6.9773478259999999"/>
    <n v="639.60039410000002"/>
    <n v="91.668125209999999"/>
    <n v="184"/>
  </r>
  <r>
    <x v="2"/>
    <x v="1"/>
    <n v="7.2899456520000001"/>
    <n v="668.83221170000002"/>
    <n v="91.747215089999997"/>
    <n v="184"/>
  </r>
  <r>
    <x v="2"/>
    <x v="1"/>
    <n v="7.0376413040000001"/>
    <n v="646.07178969999995"/>
    <n v="91.802318670000005"/>
    <n v="184"/>
  </r>
  <r>
    <x v="1"/>
    <x v="3"/>
    <n v="9.0503958785249097"/>
    <n v="88.423407611743201"/>
    <n v="9.7701148986816406"/>
    <n v="461"/>
  </r>
  <r>
    <x v="1"/>
    <x v="3"/>
    <n v="9.0924393548386693"/>
    <n v="89.509141093436796"/>
    <n v="9.8443484306335396"/>
    <n v="465"/>
  </r>
  <r>
    <x v="1"/>
    <x v="3"/>
    <n v="9.0817748358861703"/>
    <n v="88.229796854410907"/>
    <n v="9.7150390148162806"/>
    <n v="457"/>
  </r>
  <r>
    <x v="1"/>
    <x v="3"/>
    <n v="9.0162974468084602"/>
    <n v="89.522911039830007"/>
    <n v="9.9290103912353498"/>
    <n v="470"/>
  </r>
  <r>
    <x v="1"/>
    <x v="3"/>
    <n v="8.9606201298700707"/>
    <n v="87.756277130024202"/>
    <n v="9.7935495376586896"/>
    <n v="462"/>
  </r>
  <r>
    <x v="1"/>
    <x v="3"/>
    <n v="9.0526137339055204"/>
    <n v="89.223402219319496"/>
    <n v="9.8560929298400808"/>
    <n v="466"/>
  </r>
  <r>
    <x v="1"/>
    <x v="3"/>
    <n v="8.9063352297592395"/>
    <n v="86.5406617394774"/>
    <n v="9.7167532444000209"/>
    <n v="457"/>
  </r>
  <r>
    <x v="1"/>
    <x v="3"/>
    <n v="8.8843783261802098"/>
    <n v="87.600780635056594"/>
    <n v="9.8600912094116193"/>
    <n v="466"/>
  </r>
  <r>
    <x v="1"/>
    <x v="3"/>
    <n v="8.8939754923412995"/>
    <n v="86.378685563082499"/>
    <n v="9.7120444774627597"/>
    <n v="457"/>
  </r>
  <r>
    <x v="1"/>
    <x v="3"/>
    <n v="8.8138434408601398"/>
    <n v="86.786034080371806"/>
    <n v="9.8465595245361293"/>
    <n v="465"/>
  </r>
  <r>
    <x v="2"/>
    <x v="3"/>
    <n v="8.61088889"/>
    <n v="84.479613599999993"/>
    <n v="9.81078896"/>
    <n v="9"/>
  </r>
  <r>
    <x v="2"/>
    <x v="3"/>
    <n v="8.7108888899999997"/>
    <n v="86.711194899999995"/>
    <n v="9.9543451899999997"/>
    <n v="9"/>
  </r>
  <r>
    <x v="2"/>
    <x v="3"/>
    <n v="8.7950999999999997"/>
    <n v="87.3779459"/>
    <n v="9.9348439400000004"/>
    <n v="10"/>
  </r>
  <r>
    <x v="2"/>
    <x v="3"/>
    <n v="8.6059999999999999"/>
    <n v="85.6745169"/>
    <n v="9.9552076300000003"/>
    <n v="10"/>
  </r>
  <r>
    <x v="2"/>
    <x v="3"/>
    <n v="8.7864444400000004"/>
    <n v="87.155656300000004"/>
    <n v="9.9193316300000003"/>
    <n v="9"/>
  </r>
  <r>
    <x v="2"/>
    <x v="3"/>
    <n v="8.6741111100000001"/>
    <n v="86.218952099999996"/>
    <n v="9.9398025899999993"/>
    <n v="9"/>
  </r>
  <r>
    <x v="2"/>
    <x v="3"/>
    <n v="7.4171111099999996"/>
    <n v="73.721242700000005"/>
    <n v="9.9393472299999992"/>
    <n v="9"/>
  </r>
  <r>
    <x v="2"/>
    <x v="3"/>
    <n v="8.6273"/>
    <n v="86.150748800000002"/>
    <n v="9.9858297199999999"/>
    <n v="10"/>
  </r>
  <r>
    <x v="2"/>
    <x v="3"/>
    <n v="8.6948000000000008"/>
    <n v="86.424686399999999"/>
    <n v="9.9398130400000007"/>
    <n v="10"/>
  </r>
  <r>
    <x v="2"/>
    <x v="3"/>
    <n v="8.7246000000000006"/>
    <n v="86.837671299999997"/>
    <n v="9.9531980099999995"/>
    <n v="10"/>
  </r>
  <r>
    <x v="0"/>
    <x v="3"/>
    <n v="8.3712792792792694"/>
    <n v="77.140150298281796"/>
    <n v="9.2148580551147408"/>
    <n v="555"/>
  </r>
  <r>
    <x v="0"/>
    <x v="3"/>
    <n v="8.4411111111111108"/>
    <n v="83.265787278281294"/>
    <n v="9.8643159866333008"/>
    <n v="603"/>
  </r>
  <r>
    <x v="0"/>
    <x v="3"/>
    <n v="8.3831125827814503"/>
    <n v="82.7241974572472"/>
    <n v="9.8679573535919101"/>
    <n v="604"/>
  </r>
  <r>
    <x v="0"/>
    <x v="3"/>
    <n v="8.4857807308969999"/>
    <n v="83.586570063302602"/>
    <n v="9.8501920700073207"/>
    <n v="602"/>
  </r>
  <r>
    <x v="0"/>
    <x v="3"/>
    <n v="8.3587086092715204"/>
    <n v="82.546340874472904"/>
    <n v="9.8754897117614693"/>
    <n v="604"/>
  </r>
  <r>
    <x v="0"/>
    <x v="3"/>
    <n v="8.3018604651162704"/>
    <n v="81.747104767089596"/>
    <n v="9.84684157371521"/>
    <n v="602"/>
  </r>
  <r>
    <x v="0"/>
    <x v="3"/>
    <n v="8.3459701492537306"/>
    <n v="82.253969331001201"/>
    <n v="9.8555312156677193"/>
    <n v="603"/>
  </r>
  <r>
    <x v="0"/>
    <x v="3"/>
    <n v="8.3632948929159792"/>
    <n v="82.923954835008701"/>
    <n v="9.9152255058288503"/>
    <n v="607"/>
  </r>
  <r>
    <x v="0"/>
    <x v="3"/>
    <n v="8.3209499999999998"/>
    <n v="81.659965332591497"/>
    <n v="9.8137791156768799"/>
    <n v="600"/>
  </r>
  <r>
    <x v="0"/>
    <x v="3"/>
    <n v="8.3761028192371292"/>
    <n v="82.665190233863896"/>
    <n v="9.8691709041595406"/>
    <n v="603"/>
  </r>
  <r>
    <x v="1"/>
    <x v="4"/>
    <n v="7.6970147727272602"/>
    <n v="25.085217587974"/>
    <n v="3.2590839862823402"/>
    <n v="88"/>
  </r>
  <r>
    <x v="1"/>
    <x v="4"/>
    <n v="7.7175563218390604"/>
    <n v="24.941166731203499"/>
    <n v="3.2317440509796098"/>
    <n v="87"/>
  </r>
  <r>
    <x v="1"/>
    <x v="4"/>
    <n v="7.6766781609195203"/>
    <n v="24.9104591919059"/>
    <n v="3.2449529170989901"/>
    <n v="87"/>
  </r>
  <r>
    <x v="1"/>
    <x v="4"/>
    <n v="7.6972220930232398"/>
    <n v="24.8310426530998"/>
    <n v="3.2259745597839302"/>
    <n v="86"/>
  </r>
  <r>
    <x v="1"/>
    <x v="4"/>
    <n v="7.6893022988505599"/>
    <n v="24.920799107524601"/>
    <n v="3.2409701347350999"/>
    <n v="87"/>
  </r>
  <r>
    <x v="1"/>
    <x v="4"/>
    <n v="7.67561931818181"/>
    <n v="24.957229628327099"/>
    <n v="3.2514939308166499"/>
    <n v="88"/>
  </r>
  <r>
    <x v="1"/>
    <x v="4"/>
    <n v="7.5780267441860296"/>
    <n v="24.432414445691201"/>
    <n v="3.2241129875183101"/>
    <n v="86"/>
  </r>
  <r>
    <x v="1"/>
    <x v="4"/>
    <n v="7.5233850574712502"/>
    <n v="24.343661957189902"/>
    <n v="3.2357325553893999"/>
    <n v="87"/>
  </r>
  <r>
    <x v="1"/>
    <x v="4"/>
    <n v="7.5324022988505597"/>
    <n v="24.440300994382401"/>
    <n v="3.2446887493133501"/>
    <n v="87"/>
  </r>
  <r>
    <x v="1"/>
    <x v="4"/>
    <n v="7.54562758620688"/>
    <n v="24.447408883068402"/>
    <n v="3.2399437427520699"/>
    <n v="87"/>
  </r>
  <r>
    <x v="2"/>
    <x v="4"/>
    <n v="7.1413333300000001"/>
    <n v="23.066716799999998"/>
    <n v="3.2300294300000001"/>
    <n v="3"/>
  </r>
  <r>
    <x v="2"/>
    <x v="4"/>
    <n v="7.4163333299999996"/>
    <n v="24.029713099999999"/>
    <n v="3.2401069300000001"/>
    <n v="3"/>
  </r>
  <r>
    <x v="2"/>
    <x v="4"/>
    <n v="7.8233333299999996"/>
    <n v="25.3887167"/>
    <n v="3.2452556499999998"/>
    <n v="3"/>
  </r>
  <r>
    <x v="2"/>
    <x v="4"/>
    <n v="7.9443333300000001"/>
    <n v="26.1228844"/>
    <n v="3.2882412300000001"/>
    <n v="3"/>
  </r>
  <r>
    <x v="2"/>
    <x v="4"/>
    <n v="7.6746666699999997"/>
    <n v="24.959745099999999"/>
    <n v="3.2522253000000001"/>
    <n v="3"/>
  </r>
  <r>
    <x v="2"/>
    <x v="4"/>
    <n v="7.4146666699999999"/>
    <n v="24.198886999999999"/>
    <n v="3.2636513599999999"/>
    <n v="3"/>
  </r>
  <r>
    <x v="2"/>
    <x v="4"/>
    <n v="7.59566667"/>
    <n v="24.824068199999999"/>
    <n v="3.2681882"/>
    <n v="3"/>
  </r>
  <r>
    <x v="2"/>
    <x v="4"/>
    <n v="7.3680000000000003"/>
    <n v="24.121689700000001"/>
    <n v="3.2738449699999999"/>
    <n v="3"/>
  </r>
  <r>
    <x v="2"/>
    <x v="4"/>
    <n v="7.3373333299999999"/>
    <n v="23.770269299999999"/>
    <n v="3.2396332800000001"/>
    <n v="3"/>
  </r>
  <r>
    <x v="2"/>
    <x v="4"/>
    <n v="7.6466666700000001"/>
    <n v="24.9354543"/>
    <n v="3.2609574100000001"/>
    <n v="3"/>
  </r>
  <r>
    <x v="0"/>
    <x v="4"/>
    <n v="7.0773913043478203"/>
    <n v="23.181067575993701"/>
    <n v="3.2753689289093"/>
    <n v="115"/>
  </r>
  <r>
    <x v="0"/>
    <x v="4"/>
    <n v="7.6786440677966104"/>
    <n v="25.423519014584802"/>
    <n v="3.3109385967254599"/>
    <n v="118"/>
  </r>
  <r>
    <x v="0"/>
    <x v="4"/>
    <n v="7.2278632478632403"/>
    <n v="23.966467409622901"/>
    <n v="3.3158440589904701"/>
    <n v="117"/>
  </r>
  <r>
    <x v="0"/>
    <x v="4"/>
    <n v="7.1463559322033801"/>
    <n v="23.6183183611247"/>
    <n v="3.3049457073211599"/>
    <n v="118"/>
  </r>
  <r>
    <x v="0"/>
    <x v="4"/>
    <n v="7.2123140495867704"/>
    <n v="24.2421166405204"/>
    <n v="3.36121201515197"/>
    <n v="121"/>
  </r>
  <r>
    <x v="0"/>
    <x v="4"/>
    <n v="7.2116101694915198"/>
    <n v="23.9557466951265"/>
    <n v="3.3218305110931299"/>
    <n v="118"/>
  </r>
  <r>
    <x v="0"/>
    <x v="4"/>
    <n v="7.1779999999999999"/>
    <n v="24.016203187942502"/>
    <n v="3.3458070755004798"/>
    <n v="120"/>
  </r>
  <r>
    <x v="0"/>
    <x v="4"/>
    <n v="7.15545454545454"/>
    <n v="23.9814003831689"/>
    <n v="3.3514852523803702"/>
    <n v="121"/>
  </r>
  <r>
    <x v="0"/>
    <x v="4"/>
    <n v="7.0347008547008496"/>
    <n v="23.3034092959379"/>
    <n v="3.3126368522643999"/>
    <n v="117"/>
  </r>
  <r>
    <x v="0"/>
    <x v="4"/>
    <n v="7.1973728813559301"/>
    <n v="23.8775581995713"/>
    <n v="3.3175380229949898"/>
    <n v="1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.4064650000000001"/>
    <n v="193.2"/>
    <n v="137.365712"/>
    <n v="1.4181536346499699"/>
    <n v="215.67474762804699"/>
    <n v="152.08136999999999"/>
    <n v="8126443"/>
    <n v="59125495"/>
    <n v="482652049"/>
    <n v="41475135"/>
    <n v="650417072"/>
    <n v="274273354"/>
    <n v="665153233"/>
    <n v="133344673"/>
    <n v="330933918"/>
    <n v="8263809"/>
    <n v="60574491"/>
    <n v="501285811"/>
    <n v="42662482"/>
    <n v="661690179"/>
    <n v="280812370"/>
    <n v="681349685"/>
    <n v="137992536"/>
    <n v="343171462"/>
    <n v="137366"/>
    <n v="1448996"/>
    <n v="18633762"/>
    <n v="1187347"/>
    <n v="11273107"/>
    <n v="6539016"/>
    <n v="16196452"/>
    <n v="4647863"/>
    <n v="12237544"/>
    <n v="137.36600000000001"/>
    <n v="14.48996"/>
    <n v="186.33761999999999"/>
    <n v="11.873469999999999"/>
    <n v="112.73107"/>
    <n v="65.390159999999995"/>
    <n v="161.96451999999999"/>
    <n v="46.478630000000003"/>
    <n v="122.37544"/>
    <n v="0.1054843265436862"/>
    <n v="1.3565046663657672"/>
    <n v="8.6436745628466996E-2"/>
    <n v="0.82066209979179705"/>
    <n v="0.4760287116171395"/>
    <n v="1.1790728418968301"/>
    <n v="0.33835614344160853"/>
    <n v="0.89087139466825838"/>
    <n v="72.164086999999995"/>
    <n v="34.008575"/>
    <n v="0.52534169299535538"/>
    <n v="0.2475763653305767"/>
  </r>
  <r>
    <x v="0"/>
    <n v="1.4395789999999999"/>
    <n v="193.2"/>
    <n v="134.20590000000001"/>
    <n v="1.4091839783814899"/>
    <n v="203.02267177595701"/>
    <n v="144.07109"/>
    <n v="8294024"/>
    <n v="60893162"/>
    <n v="505413863"/>
    <n v="42910027"/>
    <n v="668417922"/>
    <n v="282552182"/>
    <n v="686756169"/>
    <n v="138925586"/>
    <n v="345973405"/>
    <n v="8428230"/>
    <n v="62308805"/>
    <n v="523710892"/>
    <n v="44096916"/>
    <n v="677703951"/>
    <n v="288394309"/>
    <n v="702645596"/>
    <n v="143645686"/>
    <n v="358183520"/>
    <n v="134206"/>
    <n v="1415643"/>
    <n v="18297029"/>
    <n v="1186889"/>
    <n v="9286029"/>
    <n v="5842127"/>
    <n v="15889427"/>
    <n v="4720100"/>
    <n v="12210115"/>
    <n v="134.20599999999999"/>
    <n v="14.15643"/>
    <n v="182.97029000000001"/>
    <n v="11.86889"/>
    <n v="92.860290000000006"/>
    <n v="58.42127"/>
    <n v="158.89427000000001"/>
    <n v="47.201000000000001"/>
    <n v="122.10115"/>
    <n v="0.10548283981342117"/>
    <n v="1.3633540229199888"/>
    <n v="8.8437849276485417E-2"/>
    <n v="0.69192353546041174"/>
    <n v="0.43531041831214701"/>
    <n v="1.1839580197606665"/>
    <n v="0.35170558693352016"/>
    <n v="0.90980395809427306"/>
    <n v="68.847358999999997"/>
    <n v="31.017582999999998"/>
    <n v="0.5129976230570914"/>
    <n v="0.23111919735332251"/>
  </r>
  <r>
    <x v="0"/>
    <n v="1.370614"/>
    <n v="193.2"/>
    <n v="140.958721"/>
    <n v="1.43971095656604"/>
    <n v="213.17545305034099"/>
    <n v="148.06823"/>
    <n v="8459851"/>
    <n v="62642311"/>
    <n v="528028643"/>
    <n v="44387871"/>
    <n v="684397524"/>
    <n v="290601568"/>
    <n v="709501748"/>
    <n v="144783262"/>
    <n v="362533415"/>
    <n v="8596515"/>
    <n v="64083893"/>
    <n v="546637036"/>
    <n v="45574613"/>
    <n v="693276173"/>
    <n v="296243293"/>
    <n v="724250069"/>
    <n v="149570414"/>
    <n v="374671691"/>
    <n v="136664"/>
    <n v="1441582"/>
    <n v="18608393"/>
    <n v="1186742"/>
    <n v="8878649"/>
    <n v="5641725"/>
    <n v="14748321"/>
    <n v="4787152"/>
    <n v="12138276"/>
    <n v="136.66399999999999"/>
    <n v="14.41582"/>
    <n v="186.08393000000001"/>
    <n v="11.867419999999999"/>
    <n v="88.786490000000001"/>
    <n v="56.417250000000003"/>
    <n v="147.48321000000001"/>
    <n v="47.871519999999997"/>
    <n v="121.38276"/>
    <n v="0.10548366797400927"/>
    <n v="1.3616162998302408"/>
    <n v="8.6836474858046006E-2"/>
    <n v="0.64966992038869054"/>
    <n v="0.41281720131124516"/>
    <n v="1.0791664959316281"/>
    <n v="0.35028624948779491"/>
    <n v="0.88818386700228313"/>
    <n v="67.430840000000003"/>
    <n v="29.268695000000001"/>
    <n v="0.49340601767839382"/>
    <n v="0.21416536176315637"/>
  </r>
  <r>
    <x v="0"/>
    <n v="1.457795"/>
    <n v="193.2"/>
    <n v="132.52892199999999"/>
    <n v="1.5198404345602601"/>
    <n v="202.23247595930499"/>
    <n v="133.06164999999999"/>
    <n v="8620759"/>
    <n v="64339586"/>
    <n v="549904287"/>
    <n v="45782911"/>
    <n v="698227607"/>
    <n v="298067375"/>
    <n v="729907409"/>
    <n v="150429019"/>
    <n v="378222110"/>
    <n v="8748993"/>
    <n v="65692287"/>
    <n v="567324169"/>
    <n v="46889970"/>
    <n v="707991035"/>
    <n v="303482709"/>
    <n v="744669015"/>
    <n v="154843612"/>
    <n v="389544992"/>
    <n v="128234"/>
    <n v="1352701"/>
    <n v="17419882"/>
    <n v="1107059"/>
    <n v="9763428"/>
    <n v="5415334"/>
    <n v="14761606"/>
    <n v="4414593"/>
    <n v="11322882"/>
    <n v="128.23400000000001"/>
    <n v="13.527010000000001"/>
    <n v="174.19882000000001"/>
    <n v="11.070589999999999"/>
    <n v="97.634280000000004"/>
    <n v="54.15334"/>
    <n v="147.61606"/>
    <n v="44.14593"/>
    <n v="113.22882"/>
    <n v="0.10548692234508789"/>
    <n v="1.3584448742143269"/>
    <n v="8.6331160222717834E-2"/>
    <n v="0.76137592214233352"/>
    <n v="0.42230094982609911"/>
    <n v="1.1511460299140632"/>
    <n v="0.34426072648439571"/>
    <n v="0.88298594756460835"/>
    <n v="65.557485"/>
    <n v="29.940367999999999"/>
    <n v="0.51123325327136326"/>
    <n v="0.23348229018824959"/>
  </r>
  <r>
    <x v="0"/>
    <n v="1.4586680000000001"/>
    <n v="193.2"/>
    <n v="132.44964899999999"/>
    <n v="1.46878623731091"/>
    <n v="205.72646966428201"/>
    <n v="140.06563"/>
    <n v="8776398"/>
    <n v="65981359"/>
    <n v="571039809"/>
    <n v="47119224"/>
    <n v="714245390"/>
    <n v="305422805"/>
    <n v="750731376"/>
    <n v="155793626"/>
    <n v="393331212"/>
    <n v="8908848"/>
    <n v="67378484"/>
    <n v="588231955"/>
    <n v="48236088"/>
    <n v="722818580"/>
    <n v="310857000"/>
    <n v="764419082"/>
    <n v="160287089"/>
    <n v="404824090"/>
    <n v="132450"/>
    <n v="1397125"/>
    <n v="17192146"/>
    <n v="1116864"/>
    <n v="8573190"/>
    <n v="5434195"/>
    <n v="13687706"/>
    <n v="4493463"/>
    <n v="11492878"/>
    <n v="132.44999999999999"/>
    <n v="13.97125"/>
    <n v="171.92146"/>
    <n v="11.16864"/>
    <n v="85.731899999999996"/>
    <n v="54.341949999999997"/>
    <n v="136.87706"/>
    <n v="44.934629999999999"/>
    <n v="114.92878"/>
    <n v="0.10548320120800303"/>
    <n v="1.2980102680256702"/>
    <n v="8.4323442808607027E-2"/>
    <n v="0.64727746319365798"/>
    <n v="0.41028274820687055"/>
    <n v="1.0334243865609665"/>
    <n v="0.33925730464326165"/>
    <n v="0.8677144582861458"/>
    <n v="63.387566999999997"/>
    <n v="27.695091000000001"/>
    <n v="0.47857732729331826"/>
    <n v="0.20909845979614952"/>
  </r>
  <r>
    <x v="0"/>
    <n v="1.3503940000000001"/>
    <n v="193.2"/>
    <n v="143.06930500000001"/>
    <n v="1.3495780825222701"/>
    <n v="198.48655131392201"/>
    <n v="147.07303999999999"/>
    <n v="8936608"/>
    <n v="67671302"/>
    <n v="591918830"/>
    <n v="48468387"/>
    <n v="729329499"/>
    <n v="312935225"/>
    <n v="770737246"/>
    <n v="161234168"/>
    <n v="408606473"/>
    <n v="9075383"/>
    <n v="69135190"/>
    <n v="610842401"/>
    <n v="49611376"/>
    <n v="738067277"/>
    <n v="318653950"/>
    <n v="786014879"/>
    <n v="166029476"/>
    <n v="420726101"/>
    <n v="138775"/>
    <n v="1463888"/>
    <n v="18923571"/>
    <n v="1142989"/>
    <n v="8737778"/>
    <n v="5718725"/>
    <n v="15277633"/>
    <n v="4795308"/>
    <n v="12119628"/>
    <n v="138.77500000000001"/>
    <n v="14.63888"/>
    <n v="189.23571000000001"/>
    <n v="11.42989"/>
    <n v="87.377780000000001"/>
    <n v="57.187249999999999"/>
    <n v="152.77633"/>
    <n v="47.95308"/>
    <n v="121.19628"/>
    <n v="0.10548643487659881"/>
    <n v="1.363615276526752"/>
    <n v="8.2362745451270036E-2"/>
    <n v="0.62963631778058005"/>
    <n v="0.41208611061070077"/>
    <n v="1.1008923076923076"/>
    <n v="0.34554552332912986"/>
    <n v="0.87332934606377222"/>
    <n v="68.179519999999997"/>
    <n v="29.734135999999999"/>
    <n v="0.49129540623311113"/>
    <n v="0.21426147360835884"/>
  </r>
  <r>
    <x v="0"/>
    <n v="1.380927"/>
    <n v="193.2"/>
    <n v="139.906049"/>
    <n v="1.37004135511356"/>
    <n v="196.015063674109"/>
    <n v="143.07237000000001"/>
    <n v="9103488"/>
    <n v="69431658"/>
    <n v="614642148"/>
    <n v="49842366"/>
    <n v="745265104"/>
    <n v="320587513"/>
    <n v="792354175"/>
    <n v="167004924"/>
    <n v="424673976"/>
    <n v="9239099"/>
    <n v="70862222"/>
    <n v="632273642"/>
    <n v="50966637"/>
    <n v="754293930"/>
    <n v="326503001"/>
    <n v="807089880"/>
    <n v="171620795"/>
    <n v="436565530"/>
    <n v="135611"/>
    <n v="1430564"/>
    <n v="17631494"/>
    <n v="1124271"/>
    <n v="9028826"/>
    <n v="5915488"/>
    <n v="14735705"/>
    <n v="4615871"/>
    <n v="11891554"/>
    <n v="135.61099999999999"/>
    <n v="14.30564"/>
    <n v="176.31494000000001"/>
    <n v="11.242710000000001"/>
    <n v="90.288259999999994"/>
    <n v="59.154879999999999"/>
    <n v="147.35704999999999"/>
    <n v="46.158709999999999"/>
    <n v="118.91553999999999"/>
    <n v="0.10549026258931798"/>
    <n v="1.3001522000427694"/>
    <n v="8.2904115447861915E-2"/>
    <n v="0.6657886159677312"/>
    <n v="0.43621004195824825"/>
    <n v="1.0866157612583049"/>
    <n v="0.34037585446608315"/>
    <n v="0.87688712567564575"/>
    <n v="66.373773"/>
    <n v="29.680019000000001"/>
    <n v="0.48944239774059628"/>
    <n v="0.21886144191842846"/>
  </r>
  <r>
    <x v="0"/>
    <n v="1.3503909999999999"/>
    <n v="193.2"/>
    <n v="143.06971100000001"/>
    <n v="1.3779169154506901"/>
    <n v="197.15034050398799"/>
    <n v="143.07854"/>
    <n v="9263344"/>
    <n v="71117960"/>
    <n v="635483690"/>
    <n v="51167109"/>
    <n v="760101905"/>
    <n v="328371293"/>
    <n v="813014747"/>
    <n v="172458610"/>
    <n v="440068535"/>
    <n v="9402119"/>
    <n v="72581822"/>
    <n v="653972639"/>
    <n v="52321625"/>
    <n v="772077867"/>
    <n v="335055240"/>
    <n v="832133699"/>
    <n v="177053515"/>
    <n v="452231838"/>
    <n v="138775"/>
    <n v="1463862"/>
    <n v="18488949"/>
    <n v="1154516"/>
    <n v="11975962"/>
    <n v="6683947"/>
    <n v="19118952"/>
    <n v="4594905"/>
    <n v="12163303"/>
    <n v="138.77500000000001"/>
    <n v="14.63862"/>
    <n v="184.88949"/>
    <n v="11.545159999999999"/>
    <n v="119.75962"/>
    <n v="66.839470000000006"/>
    <n v="191.18951999999999"/>
    <n v="45.94905"/>
    <n v="121.63303000000001"/>
    <n v="0.10548456134029904"/>
    <n v="1.332296811385336"/>
    <n v="8.3193370563862362E-2"/>
    <n v="0.86297690506215097"/>
    <n v="0.48163912808502973"/>
    <n v="1.3776942532876957"/>
    <n v="0.33110466582597731"/>
    <n v="0.87647652675193655"/>
    <n v="75.644396"/>
    <n v="37.778860999999999"/>
    <n v="0.54508662223022875"/>
    <n v="0.27223102864348764"/>
  </r>
  <r>
    <x v="0"/>
    <n v="1.4358420000000001"/>
    <n v="193.2"/>
    <n v="134.555151"/>
    <n v="1.43660199138739"/>
    <n v="199.77831202248399"/>
    <n v="139.06308999999999"/>
    <n v="9426010"/>
    <n v="72833811"/>
    <n v="657071823"/>
    <n v="52591255"/>
    <n v="794834807"/>
    <n v="340092104"/>
    <n v="841634461"/>
    <n v="177823661"/>
    <n v="456249774"/>
    <n v="9560566"/>
    <n v="74253177"/>
    <n v="675474414"/>
    <n v="53728264"/>
    <n v="804801344"/>
    <n v="345954452"/>
    <n v="857396614"/>
    <n v="182473920"/>
    <n v="468344707"/>
    <n v="134556"/>
    <n v="1419366"/>
    <n v="18402591"/>
    <n v="1137009"/>
    <n v="9966537"/>
    <n v="5862348"/>
    <n v="15762153"/>
    <n v="4650259"/>
    <n v="12094933"/>
    <n v="134.55600000000001"/>
    <n v="14.193659999999999"/>
    <n v="184.02591000000001"/>
    <n v="11.370089999999999"/>
    <n v="99.665369999999996"/>
    <n v="58.623480000000001"/>
    <n v="157.62153000000001"/>
    <n v="46.502589999999998"/>
    <n v="120.94933"/>
    <n v="0.10548515116382769"/>
    <n v="1.3676529474716845"/>
    <n v="8.4500802639793079E-2"/>
    <n v="0.74069807366449647"/>
    <n v="0.43568090609114418"/>
    <n v="1.1714195576562918"/>
    <n v="0.34560027051933762"/>
    <n v="0.89887727043015542"/>
    <n v="69.295196000000004"/>
    <n v="31.591038000000001"/>
    <n v="0.51499149796367305"/>
    <n v="0.23477985374119326"/>
  </r>
  <r>
    <x v="0"/>
    <n v="1.7864739999999999"/>
    <n v="220.8"/>
    <n v="123.595411"/>
    <n v="1.6159134999645499"/>
    <n v="200.46568808866701"/>
    <n v="124.05719000000001"/>
    <n v="9581007"/>
    <n v="74468806"/>
    <n v="678217072"/>
    <n v="53894400"/>
    <n v="805897234"/>
    <n v="347066415"/>
    <n v="860927197"/>
    <n v="183197829"/>
    <n v="471060513"/>
    <n v="9704610"/>
    <n v="75772682"/>
    <n v="694511880"/>
    <n v="54970536"/>
    <n v="819807085"/>
    <n v="353284067"/>
    <n v="876859791"/>
    <n v="187627268"/>
    <n v="483502350"/>
    <n v="123603"/>
    <n v="1303876"/>
    <n v="16294808"/>
    <n v="1076136"/>
    <n v="13909851"/>
    <n v="6217652"/>
    <n v="15932594"/>
    <n v="4429439"/>
    <n v="12441837"/>
    <n v="123.60299999999999"/>
    <n v="13.03876"/>
    <n v="162.94808"/>
    <n v="10.76136"/>
    <n v="139.09851"/>
    <n v="62.176519999999996"/>
    <n v="159.32594"/>
    <n v="44.29439"/>
    <n v="124.41837"/>
    <n v="0.10548902534728122"/>
    <n v="1.3183181637986134"/>
    <n v="8.7063906215868556E-2"/>
    <n v="1.1253651610397806"/>
    <n v="0.50303406875237655"/>
    <n v="1.2890135352701797"/>
    <n v="0.35836015307071839"/>
    <n v="1.0065966845464915"/>
    <n v="71.606193000000005"/>
    <n v="36.060096999999999"/>
    <n v="0.57932406980413098"/>
    <n v="0.29174127650623366"/>
  </r>
  <r>
    <x v="1"/>
    <n v="1.61981"/>
    <n v="220.8"/>
    <n v="136.312276"/>
    <n v="1.5170635558179899"/>
    <n v="215.562549261383"/>
    <n v="142.09197"/>
    <n v="9730258"/>
    <n v="76043207"/>
    <n v="697824809"/>
    <n v="55196419"/>
    <n v="824746431"/>
    <n v="355445761"/>
    <n v="882876214"/>
    <n v="188548051"/>
    <n v="487367543"/>
    <n v="9866570"/>
    <n v="77481188"/>
    <n v="714838954"/>
    <n v="56289974"/>
    <n v="848204333"/>
    <n v="364337738"/>
    <n v="908484699"/>
    <n v="192621936"/>
    <n v="499516199"/>
    <n v="136312"/>
    <n v="1437981"/>
    <n v="17014145"/>
    <n v="1093555"/>
    <n v="23457902"/>
    <n v="8891977"/>
    <n v="25608485"/>
    <n v="4073885"/>
    <n v="12148656"/>
    <n v="136.31200000000001"/>
    <n v="14.379810000000001"/>
    <n v="170.14144999999999"/>
    <n v="10.935549999999999"/>
    <n v="234.57902000000001"/>
    <n v="88.91977"/>
    <n v="256.08485000000002"/>
    <n v="40.738849999999999"/>
    <n v="121.48656"/>
    <n v="0.1054918862609308"/>
    <n v="1.2481766095428133"/>
    <n v="8.0224411643875795E-2"/>
    <n v="1.7208977932977287"/>
    <n v="0.6523253271905628"/>
    <n v="1.8786669552203767"/>
    <n v="0.29886473678032743"/>
    <n v="0.891238922471976"/>
    <n v="93.726585999999998"/>
    <n v="57.958364000000003"/>
    <n v="0.68758866424085918"/>
    <n v="0.42518900757086681"/>
  </r>
  <r>
    <x v="1"/>
    <n v="1.9180889999999999"/>
    <n v="248.4"/>
    <n v="129.503907"/>
    <n v="1.79160712570625"/>
    <n v="233.03761748165201"/>
    <n v="130.07183000000001"/>
    <n v="9887083"/>
    <n v="77697566"/>
    <n v="717499978"/>
    <n v="56416062"/>
    <n v="848933898"/>
    <n v="364959914"/>
    <n v="910727683"/>
    <n v="193175112"/>
    <n v="501165515"/>
    <n v="10016586"/>
    <n v="79063694"/>
    <n v="733905835"/>
    <n v="57509555"/>
    <n v="883312055"/>
    <n v="377704171"/>
    <n v="942511728"/>
    <n v="197332704"/>
    <n v="515390460"/>
    <n v="129503"/>
    <n v="1366128"/>
    <n v="16405857"/>
    <n v="1093493"/>
    <n v="34378157"/>
    <n v="12744257"/>
    <n v="31784045"/>
    <n v="4157592"/>
    <n v="14224945"/>
    <n v="129.50299999999999"/>
    <n v="13.66128"/>
    <n v="164.05857"/>
    <n v="10.93493"/>
    <n v="343.78156999999999"/>
    <n v="127.44257"/>
    <n v="317.84044999999998"/>
    <n v="41.575920000000004"/>
    <n v="142.24945"/>
    <n v="0.1054900658672"/>
    <n v="1.2668321969375229"/>
    <n v="8.4437657814876887E-2"/>
    <n v="2.6546224411789692"/>
    <n v="0.98408971220743935"/>
    <n v="2.4543095526744554"/>
    <n v="0.32104213801996873"/>
    <n v="1.0984259051913856"/>
    <n v="116.15447399999999"/>
    <n v="78.906458999999998"/>
    <n v="0.89692496698918178"/>
    <n v="0.60930217060608638"/>
  </r>
  <r>
    <x v="1"/>
    <n v="2.1195210000000002"/>
    <n v="276"/>
    <n v="130.21812"/>
    <n v="1.7611495804913699"/>
    <n v="222.03147379674999"/>
    <n v="126.0719"/>
    <n v="10037170"/>
    <n v="79280821"/>
    <n v="736589764"/>
    <n v="57650395"/>
    <n v="884108512"/>
    <n v="378317080"/>
    <n v="945034327"/>
    <n v="197888208"/>
    <n v="517242987"/>
    <n v="10163094"/>
    <n v="80609183"/>
    <n v="752675979"/>
    <n v="58726183"/>
    <n v="915932870"/>
    <n v="389991927"/>
    <n v="977303450"/>
    <n v="202029211"/>
    <n v="531183417"/>
    <n v="125924"/>
    <n v="1328362"/>
    <n v="16086215"/>
    <n v="1075788"/>
    <n v="31824358"/>
    <n v="11674847"/>
    <n v="32269123"/>
    <n v="4141003"/>
    <n v="13940430"/>
    <n v="125.92400000000001"/>
    <n v="13.283620000000001"/>
    <n v="160.86215000000001"/>
    <n v="10.75788"/>
    <n v="318.24358000000001"/>
    <n v="116.74847"/>
    <n v="322.69123000000002"/>
    <n v="41.410029999999999"/>
    <n v="139.40430000000001"/>
    <n v="0.10548918395222515"/>
    <n v="1.2774542581239479"/>
    <n v="8.5431530129284325E-2"/>
    <n v="2.5272670817318383"/>
    <n v="0.92713438264349923"/>
    <n v="2.5625871954512247"/>
    <n v="0.32884938534354052"/>
    <n v="1.1070510784282583"/>
    <n v="112.340126"/>
    <n v="75.768327999999997"/>
    <n v="0.89212640958038181"/>
    <n v="0.60169886598265609"/>
  </r>
  <r>
    <x v="1"/>
    <n v="1.8222799999999999"/>
    <n v="248.4"/>
    <n v="136.312714"/>
    <n v="1.7248760546953601"/>
    <n v="253.68914702865601"/>
    <n v="147.07674"/>
    <n v="10193307"/>
    <n v="80927867"/>
    <n v="756543703"/>
    <n v="58960894"/>
    <n v="920635824"/>
    <n v="392335941"/>
    <n v="983629514"/>
    <n v="202983811"/>
    <n v="534733231"/>
    <n v="10329619"/>
    <n v="82365859"/>
    <n v="773716327"/>
    <n v="60094194"/>
    <n v="948928066"/>
    <n v="403206550"/>
    <n v="1014505846"/>
    <n v="207397182"/>
    <n v="548415560"/>
    <n v="136312"/>
    <n v="1437992"/>
    <n v="17172624"/>
    <n v="1133300"/>
    <n v="28292242"/>
    <n v="10870609"/>
    <n v="30876332"/>
    <n v="4413371"/>
    <n v="13682329"/>
    <n v="136.31200000000001"/>
    <n v="14.37992"/>
    <n v="171.72623999999999"/>
    <n v="11.333"/>
    <n v="282.92241999999999"/>
    <n v="108.70609"/>
    <n v="308.76332000000002"/>
    <n v="44.133710000000001"/>
    <n v="136.82328999999999"/>
    <n v="0.10549269323317095"/>
    <n v="1.2598028053289509"/>
    <n v="8.314014906978108E-2"/>
    <n v="2.0755503550677856"/>
    <n v="0.79747997241622159"/>
    <n v="2.2651220728916015"/>
    <n v="0.32376980750044015"/>
    <n v="1.0037508803333528"/>
    <n v="107.878799"/>
    <n v="70.039182999999994"/>
    <n v="0.79141087358413043"/>
    <n v="0.51381524003756085"/>
  </r>
  <r>
    <x v="1"/>
    <n v="2.2347549999999998"/>
    <n v="276"/>
    <n v="123.503494"/>
    <n v="1.9032474460151401"/>
    <n v="236.126965364103"/>
    <n v="124.06529999999999"/>
    <n v="10350161"/>
    <n v="82582544"/>
    <n v="776410025"/>
    <n v="60228555"/>
    <n v="949712148"/>
    <n v="403931845"/>
    <n v="1016875083"/>
    <n v="207958759"/>
    <n v="550116033"/>
    <n v="10473666"/>
    <n v="83885408"/>
    <n v="792109294"/>
    <n v="61303351"/>
    <n v="977686849"/>
    <n v="415745616"/>
    <n v="1054573233"/>
    <n v="212140852"/>
    <n v="564893969"/>
    <n v="123505"/>
    <n v="1302864"/>
    <n v="15699269"/>
    <n v="1074796"/>
    <n v="27974701"/>
    <n v="11813771"/>
    <n v="37698150"/>
    <n v="4182093"/>
    <n v="14777936"/>
    <n v="123.505"/>
    <n v="13.028639999999999"/>
    <n v="156.99269000000001"/>
    <n v="10.747960000000001"/>
    <n v="279.74700999999999"/>
    <n v="118.13771"/>
    <n v="376.98149999999998"/>
    <n v="41.820929999999997"/>
    <n v="147.77936"/>
    <n v="0.10549078984656492"/>
    <n v="1.2711444071090241"/>
    <n v="8.7024492935508693E-2"/>
    <n v="2.2650662726205417"/>
    <n v="0.95654192137970129"/>
    <n v="3.0523582041212904"/>
    <n v="0.33861730294320069"/>
    <n v="1.1965455649568844"/>
    <n v="114.52358"/>
    <n v="77.486621999999997"/>
    <n v="0.92727889559127163"/>
    <n v="0.62739663981215332"/>
  </r>
  <r>
    <x v="1"/>
    <n v="1.7351049999999999"/>
    <n v="220.8"/>
    <n v="127.254583"/>
    <n v="1.7542592339446701"/>
    <n v="229.93070516535099"/>
    <n v="131.06997000000001"/>
    <n v="10501418"/>
    <n v="84178141"/>
    <n v="795659780"/>
    <n v="61528566"/>
    <n v="982927147"/>
    <n v="418066433"/>
    <n v="1060981825"/>
    <n v="213034570"/>
    <n v="568381391"/>
    <n v="10624377"/>
    <n v="85475257"/>
    <n v="811330673"/>
    <n v="62566563"/>
    <n v="1009454412"/>
    <n v="428423902"/>
    <n v="1089612687"/>
    <n v="217009530"/>
    <n v="581242337"/>
    <n v="122959"/>
    <n v="1297116"/>
    <n v="15670893"/>
    <n v="1037997"/>
    <n v="26527265"/>
    <n v="10357469"/>
    <n v="28630862"/>
    <n v="3974960"/>
    <n v="12860946"/>
    <n v="122.959"/>
    <n v="12.971159999999999"/>
    <n v="156.70893000000001"/>
    <n v="10.37997"/>
    <n v="265.27265"/>
    <n v="103.57469"/>
    <n v="286.30862000000002"/>
    <n v="39.749600000000001"/>
    <n v="128.60946000000001"/>
    <n v="0.10549174928228108"/>
    <n v="1.2744811685195878"/>
    <n v="8.4418139379793269E-2"/>
    <n v="2.1574073471645021"/>
    <n v="0.84235143421791003"/>
    <n v="2.3284885205637651"/>
    <n v="0.32327523808749259"/>
    <n v="1.0459540171927229"/>
    <n v="100.357508"/>
    <n v="65.515596000000002"/>
    <n v="0.81618676144080538"/>
    <n v="0.53282473019461774"/>
  </r>
  <r>
    <x v="1"/>
    <n v="1.8655459999999999"/>
    <n v="248.4"/>
    <n v="133.15139500000001"/>
    <n v="1.82128456294342"/>
    <n v="264.231800476221"/>
    <n v="145.07991000000001"/>
    <n v="10655997"/>
    <n v="85808796"/>
    <n v="815399782"/>
    <n v="62842534"/>
    <n v="1014733460"/>
    <n v="431013619"/>
    <n v="1097197520"/>
    <n v="218034379"/>
    <n v="585139538"/>
    <n v="10789148"/>
    <n v="87213421"/>
    <n v="832246194"/>
    <n v="63953758"/>
    <n v="1045837936"/>
    <n v="442323996"/>
    <n v="1128713119"/>
    <n v="222403454"/>
    <n v="599160660"/>
    <n v="133151"/>
    <n v="1404625"/>
    <n v="16846412"/>
    <n v="1111224"/>
    <n v="31104476"/>
    <n v="11310377"/>
    <n v="31515599"/>
    <n v="4369075"/>
    <n v="14021122"/>
    <n v="133.15100000000001"/>
    <n v="14.046250000000001"/>
    <n v="168.46412000000001"/>
    <n v="11.11224"/>
    <n v="311.04476"/>
    <n v="113.10377"/>
    <n v="315.15598999999997"/>
    <n v="43.690750000000001"/>
    <n v="140.21122"/>
    <n v="0.10549113412591719"/>
    <n v="1.2652110761466304"/>
    <n v="8.3455925978775963E-2"/>
    <n v="2.3360302213276656"/>
    <n v="0.84943988404142656"/>
    <n v="2.3669066698710481"/>
    <n v="0.32812934187501408"/>
    <n v="1.0530241605395376"/>
    <n v="111.68291000000001"/>
    <n v="73.930452000000002"/>
    <n v="0.83876884139060159"/>
    <n v="0.55523767752401409"/>
  </r>
  <r>
    <x v="1"/>
    <n v="2.049436"/>
    <n v="248.4"/>
    <n v="121.204058"/>
    <n v="1.9491359069986001"/>
    <n v="259.36808466510701"/>
    <n v="133.06824"/>
    <n v="10821473"/>
    <n v="87554384"/>
    <n v="836446318"/>
    <n v="64210072"/>
    <n v="1051168535"/>
    <n v="444857819"/>
    <n v="1135692294"/>
    <n v="223421392"/>
    <n v="602876927"/>
    <n v="10942679"/>
    <n v="88833006"/>
    <n v="851813166"/>
    <n v="65292208"/>
    <n v="1085917125"/>
    <n v="456456002"/>
    <n v="1169571592"/>
    <n v="227531762"/>
    <n v="616939502"/>
    <n v="121206"/>
    <n v="1278622"/>
    <n v="15366848"/>
    <n v="1082136"/>
    <n v="34748590"/>
    <n v="11598183"/>
    <n v="33879298"/>
    <n v="4110370"/>
    <n v="14062575"/>
    <n v="121.206"/>
    <n v="12.78622"/>
    <n v="153.66847999999999"/>
    <n v="10.82136"/>
    <n v="347.48590000000002"/>
    <n v="115.98183"/>
    <n v="338.79298"/>
    <n v="41.103700000000003"/>
    <n v="140.62575000000001"/>
    <n v="0.10549164232793756"/>
    <n v="1.2678289853637608"/>
    <n v="8.9280728676798177E-2"/>
    <n v="2.866903453624408"/>
    <n v="0.9568984208702539"/>
    <n v="2.7951832417537084"/>
    <n v="0.33912265069386005"/>
    <n v="1.1602210286619474"/>
    <n v="116.126622"/>
    <n v="80.226071000000005"/>
    <n v="0.95809301519726742"/>
    <n v="0.66189851162483704"/>
  </r>
  <r>
    <x v="1"/>
    <n v="2.2067950000000001"/>
    <n v="276"/>
    <n v="125.06823199999999"/>
    <n v="2.0532257961410298"/>
    <n v="275.24941374682498"/>
    <n v="134.05706000000001"/>
    <n v="10971137"/>
    <n v="89133186"/>
    <n v="855487293"/>
    <n v="65531393"/>
    <n v="1091066320"/>
    <n v="458907519"/>
    <n v="1176342171"/>
    <n v="228475600"/>
    <n v="620546332"/>
    <n v="11096206"/>
    <n v="90452527"/>
    <n v="871325078"/>
    <n v="66657859"/>
    <n v="1140293138"/>
    <n v="470135640"/>
    <n v="1218689325"/>
    <n v="232730926"/>
    <n v="634353801"/>
    <n v="125069"/>
    <n v="1319341"/>
    <n v="15837785"/>
    <n v="1126466"/>
    <n v="49226818"/>
    <n v="11228121"/>
    <n v="42347154"/>
    <n v="4255326"/>
    <n v="13807469"/>
    <n v="125.069"/>
    <n v="13.19341"/>
    <n v="158.37785"/>
    <n v="11.264659999999999"/>
    <n v="492.26817999999997"/>
    <n v="112.28121"/>
    <n v="423.47154"/>
    <n v="42.553260000000002"/>
    <n v="138.07469"/>
    <n v="0.1054890500443755"/>
    <n v="1.2663237892683239"/>
    <n v="9.0067562705386614E-2"/>
    <n v="3.9359727830237707"/>
    <n v="0.89775411972591124"/>
    <n v="3.3859033013776396"/>
    <n v="0.34023826847580135"/>
    <n v="1.1039881185585556"/>
    <n v="139.14848000000001"/>
    <n v="102.802093"/>
    <n v="1.1125736993179765"/>
    <n v="0.82196302041273217"/>
  </r>
  <r>
    <x v="1"/>
    <n v="1.8804449999999999"/>
    <n v="248.4"/>
    <n v="132.09642199999999"/>
    <n v="1.7017202223819901"/>
    <n v="231.56756931581199"/>
    <n v="136.07852"/>
    <n v="11119746"/>
    <n v="90700803"/>
    <n v="874395803"/>
    <n v="66881934"/>
    <n v="1144402994"/>
    <n v="472377249"/>
    <n v="1230482017"/>
    <n v="233545098"/>
    <n v="637835374"/>
    <n v="11251844"/>
    <n v="92094227"/>
    <n v="891167363"/>
    <n v="68043811"/>
    <n v="1176144665"/>
    <n v="484498454"/>
    <n v="1263314172"/>
    <n v="237911162"/>
    <n v="652014413"/>
    <n v="132098"/>
    <n v="1393424"/>
    <n v="16771560"/>
    <n v="1161877"/>
    <n v="31741671"/>
    <n v="12121205"/>
    <n v="32832155"/>
    <n v="4366064"/>
    <n v="14179039"/>
    <n v="132.09800000000001"/>
    <n v="13.934240000000001"/>
    <n v="167.71559999999999"/>
    <n v="11.61877"/>
    <n v="317.41671000000002"/>
    <n v="121.21205"/>
    <n v="328.32155"/>
    <n v="43.660640000000001"/>
    <n v="141.79039"/>
    <n v="0.10548411028176051"/>
    <n v="1.2696301230904328"/>
    <n v="8.7955684416115301E-2"/>
    <n v="2.4028880830898274"/>
    <n v="0.91759186361640599"/>
    <n v="2.4854392193674393"/>
    <n v="0.33051704037911245"/>
    <n v="1.0733727232812003"/>
    <n v="114.56699500000001"/>
    <n v="76.695031"/>
    <n v="0.8672878847522294"/>
    <n v="0.5805919166073672"/>
  </r>
  <r>
    <x v="2"/>
    <n v="1.925413"/>
    <n v="248.4"/>
    <n v="129.011289"/>
    <n v="1.92613269358446"/>
    <n v="248.59566121236199"/>
    <n v="129.06466"/>
    <n v="5671275"/>
    <n v="33227371"/>
    <n v="249413062"/>
    <n v="21339428"/>
    <n v="94397285"/>
    <n v="76095223"/>
    <n v="195341506"/>
    <n v="67783592"/>
    <n v="129491688"/>
    <n v="5795993"/>
    <n v="34543044"/>
    <n v="267975588"/>
    <n v="22256280"/>
    <n v="131654065"/>
    <n v="90770013"/>
    <n v="230032019"/>
    <n v="71460155"/>
    <n v="142886499"/>
    <n v="124718"/>
    <n v="1315673"/>
    <n v="18562526"/>
    <n v="916852"/>
    <n v="37256780"/>
    <n v="14674790"/>
    <n v="34690513"/>
    <n v="3676563"/>
    <n v="13394811"/>
    <n v="124.718"/>
    <n v="13.15673"/>
    <n v="185.62526"/>
    <n v="9.1685199999999991"/>
    <n v="372.56779999999998"/>
    <n v="146.74789999999999"/>
    <n v="346.90512999999999"/>
    <n v="36.765630000000002"/>
    <n v="133.94811000000001"/>
    <n v="0.10549182956750429"/>
    <n v="1.4883598197533636"/>
    <n v="7.3514007601148179E-2"/>
    <n v="2.9872817075321922"/>
    <n v="1.1766376946391057"/>
    <n v="2.7815161404127711"/>
    <n v="0.29479008643499738"/>
    <n v="1.0740078416908547"/>
    <n v="124.488508"/>
    <n v="86.622083000000003"/>
    <n v="0.99815991276319371"/>
    <n v="0.69454355425840697"/>
  </r>
  <r>
    <x v="2"/>
    <n v="2.168895"/>
    <n v="276"/>
    <n v="127.25375699999999"/>
    <n v="1.9984532122753"/>
    <n v="247.92406863938501"/>
    <n v="124.05798"/>
    <n v="5816607"/>
    <n v="34760487"/>
    <n v="270846289"/>
    <n v="22436365"/>
    <n v="134423259"/>
    <n v="93630628"/>
    <n v="236286130"/>
    <n v="72128235"/>
    <n v="146004988"/>
    <n v="5939680"/>
    <n v="36058816"/>
    <n v="289077273"/>
    <n v="23435391"/>
    <n v="191187794"/>
    <n v="109338599"/>
    <n v="273535385"/>
    <n v="75900259"/>
    <n v="161603673"/>
    <n v="123073"/>
    <n v="1298329"/>
    <n v="18230984"/>
    <n v="999026"/>
    <n v="56764535"/>
    <n v="15707971"/>
    <n v="37249255"/>
    <n v="3772024"/>
    <n v="15598685"/>
    <n v="123.07299999999999"/>
    <n v="12.98329"/>
    <n v="182.30984000000001"/>
    <n v="9.9902599999999993"/>
    <n v="567.64535000000001"/>
    <n v="157.07971000000001"/>
    <n v="372.49254999999999"/>
    <n v="37.720239999999997"/>
    <n v="155.98685"/>
    <n v="0.10549259382642823"/>
    <n v="1.4813146669050077"/>
    <n v="8.117344990371568E-2"/>
    <n v="4.6122654847123252"/>
    <n v="1.2763133262372739"/>
    <n v="3.0265984415753255"/>
    <n v="0.30648671926417653"/>
    <n v="1.2674335556945879"/>
    <n v="149.62080900000001"/>
    <n v="109.721761"/>
    <n v="1.2157078238118841"/>
    <n v="0.89151772525249251"/>
  </r>
  <r>
    <x v="2"/>
    <n v="2.1348419999999999"/>
    <n v="276"/>
    <n v="129.28359399999999"/>
    <n v="1.9323415144267899"/>
    <n v="255.19620865257099"/>
    <n v="132.06578999999999"/>
    <n v="5962518"/>
    <n v="36299710"/>
    <n v="292182615"/>
    <n v="23660435"/>
    <n v="196214478"/>
    <n v="113009879"/>
    <n v="281529174"/>
    <n v="76652120"/>
    <n v="165189635"/>
    <n v="6091801"/>
    <n v="37663529"/>
    <n v="310102873"/>
    <n v="24734209"/>
    <n v="249291051"/>
    <n v="127678796"/>
    <n v="319127622"/>
    <n v="80620525"/>
    <n v="180561039"/>
    <n v="129283"/>
    <n v="1363819"/>
    <n v="17920258"/>
    <n v="1073774"/>
    <n v="53076573"/>
    <n v="14668917"/>
    <n v="37598448"/>
    <n v="3968405"/>
    <n v="15371404"/>
    <n v="129.28299999999999"/>
    <n v="13.63819"/>
    <n v="179.20258000000001"/>
    <n v="10.737740000000001"/>
    <n v="530.76572999999996"/>
    <n v="146.68916999999999"/>
    <n v="375.98448000000002"/>
    <n v="39.684049999999999"/>
    <n v="153.71404000000001"/>
    <n v="0.10549097715863649"/>
    <n v="1.3861264048637487"/>
    <n v="8.3056086260374543E-2"/>
    <n v="4.1054564791968007"/>
    <n v="1.1346361857320761"/>
    <n v="2.9082283053456375"/>
    <n v="0.30695489739563597"/>
    <n v="1.1889733375617833"/>
    <n v="145.04159799999999"/>
    <n v="105.34393799999999"/>
    <n v="1.1218922673514693"/>
    <n v="0.81483209702745141"/>
  </r>
  <r>
    <x v="2"/>
    <n v="2.2640039999999999"/>
    <n v="276"/>
    <n v="121.9079"/>
    <n v="2.1083068835418399"/>
    <n v="263.670466952053"/>
    <n v="125.06265999999999"/>
    <n v="6114992"/>
    <n v="37908123"/>
    <n v="313187006"/>
    <n v="24949733"/>
    <n v="255070228"/>
    <n v="131098955"/>
    <n v="327108106"/>
    <n v="81386040"/>
    <n v="184170958"/>
    <n v="6236900"/>
    <n v="39194140"/>
    <n v="331225745"/>
    <n v="26007487"/>
    <n v="304554579"/>
    <n v="145997342"/>
    <n v="363070530"/>
    <n v="85156117"/>
    <n v="198898937"/>
    <n v="121908"/>
    <n v="1286017"/>
    <n v="18038739"/>
    <n v="1057754"/>
    <n v="49484351"/>
    <n v="14898387"/>
    <n v="35962424"/>
    <n v="3770077"/>
    <n v="14727979"/>
    <n v="121.908"/>
    <n v="12.86017"/>
    <n v="180.38739000000001"/>
    <n v="10.577540000000001"/>
    <n v="494.84350999999998"/>
    <n v="148.98387"/>
    <n v="359.62423999999999"/>
    <n v="37.700769999999999"/>
    <n v="147.27978999999999"/>
    <n v="0.10549077993240805"/>
    <n v="1.4797010040358303"/>
    <n v="8.6766578075269885E-2"/>
    <n v="4.0591553466548547"/>
    <n v="1.2221008465400138"/>
    <n v="2.9499642353249991"/>
    <n v="0.3092559142960265"/>
    <n v="1.208122436591528"/>
    <n v="139.225728"/>
    <n v="100.345162"/>
    <n v="1.1420557141450931"/>
    <n v="0.82312204285198676"/>
  </r>
  <r>
    <x v="2"/>
    <n v="2.1048809999999998"/>
    <n v="276"/>
    <n v="131.123818"/>
    <n v="2.01554537529453"/>
    <n v="282.306274596126"/>
    <n v="140.06446"/>
    <n v="6270276"/>
    <n v="39546204"/>
    <n v="335813180"/>
    <n v="26351437"/>
    <n v="310467134"/>
    <n v="150287480"/>
    <n v="373225736"/>
    <n v="86262075"/>
    <n v="203278796"/>
    <n v="6397104"/>
    <n v="40884053"/>
    <n v="354477305"/>
    <n v="27488446"/>
    <n v="358347423"/>
    <n v="165185583"/>
    <n v="410509227"/>
    <n v="90244708"/>
    <n v="218482118"/>
    <n v="126828"/>
    <n v="1337849"/>
    <n v="18664125"/>
    <n v="1137009"/>
    <n v="47880289"/>
    <n v="14898103"/>
    <n v="37283491"/>
    <n v="3982633"/>
    <n v="15203322"/>
    <n v="126.828"/>
    <n v="13.378489999999999"/>
    <n v="186.64125000000001"/>
    <n v="11.370089999999999"/>
    <n v="478.80288999999999"/>
    <n v="148.98103"/>
    <n v="372.83490999999998"/>
    <n v="39.826329999999999"/>
    <n v="152.03322"/>
    <n v="0.10548530292995237"/>
    <n v="1.4716091872457187"/>
    <n v="8.9649683035291888E-2"/>
    <n v="3.7752143848361559"/>
    <n v="1.1746698678525247"/>
    <n v="2.9396892642003341"/>
    <n v="0.31401843441511335"/>
    <n v="1.1987354527391427"/>
    <n v="140.386821"/>
    <n v="100.06188299999999"/>
    <n v="1.1069071577254235"/>
    <n v="0.78895735168890146"/>
  </r>
  <r>
    <x v="2"/>
    <n v="2.2255090000000002"/>
    <n v="276"/>
    <n v="124.016587"/>
    <n v="2.0454330201077702"/>
    <n v="280.35292012873902"/>
    <n v="137.06287"/>
    <n v="6430133"/>
    <n v="41232423"/>
    <n v="359049379"/>
    <n v="27739539"/>
    <n v="363252932"/>
    <n v="167391891"/>
    <n v="416519227"/>
    <n v="91220368"/>
    <n v="221568768"/>
    <n v="6554149"/>
    <n v="42540573"/>
    <n v="377236833"/>
    <n v="28884400"/>
    <n v="411826070"/>
    <n v="182677166"/>
    <n v="454474687"/>
    <n v="95150334"/>
    <n v="236970304"/>
    <n v="124016"/>
    <n v="1308150"/>
    <n v="18187454"/>
    <n v="1144861"/>
    <n v="48573138"/>
    <n v="15285275"/>
    <n v="37955460"/>
    <n v="3929966"/>
    <n v="15401536"/>
    <n v="124.01600000000001"/>
    <n v="13.0815"/>
    <n v="181.87454"/>
    <n v="11.44861"/>
    <n v="485.73138"/>
    <n v="152.85274999999999"/>
    <n v="379.55459999999999"/>
    <n v="39.299660000000003"/>
    <n v="154.01535999999999"/>
    <n v="0.10548235711521094"/>
    <n v="1.4665409302025545"/>
    <n v="9.2315588311185651E-2"/>
    <n v="3.9166831699135596"/>
    <n v="1.2325244323313118"/>
    <n v="3.0605292865436717"/>
    <n v="0.31689185266417236"/>
    <n v="1.2418991097922847"/>
    <n v="141.78584000000001"/>
    <n v="101.813873"/>
    <n v="1.1432866726873951"/>
    <n v="0.82097368887885436"/>
  </r>
  <r>
    <x v="2"/>
    <n v="2.16282"/>
    <n v="276"/>
    <n v="127.61114600000001"/>
    <n v="2.0490521589186801"/>
    <n v="260.36115284075299"/>
    <n v="127.06419"/>
    <n v="6577691"/>
    <n v="42788882"/>
    <n v="380383179"/>
    <n v="29122888"/>
    <n v="416614903"/>
    <n v="186030674"/>
    <n v="462007069"/>
    <n v="95930762"/>
    <n v="240631948"/>
    <n v="6701008"/>
    <n v="44089677"/>
    <n v="398597839"/>
    <n v="30264920"/>
    <n v="467735393"/>
    <n v="200753048"/>
    <n v="498425092"/>
    <n v="99799507"/>
    <n v="255698593"/>
    <n v="123317"/>
    <n v="1300795"/>
    <n v="18214660"/>
    <n v="1142032"/>
    <n v="51120490"/>
    <n v="14722374"/>
    <n v="36418023"/>
    <n v="3868745"/>
    <n v="15066645"/>
    <n v="123.31699999999999"/>
    <n v="13.007949999999999"/>
    <n v="182.14660000000001"/>
    <n v="11.42032"/>
    <n v="511.20490000000001"/>
    <n v="147.22373999999999"/>
    <n v="364.18022999999999"/>
    <n v="38.687449999999998"/>
    <n v="150.66645"/>
    <n v="0.10548383434562955"/>
    <n v="1.4770599349643603"/>
    <n v="9.2609453684406859E-2"/>
    <n v="4.1454535870966698"/>
    <n v="1.1938641063275948"/>
    <n v="2.9532037756351519"/>
    <n v="0.31372357420307012"/>
    <n v="1.2217816683831102"/>
    <n v="141.85376400000001"/>
    <n v="102.260887"/>
    <n v="1.1503179934639995"/>
    <n v="0.82925214690594162"/>
  </r>
  <r>
    <x v="2"/>
    <n v="2.0728420000000001"/>
    <n v="276"/>
    <n v="133.15052600000001"/>
    <n v="1.9435044136050701"/>
    <n v="266.38742363802999"/>
    <n v="137.06550999999999"/>
    <n v="6724550"/>
    <n v="44337973"/>
    <n v="401736709"/>
    <n v="30518780"/>
    <n v="473143307"/>
    <n v="204036001"/>
    <n v="505979742"/>
    <n v="100592749"/>
    <n v="259208558"/>
    <n v="6857701"/>
    <n v="45742479"/>
    <n v="421271042"/>
    <n v="31802760"/>
    <n v="519549912"/>
    <n v="219553185"/>
    <n v="543852454"/>
    <n v="104803801"/>
    <n v="274529901"/>
    <n v="133151"/>
    <n v="1404506"/>
    <n v="19534333"/>
    <n v="1283980"/>
    <n v="46406605"/>
    <n v="15517184"/>
    <n v="37872712"/>
    <n v="4211052"/>
    <n v="15321343"/>
    <n v="133.15100000000001"/>
    <n v="14.045059999999999"/>
    <n v="195.34333000000001"/>
    <n v="12.8398"/>
    <n v="464.06605000000002"/>
    <n v="155.17184"/>
    <n v="378.72712000000001"/>
    <n v="42.110520000000001"/>
    <n v="153.21342999999999"/>
    <n v="0.10548219690426658"/>
    <n v="1.4670812085526959"/>
    <n v="9.6430368528963348E-2"/>
    <n v="3.4852614700603075"/>
    <n v="1.1653824605147538"/>
    <n v="2.8443430391059774"/>
    <n v="0.31626138744733423"/>
    <n v="1.1506742720670515"/>
    <n v="141.551715"/>
    <n v="99.796501000000006"/>
    <n v="1.063091640318135"/>
    <n v="0.74949869696810389"/>
  </r>
  <r>
    <x v="2"/>
    <n v="2.219211"/>
    <n v="276"/>
    <n v="124.368551"/>
    <n v="2.0364268022812402"/>
    <n v="270.97990198600399"/>
    <n v="133.06636"/>
    <n v="6886164"/>
    <n v="46042680"/>
    <n v="425160162"/>
    <n v="32087425"/>
    <n v="524219451"/>
    <n v="222859651"/>
    <n v="551952693"/>
    <n v="105747565"/>
    <n v="278335614"/>
    <n v="7010532"/>
    <n v="47354544"/>
    <n v="443445523"/>
    <n v="33300246"/>
    <n v="575139842"/>
    <n v="237920927"/>
    <n v="588940896"/>
    <n v="109721758"/>
    <n v="293555617"/>
    <n v="124368"/>
    <n v="1311864"/>
    <n v="18285361"/>
    <n v="1212821"/>
    <n v="50920391"/>
    <n v="15061276"/>
    <n v="36988203"/>
    <n v="3974193"/>
    <n v="15220003"/>
    <n v="124.36799999999999"/>
    <n v="13.118639999999999"/>
    <n v="182.85361"/>
    <n v="12.128209999999999"/>
    <n v="509.20391000000001"/>
    <n v="150.61276000000001"/>
    <n v="369.88202999999999"/>
    <n v="39.741930000000004"/>
    <n v="152.20003"/>
    <n v="0.10548243921265921"/>
    <n v="1.4702625273382222"/>
    <n v="9.7518734722758266E-2"/>
    <n v="4.0943322237231445"/>
    <n v="1.2110250225138302"/>
    <n v="2.974093255499807"/>
    <n v="0.31955109031262063"/>
    <n v="1.2237877106651229"/>
    <n v="142.97411199999999"/>
    <n v="102.96987"/>
    <n v="1.1496053003988165"/>
    <n v="0.82794505017367814"/>
  </r>
  <r>
    <x v="2"/>
    <n v="2.3790680000000002"/>
    <n v="303.60000000000002"/>
    <n v="127.612976"/>
    <n v="2.2149395490000501"/>
    <n v="308.01350272453101"/>
    <n v="139.06181000000001"/>
    <n v="7045666"/>
    <n v="47725141"/>
    <n v="448156563"/>
    <n v="33697102"/>
    <n v="582097616"/>
    <n v="242139530"/>
    <n v="598932150"/>
    <n v="110905844"/>
    <n v="298079796"/>
    <n v="7168985"/>
    <n v="49025950"/>
    <n v="466302029"/>
    <n v="34964325"/>
    <n v="636512249"/>
    <n v="259357187"/>
    <n v="639753690"/>
    <n v="114817339"/>
    <n v="314094006"/>
    <n v="123319"/>
    <n v="1300809"/>
    <n v="18145466"/>
    <n v="1267223"/>
    <n v="54414633"/>
    <n v="17217657"/>
    <n v="40821540"/>
    <n v="3911495"/>
    <n v="16014210"/>
    <n v="123.319"/>
    <n v="13.008089999999999"/>
    <n v="181.45465999999999"/>
    <n v="12.672230000000001"/>
    <n v="544.14633000000003"/>
    <n v="172.17657"/>
    <n v="408.21539999999999"/>
    <n v="39.11495"/>
    <n v="160.1421"/>
    <n v="0.10548325886521946"/>
    <n v="1.4714250034463463"/>
    <n v="0.10275975316050244"/>
    <n v="4.4125100754952609"/>
    <n v="1.3961885029881851"/>
    <n v="3.3102392980805875"/>
    <n v="0.3171851052960209"/>
    <n v="1.2986003778817539"/>
    <n v="153.09303299999999"/>
    <n v="112.45383"/>
    <n v="1.2414391375213876"/>
    <n v="0.911893787656403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C15A6-712D-A341-9CF7-1F71B305AC4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2" firstHeaderRow="0" firstDataRow="1" firstDataCol="1"/>
  <pivotFields count="6"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ower:" fld="2" subtotal="average" baseField="0" baseItem="0"/>
    <dataField name="Average of Energy:" fld="3" subtotal="average" baseField="0" baseItem="0"/>
    <dataField name="Average of Time:" fld="4" subtotal="average" baseField="0" baseItem="0"/>
    <dataField name="Average of samples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275F8-4801-B94F-92E5-1EA0FFB912A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7" firstHeaderRow="0" firstDataRow="1" firstDataCol="1"/>
  <pivotFields count="55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Average of Power_charge_counter" fld="1" subtotal="average" baseField="0" baseItem="0"/>
    <dataField name="Average of Energy_charge_counter" fld="2" subtotal="average" baseField="0" baseItem="0"/>
    <dataField name="Average of Power_battery_state" fld="4" subtotal="average" baseField="0" baseItem="0"/>
    <dataField name="Average of Energy_battery_state" fld="5" subtotal="average" baseField="0" baseItem="0"/>
    <dataField name="Average of power_S4M_VDD_CPUCL0" fld="48" subtotal="average" baseField="0" baseItem="0"/>
    <dataField name="Average of power_S3M_VDD_CPUCL1" fld="47" subtotal="average" baseField="0" baseItem="0"/>
    <dataField name="Average of power_S2M_VDD_CPUCL2" fld="46" subtotal="average" baseField="0" baseItem="0"/>
    <dataField name="Average of energy_S4M_VDD_CPUCL0" fld="40" subtotal="average" baseField="0" baseItem="0"/>
    <dataField name="Average of energy_S3M_VDD_CPUCL1" fld="39" subtotal="average" baseField="0" baseItem="0"/>
    <dataField name="Average of energy_S2M_VDD_CPUCL2" fld="38" subtotal="average" baseField="0" baseItem="0"/>
    <dataField name="Average of energy_R_total" fld="51" subtotal="average" baseField="0" baseItem="0"/>
    <dataField name="Average of energy_R_CPUs" fld="52" subtotal="average" baseField="0" baseItem="0"/>
    <dataField name="Average of power_R_total" fld="53" subtotal="average" baseField="0" baseItem="0"/>
    <dataField name="Average of Power_R_CPUs" fld="5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78E05-04C8-C94E-B158-A53A444CDD50}">
  <dimension ref="K1:P151"/>
  <sheetViews>
    <sheetView topLeftCell="E82" zoomScale="94" workbookViewId="0">
      <selection activeCell="M112" sqref="M112:M121"/>
    </sheetView>
  </sheetViews>
  <sheetFormatPr baseColWidth="10" defaultRowHeight="16" x14ac:dyDescent="0.2"/>
  <cols>
    <col min="1" max="1" width="10.83203125" customWidth="1"/>
  </cols>
  <sheetData>
    <row r="1" spans="11:16" x14ac:dyDescent="0.2">
      <c r="K1" t="s">
        <v>4</v>
      </c>
      <c r="L1" t="s">
        <v>88</v>
      </c>
      <c r="M1" t="s">
        <v>0</v>
      </c>
      <c r="N1" t="s">
        <v>1</v>
      </c>
      <c r="O1" t="s">
        <v>2</v>
      </c>
      <c r="P1" t="s">
        <v>3</v>
      </c>
    </row>
    <row r="2" spans="11:16" x14ac:dyDescent="0.2">
      <c r="K2" t="s">
        <v>5</v>
      </c>
      <c r="L2">
        <v>500</v>
      </c>
      <c r="M2">
        <v>3.98</v>
      </c>
      <c r="N2">
        <v>5.1253228330612099</v>
      </c>
      <c r="O2">
        <v>1.28776955604553</v>
      </c>
      <c r="P2">
        <v>1</v>
      </c>
    </row>
    <row r="3" spans="11:16" x14ac:dyDescent="0.2">
      <c r="K3" t="s">
        <v>5</v>
      </c>
      <c r="L3">
        <v>500</v>
      </c>
      <c r="M3">
        <v>3.82</v>
      </c>
      <c r="N3">
        <v>4.8749521541595398</v>
      </c>
      <c r="O3">
        <v>1.2761654853820801</v>
      </c>
      <c r="P3">
        <v>1</v>
      </c>
    </row>
    <row r="4" spans="11:16" x14ac:dyDescent="0.2">
      <c r="K4" t="s">
        <v>5</v>
      </c>
      <c r="L4">
        <v>500</v>
      </c>
      <c r="M4">
        <v>3.76</v>
      </c>
      <c r="N4">
        <v>4.8032598304748504</v>
      </c>
      <c r="O4">
        <v>1.2774627208709699</v>
      </c>
      <c r="P4">
        <v>1</v>
      </c>
    </row>
    <row r="5" spans="11:16" x14ac:dyDescent="0.2">
      <c r="K5" t="s">
        <v>5</v>
      </c>
      <c r="L5">
        <v>500</v>
      </c>
      <c r="M5">
        <v>4.01</v>
      </c>
      <c r="N5">
        <v>5.1615523886680599</v>
      </c>
      <c r="O5">
        <v>1.28717017173767</v>
      </c>
      <c r="P5">
        <v>1</v>
      </c>
    </row>
    <row r="6" spans="11:16" x14ac:dyDescent="0.2">
      <c r="K6" t="s">
        <v>5</v>
      </c>
      <c r="L6">
        <v>500</v>
      </c>
      <c r="M6">
        <v>4.09</v>
      </c>
      <c r="N6">
        <v>5.2921505165099996</v>
      </c>
      <c r="O6">
        <v>1.29392433166503</v>
      </c>
      <c r="P6">
        <v>1</v>
      </c>
    </row>
    <row r="7" spans="11:16" x14ac:dyDescent="0.2">
      <c r="K7" t="s">
        <v>5</v>
      </c>
      <c r="L7">
        <v>500</v>
      </c>
      <c r="M7">
        <v>3.73</v>
      </c>
      <c r="N7">
        <v>5.1614771771430901</v>
      </c>
      <c r="O7">
        <v>1.3837740421295099</v>
      </c>
      <c r="P7">
        <v>1</v>
      </c>
    </row>
    <row r="8" spans="11:16" x14ac:dyDescent="0.2">
      <c r="K8" t="s">
        <v>5</v>
      </c>
      <c r="L8">
        <v>500</v>
      </c>
      <c r="M8">
        <v>3.91</v>
      </c>
      <c r="N8">
        <v>5.0063212656974798</v>
      </c>
      <c r="O8">
        <v>1.28038907051086</v>
      </c>
      <c r="P8">
        <v>1</v>
      </c>
    </row>
    <row r="9" spans="11:16" x14ac:dyDescent="0.2">
      <c r="K9" t="s">
        <v>5</v>
      </c>
      <c r="L9">
        <v>500</v>
      </c>
      <c r="M9">
        <v>3.78</v>
      </c>
      <c r="N9">
        <v>4.8253961563110304</v>
      </c>
      <c r="O9">
        <v>1.2765598297119101</v>
      </c>
      <c r="P9">
        <v>1</v>
      </c>
    </row>
    <row r="10" spans="11:16" x14ac:dyDescent="0.2">
      <c r="K10" t="s">
        <v>5</v>
      </c>
      <c r="L10">
        <v>500</v>
      </c>
      <c r="M10">
        <v>4.09</v>
      </c>
      <c r="N10">
        <v>5.2921505165099996</v>
      </c>
      <c r="O10">
        <v>1.29392433166503</v>
      </c>
      <c r="P10">
        <v>1</v>
      </c>
    </row>
    <row r="11" spans="11:16" x14ac:dyDescent="0.2">
      <c r="K11" t="s">
        <v>5</v>
      </c>
      <c r="L11">
        <v>500</v>
      </c>
      <c r="M11">
        <v>3.9</v>
      </c>
      <c r="N11">
        <v>5.0155051231384196</v>
      </c>
      <c r="O11">
        <v>1.28602695465087</v>
      </c>
      <c r="P11">
        <v>1</v>
      </c>
    </row>
    <row r="12" spans="11:16" x14ac:dyDescent="0.2">
      <c r="K12" t="s">
        <v>5</v>
      </c>
      <c r="L12">
        <v>2000</v>
      </c>
      <c r="M12">
        <v>6.8630809674027899</v>
      </c>
      <c r="N12">
        <v>628.68481869757295</v>
      </c>
      <c r="O12">
        <v>91.603876113891602</v>
      </c>
      <c r="P12">
        <v>6657</v>
      </c>
    </row>
    <row r="13" spans="11:16" x14ac:dyDescent="0.2">
      <c r="K13" t="s">
        <v>5</v>
      </c>
      <c r="L13">
        <v>2000</v>
      </c>
      <c r="M13">
        <v>6.1803820993159997</v>
      </c>
      <c r="N13">
        <v>571.84507500260497</v>
      </c>
      <c r="O13">
        <v>92.525844812393103</v>
      </c>
      <c r="P13">
        <v>6726</v>
      </c>
    </row>
    <row r="14" spans="11:16" x14ac:dyDescent="0.2">
      <c r="K14" t="s">
        <v>5</v>
      </c>
      <c r="L14">
        <v>2000</v>
      </c>
      <c r="M14">
        <v>7.0618356328734002</v>
      </c>
      <c r="N14">
        <v>647.79412839681004</v>
      </c>
      <c r="O14">
        <v>91.731691598892198</v>
      </c>
      <c r="P14">
        <v>6668</v>
      </c>
    </row>
    <row r="15" spans="11:16" x14ac:dyDescent="0.2">
      <c r="K15" t="s">
        <v>5</v>
      </c>
      <c r="L15">
        <v>2000</v>
      </c>
      <c r="M15">
        <v>7.0521431780739796</v>
      </c>
      <c r="N15">
        <v>647.84963917106302</v>
      </c>
      <c r="O15">
        <v>91.865638971328707</v>
      </c>
      <c r="P15">
        <v>6677</v>
      </c>
    </row>
    <row r="16" spans="11:16" x14ac:dyDescent="0.2">
      <c r="K16" t="s">
        <v>5</v>
      </c>
      <c r="L16">
        <v>2000</v>
      </c>
      <c r="M16">
        <v>6.8017910892565201</v>
      </c>
      <c r="N16">
        <v>627.97096466177197</v>
      </c>
      <c r="O16">
        <v>92.324353456497093</v>
      </c>
      <c r="P16">
        <v>6711</v>
      </c>
    </row>
    <row r="17" spans="11:16" x14ac:dyDescent="0.2">
      <c r="K17" t="s">
        <v>5</v>
      </c>
      <c r="L17">
        <v>2000</v>
      </c>
      <c r="M17">
        <v>6.7724843423800003</v>
      </c>
      <c r="N17">
        <v>624.70552180220898</v>
      </c>
      <c r="O17">
        <v>92.241707801818805</v>
      </c>
      <c r="P17">
        <v>6706</v>
      </c>
    </row>
    <row r="18" spans="11:16" x14ac:dyDescent="0.2">
      <c r="K18" t="s">
        <v>5</v>
      </c>
      <c r="L18">
        <v>2000</v>
      </c>
      <c r="M18">
        <v>6.8219827072153203</v>
      </c>
      <c r="N18">
        <v>629.47053792874794</v>
      </c>
      <c r="O18">
        <v>92.270907878875704</v>
      </c>
      <c r="P18">
        <v>6708</v>
      </c>
    </row>
    <row r="19" spans="11:16" x14ac:dyDescent="0.2">
      <c r="K19" t="s">
        <v>5</v>
      </c>
      <c r="L19">
        <v>2000</v>
      </c>
      <c r="M19">
        <v>6.0323744972441196</v>
      </c>
      <c r="N19">
        <v>557.01124681106</v>
      </c>
      <c r="O19">
        <v>92.336980581283498</v>
      </c>
      <c r="P19">
        <v>6713</v>
      </c>
    </row>
    <row r="20" spans="11:16" x14ac:dyDescent="0.2">
      <c r="K20" t="s">
        <v>5</v>
      </c>
      <c r="L20">
        <v>2000</v>
      </c>
      <c r="M20">
        <v>6.8213356215490197</v>
      </c>
      <c r="N20">
        <v>628.75316276474405</v>
      </c>
      <c r="O20">
        <v>92.174494504928504</v>
      </c>
      <c r="P20">
        <v>6701</v>
      </c>
    </row>
    <row r="21" spans="11:16" x14ac:dyDescent="0.2">
      <c r="K21" t="s">
        <v>5</v>
      </c>
      <c r="L21">
        <v>2000</v>
      </c>
      <c r="M21">
        <v>6.0566626632637002</v>
      </c>
      <c r="N21">
        <v>555.09372427027802</v>
      </c>
      <c r="O21">
        <v>91.650097608566199</v>
      </c>
      <c r="P21">
        <v>6661</v>
      </c>
    </row>
    <row r="22" spans="11:16" x14ac:dyDescent="0.2">
      <c r="K22" t="s">
        <v>5</v>
      </c>
      <c r="L22">
        <v>1000</v>
      </c>
      <c r="M22">
        <v>4.8228813559321901</v>
      </c>
      <c r="N22">
        <v>50.543993328991498</v>
      </c>
      <c r="O22">
        <v>10.4800407886505</v>
      </c>
      <c r="P22">
        <v>649</v>
      </c>
    </row>
    <row r="23" spans="11:16" x14ac:dyDescent="0.2">
      <c r="K23" t="s">
        <v>5</v>
      </c>
      <c r="L23">
        <v>1000</v>
      </c>
      <c r="M23">
        <v>4.7393374422187904</v>
      </c>
      <c r="N23">
        <v>49.6841141483999</v>
      </c>
      <c r="O23">
        <v>10.4833459854125</v>
      </c>
      <c r="P23">
        <v>649</v>
      </c>
    </row>
    <row r="24" spans="11:16" x14ac:dyDescent="0.2">
      <c r="K24" t="s">
        <v>5</v>
      </c>
      <c r="L24">
        <v>1000</v>
      </c>
      <c r="M24">
        <v>4.6163944530046104</v>
      </c>
      <c r="N24">
        <v>48.356941676102998</v>
      </c>
      <c r="O24">
        <v>10.4750454425811</v>
      </c>
      <c r="P24">
        <v>649</v>
      </c>
    </row>
    <row r="25" spans="11:16" x14ac:dyDescent="0.2">
      <c r="K25" t="s">
        <v>5</v>
      </c>
      <c r="L25">
        <v>1000</v>
      </c>
      <c r="M25">
        <v>4.51358578052551</v>
      </c>
      <c r="N25">
        <v>47.197779938736197</v>
      </c>
      <c r="O25">
        <v>10.4568257331848</v>
      </c>
      <c r="P25">
        <v>647</v>
      </c>
    </row>
    <row r="26" spans="11:16" x14ac:dyDescent="0.2">
      <c r="K26" t="s">
        <v>5</v>
      </c>
      <c r="L26">
        <v>1000</v>
      </c>
      <c r="M26">
        <v>4.5109891808346303</v>
      </c>
      <c r="N26">
        <v>47.145528720036999</v>
      </c>
      <c r="O26">
        <v>10.4512617588043</v>
      </c>
      <c r="P26">
        <v>647</v>
      </c>
    </row>
    <row r="27" spans="11:16" x14ac:dyDescent="0.2">
      <c r="K27" t="s">
        <v>5</v>
      </c>
      <c r="L27">
        <v>1000</v>
      </c>
      <c r="M27">
        <v>4.62950387596897</v>
      </c>
      <c r="N27">
        <v>48.305179500757099</v>
      </c>
      <c r="O27">
        <v>10.4342021942138</v>
      </c>
      <c r="P27">
        <v>645</v>
      </c>
    </row>
    <row r="28" spans="11:16" x14ac:dyDescent="0.2">
      <c r="K28" t="s">
        <v>5</v>
      </c>
      <c r="L28">
        <v>1000</v>
      </c>
      <c r="M28">
        <v>4.6349074074074004</v>
      </c>
      <c r="N28">
        <v>48.5269436348146</v>
      </c>
      <c r="O28">
        <v>10.469884157180701</v>
      </c>
      <c r="P28">
        <v>648</v>
      </c>
    </row>
    <row r="29" spans="11:16" x14ac:dyDescent="0.2">
      <c r="K29" t="s">
        <v>5</v>
      </c>
      <c r="L29">
        <v>1000</v>
      </c>
      <c r="M29">
        <v>4.4847222222222296</v>
      </c>
      <c r="N29">
        <v>46.907356849643897</v>
      </c>
      <c r="O29">
        <v>10.459367275238</v>
      </c>
      <c r="P29">
        <v>648</v>
      </c>
    </row>
    <row r="30" spans="11:16" x14ac:dyDescent="0.2">
      <c r="K30" t="s">
        <v>5</v>
      </c>
      <c r="L30">
        <v>1000</v>
      </c>
      <c r="M30">
        <v>4.7257253086419704</v>
      </c>
      <c r="N30">
        <v>49.503245329150403</v>
      </c>
      <c r="O30">
        <v>10.4752693176269</v>
      </c>
      <c r="P30">
        <v>648</v>
      </c>
    </row>
    <row r="31" spans="11:16" x14ac:dyDescent="0.2">
      <c r="K31" t="s">
        <v>5</v>
      </c>
      <c r="L31">
        <v>1000</v>
      </c>
      <c r="M31">
        <v>4.6206327160493803</v>
      </c>
      <c r="N31">
        <v>48.3676747174027</v>
      </c>
      <c r="O31">
        <v>10.467760086059499</v>
      </c>
      <c r="P31">
        <v>648</v>
      </c>
    </row>
    <row r="32" spans="11:16" x14ac:dyDescent="0.2">
      <c r="K32" t="s">
        <v>6</v>
      </c>
      <c r="L32">
        <v>500</v>
      </c>
      <c r="M32">
        <v>3.8178999999999998</v>
      </c>
      <c r="N32">
        <v>4.8865914798498098</v>
      </c>
      <c r="O32">
        <v>1.2799160480499201</v>
      </c>
      <c r="P32">
        <v>1</v>
      </c>
    </row>
    <row r="33" spans="11:16" x14ac:dyDescent="0.2">
      <c r="K33" t="s">
        <v>6</v>
      </c>
      <c r="L33">
        <v>500</v>
      </c>
      <c r="M33">
        <v>3.8178999999999998</v>
      </c>
      <c r="N33">
        <v>4.8742083260297697</v>
      </c>
      <c r="O33">
        <v>1.27667260169982</v>
      </c>
      <c r="P33">
        <v>1</v>
      </c>
    </row>
    <row r="34" spans="11:16" x14ac:dyDescent="0.2">
      <c r="K34" t="s">
        <v>6</v>
      </c>
      <c r="L34">
        <v>500</v>
      </c>
      <c r="M34">
        <v>3.8178999999999998</v>
      </c>
      <c r="N34">
        <v>4.8803116078853597</v>
      </c>
      <c r="O34">
        <v>1.2782711982727</v>
      </c>
      <c r="P34">
        <v>1</v>
      </c>
    </row>
    <row r="35" spans="11:16" x14ac:dyDescent="0.2">
      <c r="K35" t="s">
        <v>6</v>
      </c>
      <c r="L35">
        <v>500</v>
      </c>
      <c r="M35">
        <v>3.8178999999999998</v>
      </c>
      <c r="N35">
        <v>4.8880724700927702</v>
      </c>
      <c r="O35">
        <v>1.2803039550781199</v>
      </c>
      <c r="P35">
        <v>1</v>
      </c>
    </row>
    <row r="36" spans="11:16" x14ac:dyDescent="0.2">
      <c r="K36" t="s">
        <v>6</v>
      </c>
      <c r="L36">
        <v>500</v>
      </c>
      <c r="M36">
        <v>3.8178999999999998</v>
      </c>
      <c r="N36">
        <v>4.8928931980132999</v>
      </c>
      <c r="O36">
        <v>1.28156661987304</v>
      </c>
      <c r="P36">
        <v>1</v>
      </c>
    </row>
    <row r="37" spans="11:16" x14ac:dyDescent="0.2">
      <c r="K37" t="s">
        <v>6</v>
      </c>
      <c r="L37">
        <v>500</v>
      </c>
      <c r="M37">
        <v>3.8178999999999998</v>
      </c>
      <c r="N37">
        <v>4.8947382915735203</v>
      </c>
      <c r="O37">
        <v>1.28204989433288</v>
      </c>
      <c r="P37">
        <v>1</v>
      </c>
    </row>
    <row r="38" spans="11:16" x14ac:dyDescent="0.2">
      <c r="K38" t="s">
        <v>6</v>
      </c>
      <c r="L38">
        <v>500</v>
      </c>
      <c r="M38">
        <v>3.8178999999999998</v>
      </c>
      <c r="N38">
        <v>4.8962010766506197</v>
      </c>
      <c r="O38">
        <v>1.2824330329895</v>
      </c>
      <c r="P38">
        <v>1</v>
      </c>
    </row>
    <row r="39" spans="11:16" x14ac:dyDescent="0.2">
      <c r="K39" t="s">
        <v>6</v>
      </c>
      <c r="L39">
        <v>500</v>
      </c>
      <c r="M39">
        <v>3.8178999999999998</v>
      </c>
      <c r="N39">
        <v>4.8891001517057404</v>
      </c>
      <c r="O39">
        <v>1.28057312965393</v>
      </c>
      <c r="P39">
        <v>1</v>
      </c>
    </row>
    <row r="40" spans="11:16" x14ac:dyDescent="0.2">
      <c r="K40" t="s">
        <v>6</v>
      </c>
      <c r="L40">
        <v>500</v>
      </c>
      <c r="M40">
        <v>3.8178999999999998</v>
      </c>
      <c r="N40">
        <v>4.8901078076362596</v>
      </c>
      <c r="O40">
        <v>1.2808370590209901</v>
      </c>
      <c r="P40">
        <v>1</v>
      </c>
    </row>
    <row r="41" spans="11:16" x14ac:dyDescent="0.2">
      <c r="K41" t="s">
        <v>6</v>
      </c>
      <c r="L41">
        <v>500</v>
      </c>
      <c r="M41">
        <v>3.8178999999999998</v>
      </c>
      <c r="N41">
        <v>4.8743403134822803</v>
      </c>
      <c r="O41">
        <v>1.2767071723937899</v>
      </c>
      <c r="P41">
        <v>1</v>
      </c>
    </row>
    <row r="42" spans="11:16" x14ac:dyDescent="0.2">
      <c r="K42" t="s">
        <v>6</v>
      </c>
      <c r="L42">
        <v>1000</v>
      </c>
      <c r="M42">
        <v>5.5753891999999796</v>
      </c>
      <c r="N42">
        <v>58.283495629082402</v>
      </c>
      <c r="O42">
        <v>10.4537088871002</v>
      </c>
      <c r="P42">
        <v>500</v>
      </c>
    </row>
    <row r="43" spans="11:16" x14ac:dyDescent="0.2">
      <c r="K43" t="s">
        <v>6</v>
      </c>
      <c r="L43">
        <v>1000</v>
      </c>
      <c r="M43">
        <v>5.5071794768611397</v>
      </c>
      <c r="N43">
        <v>57.317509415291497</v>
      </c>
      <c r="O43">
        <v>10.407779455184899</v>
      </c>
      <c r="P43">
        <v>497</v>
      </c>
    </row>
    <row r="44" spans="11:16" x14ac:dyDescent="0.2">
      <c r="K44" t="s">
        <v>6</v>
      </c>
      <c r="L44">
        <v>1000</v>
      </c>
      <c r="M44">
        <v>5.4331232380951997</v>
      </c>
      <c r="N44">
        <v>59.158252652834499</v>
      </c>
      <c r="O44">
        <v>10.888442993164</v>
      </c>
      <c r="P44">
        <v>525</v>
      </c>
    </row>
    <row r="45" spans="11:16" x14ac:dyDescent="0.2">
      <c r="K45" t="s">
        <v>6</v>
      </c>
      <c r="L45">
        <v>1000</v>
      </c>
      <c r="M45">
        <v>5.4505194388777403</v>
      </c>
      <c r="N45">
        <v>56.849397628738203</v>
      </c>
      <c r="O45">
        <v>10.4300880432128</v>
      </c>
      <c r="P45">
        <v>499</v>
      </c>
    </row>
    <row r="46" spans="11:16" x14ac:dyDescent="0.2">
      <c r="K46" t="s">
        <v>6</v>
      </c>
      <c r="L46">
        <v>1000</v>
      </c>
      <c r="M46">
        <v>5.5545737999999796</v>
      </c>
      <c r="N46">
        <v>58.067137054636802</v>
      </c>
      <c r="O46">
        <v>10.4539320468902</v>
      </c>
      <c r="P46">
        <v>500</v>
      </c>
    </row>
    <row r="47" spans="11:16" x14ac:dyDescent="0.2">
      <c r="K47" t="s">
        <v>6</v>
      </c>
      <c r="L47">
        <v>1000</v>
      </c>
      <c r="M47">
        <v>5.4748734406438402</v>
      </c>
      <c r="N47">
        <v>56.966623193161404</v>
      </c>
      <c r="O47">
        <v>10.4051032066345</v>
      </c>
      <c r="P47">
        <v>497</v>
      </c>
    </row>
    <row r="48" spans="11:16" x14ac:dyDescent="0.2">
      <c r="K48" t="s">
        <v>6</v>
      </c>
      <c r="L48">
        <v>1000</v>
      </c>
      <c r="M48">
        <v>5.5584733466933702</v>
      </c>
      <c r="N48">
        <v>58.035333651971499</v>
      </c>
      <c r="O48">
        <v>10.440876483917201</v>
      </c>
      <c r="P48">
        <v>499</v>
      </c>
    </row>
    <row r="49" spans="11:16" x14ac:dyDescent="0.2">
      <c r="K49" t="s">
        <v>6</v>
      </c>
      <c r="L49">
        <v>1000</v>
      </c>
      <c r="M49">
        <v>5.5038427999999797</v>
      </c>
      <c r="N49">
        <v>57.573734950925498</v>
      </c>
      <c r="O49">
        <v>10.460643053054801</v>
      </c>
      <c r="P49">
        <v>500</v>
      </c>
    </row>
    <row r="50" spans="11:16" x14ac:dyDescent="0.2">
      <c r="K50" t="s">
        <v>6</v>
      </c>
      <c r="L50">
        <v>1000</v>
      </c>
      <c r="M50">
        <v>5.5426447791164497</v>
      </c>
      <c r="N50">
        <v>57.796246961243298</v>
      </c>
      <c r="O50">
        <v>10.4275574684143</v>
      </c>
      <c r="P50">
        <v>498</v>
      </c>
    </row>
    <row r="51" spans="11:16" x14ac:dyDescent="0.2">
      <c r="K51" t="s">
        <v>6</v>
      </c>
      <c r="L51">
        <v>1000</v>
      </c>
      <c r="M51">
        <v>5.5008093999999703</v>
      </c>
      <c r="N51">
        <v>57.515802585960699</v>
      </c>
      <c r="O51">
        <v>10.455879926681501</v>
      </c>
      <c r="P51">
        <v>500</v>
      </c>
    </row>
    <row r="52" spans="11:16" x14ac:dyDescent="0.2">
      <c r="K52" t="s">
        <v>6</v>
      </c>
      <c r="L52">
        <v>2000</v>
      </c>
      <c r="M52">
        <v>8.1193193223618199</v>
      </c>
      <c r="N52">
        <v>747.31514318707298</v>
      </c>
      <c r="O52">
        <v>92.0416002273559</v>
      </c>
      <c r="P52">
        <v>5165</v>
      </c>
    </row>
    <row r="53" spans="11:16" x14ac:dyDescent="0.2">
      <c r="K53" t="s">
        <v>6</v>
      </c>
      <c r="L53">
        <v>2000</v>
      </c>
      <c r="M53">
        <v>6.9534220460260503</v>
      </c>
      <c r="N53">
        <v>640.79888995153203</v>
      </c>
      <c r="O53">
        <v>92.155903339385901</v>
      </c>
      <c r="P53">
        <v>5171</v>
      </c>
    </row>
    <row r="54" spans="11:16" x14ac:dyDescent="0.2">
      <c r="K54" t="s">
        <v>6</v>
      </c>
      <c r="L54">
        <v>2000</v>
      </c>
      <c r="M54">
        <v>7.7839140058198701</v>
      </c>
      <c r="N54">
        <v>714.94382839995501</v>
      </c>
      <c r="O54">
        <v>91.848885774612398</v>
      </c>
      <c r="P54">
        <v>5155</v>
      </c>
    </row>
    <row r="55" spans="11:16" x14ac:dyDescent="0.2">
      <c r="K55" t="s">
        <v>6</v>
      </c>
      <c r="L55">
        <v>2000</v>
      </c>
      <c r="M55">
        <v>7.7408570790447904</v>
      </c>
      <c r="N55">
        <v>710.16589114580097</v>
      </c>
      <c r="O55">
        <v>91.742540121078406</v>
      </c>
      <c r="P55">
        <v>5149</v>
      </c>
    </row>
    <row r="56" spans="11:16" x14ac:dyDescent="0.2">
      <c r="K56" t="s">
        <v>6</v>
      </c>
      <c r="L56">
        <v>2000</v>
      </c>
      <c r="M56">
        <v>8.0576339918649893</v>
      </c>
      <c r="N56">
        <v>741.29576288825501</v>
      </c>
      <c r="O56">
        <v>91.999185323715196</v>
      </c>
      <c r="P56">
        <v>5163</v>
      </c>
    </row>
    <row r="57" spans="11:16" x14ac:dyDescent="0.2">
      <c r="K57" t="s">
        <v>6</v>
      </c>
      <c r="L57">
        <v>2000</v>
      </c>
      <c r="M57">
        <v>7.8509873080662897</v>
      </c>
      <c r="N57">
        <v>719.80214867076404</v>
      </c>
      <c r="O57">
        <v>91.683010101318303</v>
      </c>
      <c r="P57">
        <v>5145</v>
      </c>
    </row>
    <row r="58" spans="11:16" x14ac:dyDescent="0.2">
      <c r="K58" t="s">
        <v>6</v>
      </c>
      <c r="L58">
        <v>2000</v>
      </c>
      <c r="M58">
        <v>7.7795386125148296</v>
      </c>
      <c r="N58">
        <v>713.30548591880802</v>
      </c>
      <c r="O58">
        <v>91.689947366714406</v>
      </c>
      <c r="P58">
        <v>5146</v>
      </c>
    </row>
    <row r="59" spans="11:16" x14ac:dyDescent="0.2">
      <c r="K59" t="s">
        <v>6</v>
      </c>
      <c r="L59">
        <v>2000</v>
      </c>
      <c r="M59">
        <v>6.8702428295324198</v>
      </c>
      <c r="N59">
        <v>633.44026470318795</v>
      </c>
      <c r="O59">
        <v>92.200564146041799</v>
      </c>
      <c r="P59">
        <v>5174</v>
      </c>
    </row>
    <row r="60" spans="11:16" x14ac:dyDescent="0.2">
      <c r="K60" t="s">
        <v>6</v>
      </c>
      <c r="L60">
        <v>2000</v>
      </c>
      <c r="M60">
        <v>7.76806667964214</v>
      </c>
      <c r="N60">
        <v>711.22938500064402</v>
      </c>
      <c r="O60">
        <v>91.558094739913898</v>
      </c>
      <c r="P60">
        <v>5138</v>
      </c>
    </row>
    <row r="61" spans="11:16" x14ac:dyDescent="0.2">
      <c r="K61" t="s">
        <v>6</v>
      </c>
      <c r="L61">
        <v>2000</v>
      </c>
      <c r="M61">
        <v>8.0095393258425407</v>
      </c>
      <c r="N61">
        <v>736.71108166658598</v>
      </c>
      <c r="O61">
        <v>91.979207754135103</v>
      </c>
      <c r="P61">
        <v>5162</v>
      </c>
    </row>
    <row r="62" spans="11:16" x14ac:dyDescent="0.2">
      <c r="K62" s="4" t="s">
        <v>15</v>
      </c>
      <c r="L62" s="4">
        <v>500</v>
      </c>
      <c r="M62" s="4">
        <v>4.9080000000000004</v>
      </c>
      <c r="N62" s="4">
        <v>6.3214370999999998</v>
      </c>
      <c r="O62" s="4">
        <v>1.28798637</v>
      </c>
      <c r="P62" s="4">
        <v>1</v>
      </c>
    </row>
    <row r="63" spans="11:16" x14ac:dyDescent="0.2">
      <c r="K63" s="4" t="s">
        <v>15</v>
      </c>
      <c r="L63" s="4">
        <v>500</v>
      </c>
      <c r="M63" s="4">
        <v>4.5960000000000001</v>
      </c>
      <c r="N63" s="4">
        <v>5.9420742999999998</v>
      </c>
      <c r="O63" s="4">
        <v>1.29287953</v>
      </c>
      <c r="P63" s="4">
        <v>1</v>
      </c>
    </row>
    <row r="64" spans="11:16" x14ac:dyDescent="0.2">
      <c r="K64" s="4" t="s">
        <v>15</v>
      </c>
      <c r="L64" s="4">
        <v>500</v>
      </c>
      <c r="M64" s="4">
        <v>4.5845000000000002</v>
      </c>
      <c r="N64" s="4">
        <v>5.9227015999999999</v>
      </c>
      <c r="O64" s="4">
        <v>1.29189697</v>
      </c>
      <c r="P64" s="4">
        <v>1</v>
      </c>
    </row>
    <row r="65" spans="11:16" x14ac:dyDescent="0.2">
      <c r="K65" s="4" t="s">
        <v>15</v>
      </c>
      <c r="L65" s="4">
        <v>500</v>
      </c>
      <c r="M65" s="4">
        <v>4.5609999999999999</v>
      </c>
      <c r="N65" s="4">
        <v>5.8841390999999996</v>
      </c>
      <c r="O65" s="4">
        <v>1.2900984799999999</v>
      </c>
      <c r="P65" s="4">
        <v>1</v>
      </c>
    </row>
    <row r="66" spans="11:16" x14ac:dyDescent="0.2">
      <c r="K66" s="4" t="s">
        <v>15</v>
      </c>
      <c r="L66" s="4">
        <v>500</v>
      </c>
      <c r="M66" s="4">
        <v>4.5540000000000003</v>
      </c>
      <c r="N66" s="4">
        <v>5.8481548999999999</v>
      </c>
      <c r="O66" s="4">
        <v>1.2841798200000001</v>
      </c>
      <c r="P66" s="4">
        <v>1</v>
      </c>
    </row>
    <row r="67" spans="11:16" x14ac:dyDescent="0.2">
      <c r="K67" s="4" t="s">
        <v>15</v>
      </c>
      <c r="L67" s="4">
        <v>500</v>
      </c>
      <c r="M67" s="4">
        <v>4.5190000000000001</v>
      </c>
      <c r="N67" s="4">
        <v>5.8080208000000004</v>
      </c>
      <c r="O67" s="4">
        <v>1.2852446900000001</v>
      </c>
      <c r="P67" s="4">
        <v>1</v>
      </c>
    </row>
    <row r="68" spans="11:16" x14ac:dyDescent="0.2">
      <c r="K68" s="4" t="s">
        <v>15</v>
      </c>
      <c r="L68" s="4">
        <v>500</v>
      </c>
      <c r="M68" s="4">
        <v>4.5419999999999998</v>
      </c>
      <c r="N68" s="4">
        <v>5.8732612</v>
      </c>
      <c r="O68" s="4">
        <v>1.2931002199999999</v>
      </c>
      <c r="P68" s="4">
        <v>1</v>
      </c>
    </row>
    <row r="69" spans="11:16" x14ac:dyDescent="0.2">
      <c r="K69" s="4" t="s">
        <v>15</v>
      </c>
      <c r="L69" s="4">
        <v>500</v>
      </c>
      <c r="M69" s="4">
        <v>4.5419999999999998</v>
      </c>
      <c r="N69" s="4">
        <v>5.8160416000000001</v>
      </c>
      <c r="O69" s="4">
        <v>1.2805023200000001</v>
      </c>
      <c r="P69" s="4">
        <v>1</v>
      </c>
    </row>
    <row r="70" spans="11:16" x14ac:dyDescent="0.2">
      <c r="K70" s="4" t="s">
        <v>15</v>
      </c>
      <c r="L70" s="4">
        <v>500</v>
      </c>
      <c r="M70" s="4">
        <v>4.4009999999999998</v>
      </c>
      <c r="N70" s="4">
        <v>5.6472160000000002</v>
      </c>
      <c r="O70" s="4">
        <v>1.28316655</v>
      </c>
      <c r="P70" s="4">
        <v>1</v>
      </c>
    </row>
    <row r="71" spans="11:16" x14ac:dyDescent="0.2">
      <c r="K71" s="4" t="s">
        <v>15</v>
      </c>
      <c r="L71" s="4">
        <v>500</v>
      </c>
      <c r="M71" s="4">
        <v>4.4885000000000002</v>
      </c>
      <c r="N71" s="4">
        <v>5.8058912999999999</v>
      </c>
      <c r="O71" s="4">
        <v>1.2935036799999999</v>
      </c>
      <c r="P71" s="4">
        <v>1</v>
      </c>
    </row>
    <row r="72" spans="11:16" x14ac:dyDescent="0.2">
      <c r="K72" s="4" t="s">
        <v>15</v>
      </c>
      <c r="L72" s="4">
        <v>1000</v>
      </c>
      <c r="M72" s="4">
        <v>5.7481999999999998</v>
      </c>
      <c r="N72" s="4">
        <v>59.900157999999998</v>
      </c>
      <c r="O72" s="4">
        <v>10.4206808</v>
      </c>
      <c r="P72" s="4">
        <v>17</v>
      </c>
    </row>
    <row r="73" spans="11:16" x14ac:dyDescent="0.2">
      <c r="K73" s="4" t="s">
        <v>15</v>
      </c>
      <c r="L73" s="4">
        <v>1000</v>
      </c>
      <c r="M73" s="4">
        <v>5.798</v>
      </c>
      <c r="N73" s="4">
        <v>60.358145999999998</v>
      </c>
      <c r="O73" s="4">
        <v>10.410166500000001</v>
      </c>
      <c r="P73" s="4">
        <v>20</v>
      </c>
    </row>
    <row r="74" spans="11:16" x14ac:dyDescent="0.2">
      <c r="K74" s="4" t="s">
        <v>15</v>
      </c>
      <c r="L74" s="4">
        <v>1000</v>
      </c>
      <c r="M74" s="4">
        <v>5.6783999999999999</v>
      </c>
      <c r="N74" s="4">
        <v>59.093777000000003</v>
      </c>
      <c r="O74" s="4">
        <v>10.406765500000001</v>
      </c>
      <c r="P74" s="4">
        <v>20</v>
      </c>
    </row>
    <row r="75" spans="11:16" x14ac:dyDescent="0.2">
      <c r="K75" s="4" t="s">
        <v>15</v>
      </c>
      <c r="L75" s="4">
        <v>1000</v>
      </c>
      <c r="M75" s="4">
        <v>5.8954000000000004</v>
      </c>
      <c r="N75" s="4">
        <v>61.490031999999999</v>
      </c>
      <c r="O75" s="4">
        <v>10.4301712</v>
      </c>
      <c r="P75" s="4">
        <v>20</v>
      </c>
    </row>
    <row r="76" spans="11:16" x14ac:dyDescent="0.2">
      <c r="K76" s="4" t="s">
        <v>15</v>
      </c>
      <c r="L76" s="4">
        <v>1000</v>
      </c>
      <c r="M76" s="4">
        <v>5.3585454500000003</v>
      </c>
      <c r="N76" s="4">
        <v>55.809970999999997</v>
      </c>
      <c r="O76" s="4">
        <v>10.415134399999999</v>
      </c>
      <c r="P76" s="4">
        <v>22</v>
      </c>
    </row>
    <row r="77" spans="11:16" x14ac:dyDescent="0.2">
      <c r="K77" s="4" t="s">
        <v>15</v>
      </c>
      <c r="L77" s="4">
        <v>1000</v>
      </c>
      <c r="M77" s="4">
        <v>5.7695999999999996</v>
      </c>
      <c r="N77" s="4">
        <v>60.163198000000001</v>
      </c>
      <c r="O77" s="4">
        <v>10.427620299999999</v>
      </c>
      <c r="P77" s="4">
        <v>22</v>
      </c>
    </row>
    <row r="78" spans="11:16" x14ac:dyDescent="0.2">
      <c r="K78" s="4" t="s">
        <v>15</v>
      </c>
      <c r="L78" s="4">
        <v>1000</v>
      </c>
      <c r="M78" s="4">
        <v>5.3325454499999996</v>
      </c>
      <c r="N78" s="4">
        <v>55.578446999999997</v>
      </c>
      <c r="O78" s="4">
        <v>10.4224984</v>
      </c>
      <c r="P78" s="4">
        <v>20</v>
      </c>
    </row>
    <row r="79" spans="11:16" x14ac:dyDescent="0.2">
      <c r="K79" s="4" t="s">
        <v>15</v>
      </c>
      <c r="L79" s="4">
        <v>1000</v>
      </c>
      <c r="M79" s="4">
        <v>5.6627000000000001</v>
      </c>
      <c r="N79" s="4">
        <v>59.087819000000003</v>
      </c>
      <c r="O79" s="4">
        <v>10.4345664</v>
      </c>
      <c r="P79" s="4">
        <v>22</v>
      </c>
    </row>
    <row r="80" spans="11:16" x14ac:dyDescent="0.2">
      <c r="K80" s="4" t="s">
        <v>15</v>
      </c>
      <c r="L80" s="4">
        <v>1000</v>
      </c>
      <c r="M80" s="4">
        <v>5.4100909100000001</v>
      </c>
      <c r="N80" s="4">
        <v>56.307760999999999</v>
      </c>
      <c r="O80" s="4">
        <v>10.407914099999999</v>
      </c>
      <c r="P80" s="4">
        <v>22</v>
      </c>
    </row>
    <row r="81" spans="11:16" x14ac:dyDescent="0.2">
      <c r="K81" s="4" t="s">
        <v>15</v>
      </c>
      <c r="L81" s="4">
        <v>1000</v>
      </c>
      <c r="M81" s="4">
        <v>5.6425000000000001</v>
      </c>
      <c r="N81" s="4">
        <v>58.776287000000004</v>
      </c>
      <c r="O81" s="4">
        <v>10.416710200000001</v>
      </c>
      <c r="P81" s="4">
        <v>20</v>
      </c>
    </row>
    <row r="82" spans="11:16" x14ac:dyDescent="0.2">
      <c r="K82" t="s">
        <v>15</v>
      </c>
      <c r="L82">
        <v>2000</v>
      </c>
      <c r="M82">
        <v>7.0452527470000001</v>
      </c>
      <c r="N82">
        <v>645.96359589999997</v>
      </c>
      <c r="O82">
        <v>91.687781700000002</v>
      </c>
      <c r="P82">
        <v>182</v>
      </c>
    </row>
    <row r="83" spans="11:16" x14ac:dyDescent="0.2">
      <c r="K83" t="s">
        <v>15</v>
      </c>
      <c r="L83">
        <v>2000</v>
      </c>
      <c r="M83">
        <v>7.0345384620000004</v>
      </c>
      <c r="N83">
        <v>646.12639420000005</v>
      </c>
      <c r="O83">
        <v>91.850573819999994</v>
      </c>
      <c r="P83">
        <v>182</v>
      </c>
    </row>
    <row r="84" spans="11:16" x14ac:dyDescent="0.2">
      <c r="K84" t="s">
        <v>15</v>
      </c>
      <c r="L84">
        <v>2000</v>
      </c>
      <c r="M84">
        <v>6.9221847829999996</v>
      </c>
      <c r="N84">
        <v>635.51945760000001</v>
      </c>
      <c r="O84">
        <v>91.809085940000003</v>
      </c>
      <c r="P84">
        <v>184</v>
      </c>
    </row>
    <row r="85" spans="11:16" x14ac:dyDescent="0.2">
      <c r="K85" t="s">
        <v>15</v>
      </c>
      <c r="L85">
        <v>2000</v>
      </c>
      <c r="M85">
        <v>7.0194456519999999</v>
      </c>
      <c r="N85">
        <v>644.24828820000005</v>
      </c>
      <c r="O85">
        <v>91.780508049999995</v>
      </c>
      <c r="P85">
        <v>184</v>
      </c>
    </row>
    <row r="86" spans="11:16" x14ac:dyDescent="0.2">
      <c r="K86" t="s">
        <v>15</v>
      </c>
      <c r="L86">
        <v>2000</v>
      </c>
      <c r="M86">
        <v>7.0416413039999997</v>
      </c>
      <c r="N86">
        <v>646.83682969999995</v>
      </c>
      <c r="O86">
        <v>91.858815550000003</v>
      </c>
      <c r="P86">
        <v>184</v>
      </c>
    </row>
    <row r="87" spans="11:16" x14ac:dyDescent="0.2">
      <c r="K87" t="s">
        <v>15</v>
      </c>
      <c r="L87">
        <v>2000</v>
      </c>
      <c r="M87">
        <v>6.9562934780000001</v>
      </c>
      <c r="N87">
        <v>638.19524679999995</v>
      </c>
      <c r="O87">
        <v>91.743577060000007</v>
      </c>
      <c r="P87">
        <v>184</v>
      </c>
    </row>
    <row r="88" spans="11:16" x14ac:dyDescent="0.2">
      <c r="K88" t="s">
        <v>15</v>
      </c>
      <c r="L88">
        <v>2000</v>
      </c>
      <c r="M88">
        <v>7.0811208790000002</v>
      </c>
      <c r="N88">
        <v>648.83117030000005</v>
      </c>
      <c r="O88">
        <v>91.628314410000002</v>
      </c>
      <c r="P88">
        <v>182</v>
      </c>
    </row>
    <row r="89" spans="11:16" x14ac:dyDescent="0.2">
      <c r="K89" t="s">
        <v>15</v>
      </c>
      <c r="L89">
        <v>2000</v>
      </c>
      <c r="M89">
        <v>6.9773478259999999</v>
      </c>
      <c r="N89">
        <v>639.60039410000002</v>
      </c>
      <c r="O89">
        <v>91.668125209999999</v>
      </c>
      <c r="P89">
        <v>184</v>
      </c>
    </row>
    <row r="90" spans="11:16" x14ac:dyDescent="0.2">
      <c r="K90" t="s">
        <v>15</v>
      </c>
      <c r="L90">
        <v>2000</v>
      </c>
      <c r="M90">
        <v>7.2899456520000001</v>
      </c>
      <c r="N90">
        <v>668.83221170000002</v>
      </c>
      <c r="O90">
        <v>91.747215089999997</v>
      </c>
      <c r="P90">
        <v>184</v>
      </c>
    </row>
    <row r="91" spans="11:16" x14ac:dyDescent="0.2">
      <c r="K91" t="s">
        <v>15</v>
      </c>
      <c r="L91">
        <v>2000</v>
      </c>
      <c r="M91">
        <v>7.0376413040000001</v>
      </c>
      <c r="N91">
        <v>646.07178969999995</v>
      </c>
      <c r="O91">
        <v>91.802318670000005</v>
      </c>
      <c r="P91">
        <v>184</v>
      </c>
    </row>
    <row r="92" spans="11:16" x14ac:dyDescent="0.2">
      <c r="K92" t="s">
        <v>6</v>
      </c>
      <c r="L92" t="s">
        <v>89</v>
      </c>
      <c r="M92">
        <v>9.0503958785249097</v>
      </c>
      <c r="N92">
        <v>88.423407611743201</v>
      </c>
      <c r="O92">
        <v>9.7701148986816406</v>
      </c>
      <c r="P92">
        <v>461</v>
      </c>
    </row>
    <row r="93" spans="11:16" x14ac:dyDescent="0.2">
      <c r="K93" t="s">
        <v>6</v>
      </c>
      <c r="L93" t="s">
        <v>89</v>
      </c>
      <c r="M93">
        <v>9.0924393548386693</v>
      </c>
      <c r="N93">
        <v>89.509141093436796</v>
      </c>
      <c r="O93">
        <v>9.8443484306335396</v>
      </c>
      <c r="P93">
        <v>465</v>
      </c>
    </row>
    <row r="94" spans="11:16" x14ac:dyDescent="0.2">
      <c r="K94" t="s">
        <v>6</v>
      </c>
      <c r="L94" t="s">
        <v>89</v>
      </c>
      <c r="M94">
        <v>9.0817748358861703</v>
      </c>
      <c r="N94">
        <v>88.229796854410907</v>
      </c>
      <c r="O94">
        <v>9.7150390148162806</v>
      </c>
      <c r="P94">
        <v>457</v>
      </c>
    </row>
    <row r="95" spans="11:16" x14ac:dyDescent="0.2">
      <c r="K95" t="s">
        <v>6</v>
      </c>
      <c r="L95" t="s">
        <v>89</v>
      </c>
      <c r="M95">
        <v>9.0162974468084602</v>
      </c>
      <c r="N95">
        <v>89.522911039830007</v>
      </c>
      <c r="O95">
        <v>9.9290103912353498</v>
      </c>
      <c r="P95">
        <v>470</v>
      </c>
    </row>
    <row r="96" spans="11:16" x14ac:dyDescent="0.2">
      <c r="K96" t="s">
        <v>6</v>
      </c>
      <c r="L96" t="s">
        <v>89</v>
      </c>
      <c r="M96">
        <v>8.9606201298700707</v>
      </c>
      <c r="N96">
        <v>87.756277130024202</v>
      </c>
      <c r="O96">
        <v>9.7935495376586896</v>
      </c>
      <c r="P96">
        <v>462</v>
      </c>
    </row>
    <row r="97" spans="11:16" x14ac:dyDescent="0.2">
      <c r="K97" t="s">
        <v>6</v>
      </c>
      <c r="L97" t="s">
        <v>89</v>
      </c>
      <c r="M97">
        <v>9.0526137339055204</v>
      </c>
      <c r="N97">
        <v>89.223402219319496</v>
      </c>
      <c r="O97">
        <v>9.8560929298400808</v>
      </c>
      <c r="P97">
        <v>466</v>
      </c>
    </row>
    <row r="98" spans="11:16" x14ac:dyDescent="0.2">
      <c r="K98" t="s">
        <v>6</v>
      </c>
      <c r="L98" t="s">
        <v>89</v>
      </c>
      <c r="M98">
        <v>8.9063352297592395</v>
      </c>
      <c r="N98">
        <v>86.5406617394774</v>
      </c>
      <c r="O98">
        <v>9.7167532444000209</v>
      </c>
      <c r="P98">
        <v>457</v>
      </c>
    </row>
    <row r="99" spans="11:16" x14ac:dyDescent="0.2">
      <c r="K99" t="s">
        <v>6</v>
      </c>
      <c r="L99" t="s">
        <v>89</v>
      </c>
      <c r="M99">
        <v>8.8843783261802098</v>
      </c>
      <c r="N99">
        <v>87.600780635056594</v>
      </c>
      <c r="O99">
        <v>9.8600912094116193</v>
      </c>
      <c r="P99">
        <v>466</v>
      </c>
    </row>
    <row r="100" spans="11:16" x14ac:dyDescent="0.2">
      <c r="K100" t="s">
        <v>6</v>
      </c>
      <c r="L100" t="s">
        <v>89</v>
      </c>
      <c r="M100">
        <v>8.8939754923412995</v>
      </c>
      <c r="N100">
        <v>86.378685563082499</v>
      </c>
      <c r="O100">
        <v>9.7120444774627597</v>
      </c>
      <c r="P100">
        <v>457</v>
      </c>
    </row>
    <row r="101" spans="11:16" x14ac:dyDescent="0.2">
      <c r="K101" t="s">
        <v>6</v>
      </c>
      <c r="L101" t="s">
        <v>89</v>
      </c>
      <c r="M101">
        <v>8.8138434408601398</v>
      </c>
      <c r="N101">
        <v>86.786034080371806</v>
      </c>
      <c r="O101">
        <v>9.8465595245361293</v>
      </c>
      <c r="P101">
        <v>465</v>
      </c>
    </row>
    <row r="102" spans="11:16" x14ac:dyDescent="0.2">
      <c r="K102" t="s">
        <v>15</v>
      </c>
      <c r="L102" t="s">
        <v>89</v>
      </c>
      <c r="M102" s="4">
        <v>8.61088889</v>
      </c>
      <c r="N102" s="4">
        <v>84.479613599999993</v>
      </c>
      <c r="O102" s="4">
        <v>9.81078896</v>
      </c>
      <c r="P102" s="4">
        <v>9</v>
      </c>
    </row>
    <row r="103" spans="11:16" x14ac:dyDescent="0.2">
      <c r="K103" t="s">
        <v>15</v>
      </c>
      <c r="L103" t="s">
        <v>89</v>
      </c>
      <c r="M103" s="4">
        <v>8.7108888899999997</v>
      </c>
      <c r="N103" s="4">
        <v>86.711194899999995</v>
      </c>
      <c r="O103" s="4">
        <v>9.9543451899999997</v>
      </c>
      <c r="P103" s="4">
        <v>9</v>
      </c>
    </row>
    <row r="104" spans="11:16" x14ac:dyDescent="0.2">
      <c r="K104" t="s">
        <v>15</v>
      </c>
      <c r="L104" t="s">
        <v>89</v>
      </c>
      <c r="M104" s="4">
        <v>8.7950999999999997</v>
      </c>
      <c r="N104" s="4">
        <v>87.3779459</v>
      </c>
      <c r="O104" s="4">
        <v>9.9348439400000004</v>
      </c>
      <c r="P104" s="4">
        <v>10</v>
      </c>
    </row>
    <row r="105" spans="11:16" x14ac:dyDescent="0.2">
      <c r="K105" t="s">
        <v>15</v>
      </c>
      <c r="L105" t="s">
        <v>89</v>
      </c>
      <c r="M105" s="4">
        <v>8.6059999999999999</v>
      </c>
      <c r="N105" s="4">
        <v>85.6745169</v>
      </c>
      <c r="O105" s="4">
        <v>9.9552076300000003</v>
      </c>
      <c r="P105" s="4">
        <v>10</v>
      </c>
    </row>
    <row r="106" spans="11:16" x14ac:dyDescent="0.2">
      <c r="K106" t="s">
        <v>15</v>
      </c>
      <c r="L106" t="s">
        <v>89</v>
      </c>
      <c r="M106" s="4">
        <v>8.7864444400000004</v>
      </c>
      <c r="N106" s="4">
        <v>87.155656300000004</v>
      </c>
      <c r="O106" s="4">
        <v>9.9193316300000003</v>
      </c>
      <c r="P106" s="4">
        <v>9</v>
      </c>
    </row>
    <row r="107" spans="11:16" x14ac:dyDescent="0.2">
      <c r="K107" t="s">
        <v>15</v>
      </c>
      <c r="L107" t="s">
        <v>89</v>
      </c>
      <c r="M107" s="4">
        <v>8.6741111100000001</v>
      </c>
      <c r="N107" s="4">
        <v>86.218952099999996</v>
      </c>
      <c r="O107" s="4">
        <v>9.9398025899999993</v>
      </c>
      <c r="P107" s="4">
        <v>9</v>
      </c>
    </row>
    <row r="108" spans="11:16" x14ac:dyDescent="0.2">
      <c r="K108" t="s">
        <v>15</v>
      </c>
      <c r="L108" t="s">
        <v>89</v>
      </c>
      <c r="M108" s="4">
        <v>7.4171111099999996</v>
      </c>
      <c r="N108" s="4">
        <v>73.721242700000005</v>
      </c>
      <c r="O108" s="4">
        <v>9.9393472299999992</v>
      </c>
      <c r="P108" s="4">
        <v>9</v>
      </c>
    </row>
    <row r="109" spans="11:16" x14ac:dyDescent="0.2">
      <c r="K109" t="s">
        <v>15</v>
      </c>
      <c r="L109" t="s">
        <v>89</v>
      </c>
      <c r="M109" s="4">
        <v>8.6273</v>
      </c>
      <c r="N109" s="4">
        <v>86.150748800000002</v>
      </c>
      <c r="O109" s="4">
        <v>9.9858297199999999</v>
      </c>
      <c r="P109" s="4">
        <v>10</v>
      </c>
    </row>
    <row r="110" spans="11:16" x14ac:dyDescent="0.2">
      <c r="K110" t="s">
        <v>15</v>
      </c>
      <c r="L110" t="s">
        <v>89</v>
      </c>
      <c r="M110" s="4">
        <v>8.6948000000000008</v>
      </c>
      <c r="N110" s="4">
        <v>86.424686399999999</v>
      </c>
      <c r="O110" s="4">
        <v>9.9398130400000007</v>
      </c>
      <c r="P110" s="4">
        <v>10</v>
      </c>
    </row>
    <row r="111" spans="11:16" x14ac:dyDescent="0.2">
      <c r="K111" t="s">
        <v>15</v>
      </c>
      <c r="L111" t="s">
        <v>89</v>
      </c>
      <c r="M111" s="4">
        <v>8.7246000000000006</v>
      </c>
      <c r="N111" s="4">
        <v>86.837671299999997</v>
      </c>
      <c r="O111" s="4">
        <v>9.9531980099999995</v>
      </c>
      <c r="P111" s="4">
        <v>10</v>
      </c>
    </row>
    <row r="112" spans="11:16" x14ac:dyDescent="0.2">
      <c r="K112" t="s">
        <v>5</v>
      </c>
      <c r="L112" t="s">
        <v>89</v>
      </c>
      <c r="M112">
        <v>8.3712792792792694</v>
      </c>
      <c r="N112">
        <v>77.140150298281796</v>
      </c>
      <c r="O112">
        <v>9.2148580551147408</v>
      </c>
      <c r="P112">
        <v>555</v>
      </c>
    </row>
    <row r="113" spans="11:16" x14ac:dyDescent="0.2">
      <c r="K113" t="s">
        <v>5</v>
      </c>
      <c r="L113" t="s">
        <v>89</v>
      </c>
      <c r="M113">
        <v>8.4411111111111108</v>
      </c>
      <c r="N113">
        <v>83.265787278281294</v>
      </c>
      <c r="O113">
        <v>9.8643159866333008</v>
      </c>
      <c r="P113">
        <v>603</v>
      </c>
    </row>
    <row r="114" spans="11:16" x14ac:dyDescent="0.2">
      <c r="K114" t="s">
        <v>5</v>
      </c>
      <c r="L114" t="s">
        <v>89</v>
      </c>
      <c r="M114">
        <v>8.3831125827814503</v>
      </c>
      <c r="N114">
        <v>82.7241974572472</v>
      </c>
      <c r="O114">
        <v>9.8679573535919101</v>
      </c>
      <c r="P114">
        <v>604</v>
      </c>
    </row>
    <row r="115" spans="11:16" x14ac:dyDescent="0.2">
      <c r="K115" t="s">
        <v>5</v>
      </c>
      <c r="L115" t="s">
        <v>89</v>
      </c>
      <c r="M115">
        <v>8.4857807308969999</v>
      </c>
      <c r="N115">
        <v>83.586570063302602</v>
      </c>
      <c r="O115">
        <v>9.8501920700073207</v>
      </c>
      <c r="P115">
        <v>602</v>
      </c>
    </row>
    <row r="116" spans="11:16" x14ac:dyDescent="0.2">
      <c r="K116" t="s">
        <v>5</v>
      </c>
      <c r="L116" t="s">
        <v>89</v>
      </c>
      <c r="M116">
        <v>8.3587086092715204</v>
      </c>
      <c r="N116">
        <v>82.546340874472904</v>
      </c>
      <c r="O116">
        <v>9.8754897117614693</v>
      </c>
      <c r="P116">
        <v>604</v>
      </c>
    </row>
    <row r="117" spans="11:16" x14ac:dyDescent="0.2">
      <c r="K117" t="s">
        <v>5</v>
      </c>
      <c r="L117" t="s">
        <v>89</v>
      </c>
      <c r="M117">
        <v>8.3018604651162704</v>
      </c>
      <c r="N117">
        <v>81.747104767089596</v>
      </c>
      <c r="O117">
        <v>9.84684157371521</v>
      </c>
      <c r="P117">
        <v>602</v>
      </c>
    </row>
    <row r="118" spans="11:16" x14ac:dyDescent="0.2">
      <c r="K118" t="s">
        <v>5</v>
      </c>
      <c r="L118" t="s">
        <v>89</v>
      </c>
      <c r="M118">
        <v>8.3459701492537306</v>
      </c>
      <c r="N118">
        <v>82.253969331001201</v>
      </c>
      <c r="O118">
        <v>9.8555312156677193</v>
      </c>
      <c r="P118">
        <v>603</v>
      </c>
    </row>
    <row r="119" spans="11:16" x14ac:dyDescent="0.2">
      <c r="K119" t="s">
        <v>5</v>
      </c>
      <c r="L119" t="s">
        <v>89</v>
      </c>
      <c r="M119">
        <v>8.3632948929159792</v>
      </c>
      <c r="N119">
        <v>82.923954835008701</v>
      </c>
      <c r="O119">
        <v>9.9152255058288503</v>
      </c>
      <c r="P119">
        <v>607</v>
      </c>
    </row>
    <row r="120" spans="11:16" x14ac:dyDescent="0.2">
      <c r="K120" t="s">
        <v>5</v>
      </c>
      <c r="L120" t="s">
        <v>89</v>
      </c>
      <c r="M120">
        <v>8.3209499999999998</v>
      </c>
      <c r="N120">
        <v>81.659965332591497</v>
      </c>
      <c r="O120">
        <v>9.8137791156768799</v>
      </c>
      <c r="P120">
        <v>600</v>
      </c>
    </row>
    <row r="121" spans="11:16" x14ac:dyDescent="0.2">
      <c r="K121" t="s">
        <v>5</v>
      </c>
      <c r="L121" t="s">
        <v>89</v>
      </c>
      <c r="M121">
        <v>8.3761028192371292</v>
      </c>
      <c r="N121">
        <v>82.665190233863896</v>
      </c>
      <c r="O121">
        <v>9.8691709041595406</v>
      </c>
      <c r="P121">
        <v>603</v>
      </c>
    </row>
    <row r="122" spans="11:16" x14ac:dyDescent="0.2">
      <c r="K122" t="s">
        <v>6</v>
      </c>
      <c r="L122" t="s">
        <v>90</v>
      </c>
      <c r="M122">
        <v>7.6970147727272602</v>
      </c>
      <c r="N122">
        <v>25.085217587974</v>
      </c>
      <c r="O122">
        <v>3.2590839862823402</v>
      </c>
      <c r="P122">
        <v>88</v>
      </c>
    </row>
    <row r="123" spans="11:16" x14ac:dyDescent="0.2">
      <c r="K123" t="s">
        <v>6</v>
      </c>
      <c r="L123" t="s">
        <v>90</v>
      </c>
      <c r="M123">
        <v>7.7175563218390604</v>
      </c>
      <c r="N123">
        <v>24.941166731203499</v>
      </c>
      <c r="O123">
        <v>3.2317440509796098</v>
      </c>
      <c r="P123">
        <v>87</v>
      </c>
    </row>
    <row r="124" spans="11:16" x14ac:dyDescent="0.2">
      <c r="K124" t="s">
        <v>6</v>
      </c>
      <c r="L124" t="s">
        <v>90</v>
      </c>
      <c r="M124">
        <v>7.6766781609195203</v>
      </c>
      <c r="N124">
        <v>24.9104591919059</v>
      </c>
      <c r="O124">
        <v>3.2449529170989901</v>
      </c>
      <c r="P124">
        <v>87</v>
      </c>
    </row>
    <row r="125" spans="11:16" x14ac:dyDescent="0.2">
      <c r="K125" t="s">
        <v>6</v>
      </c>
      <c r="L125" t="s">
        <v>90</v>
      </c>
      <c r="M125">
        <v>7.6972220930232398</v>
      </c>
      <c r="N125">
        <v>24.8310426530998</v>
      </c>
      <c r="O125">
        <v>3.2259745597839302</v>
      </c>
      <c r="P125">
        <v>86</v>
      </c>
    </row>
    <row r="126" spans="11:16" x14ac:dyDescent="0.2">
      <c r="K126" t="s">
        <v>6</v>
      </c>
      <c r="L126" t="s">
        <v>90</v>
      </c>
      <c r="M126">
        <v>7.6893022988505599</v>
      </c>
      <c r="N126">
        <v>24.920799107524601</v>
      </c>
      <c r="O126">
        <v>3.2409701347350999</v>
      </c>
      <c r="P126">
        <v>87</v>
      </c>
    </row>
    <row r="127" spans="11:16" x14ac:dyDescent="0.2">
      <c r="K127" t="s">
        <v>6</v>
      </c>
      <c r="L127" t="s">
        <v>90</v>
      </c>
      <c r="M127">
        <v>7.67561931818181</v>
      </c>
      <c r="N127">
        <v>24.957229628327099</v>
      </c>
      <c r="O127">
        <v>3.2514939308166499</v>
      </c>
      <c r="P127">
        <v>88</v>
      </c>
    </row>
    <row r="128" spans="11:16" x14ac:dyDescent="0.2">
      <c r="K128" t="s">
        <v>6</v>
      </c>
      <c r="L128" t="s">
        <v>90</v>
      </c>
      <c r="M128">
        <v>7.5780267441860296</v>
      </c>
      <c r="N128">
        <v>24.432414445691201</v>
      </c>
      <c r="O128">
        <v>3.2241129875183101</v>
      </c>
      <c r="P128">
        <v>86</v>
      </c>
    </row>
    <row r="129" spans="11:16" x14ac:dyDescent="0.2">
      <c r="K129" t="s">
        <v>6</v>
      </c>
      <c r="L129" t="s">
        <v>90</v>
      </c>
      <c r="M129">
        <v>7.5233850574712502</v>
      </c>
      <c r="N129">
        <v>24.343661957189902</v>
      </c>
      <c r="O129">
        <v>3.2357325553893999</v>
      </c>
      <c r="P129">
        <v>87</v>
      </c>
    </row>
    <row r="130" spans="11:16" x14ac:dyDescent="0.2">
      <c r="K130" t="s">
        <v>6</v>
      </c>
      <c r="L130" t="s">
        <v>90</v>
      </c>
      <c r="M130">
        <v>7.5324022988505597</v>
      </c>
      <c r="N130">
        <v>24.440300994382401</v>
      </c>
      <c r="O130">
        <v>3.2446887493133501</v>
      </c>
      <c r="P130">
        <v>87</v>
      </c>
    </row>
    <row r="131" spans="11:16" x14ac:dyDescent="0.2">
      <c r="K131" t="s">
        <v>6</v>
      </c>
      <c r="L131" t="s">
        <v>90</v>
      </c>
      <c r="M131">
        <v>7.54562758620688</v>
      </c>
      <c r="N131">
        <v>24.447408883068402</v>
      </c>
      <c r="O131">
        <v>3.2399437427520699</v>
      </c>
      <c r="P131">
        <v>87</v>
      </c>
    </row>
    <row r="132" spans="11:16" x14ac:dyDescent="0.2">
      <c r="K132" t="s">
        <v>15</v>
      </c>
      <c r="L132" t="s">
        <v>90</v>
      </c>
      <c r="M132" s="4">
        <v>7.1413333300000001</v>
      </c>
      <c r="N132" s="4">
        <v>23.066716799999998</v>
      </c>
      <c r="O132" s="4">
        <v>3.2300294300000001</v>
      </c>
      <c r="P132" s="4">
        <v>3</v>
      </c>
    </row>
    <row r="133" spans="11:16" x14ac:dyDescent="0.2">
      <c r="K133" t="s">
        <v>15</v>
      </c>
      <c r="L133" t="s">
        <v>90</v>
      </c>
      <c r="M133" s="4">
        <v>7.4163333299999996</v>
      </c>
      <c r="N133" s="4">
        <v>24.029713099999999</v>
      </c>
      <c r="O133" s="4">
        <v>3.2401069300000001</v>
      </c>
      <c r="P133" s="4">
        <v>3</v>
      </c>
    </row>
    <row r="134" spans="11:16" x14ac:dyDescent="0.2">
      <c r="K134" t="s">
        <v>15</v>
      </c>
      <c r="L134" t="s">
        <v>90</v>
      </c>
      <c r="M134" s="4">
        <v>7.8233333299999996</v>
      </c>
      <c r="N134" s="4">
        <v>25.3887167</v>
      </c>
      <c r="O134" s="4">
        <v>3.2452556499999998</v>
      </c>
      <c r="P134" s="4">
        <v>3</v>
      </c>
    </row>
    <row r="135" spans="11:16" x14ac:dyDescent="0.2">
      <c r="K135" t="s">
        <v>15</v>
      </c>
      <c r="L135" t="s">
        <v>90</v>
      </c>
      <c r="M135" s="4">
        <v>7.9443333300000001</v>
      </c>
      <c r="N135" s="4">
        <v>26.1228844</v>
      </c>
      <c r="O135" s="4">
        <v>3.2882412300000001</v>
      </c>
      <c r="P135" s="4">
        <v>3</v>
      </c>
    </row>
    <row r="136" spans="11:16" x14ac:dyDescent="0.2">
      <c r="K136" t="s">
        <v>15</v>
      </c>
      <c r="L136" t="s">
        <v>90</v>
      </c>
      <c r="M136" s="4">
        <v>7.6746666699999997</v>
      </c>
      <c r="N136" s="4">
        <v>24.959745099999999</v>
      </c>
      <c r="O136" s="4">
        <v>3.2522253000000001</v>
      </c>
      <c r="P136" s="4">
        <v>3</v>
      </c>
    </row>
    <row r="137" spans="11:16" x14ac:dyDescent="0.2">
      <c r="K137" t="s">
        <v>15</v>
      </c>
      <c r="L137" t="s">
        <v>90</v>
      </c>
      <c r="M137" s="4">
        <v>7.4146666699999999</v>
      </c>
      <c r="N137" s="4">
        <v>24.198886999999999</v>
      </c>
      <c r="O137" s="4">
        <v>3.2636513599999999</v>
      </c>
      <c r="P137" s="4">
        <v>3</v>
      </c>
    </row>
    <row r="138" spans="11:16" x14ac:dyDescent="0.2">
      <c r="K138" t="s">
        <v>15</v>
      </c>
      <c r="L138" t="s">
        <v>90</v>
      </c>
      <c r="M138" s="4">
        <v>7.59566667</v>
      </c>
      <c r="N138" s="4">
        <v>24.824068199999999</v>
      </c>
      <c r="O138" s="4">
        <v>3.2681882</v>
      </c>
      <c r="P138" s="4">
        <v>3</v>
      </c>
    </row>
    <row r="139" spans="11:16" x14ac:dyDescent="0.2">
      <c r="K139" t="s">
        <v>15</v>
      </c>
      <c r="L139" t="s">
        <v>90</v>
      </c>
      <c r="M139" s="4">
        <v>7.3680000000000003</v>
      </c>
      <c r="N139" s="4">
        <v>24.121689700000001</v>
      </c>
      <c r="O139" s="4">
        <v>3.2738449699999999</v>
      </c>
      <c r="P139" s="4">
        <v>3</v>
      </c>
    </row>
    <row r="140" spans="11:16" x14ac:dyDescent="0.2">
      <c r="K140" t="s">
        <v>15</v>
      </c>
      <c r="L140" t="s">
        <v>90</v>
      </c>
      <c r="M140" s="4">
        <v>7.3373333299999999</v>
      </c>
      <c r="N140" s="4">
        <v>23.770269299999999</v>
      </c>
      <c r="O140" s="4">
        <v>3.2396332800000001</v>
      </c>
      <c r="P140" s="4">
        <v>3</v>
      </c>
    </row>
    <row r="141" spans="11:16" x14ac:dyDescent="0.2">
      <c r="K141" t="s">
        <v>15</v>
      </c>
      <c r="L141" t="s">
        <v>90</v>
      </c>
      <c r="M141" s="4">
        <v>7.6466666700000001</v>
      </c>
      <c r="N141" s="4">
        <v>24.9354543</v>
      </c>
      <c r="O141" s="4">
        <v>3.2609574100000001</v>
      </c>
      <c r="P141" s="4">
        <v>3</v>
      </c>
    </row>
    <row r="142" spans="11:16" x14ac:dyDescent="0.2">
      <c r="K142" t="s">
        <v>5</v>
      </c>
      <c r="L142" t="s">
        <v>90</v>
      </c>
      <c r="M142">
        <v>7.0773913043478203</v>
      </c>
      <c r="N142">
        <v>23.181067575993701</v>
      </c>
      <c r="O142">
        <v>3.2753689289093</v>
      </c>
      <c r="P142">
        <v>115</v>
      </c>
    </row>
    <row r="143" spans="11:16" x14ac:dyDescent="0.2">
      <c r="K143" t="s">
        <v>5</v>
      </c>
      <c r="L143" t="s">
        <v>90</v>
      </c>
      <c r="M143">
        <v>7.6786440677966104</v>
      </c>
      <c r="N143">
        <v>25.423519014584802</v>
      </c>
      <c r="O143">
        <v>3.3109385967254599</v>
      </c>
      <c r="P143">
        <v>118</v>
      </c>
    </row>
    <row r="144" spans="11:16" x14ac:dyDescent="0.2">
      <c r="K144" t="s">
        <v>5</v>
      </c>
      <c r="L144" t="s">
        <v>90</v>
      </c>
      <c r="M144">
        <v>7.2278632478632403</v>
      </c>
      <c r="N144">
        <v>23.966467409622901</v>
      </c>
      <c r="O144">
        <v>3.3158440589904701</v>
      </c>
      <c r="P144">
        <v>117</v>
      </c>
    </row>
    <row r="145" spans="11:16" x14ac:dyDescent="0.2">
      <c r="K145" t="s">
        <v>5</v>
      </c>
      <c r="L145" t="s">
        <v>90</v>
      </c>
      <c r="M145">
        <v>7.1463559322033801</v>
      </c>
      <c r="N145">
        <v>23.6183183611247</v>
      </c>
      <c r="O145">
        <v>3.3049457073211599</v>
      </c>
      <c r="P145">
        <v>118</v>
      </c>
    </row>
    <row r="146" spans="11:16" x14ac:dyDescent="0.2">
      <c r="K146" t="s">
        <v>5</v>
      </c>
      <c r="L146" t="s">
        <v>90</v>
      </c>
      <c r="M146">
        <v>7.2123140495867704</v>
      </c>
      <c r="N146">
        <v>24.2421166405204</v>
      </c>
      <c r="O146">
        <v>3.36121201515197</v>
      </c>
      <c r="P146">
        <v>121</v>
      </c>
    </row>
    <row r="147" spans="11:16" x14ac:dyDescent="0.2">
      <c r="K147" t="s">
        <v>5</v>
      </c>
      <c r="L147" t="s">
        <v>90</v>
      </c>
      <c r="M147">
        <v>7.2116101694915198</v>
      </c>
      <c r="N147">
        <v>23.9557466951265</v>
      </c>
      <c r="O147">
        <v>3.3218305110931299</v>
      </c>
      <c r="P147">
        <v>118</v>
      </c>
    </row>
    <row r="148" spans="11:16" x14ac:dyDescent="0.2">
      <c r="K148" t="s">
        <v>5</v>
      </c>
      <c r="L148" t="s">
        <v>90</v>
      </c>
      <c r="M148">
        <v>7.1779999999999999</v>
      </c>
      <c r="N148">
        <v>24.016203187942502</v>
      </c>
      <c r="O148">
        <v>3.3458070755004798</v>
      </c>
      <c r="P148">
        <v>120</v>
      </c>
    </row>
    <row r="149" spans="11:16" x14ac:dyDescent="0.2">
      <c r="K149" t="s">
        <v>5</v>
      </c>
      <c r="L149" t="s">
        <v>90</v>
      </c>
      <c r="M149">
        <v>7.15545454545454</v>
      </c>
      <c r="N149">
        <v>23.9814003831689</v>
      </c>
      <c r="O149">
        <v>3.3514852523803702</v>
      </c>
      <c r="P149">
        <v>121</v>
      </c>
    </row>
    <row r="150" spans="11:16" x14ac:dyDescent="0.2">
      <c r="K150" t="s">
        <v>5</v>
      </c>
      <c r="L150" t="s">
        <v>90</v>
      </c>
      <c r="M150">
        <v>7.0347008547008496</v>
      </c>
      <c r="N150">
        <v>23.3034092959379</v>
      </c>
      <c r="O150">
        <v>3.3126368522643999</v>
      </c>
      <c r="P150">
        <v>117</v>
      </c>
    </row>
    <row r="151" spans="11:16" x14ac:dyDescent="0.2">
      <c r="K151" t="s">
        <v>5</v>
      </c>
      <c r="L151" t="s">
        <v>90</v>
      </c>
      <c r="M151">
        <v>7.1973728813559301</v>
      </c>
      <c r="N151">
        <v>23.8775581995713</v>
      </c>
      <c r="O151">
        <v>3.3175380229949898</v>
      </c>
      <c r="P151">
        <v>118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6267-47EF-0E46-B73D-4EB889DF4CC4}">
  <dimension ref="A3:AI181"/>
  <sheetViews>
    <sheetView tabSelected="1" zoomScale="71" zoomScaleNormal="75" workbookViewId="0">
      <selection activeCell="G13" sqref="G13"/>
    </sheetView>
  </sheetViews>
  <sheetFormatPr baseColWidth="10" defaultRowHeight="16" x14ac:dyDescent="0.2"/>
  <cols>
    <col min="1" max="1" width="14.83203125" bestFit="1" customWidth="1"/>
    <col min="2" max="2" width="15.83203125" bestFit="1" customWidth="1"/>
    <col min="3" max="3" width="16.33203125" bestFit="1" customWidth="1"/>
    <col min="4" max="4" width="14.6640625" bestFit="1" customWidth="1"/>
    <col min="5" max="5" width="17.5" bestFit="1" customWidth="1"/>
    <col min="6" max="6" width="12.1640625" customWidth="1"/>
    <col min="32" max="32" width="12" bestFit="1" customWidth="1"/>
    <col min="33" max="33" width="11" bestFit="1" customWidth="1"/>
    <col min="34" max="35" width="12" bestFit="1" customWidth="1"/>
  </cols>
  <sheetData>
    <row r="3" spans="1:5" x14ac:dyDescent="0.2">
      <c r="A3" s="1" t="s">
        <v>10</v>
      </c>
      <c r="B3" t="s">
        <v>7</v>
      </c>
      <c r="C3" t="s">
        <v>8</v>
      </c>
      <c r="D3" t="s">
        <v>9</v>
      </c>
      <c r="E3" t="s">
        <v>92</v>
      </c>
    </row>
    <row r="4" spans="1:5" x14ac:dyDescent="0.2">
      <c r="A4" s="2" t="s">
        <v>6</v>
      </c>
      <c r="B4">
        <v>6.7259891728446837</v>
      </c>
      <c r="C4">
        <v>176.45437558252988</v>
      </c>
      <c r="D4">
        <v>23.339291648864727</v>
      </c>
      <c r="E4">
        <v>1241.78</v>
      </c>
    </row>
    <row r="5" spans="1:5" x14ac:dyDescent="0.2">
      <c r="A5" s="3">
        <v>500</v>
      </c>
      <c r="B5">
        <v>3.8179000000000007</v>
      </c>
      <c r="C5">
        <v>4.8866564722919437</v>
      </c>
      <c r="D5">
        <v>1.2799330711364691</v>
      </c>
      <c r="E5">
        <v>1</v>
      </c>
    </row>
    <row r="6" spans="1:5" x14ac:dyDescent="0.2">
      <c r="A6" s="3">
        <v>1000</v>
      </c>
      <c r="B6">
        <v>5.5101428920287647</v>
      </c>
      <c r="C6">
        <v>57.756353372384581</v>
      </c>
      <c r="D6">
        <v>10.482401156425441</v>
      </c>
      <c r="E6">
        <v>501.5</v>
      </c>
    </row>
    <row r="7" spans="1:5" x14ac:dyDescent="0.2">
      <c r="A7" s="3">
        <v>2000</v>
      </c>
      <c r="B7">
        <v>7.6933521200715749</v>
      </c>
      <c r="C7">
        <v>706.90078815326069</v>
      </c>
      <c r="D7">
        <v>91.889893889427142</v>
      </c>
      <c r="E7">
        <v>5156.8</v>
      </c>
    </row>
    <row r="8" spans="1:5" x14ac:dyDescent="0.2">
      <c r="A8" s="3" t="s">
        <v>90</v>
      </c>
      <c r="B8">
        <v>7.6332834652256167</v>
      </c>
      <c r="C8">
        <v>24.730970118036677</v>
      </c>
      <c r="D8">
        <v>3.2398697614669749</v>
      </c>
      <c r="E8">
        <v>87</v>
      </c>
    </row>
    <row r="9" spans="1:5" x14ac:dyDescent="0.2">
      <c r="A9" s="3" t="s">
        <v>89</v>
      </c>
      <c r="B9">
        <v>8.9752673868974675</v>
      </c>
      <c r="C9">
        <v>87.997109796675289</v>
      </c>
      <c r="D9">
        <v>9.8043603658676108</v>
      </c>
      <c r="E9">
        <v>462.6</v>
      </c>
    </row>
    <row r="10" spans="1:5" x14ac:dyDescent="0.2">
      <c r="A10" s="2" t="s">
        <v>5</v>
      </c>
      <c r="B10">
        <v>6.1540126046808918</v>
      </c>
      <c r="C10">
        <v>154.28709405094611</v>
      </c>
      <c r="D10">
        <v>23.390254621505715</v>
      </c>
      <c r="E10">
        <v>1611.64</v>
      </c>
    </row>
    <row r="11" spans="1:5" x14ac:dyDescent="0.2">
      <c r="A11" s="3">
        <v>500</v>
      </c>
      <c r="B11">
        <v>3.907</v>
      </c>
      <c r="C11">
        <v>5.0558087961673674</v>
      </c>
      <c r="D11">
        <v>1.294316649436946</v>
      </c>
      <c r="E11">
        <v>1</v>
      </c>
    </row>
    <row r="12" spans="1:5" x14ac:dyDescent="0.2">
      <c r="A12" s="3">
        <v>1000</v>
      </c>
      <c r="B12">
        <v>4.6298679742805682</v>
      </c>
      <c r="C12">
        <v>48.453875784403621</v>
      </c>
      <c r="D12">
        <v>10.46530027389521</v>
      </c>
      <c r="E12">
        <v>647.79999999999995</v>
      </c>
    </row>
    <row r="13" spans="1:5" x14ac:dyDescent="0.2">
      <c r="A13" s="3">
        <v>2000</v>
      </c>
      <c r="B13">
        <v>6.6464072798574847</v>
      </c>
      <c r="C13">
        <v>611.91788195068625</v>
      </c>
      <c r="D13">
        <v>92.072559332847533</v>
      </c>
      <c r="E13">
        <v>6692.8</v>
      </c>
    </row>
    <row r="14" spans="1:5" x14ac:dyDescent="0.2">
      <c r="A14" s="3" t="s">
        <v>90</v>
      </c>
      <c r="B14">
        <v>7.2119707052800663</v>
      </c>
      <c r="C14">
        <v>23.956580676359359</v>
      </c>
      <c r="D14">
        <v>3.3217607021331732</v>
      </c>
      <c r="E14">
        <v>118.3</v>
      </c>
    </row>
    <row r="15" spans="1:5" x14ac:dyDescent="0.2">
      <c r="A15" s="3" t="s">
        <v>89</v>
      </c>
      <c r="B15">
        <v>8.3748170639863453</v>
      </c>
      <c r="C15">
        <v>82.051323047114053</v>
      </c>
      <c r="D15">
        <v>9.7973361492156954</v>
      </c>
      <c r="E15">
        <v>598.29999999999995</v>
      </c>
    </row>
    <row r="16" spans="1:5" x14ac:dyDescent="0.2">
      <c r="A16" s="2" t="s">
        <v>15</v>
      </c>
      <c r="B16">
        <v>6.6681394333399986</v>
      </c>
      <c r="C16">
        <v>164.03660571199998</v>
      </c>
      <c r="D16">
        <v>23.330914872599998</v>
      </c>
      <c r="E16">
        <v>43.48</v>
      </c>
    </row>
    <row r="17" spans="1:35" x14ac:dyDescent="0.2">
      <c r="A17" s="3">
        <v>500</v>
      </c>
      <c r="B17">
        <v>4.5696000000000012</v>
      </c>
      <c r="C17">
        <v>5.8868937900000002</v>
      </c>
      <c r="D17">
        <v>1.2882558630000003</v>
      </c>
      <c r="E17">
        <v>1</v>
      </c>
    </row>
    <row r="18" spans="1:35" x14ac:dyDescent="0.2">
      <c r="A18" s="3">
        <v>1000</v>
      </c>
      <c r="B18">
        <v>5.6295981809999995</v>
      </c>
      <c r="C18">
        <v>58.656559600000001</v>
      </c>
      <c r="D18">
        <v>10.419222779999998</v>
      </c>
      <c r="E18">
        <v>20.5</v>
      </c>
    </row>
    <row r="19" spans="1:35" x14ac:dyDescent="0.2">
      <c r="A19" s="3">
        <v>2000</v>
      </c>
      <c r="B19">
        <v>7.0405412087000006</v>
      </c>
      <c r="C19">
        <v>646.02253781999991</v>
      </c>
      <c r="D19">
        <v>91.757631549999999</v>
      </c>
      <c r="E19">
        <v>183.4</v>
      </c>
    </row>
    <row r="20" spans="1:35" x14ac:dyDescent="0.2">
      <c r="A20" s="3" t="s">
        <v>90</v>
      </c>
      <c r="B20">
        <v>7.5362333330000011</v>
      </c>
      <c r="C20">
        <v>24.541814460000001</v>
      </c>
      <c r="D20">
        <v>3.2562133760000003</v>
      </c>
      <c r="E20">
        <v>3</v>
      </c>
    </row>
    <row r="21" spans="1:35" x14ac:dyDescent="0.2">
      <c r="A21" s="3" t="s">
        <v>89</v>
      </c>
      <c r="B21">
        <v>8.5647244439999994</v>
      </c>
      <c r="C21">
        <v>85.075222889999992</v>
      </c>
      <c r="D21">
        <v>9.9332507939999992</v>
      </c>
      <c r="E21">
        <v>9.5</v>
      </c>
    </row>
    <row r="22" spans="1:35" x14ac:dyDescent="0.2">
      <c r="A22" s="2" t="s">
        <v>11</v>
      </c>
      <c r="B22">
        <v>6.5160470702885238</v>
      </c>
      <c r="C22">
        <v>164.92602511515867</v>
      </c>
      <c r="D22">
        <v>23.353487047656831</v>
      </c>
      <c r="E22">
        <v>965.63333333333333</v>
      </c>
    </row>
    <row r="26" spans="1:35" x14ac:dyDescent="0.2">
      <c r="A26" s="26"/>
      <c r="B26" s="77" t="s">
        <v>110</v>
      </c>
      <c r="C26" s="77"/>
      <c r="D26" s="77"/>
      <c r="E26" s="27"/>
    </row>
    <row r="27" spans="1:35" x14ac:dyDescent="0.2">
      <c r="A27" s="23" t="s">
        <v>109</v>
      </c>
      <c r="B27" t="s">
        <v>14</v>
      </c>
      <c r="C27" s="24" t="s">
        <v>15</v>
      </c>
      <c r="D27" s="24" t="s">
        <v>5</v>
      </c>
      <c r="E27" s="24" t="s">
        <v>6</v>
      </c>
      <c r="F27" s="23"/>
      <c r="AE27" s="12"/>
      <c r="AF27" s="12"/>
      <c r="AG27" s="12"/>
      <c r="AH27" s="12"/>
      <c r="AI27" s="12"/>
    </row>
    <row r="28" spans="1:35" x14ac:dyDescent="0.2">
      <c r="A28" s="25">
        <v>500</v>
      </c>
      <c r="B28">
        <v>1.2799330711364691</v>
      </c>
      <c r="C28" s="23">
        <f>GETPIVOTDATA("Average of samples",$A$3,"sys","smartpower2","workloads",500)/GETPIVOTDATA("Average of Time:",$A$3,"sys","smartpower2","workloads",500)</f>
        <v>0.77624331370886979</v>
      </c>
      <c r="D28" s="23">
        <f>GETPIVOTDATA("Average of samples",$A$3,"sys","INA219","workloads",500)/GETPIVOTDATA("Average of Time:",$A$3,"sys","INA219","workloads",500)</f>
        <v>0.77260846519668913</v>
      </c>
      <c r="E28" s="23">
        <f>GETPIVOTDATA("Average of samples",$A$3,"sys","ACS712","workloads",500)/GETPIVOTDATA("Average of Time:",$A$3,"sys","ACS712","workloads",500)</f>
        <v>0.78129085227252315</v>
      </c>
      <c r="F28" s="23" t="s">
        <v>111</v>
      </c>
      <c r="AE28" s="4"/>
      <c r="AF28" s="28"/>
      <c r="AG28" s="28"/>
      <c r="AH28" s="28"/>
      <c r="AI28" s="28"/>
    </row>
    <row r="29" spans="1:35" x14ac:dyDescent="0.2">
      <c r="A29" s="25">
        <v>1000</v>
      </c>
      <c r="B29">
        <v>10.482401156425441</v>
      </c>
      <c r="C29" s="23">
        <f>GETPIVOTDATA("Average of samples",$A$3,"sys","smartpower2","workloads",1000)/GETPIVOTDATA("Average of Time:",$A$3,"sys","smartpower2","workloads",1000)</f>
        <v>1.9675171970936591</v>
      </c>
      <c r="D29" s="23">
        <f>GETPIVOTDATA("Average of samples",$A$3,"sys","INA219","workloads",1000)/GETPIVOTDATA("Average of Time:",$A$3,"sys","INA219","workloads",1000)</f>
        <v>61.89980058344635</v>
      </c>
      <c r="E29" s="23">
        <f>GETPIVOTDATA("Average of samples",$A$3,"sys","ACS712","workloads",1000)/GETPIVOTDATA("Average of Time:",$A$3,"sys","ACS712","workloads",1000)</f>
        <v>47.842091951670199</v>
      </c>
      <c r="F29" s="23" t="s">
        <v>111</v>
      </c>
      <c r="AE29" s="4"/>
      <c r="AF29" s="28"/>
      <c r="AG29" s="28"/>
      <c r="AH29" s="28"/>
      <c r="AI29" s="28"/>
    </row>
    <row r="30" spans="1:35" x14ac:dyDescent="0.2">
      <c r="A30" s="25">
        <v>2000</v>
      </c>
      <c r="B30">
        <v>91.889893889427142</v>
      </c>
      <c r="C30" s="23">
        <f>GETPIVOTDATA("Average of samples",$A$3,"sys","smartpower2","workloads",2000)/GETPIVOTDATA("Average of Time:",$A$3,"sys","smartpower2","workloads",2000)</f>
        <v>1.9987438309157186</v>
      </c>
      <c r="D30" s="23">
        <f>GETPIVOTDATA("Average of samples",$A$3,"sys","INA219","workloads",2000)/GETPIVOTDATA("Average of Time:",$A$3,"sys","INA219","workloads",2000)</f>
        <v>72.690495935984003</v>
      </c>
      <c r="E30" s="23">
        <f>GETPIVOTDATA("Average of samples",$A$3,"sys","ACS712","workloads",2000)/GETPIVOTDATA("Average of Time:",$A$3,"sys","ACS712","workloads",2000)</f>
        <v>56.119337848025765</v>
      </c>
      <c r="F30" s="23" t="s">
        <v>111</v>
      </c>
      <c r="AE30" s="4"/>
      <c r="AF30" s="28"/>
      <c r="AG30" s="28"/>
      <c r="AH30" s="28"/>
      <c r="AI30" s="28"/>
    </row>
    <row r="31" spans="1:35" x14ac:dyDescent="0.2">
      <c r="A31" s="25" t="s">
        <v>90</v>
      </c>
      <c r="B31">
        <v>3.2398697614669749</v>
      </c>
      <c r="C31" s="23">
        <f>GETPIVOTDATA("Average of samples",$A$3,"sys","smartpower2","workloads","blackscholes")/GETPIVOTDATA("Average of Time:",$A$3,"sys","smartpower2","workloads","blackscholes")</f>
        <v>0.92131554464814036</v>
      </c>
      <c r="D31" s="23">
        <f>GETPIVOTDATA("Average of samples",$A$3,"sys","INA219","workloads","blackscholes")/GETPIVOTDATA("Average of Time:",$A$3,"sys","INA219","workloads","blackscholes")</f>
        <v>35.613643067072815</v>
      </c>
      <c r="E31" s="23">
        <f>GETPIVOTDATA("Average of samples",$A$3,"sys","ACS712","workloads","blackscholes")/GETPIVOTDATA("Average of Time:",$A$3,"sys","ACS712","workloads","blackscholes")</f>
        <v>26.852931261226818</v>
      </c>
      <c r="F31" s="23" t="s">
        <v>111</v>
      </c>
      <c r="AE31" s="4"/>
      <c r="AF31" s="28"/>
      <c r="AG31" s="28"/>
      <c r="AH31" s="28"/>
      <c r="AI31" s="28"/>
    </row>
    <row r="32" spans="1:35" x14ac:dyDescent="0.2">
      <c r="A32" s="25" t="s">
        <v>89</v>
      </c>
      <c r="B32">
        <v>9.8043603658676108</v>
      </c>
      <c r="C32" s="23">
        <f>GETPIVOTDATA("Average of samples",$A$3,"sys","smartpower2","workloads","pipeline")/GETPIVOTDATA("Average of Time:",$A$3,"sys","smartpower2","workloads","pipeline")</f>
        <v>0.95638378583356654</v>
      </c>
      <c r="D32" s="23">
        <f>GETPIVOTDATA("Average of samples",$A$3,"sys","INA219","workloads","pipeline")/GETPIVOTDATA("Average of Time:",$A$3,"sys","INA219","workloads","pipeline")</f>
        <v>61.067619900731444</v>
      </c>
      <c r="E32" s="23">
        <f>GETPIVOTDATA("Average of samples",$A$3,"sys","ACS712","workloads","pipeline")/GETPIVOTDATA("Average of Time:",$A$3,"sys","ACS712","workloads","pipeline")</f>
        <v>47.183088211493278</v>
      </c>
      <c r="F32" s="23" t="s">
        <v>111</v>
      </c>
      <c r="AE32" s="4"/>
      <c r="AF32" s="28"/>
      <c r="AG32" s="28"/>
      <c r="AH32" s="28"/>
      <c r="AI32" s="28"/>
    </row>
    <row r="38" spans="1:27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</row>
    <row r="39" spans="1:27" x14ac:dyDescent="0.2">
      <c r="A39" s="51"/>
      <c r="B39" s="47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9"/>
      <c r="AA39" s="51"/>
    </row>
    <row r="40" spans="1:27" x14ac:dyDescent="0.2">
      <c r="A40" s="51"/>
      <c r="B40" s="30"/>
      <c r="Z40" s="31"/>
      <c r="AA40" s="51"/>
    </row>
    <row r="41" spans="1:27" x14ac:dyDescent="0.2">
      <c r="A41" s="51"/>
      <c r="B41" s="30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4"/>
      <c r="AA41" s="51"/>
    </row>
    <row r="42" spans="1:27" x14ac:dyDescent="0.2">
      <c r="A42" s="51"/>
      <c r="B42" s="30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4"/>
      <c r="AA42" s="51"/>
    </row>
    <row r="43" spans="1:27" x14ac:dyDescent="0.2">
      <c r="A43" s="51"/>
      <c r="B43" s="30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4"/>
      <c r="AA43" s="51"/>
    </row>
    <row r="44" spans="1:27" x14ac:dyDescent="0.2">
      <c r="A44" s="51"/>
      <c r="B44" s="30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4"/>
      <c r="AA44" s="51"/>
    </row>
    <row r="45" spans="1:27" x14ac:dyDescent="0.2">
      <c r="A45" s="51"/>
      <c r="B45" s="30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4"/>
      <c r="AA45" s="51"/>
    </row>
    <row r="46" spans="1:27" ht="17" thickBot="1" x14ac:dyDescent="0.25">
      <c r="A46" s="51"/>
      <c r="B46" s="30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4"/>
      <c r="AA46" s="51"/>
    </row>
    <row r="47" spans="1:27" ht="17" thickBot="1" x14ac:dyDescent="0.25">
      <c r="A47" s="51"/>
      <c r="B47" s="30"/>
      <c r="C47" s="90" t="s">
        <v>122</v>
      </c>
      <c r="D47" s="92"/>
      <c r="E47" s="92"/>
      <c r="F47" s="91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4"/>
      <c r="AA47" s="51"/>
    </row>
    <row r="48" spans="1:27" ht="17" thickBot="1" x14ac:dyDescent="0.25">
      <c r="A48" s="51"/>
      <c r="B48" s="30"/>
      <c r="C48" s="10" t="s">
        <v>91</v>
      </c>
      <c r="D48" s="40" t="s">
        <v>6</v>
      </c>
      <c r="E48" s="40" t="s">
        <v>5</v>
      </c>
      <c r="F48" s="41" t="s">
        <v>17</v>
      </c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4"/>
      <c r="AA48" s="51"/>
    </row>
    <row r="49" spans="1:27" x14ac:dyDescent="0.2">
      <c r="A49" s="51"/>
      <c r="B49" s="30"/>
      <c r="C49" s="37" t="s">
        <v>90</v>
      </c>
      <c r="D49">
        <v>24.730970118036677</v>
      </c>
      <c r="E49">
        <v>23.956580676359359</v>
      </c>
      <c r="F49" s="21">
        <v>24.541814460000001</v>
      </c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4"/>
      <c r="AA49" s="51"/>
    </row>
    <row r="50" spans="1:27" ht="17" thickBot="1" x14ac:dyDescent="0.25">
      <c r="A50" s="51"/>
      <c r="B50" s="30"/>
      <c r="C50" s="38" t="s">
        <v>89</v>
      </c>
      <c r="D50" s="39">
        <v>87.997109796675289</v>
      </c>
      <c r="E50" s="39">
        <v>82.051323047114053</v>
      </c>
      <c r="F50" s="22">
        <v>85.075222889999992</v>
      </c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4"/>
      <c r="AA50" s="51"/>
    </row>
    <row r="51" spans="1:27" ht="17" thickBot="1" x14ac:dyDescent="0.25">
      <c r="A51" s="51"/>
      <c r="B51" s="30"/>
      <c r="C51" s="54"/>
      <c r="D51" s="55"/>
      <c r="E51" s="56"/>
      <c r="F51" s="57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4"/>
      <c r="AA51" s="51"/>
    </row>
    <row r="52" spans="1:27" ht="17" thickBot="1" x14ac:dyDescent="0.25">
      <c r="A52" s="51"/>
      <c r="B52" s="30"/>
      <c r="C52" s="90" t="s">
        <v>123</v>
      </c>
      <c r="D52" s="92"/>
      <c r="E52" s="92"/>
      <c r="F52" s="91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4"/>
      <c r="AA52" s="51"/>
    </row>
    <row r="53" spans="1:27" ht="17" thickBot="1" x14ac:dyDescent="0.25">
      <c r="A53" s="51"/>
      <c r="B53" s="30"/>
      <c r="C53" s="10" t="s">
        <v>12</v>
      </c>
      <c r="D53" s="40" t="s">
        <v>6</v>
      </c>
      <c r="E53" s="40" t="s">
        <v>5</v>
      </c>
      <c r="F53" s="41" t="s">
        <v>17</v>
      </c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4"/>
      <c r="AA53" s="51"/>
    </row>
    <row r="54" spans="1:27" x14ac:dyDescent="0.2">
      <c r="A54" s="51"/>
      <c r="B54" s="30"/>
      <c r="C54" s="36" t="s">
        <v>93</v>
      </c>
      <c r="D54" s="42">
        <v>4.8866564722919437</v>
      </c>
      <c r="E54" s="42">
        <v>5.3107434597015324</v>
      </c>
      <c r="F54" s="43">
        <v>5.8868937900000002</v>
      </c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4"/>
      <c r="AA54" s="51"/>
    </row>
    <row r="55" spans="1:27" x14ac:dyDescent="0.2">
      <c r="A55" s="51"/>
      <c r="B55" s="30"/>
      <c r="C55" s="36" t="s">
        <v>94</v>
      </c>
      <c r="D55" s="42">
        <v>57.756353372384581</v>
      </c>
      <c r="E55" s="42">
        <v>48.453875784403621</v>
      </c>
      <c r="F55" s="43">
        <v>58.656559600000001</v>
      </c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4"/>
      <c r="AA55" s="51"/>
    </row>
    <row r="56" spans="1:27" ht="17" thickBot="1" x14ac:dyDescent="0.25">
      <c r="A56" s="51"/>
      <c r="B56" s="30"/>
      <c r="C56" s="44" t="s">
        <v>95</v>
      </c>
      <c r="D56" s="45">
        <v>706.90078815326069</v>
      </c>
      <c r="E56" s="45">
        <v>611.91788195068625</v>
      </c>
      <c r="F56" s="46">
        <v>646.02253781999991</v>
      </c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4"/>
      <c r="AA56" s="51"/>
    </row>
    <row r="57" spans="1:27" x14ac:dyDescent="0.2">
      <c r="A57" s="51"/>
      <c r="B57" s="30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4"/>
      <c r="AA57" s="51"/>
    </row>
    <row r="58" spans="1:27" x14ac:dyDescent="0.2">
      <c r="A58" s="51"/>
      <c r="B58" s="32"/>
      <c r="C58" s="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4"/>
      <c r="AA58" s="51"/>
    </row>
    <row r="59" spans="1:27" x14ac:dyDescent="0.2">
      <c r="A59" s="51"/>
      <c r="B59" s="30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4"/>
      <c r="AA59" s="51"/>
    </row>
    <row r="60" spans="1:27" x14ac:dyDescent="0.2">
      <c r="A60" s="51"/>
      <c r="B60" s="30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4"/>
      <c r="AA60" s="51"/>
    </row>
    <row r="61" spans="1:27" x14ac:dyDescent="0.2">
      <c r="A61" s="51"/>
      <c r="B61" s="30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4"/>
      <c r="AA61" s="51"/>
    </row>
    <row r="62" spans="1:27" x14ac:dyDescent="0.2">
      <c r="A62" s="51"/>
      <c r="B62" s="30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4"/>
      <c r="AA62" s="51"/>
    </row>
    <row r="63" spans="1:27" x14ac:dyDescent="0.2">
      <c r="A63" s="51"/>
      <c r="B63" s="30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4"/>
      <c r="AA63" s="51"/>
    </row>
    <row r="64" spans="1:27" x14ac:dyDescent="0.2">
      <c r="A64" s="51"/>
      <c r="B64" s="30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4"/>
      <c r="AA64" s="51"/>
    </row>
    <row r="65" spans="1:27" x14ac:dyDescent="0.2">
      <c r="A65" s="51"/>
      <c r="B65" s="30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4"/>
      <c r="AA65" s="51"/>
    </row>
    <row r="66" spans="1:27" x14ac:dyDescent="0.2">
      <c r="A66" s="51"/>
      <c r="B66" s="30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4"/>
      <c r="AA66" s="51"/>
    </row>
    <row r="67" spans="1:27" x14ac:dyDescent="0.2">
      <c r="A67" s="51"/>
      <c r="B67" s="30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4"/>
      <c r="AA67" s="51"/>
    </row>
    <row r="68" spans="1:27" x14ac:dyDescent="0.2">
      <c r="A68" s="51"/>
      <c r="B68" s="30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4"/>
      <c r="AA68" s="51"/>
    </row>
    <row r="69" spans="1:27" x14ac:dyDescent="0.2">
      <c r="A69" s="51"/>
      <c r="B69" s="30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4"/>
      <c r="AA69" s="51"/>
    </row>
    <row r="70" spans="1:27" x14ac:dyDescent="0.2">
      <c r="A70" s="51"/>
      <c r="B70" s="30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4"/>
      <c r="AA70" s="51"/>
    </row>
    <row r="71" spans="1:27" x14ac:dyDescent="0.2">
      <c r="A71" s="51"/>
      <c r="B71" s="30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4"/>
      <c r="AA71" s="51"/>
    </row>
    <row r="72" spans="1:27" x14ac:dyDescent="0.2">
      <c r="A72" s="51"/>
      <c r="B72" s="30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4"/>
      <c r="AA72" s="51"/>
    </row>
    <row r="73" spans="1:27" x14ac:dyDescent="0.2">
      <c r="A73" s="51"/>
      <c r="B73" s="30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4"/>
      <c r="AA73" s="51"/>
    </row>
    <row r="74" spans="1:27" x14ac:dyDescent="0.2">
      <c r="A74" s="51"/>
      <c r="B74" s="30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4"/>
      <c r="AA74" s="51"/>
    </row>
    <row r="75" spans="1:27" x14ac:dyDescent="0.2">
      <c r="A75" s="51"/>
      <c r="B75" s="30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4"/>
      <c r="AA75" s="51"/>
    </row>
    <row r="76" spans="1:27" x14ac:dyDescent="0.2">
      <c r="A76" s="51"/>
      <c r="B76" s="30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4"/>
      <c r="AA76" s="51"/>
    </row>
    <row r="77" spans="1:27" x14ac:dyDescent="0.2">
      <c r="A77" s="51"/>
      <c r="B77" s="32"/>
      <c r="C77" s="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4"/>
      <c r="AA77" s="51"/>
    </row>
    <row r="78" spans="1:27" x14ac:dyDescent="0.2">
      <c r="A78" s="52"/>
      <c r="B78" s="30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4"/>
      <c r="AA78" s="51"/>
    </row>
    <row r="79" spans="1:27" x14ac:dyDescent="0.2">
      <c r="A79" s="52"/>
      <c r="B79" s="50"/>
      <c r="C79" s="34"/>
      <c r="D79" s="34"/>
      <c r="E79" s="34"/>
      <c r="F79" s="34"/>
      <c r="G79" s="34"/>
      <c r="H79" s="34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6"/>
      <c r="AA79" s="51"/>
    </row>
    <row r="80" spans="1:27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</row>
    <row r="85" spans="1:34" x14ac:dyDescent="0.2">
      <c r="M85" s="4"/>
    </row>
    <row r="86" spans="1:34" x14ac:dyDescent="0.2">
      <c r="M86" s="4"/>
    </row>
    <row r="87" spans="1:34" x14ac:dyDescent="0.2">
      <c r="M87" s="4"/>
    </row>
    <row r="92" spans="1:34" x14ac:dyDescent="0.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</row>
    <row r="93" spans="1:34" x14ac:dyDescent="0.2">
      <c r="A93" s="55"/>
      <c r="B93" s="47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9"/>
      <c r="AH93" s="55"/>
    </row>
    <row r="94" spans="1:34" x14ac:dyDescent="0.2">
      <c r="A94" s="55"/>
      <c r="B94" s="30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31"/>
      <c r="AH94" s="55"/>
    </row>
    <row r="95" spans="1:34" x14ac:dyDescent="0.2">
      <c r="A95" s="55"/>
      <c r="B95" s="30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31"/>
      <c r="AH95" s="55"/>
    </row>
    <row r="96" spans="1:34" x14ac:dyDescent="0.2">
      <c r="A96" s="55"/>
      <c r="B96" s="30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31"/>
      <c r="AH96" s="55"/>
    </row>
    <row r="97" spans="1:34" ht="17" thickBot="1" x14ac:dyDescent="0.25">
      <c r="A97" s="55"/>
      <c r="B97" s="30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31"/>
      <c r="AH97" s="55"/>
    </row>
    <row r="98" spans="1:34" ht="17" thickBot="1" x14ac:dyDescent="0.25">
      <c r="A98" s="55"/>
      <c r="B98" s="30"/>
      <c r="C98" s="90" t="s">
        <v>124</v>
      </c>
      <c r="D98" s="92"/>
      <c r="E98" s="92"/>
      <c r="F98" s="91"/>
      <c r="I98" s="96" t="s">
        <v>125</v>
      </c>
      <c r="J98" s="97"/>
      <c r="K98" s="97"/>
      <c r="L98" s="98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31"/>
      <c r="AH98" s="55"/>
    </row>
    <row r="99" spans="1:34" ht="17" thickBot="1" x14ac:dyDescent="0.25">
      <c r="A99" s="55"/>
      <c r="B99" s="30"/>
      <c r="C99" s="10" t="s">
        <v>91</v>
      </c>
      <c r="D99" s="40" t="s">
        <v>6</v>
      </c>
      <c r="E99" s="40" t="s">
        <v>5</v>
      </c>
      <c r="F99" s="41" t="s">
        <v>15</v>
      </c>
      <c r="I99" s="10" t="s">
        <v>91</v>
      </c>
      <c r="J99" s="40" t="s">
        <v>6</v>
      </c>
      <c r="K99" s="40" t="s">
        <v>5</v>
      </c>
      <c r="L99" s="41" t="s">
        <v>15</v>
      </c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31"/>
      <c r="AH99" s="55"/>
    </row>
    <row r="100" spans="1:34" x14ac:dyDescent="0.2">
      <c r="A100" s="55"/>
      <c r="B100" s="30"/>
      <c r="C100" s="93" t="s">
        <v>89</v>
      </c>
      <c r="D100">
        <v>9.0503958785249097</v>
      </c>
      <c r="E100">
        <v>8.3712792792792694</v>
      </c>
      <c r="F100" s="4">
        <v>8.61088889</v>
      </c>
      <c r="I100" s="93" t="s">
        <v>90</v>
      </c>
      <c r="J100">
        <v>7.5233850574712502</v>
      </c>
      <c r="K100">
        <v>7.0773913043478203</v>
      </c>
      <c r="L100" s="16">
        <v>7.1413333300000001</v>
      </c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31"/>
      <c r="AH100" s="55"/>
    </row>
    <row r="101" spans="1:34" x14ac:dyDescent="0.2">
      <c r="A101" s="55"/>
      <c r="B101" s="30"/>
      <c r="C101" s="94"/>
      <c r="D101">
        <v>9.0924393548386693</v>
      </c>
      <c r="E101">
        <v>8.4411111111111108</v>
      </c>
      <c r="F101" s="4">
        <v>8.7108888899999997</v>
      </c>
      <c r="I101" s="94"/>
      <c r="J101">
        <v>7.5324022988505597</v>
      </c>
      <c r="K101">
        <v>7.0347008547008496</v>
      </c>
      <c r="L101" s="16">
        <v>7.3373333299999999</v>
      </c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31"/>
      <c r="AH101" s="55"/>
    </row>
    <row r="102" spans="1:34" x14ac:dyDescent="0.2">
      <c r="A102" s="55"/>
      <c r="B102" s="30"/>
      <c r="C102" s="94"/>
      <c r="D102">
        <v>9.0817748358861703</v>
      </c>
      <c r="E102">
        <v>8.3831125827814503</v>
      </c>
      <c r="F102" s="4">
        <v>8.7950999999999997</v>
      </c>
      <c r="I102" s="94"/>
      <c r="J102">
        <v>7.54562758620688</v>
      </c>
      <c r="K102">
        <v>7.15545454545454</v>
      </c>
      <c r="L102" s="16">
        <v>7.3680000000000003</v>
      </c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31"/>
      <c r="AH102" s="55"/>
    </row>
    <row r="103" spans="1:34" x14ac:dyDescent="0.2">
      <c r="A103" s="55"/>
      <c r="B103" s="30"/>
      <c r="C103" s="94"/>
      <c r="D103">
        <v>9.0162974468084602</v>
      </c>
      <c r="E103">
        <v>8.4857807308969999</v>
      </c>
      <c r="F103" s="4">
        <v>8.6059999999999999</v>
      </c>
      <c r="I103" s="94"/>
      <c r="J103">
        <v>7.5780267441860296</v>
      </c>
      <c r="K103">
        <v>7.2116101694915198</v>
      </c>
      <c r="L103" s="16">
        <v>7.4146666699999999</v>
      </c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31"/>
      <c r="AH103" s="55"/>
    </row>
    <row r="104" spans="1:34" x14ac:dyDescent="0.2">
      <c r="A104" s="55"/>
      <c r="B104" s="30"/>
      <c r="C104" s="94"/>
      <c r="D104">
        <v>8.9606201298700707</v>
      </c>
      <c r="E104">
        <v>8.3587086092715204</v>
      </c>
      <c r="F104" s="4">
        <v>8.7864444400000004</v>
      </c>
      <c r="I104" s="94"/>
      <c r="J104">
        <v>7.67561931818181</v>
      </c>
      <c r="K104">
        <v>7.6786440677966104</v>
      </c>
      <c r="L104" s="16">
        <v>7.4163333299999996</v>
      </c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31"/>
      <c r="AH104" s="55"/>
    </row>
    <row r="105" spans="1:34" x14ac:dyDescent="0.2">
      <c r="A105" s="55"/>
      <c r="B105" s="30"/>
      <c r="C105" s="94"/>
      <c r="D105">
        <v>9.0526137339055204</v>
      </c>
      <c r="E105">
        <v>8.3018604651162704</v>
      </c>
      <c r="F105" s="4">
        <v>8.6741111100000001</v>
      </c>
      <c r="I105" s="94"/>
      <c r="J105">
        <v>7.6766781609195203</v>
      </c>
      <c r="K105">
        <v>7.1779999999999999</v>
      </c>
      <c r="L105" s="16">
        <v>7.59566667</v>
      </c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31"/>
      <c r="AH105" s="55"/>
    </row>
    <row r="106" spans="1:34" x14ac:dyDescent="0.2">
      <c r="A106" s="55"/>
      <c r="B106" s="30"/>
      <c r="C106" s="94"/>
      <c r="D106">
        <v>8.9063352297592395</v>
      </c>
      <c r="E106">
        <v>8.3459701492537306</v>
      </c>
      <c r="F106" s="4">
        <v>7.4171111099999996</v>
      </c>
      <c r="I106" s="94"/>
      <c r="J106">
        <v>7.6893022988505599</v>
      </c>
      <c r="K106">
        <v>7.1973728813559301</v>
      </c>
      <c r="L106" s="16">
        <v>7.6466666700000001</v>
      </c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31"/>
      <c r="AH106" s="55"/>
    </row>
    <row r="107" spans="1:34" x14ac:dyDescent="0.2">
      <c r="A107" s="55"/>
      <c r="B107" s="30"/>
      <c r="C107" s="94"/>
      <c r="D107">
        <v>8.8843783261802098</v>
      </c>
      <c r="E107">
        <v>8.3632948929159792</v>
      </c>
      <c r="F107" s="4">
        <v>8.6273</v>
      </c>
      <c r="I107" s="94"/>
      <c r="J107">
        <v>7.6970147727272602</v>
      </c>
      <c r="K107">
        <v>7.2123140495867704</v>
      </c>
      <c r="L107" s="16">
        <v>7.6746666699999997</v>
      </c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31"/>
      <c r="AH107" s="55"/>
    </row>
    <row r="108" spans="1:34" x14ac:dyDescent="0.2">
      <c r="A108" s="55"/>
      <c r="B108" s="30"/>
      <c r="C108" s="94"/>
      <c r="D108">
        <v>8.8939754923412995</v>
      </c>
      <c r="E108">
        <v>8.3209499999999998</v>
      </c>
      <c r="F108" s="4">
        <v>8.6948000000000008</v>
      </c>
      <c r="I108" s="94"/>
      <c r="J108">
        <v>7.6972220930232398</v>
      </c>
      <c r="K108">
        <v>7.2278632478632403</v>
      </c>
      <c r="L108" s="16">
        <v>7.8233333299999996</v>
      </c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31"/>
      <c r="AH108" s="55"/>
    </row>
    <row r="109" spans="1:34" ht="17" thickBot="1" x14ac:dyDescent="0.25">
      <c r="A109" s="55"/>
      <c r="B109" s="30"/>
      <c r="C109" s="95"/>
      <c r="D109">
        <v>8.8138434408601398</v>
      </c>
      <c r="E109">
        <v>8.3761028192371292</v>
      </c>
      <c r="F109" s="4">
        <v>8.7246000000000006</v>
      </c>
      <c r="I109" s="95"/>
      <c r="J109" s="39">
        <v>7.7175563218390604</v>
      </c>
      <c r="K109" s="39">
        <v>7.1463559322033801</v>
      </c>
      <c r="L109" s="18">
        <v>7.9443333300000001</v>
      </c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31"/>
      <c r="AH109" s="55"/>
    </row>
    <row r="110" spans="1:34" x14ac:dyDescent="0.2">
      <c r="A110" s="55"/>
      <c r="B110" s="30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31"/>
      <c r="AH110" s="55"/>
    </row>
    <row r="111" spans="1:34" x14ac:dyDescent="0.2">
      <c r="A111" s="55"/>
      <c r="B111" s="30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31"/>
      <c r="AH111" s="55"/>
    </row>
    <row r="112" spans="1:34" x14ac:dyDescent="0.2">
      <c r="A112" s="55"/>
      <c r="B112" s="30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31"/>
      <c r="AH112" s="55"/>
    </row>
    <row r="113" spans="1:34" ht="17" thickBot="1" x14ac:dyDescent="0.25">
      <c r="A113" s="55"/>
      <c r="B113" s="30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31"/>
      <c r="AH113" s="55"/>
    </row>
    <row r="114" spans="1:34" ht="17" thickBot="1" x14ac:dyDescent="0.25">
      <c r="A114" s="55"/>
      <c r="B114" s="30"/>
      <c r="C114" s="90" t="s">
        <v>127</v>
      </c>
      <c r="D114" s="92"/>
      <c r="E114" s="92"/>
      <c r="F114" s="91"/>
      <c r="I114" s="96" t="s">
        <v>128</v>
      </c>
      <c r="J114" s="97"/>
      <c r="K114" s="97"/>
      <c r="L114" s="98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31"/>
      <c r="AH114" s="55"/>
    </row>
    <row r="115" spans="1:34" ht="17" thickBot="1" x14ac:dyDescent="0.25">
      <c r="A115" s="55"/>
      <c r="B115" s="30"/>
      <c r="C115" s="10" t="s">
        <v>91</v>
      </c>
      <c r="D115" s="40" t="s">
        <v>6</v>
      </c>
      <c r="E115" s="40" t="s">
        <v>5</v>
      </c>
      <c r="F115" s="41" t="s">
        <v>17</v>
      </c>
      <c r="I115" s="10" t="s">
        <v>91</v>
      </c>
      <c r="J115" s="40" t="s">
        <v>6</v>
      </c>
      <c r="K115" s="40" t="s">
        <v>5</v>
      </c>
      <c r="L115" s="41" t="s">
        <v>16</v>
      </c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31"/>
      <c r="AH115" s="55"/>
    </row>
    <row r="116" spans="1:34" x14ac:dyDescent="0.2">
      <c r="A116" s="55"/>
      <c r="B116" s="30"/>
      <c r="C116" s="93" t="s">
        <v>126</v>
      </c>
      <c r="D116">
        <v>3.8178999999999998</v>
      </c>
      <c r="E116">
        <v>3.98</v>
      </c>
      <c r="F116" s="16">
        <v>4.9080000000000004</v>
      </c>
      <c r="I116" s="93">
        <v>1000</v>
      </c>
      <c r="J116">
        <v>5.5753891999999796</v>
      </c>
      <c r="K116">
        <v>4.8228813559321901</v>
      </c>
      <c r="L116" s="16">
        <v>5.7481999999999998</v>
      </c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31"/>
      <c r="AH116" s="55"/>
    </row>
    <row r="117" spans="1:34" x14ac:dyDescent="0.2">
      <c r="A117" s="55"/>
      <c r="B117" s="30"/>
      <c r="C117" s="94"/>
      <c r="D117">
        <v>3.8178999999999998</v>
      </c>
      <c r="E117">
        <v>3.82</v>
      </c>
      <c r="F117" s="16">
        <v>4.5960000000000001</v>
      </c>
      <c r="I117" s="94"/>
      <c r="J117">
        <v>5.5071794768611397</v>
      </c>
      <c r="K117">
        <v>4.7393374422187904</v>
      </c>
      <c r="L117" s="16">
        <v>5.798</v>
      </c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31"/>
      <c r="AH117" s="55"/>
    </row>
    <row r="118" spans="1:34" x14ac:dyDescent="0.2">
      <c r="A118" s="55"/>
      <c r="B118" s="30"/>
      <c r="C118" s="94"/>
      <c r="D118">
        <v>3.8178999999999998</v>
      </c>
      <c r="E118">
        <v>3.76</v>
      </c>
      <c r="F118" s="16">
        <v>4.5845000000000002</v>
      </c>
      <c r="I118" s="94"/>
      <c r="J118">
        <v>5.4331232380951997</v>
      </c>
      <c r="K118">
        <v>4.6163944530046104</v>
      </c>
      <c r="L118" s="16">
        <v>5.6783999999999999</v>
      </c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31"/>
      <c r="AH118" s="55"/>
    </row>
    <row r="119" spans="1:34" x14ac:dyDescent="0.2">
      <c r="A119" s="55"/>
      <c r="B119" s="30"/>
      <c r="C119" s="94"/>
      <c r="D119">
        <v>3.8178999999999998</v>
      </c>
      <c r="E119">
        <v>4.01</v>
      </c>
      <c r="F119" s="16">
        <v>4.5609999999999999</v>
      </c>
      <c r="I119" s="94"/>
      <c r="J119">
        <v>5.4505194388777403</v>
      </c>
      <c r="K119">
        <v>4.51358578052551</v>
      </c>
      <c r="L119" s="16">
        <v>5.8954000000000004</v>
      </c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31"/>
      <c r="AH119" s="55"/>
    </row>
    <row r="120" spans="1:34" x14ac:dyDescent="0.2">
      <c r="A120" s="55"/>
      <c r="B120" s="30"/>
      <c r="C120" s="94"/>
      <c r="D120">
        <v>3.8178999999999998</v>
      </c>
      <c r="E120">
        <v>4.09</v>
      </c>
      <c r="F120" s="16">
        <v>4.5540000000000003</v>
      </c>
      <c r="I120" s="94"/>
      <c r="J120">
        <v>5.5545737999999796</v>
      </c>
      <c r="K120">
        <v>4.5109891808346303</v>
      </c>
      <c r="L120" s="16">
        <v>5.3585454500000003</v>
      </c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31"/>
      <c r="AH120" s="55"/>
    </row>
    <row r="121" spans="1:34" x14ac:dyDescent="0.2">
      <c r="A121" s="55"/>
      <c r="B121" s="30"/>
      <c r="C121" s="94"/>
      <c r="D121">
        <v>3.8178999999999998</v>
      </c>
      <c r="E121">
        <v>3.73</v>
      </c>
      <c r="F121" s="16">
        <v>4.5190000000000001</v>
      </c>
      <c r="I121" s="94"/>
      <c r="J121">
        <v>5.4748734406438402</v>
      </c>
      <c r="K121">
        <v>4.62950387596897</v>
      </c>
      <c r="L121" s="16">
        <v>5.7695999999999996</v>
      </c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31"/>
      <c r="AH121" s="55"/>
    </row>
    <row r="122" spans="1:34" x14ac:dyDescent="0.2">
      <c r="A122" s="55"/>
      <c r="B122" s="30"/>
      <c r="C122" s="94"/>
      <c r="D122">
        <v>3.8178999999999998</v>
      </c>
      <c r="E122">
        <v>3.91</v>
      </c>
      <c r="F122" s="16">
        <v>4.5419999999999998</v>
      </c>
      <c r="I122" s="94"/>
      <c r="J122">
        <v>5.5584733466933702</v>
      </c>
      <c r="K122">
        <v>4.6349074074074004</v>
      </c>
      <c r="L122" s="16">
        <v>5.3325454499999996</v>
      </c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31"/>
      <c r="AH122" s="55"/>
    </row>
    <row r="123" spans="1:34" x14ac:dyDescent="0.2">
      <c r="A123" s="55"/>
      <c r="B123" s="30"/>
      <c r="C123" s="94"/>
      <c r="D123">
        <v>3.8178999999999998</v>
      </c>
      <c r="E123">
        <v>3.78</v>
      </c>
      <c r="F123" s="16">
        <v>4.5419999999999998</v>
      </c>
      <c r="I123" s="94"/>
      <c r="J123">
        <v>5.5038427999999797</v>
      </c>
      <c r="K123">
        <v>4.4847222222222296</v>
      </c>
      <c r="L123" s="16">
        <v>5.6627000000000001</v>
      </c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31"/>
      <c r="AH123" s="55"/>
    </row>
    <row r="124" spans="1:34" x14ac:dyDescent="0.2">
      <c r="A124" s="55"/>
      <c r="B124" s="30"/>
      <c r="C124" s="94"/>
      <c r="D124">
        <v>3.8178999999999998</v>
      </c>
      <c r="E124">
        <v>4.09</v>
      </c>
      <c r="F124" s="16">
        <v>4.4009999999999998</v>
      </c>
      <c r="I124" s="94"/>
      <c r="J124">
        <v>5.5426447791164497</v>
      </c>
      <c r="K124">
        <v>4.7257253086419704</v>
      </c>
      <c r="L124" s="16">
        <v>5.4100909100000001</v>
      </c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31"/>
      <c r="AH124" s="55"/>
    </row>
    <row r="125" spans="1:34" ht="17" thickBot="1" x14ac:dyDescent="0.25">
      <c r="A125" s="55"/>
      <c r="B125" s="30"/>
      <c r="C125" s="95"/>
      <c r="D125" s="39">
        <v>3.8178999999999998</v>
      </c>
      <c r="E125" s="39">
        <v>3.9</v>
      </c>
      <c r="F125" s="18">
        <v>4.4885000000000002</v>
      </c>
      <c r="I125" s="95"/>
      <c r="J125" s="39">
        <v>5.5008093999999703</v>
      </c>
      <c r="K125" s="39">
        <v>4.6206327160493803</v>
      </c>
      <c r="L125" s="18">
        <v>5.6425000000000001</v>
      </c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31"/>
      <c r="AH125" s="55"/>
    </row>
    <row r="126" spans="1:34" x14ac:dyDescent="0.2">
      <c r="A126" s="55"/>
      <c r="B126" s="30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31"/>
      <c r="AH126" s="55"/>
    </row>
    <row r="127" spans="1:34" x14ac:dyDescent="0.2">
      <c r="A127" s="55"/>
      <c r="B127" s="30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31"/>
      <c r="AH127" s="55"/>
    </row>
    <row r="128" spans="1:34" x14ac:dyDescent="0.2">
      <c r="A128" s="55"/>
      <c r="B128" s="30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31"/>
      <c r="AH128" s="55"/>
    </row>
    <row r="129" spans="1:34" ht="17" thickBot="1" x14ac:dyDescent="0.25">
      <c r="A129" s="55"/>
      <c r="B129" s="30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31"/>
      <c r="AH129" s="55"/>
    </row>
    <row r="130" spans="1:34" ht="17" thickBot="1" x14ac:dyDescent="0.25">
      <c r="A130" s="55"/>
      <c r="B130" s="30"/>
      <c r="C130" s="90" t="s">
        <v>129</v>
      </c>
      <c r="D130" s="92"/>
      <c r="E130" s="92"/>
      <c r="F130" s="91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31"/>
      <c r="AH130" s="55"/>
    </row>
    <row r="131" spans="1:34" ht="17" thickBot="1" x14ac:dyDescent="0.25">
      <c r="A131" s="55"/>
      <c r="B131" s="30"/>
      <c r="C131" s="10" t="s">
        <v>91</v>
      </c>
      <c r="D131" s="40" t="s">
        <v>6</v>
      </c>
      <c r="E131" s="40" t="s">
        <v>5</v>
      </c>
      <c r="F131" s="41" t="s">
        <v>15</v>
      </c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31"/>
      <c r="AH131" s="55"/>
    </row>
    <row r="132" spans="1:34" x14ac:dyDescent="0.2">
      <c r="A132" s="55"/>
      <c r="B132" s="30"/>
      <c r="C132" s="94">
        <v>2000</v>
      </c>
      <c r="D132">
        <v>8.1193193223618199</v>
      </c>
      <c r="E132">
        <v>6.8630809674027899</v>
      </c>
      <c r="F132" s="21">
        <v>7.0452527470000001</v>
      </c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31"/>
      <c r="AH132" s="55"/>
    </row>
    <row r="133" spans="1:34" x14ac:dyDescent="0.2">
      <c r="A133" s="55"/>
      <c r="B133" s="30"/>
      <c r="C133" s="94"/>
      <c r="D133">
        <v>6.9534220460260503</v>
      </c>
      <c r="E133">
        <v>6.1803820993159997</v>
      </c>
      <c r="F133" s="21">
        <v>7.0345384620000004</v>
      </c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31"/>
      <c r="AH133" s="55"/>
    </row>
    <row r="134" spans="1:34" x14ac:dyDescent="0.2">
      <c r="A134" s="55"/>
      <c r="B134" s="30"/>
      <c r="C134" s="94"/>
      <c r="D134">
        <v>7.7839140058198701</v>
      </c>
      <c r="E134">
        <v>7.0618356328734002</v>
      </c>
      <c r="F134" s="21">
        <v>6.9221847829999996</v>
      </c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31"/>
      <c r="AH134" s="55"/>
    </row>
    <row r="135" spans="1:34" x14ac:dyDescent="0.2">
      <c r="A135" s="55"/>
      <c r="B135" s="30"/>
      <c r="C135" s="94"/>
      <c r="D135">
        <v>7.7408570790447904</v>
      </c>
      <c r="E135">
        <v>7.0521431780739796</v>
      </c>
      <c r="F135" s="21">
        <v>7.0194456519999999</v>
      </c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31"/>
      <c r="AH135" s="55"/>
    </row>
    <row r="136" spans="1:34" x14ac:dyDescent="0.2">
      <c r="A136" s="55"/>
      <c r="B136" s="30"/>
      <c r="C136" s="94"/>
      <c r="D136">
        <v>8.0576339918649893</v>
      </c>
      <c r="E136">
        <v>6.8017910892565201</v>
      </c>
      <c r="F136" s="21">
        <v>7.0416413039999997</v>
      </c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31"/>
      <c r="AH136" s="55"/>
    </row>
    <row r="137" spans="1:34" x14ac:dyDescent="0.2">
      <c r="A137" s="55"/>
      <c r="B137" s="30"/>
      <c r="C137" s="94"/>
      <c r="D137">
        <v>7.8509873080662897</v>
      </c>
      <c r="E137">
        <v>6.7724843423800003</v>
      </c>
      <c r="F137" s="21">
        <v>6.9562934780000001</v>
      </c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31"/>
      <c r="AH137" s="55"/>
    </row>
    <row r="138" spans="1:34" x14ac:dyDescent="0.2">
      <c r="A138" s="55"/>
      <c r="B138" s="30"/>
      <c r="C138" s="94"/>
      <c r="D138">
        <v>7.7795386125148296</v>
      </c>
      <c r="E138">
        <v>6.8219827072153203</v>
      </c>
      <c r="F138" s="21">
        <v>7.0811208790000002</v>
      </c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31"/>
      <c r="AH138" s="55"/>
    </row>
    <row r="139" spans="1:34" x14ac:dyDescent="0.2">
      <c r="A139" s="55"/>
      <c r="B139" s="30"/>
      <c r="C139" s="94"/>
      <c r="D139">
        <v>6.8702428295324198</v>
      </c>
      <c r="E139">
        <v>6.0323744972441196</v>
      </c>
      <c r="F139" s="21">
        <v>6.9773478259999999</v>
      </c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31"/>
      <c r="AH139" s="55"/>
    </row>
    <row r="140" spans="1:34" x14ac:dyDescent="0.2">
      <c r="A140" s="55"/>
      <c r="B140" s="30"/>
      <c r="C140" s="94"/>
      <c r="D140">
        <v>7.76806667964214</v>
      </c>
      <c r="E140">
        <v>6.8213356215490197</v>
      </c>
      <c r="F140" s="21">
        <v>7.2899456520000001</v>
      </c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31"/>
      <c r="AH140" s="55"/>
    </row>
    <row r="141" spans="1:34" ht="17" thickBot="1" x14ac:dyDescent="0.25">
      <c r="A141" s="55"/>
      <c r="B141" s="30"/>
      <c r="C141" s="95"/>
      <c r="D141" s="39">
        <v>8.0095393258425407</v>
      </c>
      <c r="E141" s="39">
        <v>6.0566626632637002</v>
      </c>
      <c r="F141" s="22">
        <v>7.0376413040000001</v>
      </c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31"/>
      <c r="AH141" s="55"/>
    </row>
    <row r="142" spans="1:34" x14ac:dyDescent="0.2">
      <c r="A142" s="55"/>
      <c r="B142" s="30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31"/>
      <c r="AH142" s="55"/>
    </row>
    <row r="143" spans="1:34" x14ac:dyDescent="0.2">
      <c r="A143" s="55"/>
      <c r="B143" s="30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31"/>
      <c r="AH143" s="55"/>
    </row>
    <row r="144" spans="1:34" x14ac:dyDescent="0.2">
      <c r="A144" s="55"/>
      <c r="B144" s="30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31"/>
      <c r="AH144" s="55"/>
    </row>
    <row r="145" spans="1:34" x14ac:dyDescent="0.2">
      <c r="A145" s="55"/>
      <c r="B145" s="30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31"/>
      <c r="AH145" s="55"/>
    </row>
    <row r="146" spans="1:34" x14ac:dyDescent="0.2">
      <c r="A146" s="55"/>
      <c r="B146" s="30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31"/>
      <c r="AH146" s="55"/>
    </row>
    <row r="147" spans="1:34" x14ac:dyDescent="0.2">
      <c r="A147" s="55"/>
      <c r="B147" s="30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31"/>
      <c r="AH147" s="55"/>
    </row>
    <row r="148" spans="1:34" x14ac:dyDescent="0.2">
      <c r="A148" s="55"/>
      <c r="B148" s="30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31"/>
      <c r="AH148" s="55"/>
    </row>
    <row r="149" spans="1:34" x14ac:dyDescent="0.2">
      <c r="A149" s="55"/>
      <c r="B149" s="30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31"/>
      <c r="AH149" s="55"/>
    </row>
    <row r="150" spans="1:34" x14ac:dyDescent="0.2">
      <c r="A150" s="55"/>
      <c r="B150" s="30"/>
      <c r="S150" s="4"/>
      <c r="T150" s="4"/>
      <c r="U150" s="4"/>
      <c r="V150" s="4"/>
      <c r="AG150" s="31"/>
      <c r="AH150" s="55"/>
    </row>
    <row r="151" spans="1:34" x14ac:dyDescent="0.2">
      <c r="A151" s="60"/>
      <c r="B151" s="33"/>
      <c r="C151" s="58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59"/>
      <c r="T151" s="59"/>
      <c r="U151" s="59"/>
      <c r="V151" s="59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5"/>
      <c r="AH151" s="55"/>
    </row>
    <row r="152" spans="1:34" x14ac:dyDescent="0.2">
      <c r="A152" s="55"/>
      <c r="B152" s="55"/>
      <c r="C152" s="55"/>
      <c r="D152" s="61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61"/>
      <c r="T152" s="61"/>
      <c r="U152" s="61"/>
      <c r="V152" s="61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</row>
    <row r="153" spans="1:34" x14ac:dyDescent="0.2">
      <c r="A153" s="55"/>
      <c r="B153" s="55"/>
      <c r="C153" s="55"/>
      <c r="D153" s="61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61"/>
      <c r="T153" s="61"/>
      <c r="U153" s="61"/>
      <c r="V153" s="61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</row>
    <row r="154" spans="1:34" x14ac:dyDescent="0.2">
      <c r="D154" s="4"/>
      <c r="S154" s="4"/>
      <c r="T154" s="4"/>
      <c r="U154" s="4"/>
      <c r="V154" s="4"/>
    </row>
    <row r="155" spans="1:34" x14ac:dyDescent="0.2">
      <c r="D155" s="4"/>
      <c r="S155" s="4"/>
      <c r="T155" s="4"/>
      <c r="U155" s="4"/>
      <c r="V155" s="4"/>
    </row>
    <row r="156" spans="1:34" x14ac:dyDescent="0.2">
      <c r="D156" s="4"/>
    </row>
    <row r="157" spans="1:34" x14ac:dyDescent="0.2">
      <c r="D157" s="4"/>
    </row>
    <row r="158" spans="1:34" x14ac:dyDescent="0.2">
      <c r="D158" s="4"/>
    </row>
    <row r="159" spans="1:34" x14ac:dyDescent="0.2">
      <c r="D159" s="4"/>
    </row>
    <row r="160" spans="1:34" x14ac:dyDescent="0.2">
      <c r="D160" s="4"/>
    </row>
    <row r="161" spans="4:12" x14ac:dyDescent="0.2">
      <c r="D161" s="4"/>
    </row>
    <row r="173" spans="4:12" ht="17" thickBot="1" x14ac:dyDescent="0.25"/>
    <row r="174" spans="4:12" ht="17" thickBot="1" x14ac:dyDescent="0.25">
      <c r="D174" s="78" t="s">
        <v>104</v>
      </c>
      <c r="E174" s="81" t="s">
        <v>105</v>
      </c>
      <c r="F174" s="82"/>
      <c r="G174" s="82"/>
      <c r="H174" s="82"/>
      <c r="I174" s="82"/>
      <c r="J174" s="82"/>
      <c r="K174" s="82"/>
      <c r="L174" s="83"/>
    </row>
    <row r="175" spans="4:12" ht="17" thickBot="1" x14ac:dyDescent="0.25">
      <c r="D175" s="79"/>
      <c r="E175" s="84" t="s">
        <v>17</v>
      </c>
      <c r="F175" s="85"/>
      <c r="G175" s="86" t="s">
        <v>5</v>
      </c>
      <c r="H175" s="87"/>
      <c r="I175" s="88" t="s">
        <v>103</v>
      </c>
      <c r="J175" s="89"/>
      <c r="K175" s="90" t="s">
        <v>108</v>
      </c>
      <c r="L175" s="91"/>
    </row>
    <row r="176" spans="4:12" ht="17" thickBot="1" x14ac:dyDescent="0.25">
      <c r="D176" s="80"/>
      <c r="E176" s="11" t="s">
        <v>96</v>
      </c>
      <c r="F176" s="7" t="s">
        <v>97</v>
      </c>
      <c r="G176" s="7" t="s">
        <v>96</v>
      </c>
      <c r="H176" s="7" t="s">
        <v>97</v>
      </c>
      <c r="I176" s="7" t="s">
        <v>96</v>
      </c>
      <c r="J176" s="7" t="s">
        <v>97</v>
      </c>
      <c r="K176" s="19" t="s">
        <v>106</v>
      </c>
      <c r="L176" s="20" t="s">
        <v>107</v>
      </c>
    </row>
    <row r="177" spans="4:12" x14ac:dyDescent="0.2">
      <c r="D177" s="8" t="s">
        <v>98</v>
      </c>
      <c r="E177" s="13">
        <v>4.5650000000000004</v>
      </c>
      <c r="F177" s="14">
        <v>0.17100000000000001</v>
      </c>
      <c r="G177" s="13">
        <v>3.907</v>
      </c>
      <c r="H177" s="14">
        <v>0.124</v>
      </c>
      <c r="I177" s="13">
        <v>3.81</v>
      </c>
      <c r="J177" s="14">
        <v>0</v>
      </c>
      <c r="K177" s="13" t="s">
        <v>5</v>
      </c>
      <c r="L177" s="14" t="s">
        <v>103</v>
      </c>
    </row>
    <row r="178" spans="4:12" x14ac:dyDescent="0.2">
      <c r="D178" s="8" t="s">
        <v>99</v>
      </c>
      <c r="E178" s="15">
        <v>5.6239999999999997</v>
      </c>
      <c r="F178" s="16">
        <v>0.17399999999999999</v>
      </c>
      <c r="G178" s="15">
        <v>4.625</v>
      </c>
      <c r="H178" s="16">
        <v>0.10199999999999999</v>
      </c>
      <c r="I178" s="15">
        <v>5.5060000000000002</v>
      </c>
      <c r="J178" s="16">
        <v>4.8000000000000001E-2</v>
      </c>
      <c r="K178" s="15" t="s">
        <v>5</v>
      </c>
      <c r="L178" s="16" t="s">
        <v>103</v>
      </c>
    </row>
    <row r="179" spans="4:12" x14ac:dyDescent="0.2">
      <c r="D179" s="8" t="s">
        <v>100</v>
      </c>
      <c r="E179" s="15">
        <v>7.0350000000000001</v>
      </c>
      <c r="F179" s="16">
        <v>0.11</v>
      </c>
      <c r="G179" s="15">
        <v>6.6440000000000001</v>
      </c>
      <c r="H179" s="16">
        <v>0.33800000000000002</v>
      </c>
      <c r="I179" s="15">
        <v>7.6879999999999997</v>
      </c>
      <c r="J179" s="16">
        <v>0.378</v>
      </c>
      <c r="K179" s="15" t="s">
        <v>5</v>
      </c>
      <c r="L179" s="16" t="s">
        <v>17</v>
      </c>
    </row>
    <row r="180" spans="4:12" x14ac:dyDescent="0.2">
      <c r="D180" s="8" t="s">
        <v>102</v>
      </c>
      <c r="E180" s="72">
        <f>AVERAGE(F100:F109)</f>
        <v>8.5647244439999994</v>
      </c>
      <c r="F180" s="16">
        <v>1.0369999999999999</v>
      </c>
      <c r="G180" s="72">
        <f>AVERAGE(E100:E109)</f>
        <v>8.3748170639863453</v>
      </c>
      <c r="H180" s="16">
        <v>0.73099999999999998</v>
      </c>
      <c r="I180" s="72">
        <f>AVERAGE(D100:D109)</f>
        <v>8.9752673868974675</v>
      </c>
      <c r="J180" s="16">
        <v>0.247</v>
      </c>
      <c r="K180" s="15" t="s">
        <v>5</v>
      </c>
      <c r="L180" s="16" t="s">
        <v>103</v>
      </c>
    </row>
    <row r="181" spans="4:12" ht="17" thickBot="1" x14ac:dyDescent="0.25">
      <c r="D181" s="9" t="s">
        <v>101</v>
      </c>
      <c r="E181" s="17">
        <v>7.5309999999999997</v>
      </c>
      <c r="F181" s="18">
        <v>0.26300000000000001</v>
      </c>
      <c r="G181" s="17">
        <v>7.2060000000000004</v>
      </c>
      <c r="H181" s="18">
        <v>0.20699999999999999</v>
      </c>
      <c r="I181" s="17">
        <v>7.657</v>
      </c>
      <c r="J181" s="18">
        <v>7.2999999999999995E-2</v>
      </c>
      <c r="K181" s="17" t="s">
        <v>5</v>
      </c>
      <c r="L181" s="18" t="s">
        <v>103</v>
      </c>
    </row>
  </sheetData>
  <sortState xmlns:xlrd2="http://schemas.microsoft.com/office/spreadsheetml/2017/richdata2" ref="C152:D161">
    <sortCondition ref="D152:D161"/>
  </sortState>
  <mergeCells count="21">
    <mergeCell ref="C116:C125"/>
    <mergeCell ref="C114:F114"/>
    <mergeCell ref="I116:I125"/>
    <mergeCell ref="I114:L114"/>
    <mergeCell ref="C130:F130"/>
    <mergeCell ref="O94:AF149"/>
    <mergeCell ref="I41:Z79"/>
    <mergeCell ref="B26:D26"/>
    <mergeCell ref="D174:D176"/>
    <mergeCell ref="E174:L174"/>
    <mergeCell ref="E175:F175"/>
    <mergeCell ref="G175:H175"/>
    <mergeCell ref="I175:J175"/>
    <mergeCell ref="K175:L175"/>
    <mergeCell ref="C47:F47"/>
    <mergeCell ref="C52:F52"/>
    <mergeCell ref="C98:F98"/>
    <mergeCell ref="C100:C109"/>
    <mergeCell ref="I98:L98"/>
    <mergeCell ref="I100:I109"/>
    <mergeCell ref="C132:C141"/>
  </mergeCells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B5A58-8D2E-0F4B-8FD4-E5755B016CF1}">
  <dimension ref="A1:BC42"/>
  <sheetViews>
    <sheetView topLeftCell="AJ18" zoomScale="75" zoomScaleNormal="75" workbookViewId="0">
      <selection activeCell="AP59" sqref="AP59"/>
    </sheetView>
  </sheetViews>
  <sheetFormatPr baseColWidth="10" defaultRowHeight="16" x14ac:dyDescent="0.2"/>
  <cols>
    <col min="1" max="1" width="15" customWidth="1"/>
    <col min="2" max="2" width="26.83203125" customWidth="1"/>
    <col min="3" max="3" width="19" customWidth="1"/>
    <col min="4" max="4" width="21.83203125" customWidth="1"/>
    <col min="5" max="5" width="21.1640625" customWidth="1"/>
    <col min="6" max="6" width="19.5" customWidth="1"/>
    <col min="7" max="7" width="17.83203125" customWidth="1"/>
    <col min="8" max="11" width="11" bestFit="1" customWidth="1"/>
    <col min="12" max="12" width="12" bestFit="1" customWidth="1"/>
    <col min="13" max="13" width="11" bestFit="1" customWidth="1"/>
    <col min="14" max="14" width="12" bestFit="1" customWidth="1"/>
    <col min="15" max="20" width="11" bestFit="1" customWidth="1"/>
    <col min="21" max="21" width="12" bestFit="1" customWidth="1"/>
    <col min="22" max="22" width="11" bestFit="1" customWidth="1"/>
    <col min="23" max="23" width="12.83203125" bestFit="1" customWidth="1"/>
    <col min="24" max="24" width="11.6640625" bestFit="1" customWidth="1"/>
    <col min="25" max="25" width="11.5" bestFit="1" customWidth="1"/>
    <col min="26" max="29" width="11" bestFit="1" customWidth="1"/>
    <col min="30" max="30" width="22.1640625" customWidth="1"/>
    <col min="31" max="31" width="21.6640625" customWidth="1"/>
    <col min="32" max="32" width="22" customWidth="1"/>
    <col min="33" max="33" width="8" customWidth="1"/>
    <col min="34" max="43" width="11" bestFit="1" customWidth="1"/>
    <col min="44" max="44" width="15.6640625" customWidth="1"/>
    <col min="45" max="45" width="11" bestFit="1" customWidth="1"/>
    <col min="46" max="46" width="14" customWidth="1"/>
    <col min="47" max="47" width="24.83203125" customWidth="1"/>
    <col min="48" max="48" width="23.83203125" customWidth="1"/>
    <col min="49" max="49" width="24.83203125" customWidth="1"/>
    <col min="50" max="50" width="11" bestFit="1" customWidth="1"/>
    <col min="51" max="51" width="19.5" customWidth="1"/>
    <col min="52" max="52" width="16.6640625" customWidth="1"/>
    <col min="53" max="53" width="14.6640625" customWidth="1"/>
  </cols>
  <sheetData>
    <row r="1" spans="1:55" x14ac:dyDescent="0.2">
      <c r="A1" t="s">
        <v>24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6" t="s">
        <v>36</v>
      </c>
      <c r="R1" s="6" t="s">
        <v>37</v>
      </c>
      <c r="S1" s="6" t="s">
        <v>38</v>
      </c>
      <c r="T1" s="6" t="s">
        <v>39</v>
      </c>
      <c r="U1" s="6" t="s">
        <v>40</v>
      </c>
      <c r="V1" s="6" t="s">
        <v>41</v>
      </c>
      <c r="W1" s="6" t="s">
        <v>42</v>
      </c>
      <c r="X1" s="6" t="s">
        <v>43</v>
      </c>
      <c r="Y1" s="6" t="s">
        <v>44</v>
      </c>
      <c r="Z1" s="4" t="s">
        <v>45</v>
      </c>
      <c r="AA1" s="4" t="s">
        <v>46</v>
      </c>
      <c r="AB1" s="4" t="s">
        <v>47</v>
      </c>
      <c r="AC1" s="4" t="s">
        <v>48</v>
      </c>
      <c r="AD1" s="4" t="s">
        <v>49</v>
      </c>
      <c r="AE1" s="4" t="s">
        <v>50</v>
      </c>
      <c r="AF1" s="4" t="s">
        <v>51</v>
      </c>
      <c r="AG1" s="4" t="s">
        <v>52</v>
      </c>
      <c r="AH1" s="4" t="s">
        <v>53</v>
      </c>
      <c r="AI1" t="s">
        <v>54</v>
      </c>
      <c r="AJ1" s="4" t="s">
        <v>55</v>
      </c>
      <c r="AK1" s="4" t="s">
        <v>56</v>
      </c>
      <c r="AL1" s="4" t="s">
        <v>57</v>
      </c>
      <c r="AM1" s="4" t="s">
        <v>58</v>
      </c>
      <c r="AN1" s="4" t="s">
        <v>59</v>
      </c>
      <c r="AO1" s="4" t="s">
        <v>60</v>
      </c>
      <c r="AP1" s="4" t="s">
        <v>61</v>
      </c>
      <c r="AQ1" s="4" t="s">
        <v>62</v>
      </c>
      <c r="AR1" s="4" t="s">
        <v>63</v>
      </c>
      <c r="AS1" s="4" t="s">
        <v>64</v>
      </c>
      <c r="AT1" s="4" t="s">
        <v>65</v>
      </c>
      <c r="AU1" s="4" t="s">
        <v>66</v>
      </c>
      <c r="AV1" s="4" t="s">
        <v>67</v>
      </c>
      <c r="AW1" s="4" t="s">
        <v>68</v>
      </c>
      <c r="AX1" s="4" t="s">
        <v>69</v>
      </c>
      <c r="AY1" s="4" t="s">
        <v>70</v>
      </c>
      <c r="AZ1" s="4" t="s">
        <v>112</v>
      </c>
      <c r="BA1" s="4" t="s">
        <v>113</v>
      </c>
      <c r="BB1" s="4" t="s">
        <v>114</v>
      </c>
      <c r="BC1" s="4" t="s">
        <v>115</v>
      </c>
    </row>
    <row r="2" spans="1:55" x14ac:dyDescent="0.2">
      <c r="A2" t="s">
        <v>25</v>
      </c>
      <c r="B2">
        <v>1.4064650000000001</v>
      </c>
      <c r="C2">
        <v>193.2</v>
      </c>
      <c r="D2">
        <v>137.365712</v>
      </c>
      <c r="E2">
        <v>1.4181536346499699</v>
      </c>
      <c r="F2">
        <v>215.67474762804699</v>
      </c>
      <c r="G2">
        <v>152.08136999999999</v>
      </c>
      <c r="H2">
        <v>8126443</v>
      </c>
      <c r="I2">
        <v>59125495</v>
      </c>
      <c r="J2">
        <v>482652049</v>
      </c>
      <c r="K2">
        <v>41475135</v>
      </c>
      <c r="L2">
        <v>650417072</v>
      </c>
      <c r="M2">
        <v>274273354</v>
      </c>
      <c r="N2">
        <v>665153233</v>
      </c>
      <c r="O2">
        <v>133344673</v>
      </c>
      <c r="P2">
        <v>330933918</v>
      </c>
      <c r="Q2">
        <v>8263809</v>
      </c>
      <c r="R2">
        <v>60574491</v>
      </c>
      <c r="S2">
        <v>501285811</v>
      </c>
      <c r="T2">
        <v>42662482</v>
      </c>
      <c r="U2">
        <v>661690179</v>
      </c>
      <c r="V2">
        <v>280812370</v>
      </c>
      <c r="W2">
        <v>681349685</v>
      </c>
      <c r="X2">
        <v>137992536</v>
      </c>
      <c r="Y2">
        <v>343171462</v>
      </c>
      <c r="Z2">
        <f>Q2-H2</f>
        <v>137366</v>
      </c>
      <c r="AA2">
        <f>R2-I2</f>
        <v>1448996</v>
      </c>
      <c r="AB2">
        <f t="shared" ref="AB2:AH2" si="0">S2-J2</f>
        <v>18633762</v>
      </c>
      <c r="AC2">
        <f t="shared" si="0"/>
        <v>1187347</v>
      </c>
      <c r="AD2">
        <f t="shared" si="0"/>
        <v>11273107</v>
      </c>
      <c r="AE2">
        <f t="shared" si="0"/>
        <v>6539016</v>
      </c>
      <c r="AF2">
        <f t="shared" si="0"/>
        <v>16196452</v>
      </c>
      <c r="AG2">
        <f t="shared" si="0"/>
        <v>4647863</v>
      </c>
      <c r="AH2">
        <f t="shared" si="0"/>
        <v>12237544</v>
      </c>
      <c r="AI2">
        <f>Z2/1000</f>
        <v>137.36600000000001</v>
      </c>
      <c r="AJ2">
        <f>AA2/100000</f>
        <v>14.48996</v>
      </c>
      <c r="AK2">
        <f>AB2/100000</f>
        <v>186.33761999999999</v>
      </c>
      <c r="AL2">
        <f t="shared" ref="AL2:AP2" si="1">AC2/100000</f>
        <v>11.873469999999999</v>
      </c>
      <c r="AM2">
        <f t="shared" si="1"/>
        <v>112.73107</v>
      </c>
      <c r="AN2">
        <f t="shared" si="1"/>
        <v>65.390159999999995</v>
      </c>
      <c r="AO2">
        <f t="shared" si="1"/>
        <v>161.96451999999999</v>
      </c>
      <c r="AP2">
        <f t="shared" si="1"/>
        <v>46.478630000000003</v>
      </c>
      <c r="AQ2">
        <f>AH2/100000</f>
        <v>122.37544</v>
      </c>
      <c r="AR2">
        <f>AJ2/AI2</f>
        <v>0.1054843265436862</v>
      </c>
      <c r="AS2">
        <f>AK2/AI2</f>
        <v>1.3565046663657672</v>
      </c>
      <c r="AT2">
        <f>AL2/AI2</f>
        <v>8.6436745628466996E-2</v>
      </c>
      <c r="AU2">
        <f>AM2/AI2</f>
        <v>0.82066209979179705</v>
      </c>
      <c r="AV2">
        <f>AN2/AI2</f>
        <v>0.4760287116171395</v>
      </c>
      <c r="AW2">
        <f>AO2/AI2</f>
        <v>1.1790728418968301</v>
      </c>
      <c r="AX2">
        <f>AP2/AI2</f>
        <v>0.33835614344160853</v>
      </c>
      <c r="AY2">
        <f>AQ2/AI2</f>
        <v>0.89087139466825838</v>
      </c>
      <c r="AZ2">
        <f>(AA2+AB2+AC2+AD2+AE2+AF2+AG2+AH2)/1000000</f>
        <v>72.164086999999995</v>
      </c>
      <c r="BA2">
        <f>(AD2+AE2+AF2)/1000000</f>
        <v>34.008575</v>
      </c>
      <c r="BB2">
        <f>AZ2/AI2</f>
        <v>0.52534169299535538</v>
      </c>
      <c r="BC2">
        <f>BA2/AI2</f>
        <v>0.2475763653305767</v>
      </c>
    </row>
    <row r="3" spans="1:55" x14ac:dyDescent="0.2">
      <c r="A3" t="s">
        <v>25</v>
      </c>
      <c r="B3">
        <v>1.4395789999999999</v>
      </c>
      <c r="C3">
        <v>193.2</v>
      </c>
      <c r="D3">
        <v>134.20590000000001</v>
      </c>
      <c r="E3">
        <v>1.4091839783814899</v>
      </c>
      <c r="F3">
        <v>203.02267177595701</v>
      </c>
      <c r="G3">
        <v>144.07109</v>
      </c>
      <c r="H3">
        <v>8294024</v>
      </c>
      <c r="I3">
        <v>60893162</v>
      </c>
      <c r="J3">
        <v>505413863</v>
      </c>
      <c r="K3">
        <v>42910027</v>
      </c>
      <c r="L3">
        <v>668417922</v>
      </c>
      <c r="M3">
        <v>282552182</v>
      </c>
      <c r="N3">
        <v>686756169</v>
      </c>
      <c r="O3">
        <v>138925586</v>
      </c>
      <c r="P3">
        <v>345973405</v>
      </c>
      <c r="Q3">
        <v>8428230</v>
      </c>
      <c r="R3">
        <v>62308805</v>
      </c>
      <c r="S3">
        <v>523710892</v>
      </c>
      <c r="T3">
        <v>44096916</v>
      </c>
      <c r="U3">
        <v>677703951</v>
      </c>
      <c r="V3">
        <v>288394309</v>
      </c>
      <c r="W3">
        <v>702645596</v>
      </c>
      <c r="X3">
        <v>143645686</v>
      </c>
      <c r="Y3">
        <v>358183520</v>
      </c>
      <c r="Z3">
        <f t="shared" ref="Z3:Z31" si="2">Q3-H3</f>
        <v>134206</v>
      </c>
      <c r="AA3">
        <f t="shared" ref="AA3:AA31" si="3">R3-I3</f>
        <v>1415643</v>
      </c>
      <c r="AB3">
        <f t="shared" ref="AB3:AB31" si="4">S3-J3</f>
        <v>18297029</v>
      </c>
      <c r="AC3">
        <f t="shared" ref="AC3:AC31" si="5">T3-K3</f>
        <v>1186889</v>
      </c>
      <c r="AD3">
        <f t="shared" ref="AD3:AD31" si="6">U3-L3</f>
        <v>9286029</v>
      </c>
      <c r="AE3">
        <f t="shared" ref="AE3:AE31" si="7">V3-M3</f>
        <v>5842127</v>
      </c>
      <c r="AF3">
        <f t="shared" ref="AF3:AF31" si="8">W3-N3</f>
        <v>15889427</v>
      </c>
      <c r="AG3">
        <f t="shared" ref="AG3:AG31" si="9">X3-O3</f>
        <v>4720100</v>
      </c>
      <c r="AH3">
        <f t="shared" ref="AH3:AH31" si="10">Y3-P3</f>
        <v>12210115</v>
      </c>
      <c r="AI3">
        <f t="shared" ref="AI3:AI31" si="11">Z3/1000</f>
        <v>134.20599999999999</v>
      </c>
      <c r="AJ3">
        <f t="shared" ref="AJ3:AJ31" si="12">AA3/100000</f>
        <v>14.15643</v>
      </c>
      <c r="AK3">
        <f t="shared" ref="AK3:AK31" si="13">AB3/100000</f>
        <v>182.97029000000001</v>
      </c>
      <c r="AL3">
        <f t="shared" ref="AL3:AL31" si="14">AC3/100000</f>
        <v>11.86889</v>
      </c>
      <c r="AM3">
        <f t="shared" ref="AM3:AM31" si="15">AD3/100000</f>
        <v>92.860290000000006</v>
      </c>
      <c r="AN3">
        <f t="shared" ref="AN3:AN31" si="16">AE3/100000</f>
        <v>58.42127</v>
      </c>
      <c r="AO3">
        <f t="shared" ref="AO3:AO31" si="17">AF3/100000</f>
        <v>158.89427000000001</v>
      </c>
      <c r="AP3">
        <f t="shared" ref="AP3:AP31" si="18">AG3/100000</f>
        <v>47.201000000000001</v>
      </c>
      <c r="AQ3">
        <f t="shared" ref="AQ3:AQ31" si="19">AH3/100000</f>
        <v>122.10115</v>
      </c>
      <c r="AR3">
        <f t="shared" ref="AR3:AR31" si="20">AJ3/AI3</f>
        <v>0.10548283981342117</v>
      </c>
      <c r="AS3">
        <f t="shared" ref="AS3:AS31" si="21">AK3/AI3</f>
        <v>1.3633540229199888</v>
      </c>
      <c r="AT3">
        <f t="shared" ref="AT3:AT31" si="22">AL3/AI3</f>
        <v>8.8437849276485417E-2</v>
      </c>
      <c r="AU3">
        <f t="shared" ref="AU3:AU31" si="23">AM3/AI3</f>
        <v>0.69192353546041174</v>
      </c>
      <c r="AV3">
        <f t="shared" ref="AV3:AV31" si="24">AN3/AI3</f>
        <v>0.43531041831214701</v>
      </c>
      <c r="AW3">
        <f t="shared" ref="AW3:AW31" si="25">AO3/AI3</f>
        <v>1.1839580197606665</v>
      </c>
      <c r="AX3">
        <f t="shared" ref="AX3:AX31" si="26">AP3/AI3</f>
        <v>0.35170558693352016</v>
      </c>
      <c r="AY3">
        <f t="shared" ref="AY3:AY31" si="27">AQ3/AI3</f>
        <v>0.90980395809427306</v>
      </c>
      <c r="AZ3">
        <f t="shared" ref="AZ3:AZ31" si="28">(AA3+AB3+AC3+AD3+AE3+AF3+AG3+AH3)/1000000</f>
        <v>68.847358999999997</v>
      </c>
      <c r="BA3">
        <f t="shared" ref="BA3:BA31" si="29">(AD3+AE3+AF3)/1000000</f>
        <v>31.017582999999998</v>
      </c>
      <c r="BB3">
        <f t="shared" ref="BB3:BB31" si="30">AZ3/AI3</f>
        <v>0.5129976230570914</v>
      </c>
      <c r="BC3">
        <f t="shared" ref="BC3:BC31" si="31">BA3/AI3</f>
        <v>0.23111919735332251</v>
      </c>
    </row>
    <row r="4" spans="1:55" x14ac:dyDescent="0.2">
      <c r="A4" t="s">
        <v>25</v>
      </c>
      <c r="B4">
        <v>1.370614</v>
      </c>
      <c r="C4">
        <v>193.2</v>
      </c>
      <c r="D4">
        <v>140.958721</v>
      </c>
      <c r="E4">
        <v>1.43971095656604</v>
      </c>
      <c r="F4">
        <v>213.17545305034099</v>
      </c>
      <c r="G4">
        <v>148.06823</v>
      </c>
      <c r="H4">
        <v>8459851</v>
      </c>
      <c r="I4">
        <v>62642311</v>
      </c>
      <c r="J4">
        <v>528028643</v>
      </c>
      <c r="K4">
        <v>44387871</v>
      </c>
      <c r="L4">
        <v>684397524</v>
      </c>
      <c r="M4">
        <v>290601568</v>
      </c>
      <c r="N4">
        <v>709501748</v>
      </c>
      <c r="O4">
        <v>144783262</v>
      </c>
      <c r="P4">
        <v>362533415</v>
      </c>
      <c r="Q4">
        <v>8596515</v>
      </c>
      <c r="R4">
        <v>64083893</v>
      </c>
      <c r="S4">
        <v>546637036</v>
      </c>
      <c r="T4">
        <v>45574613</v>
      </c>
      <c r="U4">
        <v>693276173</v>
      </c>
      <c r="V4">
        <v>296243293</v>
      </c>
      <c r="W4">
        <v>724250069</v>
      </c>
      <c r="X4">
        <v>149570414</v>
      </c>
      <c r="Y4">
        <v>374671691</v>
      </c>
      <c r="Z4">
        <f t="shared" si="2"/>
        <v>136664</v>
      </c>
      <c r="AA4">
        <f t="shared" si="3"/>
        <v>1441582</v>
      </c>
      <c r="AB4">
        <f t="shared" si="4"/>
        <v>18608393</v>
      </c>
      <c r="AC4">
        <f t="shared" si="5"/>
        <v>1186742</v>
      </c>
      <c r="AD4">
        <f t="shared" si="6"/>
        <v>8878649</v>
      </c>
      <c r="AE4">
        <f t="shared" si="7"/>
        <v>5641725</v>
      </c>
      <c r="AF4">
        <f t="shared" si="8"/>
        <v>14748321</v>
      </c>
      <c r="AG4">
        <f t="shared" si="9"/>
        <v>4787152</v>
      </c>
      <c r="AH4">
        <f t="shared" si="10"/>
        <v>12138276</v>
      </c>
      <c r="AI4">
        <f t="shared" si="11"/>
        <v>136.66399999999999</v>
      </c>
      <c r="AJ4">
        <f t="shared" si="12"/>
        <v>14.41582</v>
      </c>
      <c r="AK4">
        <f t="shared" si="13"/>
        <v>186.08393000000001</v>
      </c>
      <c r="AL4">
        <f t="shared" si="14"/>
        <v>11.867419999999999</v>
      </c>
      <c r="AM4">
        <f t="shared" si="15"/>
        <v>88.786490000000001</v>
      </c>
      <c r="AN4">
        <f t="shared" si="16"/>
        <v>56.417250000000003</v>
      </c>
      <c r="AO4">
        <f t="shared" si="17"/>
        <v>147.48321000000001</v>
      </c>
      <c r="AP4">
        <f t="shared" si="18"/>
        <v>47.871519999999997</v>
      </c>
      <c r="AQ4">
        <f t="shared" si="19"/>
        <v>121.38276</v>
      </c>
      <c r="AR4">
        <f t="shared" si="20"/>
        <v>0.10548366797400927</v>
      </c>
      <c r="AS4">
        <f t="shared" si="21"/>
        <v>1.3616162998302408</v>
      </c>
      <c r="AT4">
        <f t="shared" si="22"/>
        <v>8.6836474858046006E-2</v>
      </c>
      <c r="AU4">
        <f t="shared" si="23"/>
        <v>0.64966992038869054</v>
      </c>
      <c r="AV4">
        <f t="shared" si="24"/>
        <v>0.41281720131124516</v>
      </c>
      <c r="AW4">
        <f t="shared" si="25"/>
        <v>1.0791664959316281</v>
      </c>
      <c r="AX4">
        <f t="shared" si="26"/>
        <v>0.35028624948779491</v>
      </c>
      <c r="AY4">
        <f t="shared" si="27"/>
        <v>0.88818386700228313</v>
      </c>
      <c r="AZ4">
        <f t="shared" si="28"/>
        <v>67.430840000000003</v>
      </c>
      <c r="BA4">
        <f t="shared" si="29"/>
        <v>29.268695000000001</v>
      </c>
      <c r="BB4">
        <f t="shared" si="30"/>
        <v>0.49340601767839382</v>
      </c>
      <c r="BC4">
        <f t="shared" si="31"/>
        <v>0.21416536176315637</v>
      </c>
    </row>
    <row r="5" spans="1:55" x14ac:dyDescent="0.2">
      <c r="A5" t="s">
        <v>25</v>
      </c>
      <c r="B5">
        <v>1.457795</v>
      </c>
      <c r="C5">
        <v>193.2</v>
      </c>
      <c r="D5">
        <v>132.52892199999999</v>
      </c>
      <c r="E5">
        <v>1.5198404345602601</v>
      </c>
      <c r="F5">
        <v>202.23247595930499</v>
      </c>
      <c r="G5">
        <v>133.06164999999999</v>
      </c>
      <c r="H5">
        <v>8620759</v>
      </c>
      <c r="I5">
        <v>64339586</v>
      </c>
      <c r="J5">
        <v>549904287</v>
      </c>
      <c r="K5">
        <v>45782911</v>
      </c>
      <c r="L5">
        <v>698227607</v>
      </c>
      <c r="M5">
        <v>298067375</v>
      </c>
      <c r="N5">
        <v>729907409</v>
      </c>
      <c r="O5">
        <v>150429019</v>
      </c>
      <c r="P5">
        <v>378222110</v>
      </c>
      <c r="Q5">
        <v>8748993</v>
      </c>
      <c r="R5">
        <v>65692287</v>
      </c>
      <c r="S5">
        <v>567324169</v>
      </c>
      <c r="T5">
        <v>46889970</v>
      </c>
      <c r="U5">
        <v>707991035</v>
      </c>
      <c r="V5">
        <v>303482709</v>
      </c>
      <c r="W5">
        <v>744669015</v>
      </c>
      <c r="X5">
        <v>154843612</v>
      </c>
      <c r="Y5">
        <v>389544992</v>
      </c>
      <c r="Z5">
        <f t="shared" si="2"/>
        <v>128234</v>
      </c>
      <c r="AA5">
        <f t="shared" si="3"/>
        <v>1352701</v>
      </c>
      <c r="AB5">
        <f t="shared" si="4"/>
        <v>17419882</v>
      </c>
      <c r="AC5">
        <f t="shared" si="5"/>
        <v>1107059</v>
      </c>
      <c r="AD5">
        <f t="shared" si="6"/>
        <v>9763428</v>
      </c>
      <c r="AE5">
        <f t="shared" si="7"/>
        <v>5415334</v>
      </c>
      <c r="AF5">
        <f t="shared" si="8"/>
        <v>14761606</v>
      </c>
      <c r="AG5">
        <f t="shared" si="9"/>
        <v>4414593</v>
      </c>
      <c r="AH5">
        <f t="shared" si="10"/>
        <v>11322882</v>
      </c>
      <c r="AI5">
        <f t="shared" si="11"/>
        <v>128.23400000000001</v>
      </c>
      <c r="AJ5">
        <f t="shared" si="12"/>
        <v>13.527010000000001</v>
      </c>
      <c r="AK5">
        <f t="shared" si="13"/>
        <v>174.19882000000001</v>
      </c>
      <c r="AL5">
        <f t="shared" si="14"/>
        <v>11.070589999999999</v>
      </c>
      <c r="AM5">
        <f t="shared" si="15"/>
        <v>97.634280000000004</v>
      </c>
      <c r="AN5">
        <f t="shared" si="16"/>
        <v>54.15334</v>
      </c>
      <c r="AO5">
        <f t="shared" si="17"/>
        <v>147.61606</v>
      </c>
      <c r="AP5">
        <f t="shared" si="18"/>
        <v>44.14593</v>
      </c>
      <c r="AQ5">
        <f t="shared" si="19"/>
        <v>113.22882</v>
      </c>
      <c r="AR5">
        <f t="shared" si="20"/>
        <v>0.10548692234508789</v>
      </c>
      <c r="AS5">
        <f t="shared" si="21"/>
        <v>1.3584448742143269</v>
      </c>
      <c r="AT5">
        <f t="shared" si="22"/>
        <v>8.6331160222717834E-2</v>
      </c>
      <c r="AU5">
        <f t="shared" si="23"/>
        <v>0.76137592214233352</v>
      </c>
      <c r="AV5">
        <f t="shared" si="24"/>
        <v>0.42230094982609911</v>
      </c>
      <c r="AW5">
        <f t="shared" si="25"/>
        <v>1.1511460299140632</v>
      </c>
      <c r="AX5">
        <f t="shared" si="26"/>
        <v>0.34426072648439571</v>
      </c>
      <c r="AY5">
        <f t="shared" si="27"/>
        <v>0.88298594756460835</v>
      </c>
      <c r="AZ5">
        <f t="shared" si="28"/>
        <v>65.557485</v>
      </c>
      <c r="BA5">
        <f t="shared" si="29"/>
        <v>29.940367999999999</v>
      </c>
      <c r="BB5">
        <f t="shared" si="30"/>
        <v>0.51123325327136326</v>
      </c>
      <c r="BC5">
        <f t="shared" si="31"/>
        <v>0.23348229018824959</v>
      </c>
    </row>
    <row r="6" spans="1:55" x14ac:dyDescent="0.2">
      <c r="A6" t="s">
        <v>25</v>
      </c>
      <c r="B6">
        <v>1.4586680000000001</v>
      </c>
      <c r="C6">
        <v>193.2</v>
      </c>
      <c r="D6">
        <v>132.44964899999999</v>
      </c>
      <c r="E6">
        <v>1.46878623731091</v>
      </c>
      <c r="F6">
        <v>205.72646966428201</v>
      </c>
      <c r="G6">
        <v>140.06563</v>
      </c>
      <c r="H6">
        <v>8776398</v>
      </c>
      <c r="I6">
        <v>65981359</v>
      </c>
      <c r="J6">
        <v>571039809</v>
      </c>
      <c r="K6">
        <v>47119224</v>
      </c>
      <c r="L6">
        <v>714245390</v>
      </c>
      <c r="M6">
        <v>305422805</v>
      </c>
      <c r="N6">
        <v>750731376</v>
      </c>
      <c r="O6">
        <v>155793626</v>
      </c>
      <c r="P6">
        <v>393331212</v>
      </c>
      <c r="Q6">
        <v>8908848</v>
      </c>
      <c r="R6">
        <v>67378484</v>
      </c>
      <c r="S6">
        <v>588231955</v>
      </c>
      <c r="T6">
        <v>48236088</v>
      </c>
      <c r="U6">
        <v>722818580</v>
      </c>
      <c r="V6">
        <v>310857000</v>
      </c>
      <c r="W6">
        <v>764419082</v>
      </c>
      <c r="X6">
        <v>160287089</v>
      </c>
      <c r="Y6">
        <v>404824090</v>
      </c>
      <c r="Z6">
        <f t="shared" si="2"/>
        <v>132450</v>
      </c>
      <c r="AA6">
        <f t="shared" si="3"/>
        <v>1397125</v>
      </c>
      <c r="AB6">
        <f t="shared" si="4"/>
        <v>17192146</v>
      </c>
      <c r="AC6">
        <f t="shared" si="5"/>
        <v>1116864</v>
      </c>
      <c r="AD6">
        <f t="shared" si="6"/>
        <v>8573190</v>
      </c>
      <c r="AE6">
        <f t="shared" si="7"/>
        <v>5434195</v>
      </c>
      <c r="AF6">
        <f t="shared" si="8"/>
        <v>13687706</v>
      </c>
      <c r="AG6">
        <f t="shared" si="9"/>
        <v>4493463</v>
      </c>
      <c r="AH6">
        <f t="shared" si="10"/>
        <v>11492878</v>
      </c>
      <c r="AI6">
        <f t="shared" si="11"/>
        <v>132.44999999999999</v>
      </c>
      <c r="AJ6">
        <f t="shared" si="12"/>
        <v>13.97125</v>
      </c>
      <c r="AK6">
        <f t="shared" si="13"/>
        <v>171.92146</v>
      </c>
      <c r="AL6">
        <f t="shared" si="14"/>
        <v>11.16864</v>
      </c>
      <c r="AM6">
        <f t="shared" si="15"/>
        <v>85.731899999999996</v>
      </c>
      <c r="AN6">
        <f t="shared" si="16"/>
        <v>54.341949999999997</v>
      </c>
      <c r="AO6">
        <f t="shared" si="17"/>
        <v>136.87706</v>
      </c>
      <c r="AP6">
        <f t="shared" si="18"/>
        <v>44.934629999999999</v>
      </c>
      <c r="AQ6">
        <f t="shared" si="19"/>
        <v>114.92878</v>
      </c>
      <c r="AR6">
        <f t="shared" si="20"/>
        <v>0.10548320120800303</v>
      </c>
      <c r="AS6">
        <f t="shared" si="21"/>
        <v>1.2980102680256702</v>
      </c>
      <c r="AT6">
        <f t="shared" si="22"/>
        <v>8.4323442808607027E-2</v>
      </c>
      <c r="AU6">
        <f t="shared" si="23"/>
        <v>0.64727746319365798</v>
      </c>
      <c r="AV6">
        <f t="shared" si="24"/>
        <v>0.41028274820687055</v>
      </c>
      <c r="AW6">
        <f t="shared" si="25"/>
        <v>1.0334243865609665</v>
      </c>
      <c r="AX6">
        <f t="shared" si="26"/>
        <v>0.33925730464326165</v>
      </c>
      <c r="AY6">
        <f t="shared" si="27"/>
        <v>0.8677144582861458</v>
      </c>
      <c r="AZ6">
        <f t="shared" si="28"/>
        <v>63.387566999999997</v>
      </c>
      <c r="BA6">
        <f t="shared" si="29"/>
        <v>27.695091000000001</v>
      </c>
      <c r="BB6">
        <f t="shared" si="30"/>
        <v>0.47857732729331826</v>
      </c>
      <c r="BC6">
        <f t="shared" si="31"/>
        <v>0.20909845979614952</v>
      </c>
    </row>
    <row r="7" spans="1:55" x14ac:dyDescent="0.2">
      <c r="A7" t="s">
        <v>25</v>
      </c>
      <c r="B7">
        <v>1.3503940000000001</v>
      </c>
      <c r="C7">
        <v>193.2</v>
      </c>
      <c r="D7">
        <v>143.06930500000001</v>
      </c>
      <c r="E7">
        <v>1.3495780825222701</v>
      </c>
      <c r="F7">
        <v>198.48655131392201</v>
      </c>
      <c r="G7">
        <v>147.07303999999999</v>
      </c>
      <c r="H7">
        <v>8936608</v>
      </c>
      <c r="I7">
        <v>67671302</v>
      </c>
      <c r="J7">
        <v>591918830</v>
      </c>
      <c r="K7">
        <v>48468387</v>
      </c>
      <c r="L7">
        <v>729329499</v>
      </c>
      <c r="M7">
        <v>312935225</v>
      </c>
      <c r="N7">
        <v>770737246</v>
      </c>
      <c r="O7">
        <v>161234168</v>
      </c>
      <c r="P7">
        <v>408606473</v>
      </c>
      <c r="Q7">
        <v>9075383</v>
      </c>
      <c r="R7">
        <v>69135190</v>
      </c>
      <c r="S7">
        <v>610842401</v>
      </c>
      <c r="T7">
        <v>49611376</v>
      </c>
      <c r="U7">
        <v>738067277</v>
      </c>
      <c r="V7">
        <v>318653950</v>
      </c>
      <c r="W7">
        <v>786014879</v>
      </c>
      <c r="X7">
        <v>166029476</v>
      </c>
      <c r="Y7">
        <v>420726101</v>
      </c>
      <c r="Z7">
        <f t="shared" si="2"/>
        <v>138775</v>
      </c>
      <c r="AA7">
        <f t="shared" si="3"/>
        <v>1463888</v>
      </c>
      <c r="AB7">
        <f t="shared" si="4"/>
        <v>18923571</v>
      </c>
      <c r="AC7">
        <f t="shared" si="5"/>
        <v>1142989</v>
      </c>
      <c r="AD7">
        <f t="shared" si="6"/>
        <v>8737778</v>
      </c>
      <c r="AE7">
        <f t="shared" si="7"/>
        <v>5718725</v>
      </c>
      <c r="AF7">
        <f t="shared" si="8"/>
        <v>15277633</v>
      </c>
      <c r="AG7">
        <f t="shared" si="9"/>
        <v>4795308</v>
      </c>
      <c r="AH7">
        <f t="shared" si="10"/>
        <v>12119628</v>
      </c>
      <c r="AI7">
        <f t="shared" si="11"/>
        <v>138.77500000000001</v>
      </c>
      <c r="AJ7">
        <f t="shared" si="12"/>
        <v>14.63888</v>
      </c>
      <c r="AK7">
        <f t="shared" si="13"/>
        <v>189.23571000000001</v>
      </c>
      <c r="AL7">
        <f t="shared" si="14"/>
        <v>11.42989</v>
      </c>
      <c r="AM7">
        <f t="shared" si="15"/>
        <v>87.377780000000001</v>
      </c>
      <c r="AN7">
        <f t="shared" si="16"/>
        <v>57.187249999999999</v>
      </c>
      <c r="AO7">
        <f t="shared" si="17"/>
        <v>152.77633</v>
      </c>
      <c r="AP7">
        <f t="shared" si="18"/>
        <v>47.95308</v>
      </c>
      <c r="AQ7">
        <f t="shared" si="19"/>
        <v>121.19628</v>
      </c>
      <c r="AR7">
        <f t="shared" si="20"/>
        <v>0.10548643487659881</v>
      </c>
      <c r="AS7">
        <f t="shared" si="21"/>
        <v>1.363615276526752</v>
      </c>
      <c r="AT7">
        <f t="shared" si="22"/>
        <v>8.2362745451270036E-2</v>
      </c>
      <c r="AU7">
        <f t="shared" si="23"/>
        <v>0.62963631778058005</v>
      </c>
      <c r="AV7">
        <f t="shared" si="24"/>
        <v>0.41208611061070077</v>
      </c>
      <c r="AW7">
        <f t="shared" si="25"/>
        <v>1.1008923076923076</v>
      </c>
      <c r="AX7">
        <f t="shared" si="26"/>
        <v>0.34554552332912986</v>
      </c>
      <c r="AY7">
        <f t="shared" si="27"/>
        <v>0.87332934606377222</v>
      </c>
      <c r="AZ7">
        <f t="shared" si="28"/>
        <v>68.179519999999997</v>
      </c>
      <c r="BA7">
        <f t="shared" si="29"/>
        <v>29.734135999999999</v>
      </c>
      <c r="BB7">
        <f t="shared" si="30"/>
        <v>0.49129540623311113</v>
      </c>
      <c r="BC7">
        <f t="shared" si="31"/>
        <v>0.21426147360835884</v>
      </c>
    </row>
    <row r="8" spans="1:55" x14ac:dyDescent="0.2">
      <c r="A8" t="s">
        <v>25</v>
      </c>
      <c r="B8">
        <v>1.380927</v>
      </c>
      <c r="C8">
        <v>193.2</v>
      </c>
      <c r="D8">
        <v>139.906049</v>
      </c>
      <c r="E8">
        <v>1.37004135511356</v>
      </c>
      <c r="F8">
        <v>196.015063674109</v>
      </c>
      <c r="G8">
        <v>143.07237000000001</v>
      </c>
      <c r="H8">
        <v>9103488</v>
      </c>
      <c r="I8">
        <v>69431658</v>
      </c>
      <c r="J8">
        <v>614642148</v>
      </c>
      <c r="K8">
        <v>49842366</v>
      </c>
      <c r="L8">
        <v>745265104</v>
      </c>
      <c r="M8">
        <v>320587513</v>
      </c>
      <c r="N8">
        <v>792354175</v>
      </c>
      <c r="O8">
        <v>167004924</v>
      </c>
      <c r="P8">
        <v>424673976</v>
      </c>
      <c r="Q8">
        <v>9239099</v>
      </c>
      <c r="R8">
        <v>70862222</v>
      </c>
      <c r="S8">
        <v>632273642</v>
      </c>
      <c r="T8">
        <v>50966637</v>
      </c>
      <c r="U8">
        <v>754293930</v>
      </c>
      <c r="V8">
        <v>326503001</v>
      </c>
      <c r="W8">
        <v>807089880</v>
      </c>
      <c r="X8">
        <v>171620795</v>
      </c>
      <c r="Y8">
        <v>436565530</v>
      </c>
      <c r="Z8">
        <f t="shared" si="2"/>
        <v>135611</v>
      </c>
      <c r="AA8">
        <f t="shared" si="3"/>
        <v>1430564</v>
      </c>
      <c r="AB8">
        <f t="shared" si="4"/>
        <v>17631494</v>
      </c>
      <c r="AC8">
        <f t="shared" si="5"/>
        <v>1124271</v>
      </c>
      <c r="AD8">
        <f t="shared" si="6"/>
        <v>9028826</v>
      </c>
      <c r="AE8">
        <f t="shared" si="7"/>
        <v>5915488</v>
      </c>
      <c r="AF8">
        <f t="shared" si="8"/>
        <v>14735705</v>
      </c>
      <c r="AG8">
        <f t="shared" si="9"/>
        <v>4615871</v>
      </c>
      <c r="AH8">
        <f t="shared" si="10"/>
        <v>11891554</v>
      </c>
      <c r="AI8">
        <f t="shared" si="11"/>
        <v>135.61099999999999</v>
      </c>
      <c r="AJ8">
        <f t="shared" si="12"/>
        <v>14.30564</v>
      </c>
      <c r="AK8">
        <f t="shared" si="13"/>
        <v>176.31494000000001</v>
      </c>
      <c r="AL8">
        <f t="shared" si="14"/>
        <v>11.242710000000001</v>
      </c>
      <c r="AM8">
        <f t="shared" si="15"/>
        <v>90.288259999999994</v>
      </c>
      <c r="AN8">
        <f t="shared" si="16"/>
        <v>59.154879999999999</v>
      </c>
      <c r="AO8">
        <f t="shared" si="17"/>
        <v>147.35704999999999</v>
      </c>
      <c r="AP8">
        <f t="shared" si="18"/>
        <v>46.158709999999999</v>
      </c>
      <c r="AQ8">
        <f t="shared" si="19"/>
        <v>118.91553999999999</v>
      </c>
      <c r="AR8">
        <f t="shared" si="20"/>
        <v>0.10549026258931798</v>
      </c>
      <c r="AS8">
        <f t="shared" si="21"/>
        <v>1.3001522000427694</v>
      </c>
      <c r="AT8">
        <f t="shared" si="22"/>
        <v>8.2904115447861915E-2</v>
      </c>
      <c r="AU8">
        <f t="shared" si="23"/>
        <v>0.6657886159677312</v>
      </c>
      <c r="AV8">
        <f t="shared" si="24"/>
        <v>0.43621004195824825</v>
      </c>
      <c r="AW8">
        <f t="shared" si="25"/>
        <v>1.0866157612583049</v>
      </c>
      <c r="AX8">
        <f t="shared" si="26"/>
        <v>0.34037585446608315</v>
      </c>
      <c r="AY8">
        <f t="shared" si="27"/>
        <v>0.87688712567564575</v>
      </c>
      <c r="AZ8">
        <f t="shared" si="28"/>
        <v>66.373773</v>
      </c>
      <c r="BA8">
        <f t="shared" si="29"/>
        <v>29.680019000000001</v>
      </c>
      <c r="BB8">
        <f t="shared" si="30"/>
        <v>0.48944239774059628</v>
      </c>
      <c r="BC8">
        <f t="shared" si="31"/>
        <v>0.21886144191842846</v>
      </c>
    </row>
    <row r="9" spans="1:55" x14ac:dyDescent="0.2">
      <c r="A9" t="s">
        <v>25</v>
      </c>
      <c r="B9">
        <v>1.3503909999999999</v>
      </c>
      <c r="C9">
        <v>193.2</v>
      </c>
      <c r="D9">
        <v>143.06971100000001</v>
      </c>
      <c r="E9">
        <v>1.3779169154506901</v>
      </c>
      <c r="F9">
        <v>197.15034050398799</v>
      </c>
      <c r="G9">
        <v>143.07854</v>
      </c>
      <c r="H9">
        <v>9263344</v>
      </c>
      <c r="I9">
        <v>71117960</v>
      </c>
      <c r="J9">
        <v>635483690</v>
      </c>
      <c r="K9">
        <v>51167109</v>
      </c>
      <c r="L9">
        <v>760101905</v>
      </c>
      <c r="M9">
        <v>328371293</v>
      </c>
      <c r="N9">
        <v>813014747</v>
      </c>
      <c r="O9">
        <v>172458610</v>
      </c>
      <c r="P9">
        <v>440068535</v>
      </c>
      <c r="Q9">
        <v>9402119</v>
      </c>
      <c r="R9">
        <v>72581822</v>
      </c>
      <c r="S9">
        <v>653972639</v>
      </c>
      <c r="T9">
        <v>52321625</v>
      </c>
      <c r="U9">
        <v>772077867</v>
      </c>
      <c r="V9">
        <v>335055240</v>
      </c>
      <c r="W9">
        <v>832133699</v>
      </c>
      <c r="X9">
        <v>177053515</v>
      </c>
      <c r="Y9">
        <v>452231838</v>
      </c>
      <c r="Z9">
        <f t="shared" si="2"/>
        <v>138775</v>
      </c>
      <c r="AA9">
        <f t="shared" si="3"/>
        <v>1463862</v>
      </c>
      <c r="AB9">
        <f t="shared" si="4"/>
        <v>18488949</v>
      </c>
      <c r="AC9">
        <f t="shared" si="5"/>
        <v>1154516</v>
      </c>
      <c r="AD9">
        <f t="shared" si="6"/>
        <v>11975962</v>
      </c>
      <c r="AE9">
        <f t="shared" si="7"/>
        <v>6683947</v>
      </c>
      <c r="AF9">
        <f t="shared" si="8"/>
        <v>19118952</v>
      </c>
      <c r="AG9">
        <f t="shared" si="9"/>
        <v>4594905</v>
      </c>
      <c r="AH9">
        <f t="shared" si="10"/>
        <v>12163303</v>
      </c>
      <c r="AI9">
        <f t="shared" si="11"/>
        <v>138.77500000000001</v>
      </c>
      <c r="AJ9">
        <f t="shared" si="12"/>
        <v>14.63862</v>
      </c>
      <c r="AK9">
        <f t="shared" si="13"/>
        <v>184.88949</v>
      </c>
      <c r="AL9">
        <f t="shared" si="14"/>
        <v>11.545159999999999</v>
      </c>
      <c r="AM9">
        <f t="shared" si="15"/>
        <v>119.75962</v>
      </c>
      <c r="AN9">
        <f t="shared" si="16"/>
        <v>66.839470000000006</v>
      </c>
      <c r="AO9">
        <f t="shared" si="17"/>
        <v>191.18951999999999</v>
      </c>
      <c r="AP9">
        <f t="shared" si="18"/>
        <v>45.94905</v>
      </c>
      <c r="AQ9">
        <f t="shared" si="19"/>
        <v>121.63303000000001</v>
      </c>
      <c r="AR9">
        <f t="shared" si="20"/>
        <v>0.10548456134029904</v>
      </c>
      <c r="AS9">
        <f t="shared" si="21"/>
        <v>1.332296811385336</v>
      </c>
      <c r="AT9">
        <f t="shared" si="22"/>
        <v>8.3193370563862362E-2</v>
      </c>
      <c r="AU9">
        <f t="shared" si="23"/>
        <v>0.86297690506215097</v>
      </c>
      <c r="AV9">
        <f t="shared" si="24"/>
        <v>0.48163912808502973</v>
      </c>
      <c r="AW9">
        <f t="shared" si="25"/>
        <v>1.3776942532876957</v>
      </c>
      <c r="AX9">
        <f t="shared" si="26"/>
        <v>0.33110466582597731</v>
      </c>
      <c r="AY9">
        <f t="shared" si="27"/>
        <v>0.87647652675193655</v>
      </c>
      <c r="AZ9">
        <f t="shared" si="28"/>
        <v>75.644396</v>
      </c>
      <c r="BA9">
        <f t="shared" si="29"/>
        <v>37.778860999999999</v>
      </c>
      <c r="BB9">
        <f t="shared" si="30"/>
        <v>0.54508662223022875</v>
      </c>
      <c r="BC9">
        <f t="shared" si="31"/>
        <v>0.27223102864348764</v>
      </c>
    </row>
    <row r="10" spans="1:55" x14ac:dyDescent="0.2">
      <c r="A10" t="s">
        <v>25</v>
      </c>
      <c r="B10">
        <v>1.4358420000000001</v>
      </c>
      <c r="C10">
        <v>193.2</v>
      </c>
      <c r="D10">
        <v>134.555151</v>
      </c>
      <c r="E10">
        <v>1.43660199138739</v>
      </c>
      <c r="F10">
        <v>199.77831202248399</v>
      </c>
      <c r="G10">
        <v>139.06308999999999</v>
      </c>
      <c r="H10">
        <v>9426010</v>
      </c>
      <c r="I10">
        <v>72833811</v>
      </c>
      <c r="J10">
        <v>657071823</v>
      </c>
      <c r="K10">
        <v>52591255</v>
      </c>
      <c r="L10">
        <v>794834807</v>
      </c>
      <c r="M10">
        <v>340092104</v>
      </c>
      <c r="N10">
        <v>841634461</v>
      </c>
      <c r="O10">
        <v>177823661</v>
      </c>
      <c r="P10">
        <v>456249774</v>
      </c>
      <c r="Q10">
        <v>9560566</v>
      </c>
      <c r="R10">
        <v>74253177</v>
      </c>
      <c r="S10">
        <v>675474414</v>
      </c>
      <c r="T10">
        <v>53728264</v>
      </c>
      <c r="U10">
        <v>804801344</v>
      </c>
      <c r="V10">
        <v>345954452</v>
      </c>
      <c r="W10">
        <v>857396614</v>
      </c>
      <c r="X10">
        <v>182473920</v>
      </c>
      <c r="Y10">
        <v>468344707</v>
      </c>
      <c r="Z10">
        <f t="shared" si="2"/>
        <v>134556</v>
      </c>
      <c r="AA10">
        <f t="shared" si="3"/>
        <v>1419366</v>
      </c>
      <c r="AB10">
        <f t="shared" si="4"/>
        <v>18402591</v>
      </c>
      <c r="AC10">
        <f t="shared" si="5"/>
        <v>1137009</v>
      </c>
      <c r="AD10">
        <f t="shared" si="6"/>
        <v>9966537</v>
      </c>
      <c r="AE10">
        <f t="shared" si="7"/>
        <v>5862348</v>
      </c>
      <c r="AF10">
        <f t="shared" si="8"/>
        <v>15762153</v>
      </c>
      <c r="AG10">
        <f t="shared" si="9"/>
        <v>4650259</v>
      </c>
      <c r="AH10">
        <f t="shared" si="10"/>
        <v>12094933</v>
      </c>
      <c r="AI10">
        <f t="shared" si="11"/>
        <v>134.55600000000001</v>
      </c>
      <c r="AJ10">
        <f t="shared" si="12"/>
        <v>14.193659999999999</v>
      </c>
      <c r="AK10">
        <f t="shared" si="13"/>
        <v>184.02591000000001</v>
      </c>
      <c r="AL10">
        <f t="shared" si="14"/>
        <v>11.370089999999999</v>
      </c>
      <c r="AM10">
        <f t="shared" si="15"/>
        <v>99.665369999999996</v>
      </c>
      <c r="AN10">
        <f t="shared" si="16"/>
        <v>58.623480000000001</v>
      </c>
      <c r="AO10">
        <f t="shared" si="17"/>
        <v>157.62153000000001</v>
      </c>
      <c r="AP10">
        <f t="shared" si="18"/>
        <v>46.502589999999998</v>
      </c>
      <c r="AQ10">
        <f t="shared" si="19"/>
        <v>120.94933</v>
      </c>
      <c r="AR10">
        <f t="shared" si="20"/>
        <v>0.10548515116382769</v>
      </c>
      <c r="AS10">
        <f t="shared" si="21"/>
        <v>1.3676529474716845</v>
      </c>
      <c r="AT10">
        <f t="shared" si="22"/>
        <v>8.4500802639793079E-2</v>
      </c>
      <c r="AU10">
        <f t="shared" si="23"/>
        <v>0.74069807366449647</v>
      </c>
      <c r="AV10">
        <f t="shared" si="24"/>
        <v>0.43568090609114418</v>
      </c>
      <c r="AW10">
        <f t="shared" si="25"/>
        <v>1.1714195576562918</v>
      </c>
      <c r="AX10">
        <f t="shared" si="26"/>
        <v>0.34560027051933762</v>
      </c>
      <c r="AY10">
        <f t="shared" si="27"/>
        <v>0.89887727043015542</v>
      </c>
      <c r="AZ10">
        <f t="shared" si="28"/>
        <v>69.295196000000004</v>
      </c>
      <c r="BA10">
        <f t="shared" si="29"/>
        <v>31.591038000000001</v>
      </c>
      <c r="BB10">
        <f t="shared" si="30"/>
        <v>0.51499149796367305</v>
      </c>
      <c r="BC10">
        <f t="shared" si="31"/>
        <v>0.23477985374119326</v>
      </c>
    </row>
    <row r="11" spans="1:55" x14ac:dyDescent="0.2">
      <c r="A11" t="s">
        <v>25</v>
      </c>
      <c r="B11">
        <v>1.7864739999999999</v>
      </c>
      <c r="C11">
        <v>220.8</v>
      </c>
      <c r="D11">
        <v>123.595411</v>
      </c>
      <c r="E11">
        <v>1.6159134999645499</v>
      </c>
      <c r="F11">
        <v>200.46568808866701</v>
      </c>
      <c r="G11">
        <v>124.05719000000001</v>
      </c>
      <c r="H11">
        <v>9581007</v>
      </c>
      <c r="I11">
        <v>74468806</v>
      </c>
      <c r="J11">
        <v>678217072</v>
      </c>
      <c r="K11">
        <v>53894400</v>
      </c>
      <c r="L11">
        <v>805897234</v>
      </c>
      <c r="M11">
        <v>347066415</v>
      </c>
      <c r="N11">
        <v>860927197</v>
      </c>
      <c r="O11">
        <v>183197829</v>
      </c>
      <c r="P11">
        <v>471060513</v>
      </c>
      <c r="Q11">
        <v>9704610</v>
      </c>
      <c r="R11">
        <v>75772682</v>
      </c>
      <c r="S11">
        <v>694511880</v>
      </c>
      <c r="T11">
        <v>54970536</v>
      </c>
      <c r="U11">
        <v>819807085</v>
      </c>
      <c r="V11">
        <v>353284067</v>
      </c>
      <c r="W11">
        <v>876859791</v>
      </c>
      <c r="X11">
        <v>187627268</v>
      </c>
      <c r="Y11">
        <v>483502350</v>
      </c>
      <c r="Z11">
        <f t="shared" si="2"/>
        <v>123603</v>
      </c>
      <c r="AA11">
        <f t="shared" si="3"/>
        <v>1303876</v>
      </c>
      <c r="AB11">
        <f t="shared" si="4"/>
        <v>16294808</v>
      </c>
      <c r="AC11">
        <f t="shared" si="5"/>
        <v>1076136</v>
      </c>
      <c r="AD11">
        <f t="shared" si="6"/>
        <v>13909851</v>
      </c>
      <c r="AE11">
        <f t="shared" si="7"/>
        <v>6217652</v>
      </c>
      <c r="AF11">
        <f t="shared" si="8"/>
        <v>15932594</v>
      </c>
      <c r="AG11">
        <f t="shared" si="9"/>
        <v>4429439</v>
      </c>
      <c r="AH11">
        <f t="shared" si="10"/>
        <v>12441837</v>
      </c>
      <c r="AI11">
        <f t="shared" si="11"/>
        <v>123.60299999999999</v>
      </c>
      <c r="AJ11">
        <f t="shared" si="12"/>
        <v>13.03876</v>
      </c>
      <c r="AK11">
        <f t="shared" si="13"/>
        <v>162.94808</v>
      </c>
      <c r="AL11">
        <f t="shared" si="14"/>
        <v>10.76136</v>
      </c>
      <c r="AM11">
        <f t="shared" si="15"/>
        <v>139.09851</v>
      </c>
      <c r="AN11">
        <f t="shared" si="16"/>
        <v>62.176519999999996</v>
      </c>
      <c r="AO11">
        <f t="shared" si="17"/>
        <v>159.32594</v>
      </c>
      <c r="AP11">
        <f t="shared" si="18"/>
        <v>44.29439</v>
      </c>
      <c r="AQ11">
        <f t="shared" si="19"/>
        <v>124.41837</v>
      </c>
      <c r="AR11">
        <f t="shared" si="20"/>
        <v>0.10548902534728122</v>
      </c>
      <c r="AS11">
        <f t="shared" si="21"/>
        <v>1.3183181637986134</v>
      </c>
      <c r="AT11">
        <f t="shared" si="22"/>
        <v>8.7063906215868556E-2</v>
      </c>
      <c r="AU11">
        <f t="shared" si="23"/>
        <v>1.1253651610397806</v>
      </c>
      <c r="AV11">
        <f t="shared" si="24"/>
        <v>0.50303406875237655</v>
      </c>
      <c r="AW11">
        <f t="shared" si="25"/>
        <v>1.2890135352701797</v>
      </c>
      <c r="AX11">
        <f t="shared" si="26"/>
        <v>0.35836015307071839</v>
      </c>
      <c r="AY11">
        <f t="shared" si="27"/>
        <v>1.0065966845464915</v>
      </c>
      <c r="AZ11">
        <f t="shared" si="28"/>
        <v>71.606193000000005</v>
      </c>
      <c r="BA11">
        <f t="shared" si="29"/>
        <v>36.060096999999999</v>
      </c>
      <c r="BB11">
        <f t="shared" si="30"/>
        <v>0.57932406980413098</v>
      </c>
      <c r="BC11">
        <f t="shared" si="31"/>
        <v>0.29174127650623366</v>
      </c>
    </row>
    <row r="12" spans="1:55" x14ac:dyDescent="0.2">
      <c r="A12" t="s">
        <v>26</v>
      </c>
      <c r="B12">
        <v>1.61981</v>
      </c>
      <c r="C12">
        <v>220.8</v>
      </c>
      <c r="D12">
        <v>136.312276</v>
      </c>
      <c r="E12">
        <v>1.5170635558179899</v>
      </c>
      <c r="F12">
        <v>215.562549261383</v>
      </c>
      <c r="G12">
        <v>142.09197</v>
      </c>
      <c r="H12">
        <v>9730258</v>
      </c>
      <c r="I12">
        <v>76043207</v>
      </c>
      <c r="J12">
        <v>697824809</v>
      </c>
      <c r="K12">
        <v>55196419</v>
      </c>
      <c r="L12">
        <v>824746431</v>
      </c>
      <c r="M12">
        <v>355445761</v>
      </c>
      <c r="N12">
        <v>882876214</v>
      </c>
      <c r="O12">
        <v>188548051</v>
      </c>
      <c r="P12">
        <v>487367543</v>
      </c>
      <c r="Q12">
        <v>9866570</v>
      </c>
      <c r="R12">
        <v>77481188</v>
      </c>
      <c r="S12">
        <v>714838954</v>
      </c>
      <c r="T12">
        <v>56289974</v>
      </c>
      <c r="U12">
        <v>848204333</v>
      </c>
      <c r="V12">
        <v>364337738</v>
      </c>
      <c r="W12">
        <v>908484699</v>
      </c>
      <c r="X12">
        <v>192621936</v>
      </c>
      <c r="Y12">
        <v>499516199</v>
      </c>
      <c r="Z12">
        <f t="shared" si="2"/>
        <v>136312</v>
      </c>
      <c r="AA12">
        <f t="shared" si="3"/>
        <v>1437981</v>
      </c>
      <c r="AB12">
        <f t="shared" si="4"/>
        <v>17014145</v>
      </c>
      <c r="AC12">
        <f t="shared" si="5"/>
        <v>1093555</v>
      </c>
      <c r="AD12">
        <f t="shared" si="6"/>
        <v>23457902</v>
      </c>
      <c r="AE12">
        <f t="shared" si="7"/>
        <v>8891977</v>
      </c>
      <c r="AF12">
        <f t="shared" si="8"/>
        <v>25608485</v>
      </c>
      <c r="AG12">
        <f t="shared" si="9"/>
        <v>4073885</v>
      </c>
      <c r="AH12">
        <f t="shared" si="10"/>
        <v>12148656</v>
      </c>
      <c r="AI12">
        <f t="shared" si="11"/>
        <v>136.31200000000001</v>
      </c>
      <c r="AJ12">
        <f t="shared" si="12"/>
        <v>14.379810000000001</v>
      </c>
      <c r="AK12">
        <f t="shared" si="13"/>
        <v>170.14144999999999</v>
      </c>
      <c r="AL12">
        <f t="shared" si="14"/>
        <v>10.935549999999999</v>
      </c>
      <c r="AM12">
        <f t="shared" si="15"/>
        <v>234.57902000000001</v>
      </c>
      <c r="AN12">
        <f t="shared" si="16"/>
        <v>88.91977</v>
      </c>
      <c r="AO12">
        <f t="shared" si="17"/>
        <v>256.08485000000002</v>
      </c>
      <c r="AP12">
        <f t="shared" si="18"/>
        <v>40.738849999999999</v>
      </c>
      <c r="AQ12">
        <f t="shared" si="19"/>
        <v>121.48656</v>
      </c>
      <c r="AR12">
        <f t="shared" si="20"/>
        <v>0.1054918862609308</v>
      </c>
      <c r="AS12">
        <f t="shared" si="21"/>
        <v>1.2481766095428133</v>
      </c>
      <c r="AT12">
        <f t="shared" si="22"/>
        <v>8.0224411643875795E-2</v>
      </c>
      <c r="AU12">
        <f t="shared" si="23"/>
        <v>1.7208977932977287</v>
      </c>
      <c r="AV12">
        <f t="shared" si="24"/>
        <v>0.6523253271905628</v>
      </c>
      <c r="AW12">
        <f t="shared" si="25"/>
        <v>1.8786669552203767</v>
      </c>
      <c r="AX12">
        <f t="shared" si="26"/>
        <v>0.29886473678032743</v>
      </c>
      <c r="AY12">
        <f t="shared" si="27"/>
        <v>0.891238922471976</v>
      </c>
      <c r="AZ12">
        <f t="shared" si="28"/>
        <v>93.726585999999998</v>
      </c>
      <c r="BA12">
        <f t="shared" si="29"/>
        <v>57.958364000000003</v>
      </c>
      <c r="BB12">
        <f t="shared" si="30"/>
        <v>0.68758866424085918</v>
      </c>
      <c r="BC12">
        <f t="shared" si="31"/>
        <v>0.42518900757086681</v>
      </c>
    </row>
    <row r="13" spans="1:55" x14ac:dyDescent="0.2">
      <c r="A13" t="s">
        <v>26</v>
      </c>
      <c r="B13">
        <v>1.9180889999999999</v>
      </c>
      <c r="C13">
        <v>248.4</v>
      </c>
      <c r="D13">
        <v>129.503907</v>
      </c>
      <c r="E13">
        <v>1.79160712570625</v>
      </c>
      <c r="F13">
        <v>233.03761748165201</v>
      </c>
      <c r="G13">
        <v>130.07183000000001</v>
      </c>
      <c r="H13">
        <v>9887083</v>
      </c>
      <c r="I13">
        <v>77697566</v>
      </c>
      <c r="J13">
        <v>717499978</v>
      </c>
      <c r="K13">
        <v>56416062</v>
      </c>
      <c r="L13">
        <v>848933898</v>
      </c>
      <c r="M13">
        <v>364959914</v>
      </c>
      <c r="N13">
        <v>910727683</v>
      </c>
      <c r="O13">
        <v>193175112</v>
      </c>
      <c r="P13">
        <v>501165515</v>
      </c>
      <c r="Q13">
        <v>10016586</v>
      </c>
      <c r="R13">
        <v>79063694</v>
      </c>
      <c r="S13">
        <v>733905835</v>
      </c>
      <c r="T13">
        <v>57509555</v>
      </c>
      <c r="U13">
        <v>883312055</v>
      </c>
      <c r="V13">
        <v>377704171</v>
      </c>
      <c r="W13">
        <v>942511728</v>
      </c>
      <c r="X13">
        <v>197332704</v>
      </c>
      <c r="Y13">
        <v>515390460</v>
      </c>
      <c r="Z13">
        <f t="shared" si="2"/>
        <v>129503</v>
      </c>
      <c r="AA13">
        <f t="shared" si="3"/>
        <v>1366128</v>
      </c>
      <c r="AB13">
        <f t="shared" si="4"/>
        <v>16405857</v>
      </c>
      <c r="AC13">
        <f t="shared" si="5"/>
        <v>1093493</v>
      </c>
      <c r="AD13">
        <f t="shared" si="6"/>
        <v>34378157</v>
      </c>
      <c r="AE13">
        <f t="shared" si="7"/>
        <v>12744257</v>
      </c>
      <c r="AF13">
        <f t="shared" si="8"/>
        <v>31784045</v>
      </c>
      <c r="AG13">
        <f t="shared" si="9"/>
        <v>4157592</v>
      </c>
      <c r="AH13">
        <f t="shared" si="10"/>
        <v>14224945</v>
      </c>
      <c r="AI13">
        <f t="shared" si="11"/>
        <v>129.50299999999999</v>
      </c>
      <c r="AJ13">
        <f t="shared" si="12"/>
        <v>13.66128</v>
      </c>
      <c r="AK13">
        <f t="shared" si="13"/>
        <v>164.05857</v>
      </c>
      <c r="AL13">
        <f t="shared" si="14"/>
        <v>10.93493</v>
      </c>
      <c r="AM13">
        <f t="shared" si="15"/>
        <v>343.78156999999999</v>
      </c>
      <c r="AN13">
        <f t="shared" si="16"/>
        <v>127.44257</v>
      </c>
      <c r="AO13">
        <f t="shared" si="17"/>
        <v>317.84044999999998</v>
      </c>
      <c r="AP13">
        <f t="shared" si="18"/>
        <v>41.575920000000004</v>
      </c>
      <c r="AQ13">
        <f t="shared" si="19"/>
        <v>142.24945</v>
      </c>
      <c r="AR13">
        <f t="shared" si="20"/>
        <v>0.1054900658672</v>
      </c>
      <c r="AS13">
        <f t="shared" si="21"/>
        <v>1.2668321969375229</v>
      </c>
      <c r="AT13">
        <f t="shared" si="22"/>
        <v>8.4437657814876887E-2</v>
      </c>
      <c r="AU13">
        <f t="shared" si="23"/>
        <v>2.6546224411789692</v>
      </c>
      <c r="AV13">
        <f t="shared" si="24"/>
        <v>0.98408971220743935</v>
      </c>
      <c r="AW13">
        <f t="shared" si="25"/>
        <v>2.4543095526744554</v>
      </c>
      <c r="AX13">
        <f t="shared" si="26"/>
        <v>0.32104213801996873</v>
      </c>
      <c r="AY13">
        <f t="shared" si="27"/>
        <v>1.0984259051913856</v>
      </c>
      <c r="AZ13">
        <f t="shared" si="28"/>
        <v>116.15447399999999</v>
      </c>
      <c r="BA13">
        <f t="shared" si="29"/>
        <v>78.906458999999998</v>
      </c>
      <c r="BB13">
        <f t="shared" si="30"/>
        <v>0.89692496698918178</v>
      </c>
      <c r="BC13">
        <f t="shared" si="31"/>
        <v>0.60930217060608638</v>
      </c>
    </row>
    <row r="14" spans="1:55" x14ac:dyDescent="0.2">
      <c r="A14" t="s">
        <v>26</v>
      </c>
      <c r="B14">
        <v>2.1195210000000002</v>
      </c>
      <c r="C14">
        <v>276</v>
      </c>
      <c r="D14">
        <v>130.21812</v>
      </c>
      <c r="E14">
        <v>1.7611495804913699</v>
      </c>
      <c r="F14">
        <v>222.03147379674999</v>
      </c>
      <c r="G14">
        <v>126.0719</v>
      </c>
      <c r="H14">
        <v>10037170</v>
      </c>
      <c r="I14">
        <v>79280821</v>
      </c>
      <c r="J14">
        <v>736589764</v>
      </c>
      <c r="K14">
        <v>57650395</v>
      </c>
      <c r="L14">
        <v>884108512</v>
      </c>
      <c r="M14">
        <v>378317080</v>
      </c>
      <c r="N14">
        <v>945034327</v>
      </c>
      <c r="O14">
        <v>197888208</v>
      </c>
      <c r="P14">
        <v>517242987</v>
      </c>
      <c r="Q14">
        <v>10163094</v>
      </c>
      <c r="R14">
        <v>80609183</v>
      </c>
      <c r="S14">
        <v>752675979</v>
      </c>
      <c r="T14">
        <v>58726183</v>
      </c>
      <c r="U14">
        <v>915932870</v>
      </c>
      <c r="V14">
        <v>389991927</v>
      </c>
      <c r="W14">
        <v>977303450</v>
      </c>
      <c r="X14">
        <v>202029211</v>
      </c>
      <c r="Y14">
        <v>531183417</v>
      </c>
      <c r="Z14">
        <f t="shared" si="2"/>
        <v>125924</v>
      </c>
      <c r="AA14">
        <f t="shared" si="3"/>
        <v>1328362</v>
      </c>
      <c r="AB14">
        <f t="shared" si="4"/>
        <v>16086215</v>
      </c>
      <c r="AC14">
        <f t="shared" si="5"/>
        <v>1075788</v>
      </c>
      <c r="AD14">
        <f t="shared" si="6"/>
        <v>31824358</v>
      </c>
      <c r="AE14">
        <f t="shared" si="7"/>
        <v>11674847</v>
      </c>
      <c r="AF14">
        <f t="shared" si="8"/>
        <v>32269123</v>
      </c>
      <c r="AG14">
        <f t="shared" si="9"/>
        <v>4141003</v>
      </c>
      <c r="AH14">
        <f t="shared" si="10"/>
        <v>13940430</v>
      </c>
      <c r="AI14">
        <f t="shared" si="11"/>
        <v>125.92400000000001</v>
      </c>
      <c r="AJ14">
        <f t="shared" si="12"/>
        <v>13.283620000000001</v>
      </c>
      <c r="AK14">
        <f t="shared" si="13"/>
        <v>160.86215000000001</v>
      </c>
      <c r="AL14">
        <f t="shared" si="14"/>
        <v>10.75788</v>
      </c>
      <c r="AM14">
        <f t="shared" si="15"/>
        <v>318.24358000000001</v>
      </c>
      <c r="AN14">
        <f t="shared" si="16"/>
        <v>116.74847</v>
      </c>
      <c r="AO14">
        <f t="shared" si="17"/>
        <v>322.69123000000002</v>
      </c>
      <c r="AP14">
        <f t="shared" si="18"/>
        <v>41.410029999999999</v>
      </c>
      <c r="AQ14">
        <f t="shared" si="19"/>
        <v>139.40430000000001</v>
      </c>
      <c r="AR14">
        <f t="shared" si="20"/>
        <v>0.10548918395222515</v>
      </c>
      <c r="AS14">
        <f t="shared" si="21"/>
        <v>1.2774542581239479</v>
      </c>
      <c r="AT14">
        <f t="shared" si="22"/>
        <v>8.5431530129284325E-2</v>
      </c>
      <c r="AU14">
        <f t="shared" si="23"/>
        <v>2.5272670817318383</v>
      </c>
      <c r="AV14">
        <f t="shared" si="24"/>
        <v>0.92713438264349923</v>
      </c>
      <c r="AW14">
        <f t="shared" si="25"/>
        <v>2.5625871954512247</v>
      </c>
      <c r="AX14">
        <f t="shared" si="26"/>
        <v>0.32884938534354052</v>
      </c>
      <c r="AY14">
        <f t="shared" si="27"/>
        <v>1.1070510784282583</v>
      </c>
      <c r="AZ14">
        <f t="shared" si="28"/>
        <v>112.340126</v>
      </c>
      <c r="BA14">
        <f t="shared" si="29"/>
        <v>75.768327999999997</v>
      </c>
      <c r="BB14">
        <f t="shared" si="30"/>
        <v>0.89212640958038181</v>
      </c>
      <c r="BC14">
        <f t="shared" si="31"/>
        <v>0.60169886598265609</v>
      </c>
    </row>
    <row r="15" spans="1:55" x14ac:dyDescent="0.2">
      <c r="A15" t="s">
        <v>26</v>
      </c>
      <c r="B15">
        <v>1.8222799999999999</v>
      </c>
      <c r="C15">
        <v>248.4</v>
      </c>
      <c r="D15">
        <v>136.312714</v>
      </c>
      <c r="E15">
        <v>1.7248760546953601</v>
      </c>
      <c r="F15">
        <v>253.68914702865601</v>
      </c>
      <c r="G15">
        <v>147.07674</v>
      </c>
      <c r="H15">
        <v>10193307</v>
      </c>
      <c r="I15">
        <v>80927867</v>
      </c>
      <c r="J15">
        <v>756543703</v>
      </c>
      <c r="K15">
        <v>58960894</v>
      </c>
      <c r="L15">
        <v>920635824</v>
      </c>
      <c r="M15">
        <v>392335941</v>
      </c>
      <c r="N15">
        <v>983629514</v>
      </c>
      <c r="O15">
        <v>202983811</v>
      </c>
      <c r="P15">
        <v>534733231</v>
      </c>
      <c r="Q15">
        <v>10329619</v>
      </c>
      <c r="R15">
        <v>82365859</v>
      </c>
      <c r="S15">
        <v>773716327</v>
      </c>
      <c r="T15">
        <v>60094194</v>
      </c>
      <c r="U15">
        <v>948928066</v>
      </c>
      <c r="V15">
        <v>403206550</v>
      </c>
      <c r="W15">
        <v>1014505846</v>
      </c>
      <c r="X15">
        <v>207397182</v>
      </c>
      <c r="Y15">
        <v>548415560</v>
      </c>
      <c r="Z15">
        <f t="shared" si="2"/>
        <v>136312</v>
      </c>
      <c r="AA15">
        <f t="shared" si="3"/>
        <v>1437992</v>
      </c>
      <c r="AB15">
        <f t="shared" si="4"/>
        <v>17172624</v>
      </c>
      <c r="AC15">
        <f t="shared" si="5"/>
        <v>1133300</v>
      </c>
      <c r="AD15">
        <f t="shared" si="6"/>
        <v>28292242</v>
      </c>
      <c r="AE15">
        <f t="shared" si="7"/>
        <v>10870609</v>
      </c>
      <c r="AF15">
        <f t="shared" si="8"/>
        <v>30876332</v>
      </c>
      <c r="AG15">
        <f t="shared" si="9"/>
        <v>4413371</v>
      </c>
      <c r="AH15">
        <f t="shared" si="10"/>
        <v>13682329</v>
      </c>
      <c r="AI15">
        <f t="shared" si="11"/>
        <v>136.31200000000001</v>
      </c>
      <c r="AJ15">
        <f t="shared" si="12"/>
        <v>14.37992</v>
      </c>
      <c r="AK15">
        <f t="shared" si="13"/>
        <v>171.72623999999999</v>
      </c>
      <c r="AL15">
        <f t="shared" si="14"/>
        <v>11.333</v>
      </c>
      <c r="AM15">
        <f t="shared" si="15"/>
        <v>282.92241999999999</v>
      </c>
      <c r="AN15">
        <f t="shared" si="16"/>
        <v>108.70609</v>
      </c>
      <c r="AO15">
        <f t="shared" si="17"/>
        <v>308.76332000000002</v>
      </c>
      <c r="AP15">
        <f t="shared" si="18"/>
        <v>44.133710000000001</v>
      </c>
      <c r="AQ15">
        <f t="shared" si="19"/>
        <v>136.82328999999999</v>
      </c>
      <c r="AR15">
        <f t="shared" si="20"/>
        <v>0.10549269323317095</v>
      </c>
      <c r="AS15">
        <f t="shared" si="21"/>
        <v>1.2598028053289509</v>
      </c>
      <c r="AT15">
        <f t="shared" si="22"/>
        <v>8.314014906978108E-2</v>
      </c>
      <c r="AU15">
        <f t="shared" si="23"/>
        <v>2.0755503550677856</v>
      </c>
      <c r="AV15">
        <f t="shared" si="24"/>
        <v>0.79747997241622159</v>
      </c>
      <c r="AW15">
        <f t="shared" si="25"/>
        <v>2.2651220728916015</v>
      </c>
      <c r="AX15">
        <f t="shared" si="26"/>
        <v>0.32376980750044015</v>
      </c>
      <c r="AY15">
        <f t="shared" si="27"/>
        <v>1.0037508803333528</v>
      </c>
      <c r="AZ15">
        <f t="shared" si="28"/>
        <v>107.878799</v>
      </c>
      <c r="BA15">
        <f t="shared" si="29"/>
        <v>70.039182999999994</v>
      </c>
      <c r="BB15">
        <f t="shared" si="30"/>
        <v>0.79141087358413043</v>
      </c>
      <c r="BC15">
        <f t="shared" si="31"/>
        <v>0.51381524003756085</v>
      </c>
    </row>
    <row r="16" spans="1:55" x14ac:dyDescent="0.2">
      <c r="A16" t="s">
        <v>26</v>
      </c>
      <c r="B16">
        <v>2.2347549999999998</v>
      </c>
      <c r="C16">
        <v>276</v>
      </c>
      <c r="D16">
        <v>123.503494</v>
      </c>
      <c r="E16">
        <v>1.9032474460151401</v>
      </c>
      <c r="F16">
        <v>236.126965364103</v>
      </c>
      <c r="G16">
        <v>124.06529999999999</v>
      </c>
      <c r="H16">
        <v>10350161</v>
      </c>
      <c r="I16">
        <v>82582544</v>
      </c>
      <c r="J16">
        <v>776410025</v>
      </c>
      <c r="K16">
        <v>60228555</v>
      </c>
      <c r="L16">
        <v>949712148</v>
      </c>
      <c r="M16">
        <v>403931845</v>
      </c>
      <c r="N16">
        <v>1016875083</v>
      </c>
      <c r="O16">
        <v>207958759</v>
      </c>
      <c r="P16">
        <v>550116033</v>
      </c>
      <c r="Q16">
        <v>10473666</v>
      </c>
      <c r="R16">
        <v>83885408</v>
      </c>
      <c r="S16">
        <v>792109294</v>
      </c>
      <c r="T16">
        <v>61303351</v>
      </c>
      <c r="U16">
        <v>977686849</v>
      </c>
      <c r="V16">
        <v>415745616</v>
      </c>
      <c r="W16">
        <v>1054573233</v>
      </c>
      <c r="X16">
        <v>212140852</v>
      </c>
      <c r="Y16">
        <v>564893969</v>
      </c>
      <c r="Z16">
        <f t="shared" si="2"/>
        <v>123505</v>
      </c>
      <c r="AA16">
        <f t="shared" si="3"/>
        <v>1302864</v>
      </c>
      <c r="AB16">
        <f t="shared" si="4"/>
        <v>15699269</v>
      </c>
      <c r="AC16">
        <f t="shared" si="5"/>
        <v>1074796</v>
      </c>
      <c r="AD16">
        <f t="shared" si="6"/>
        <v>27974701</v>
      </c>
      <c r="AE16">
        <f t="shared" si="7"/>
        <v>11813771</v>
      </c>
      <c r="AF16">
        <f t="shared" si="8"/>
        <v>37698150</v>
      </c>
      <c r="AG16">
        <f t="shared" si="9"/>
        <v>4182093</v>
      </c>
      <c r="AH16">
        <f t="shared" si="10"/>
        <v>14777936</v>
      </c>
      <c r="AI16">
        <f t="shared" si="11"/>
        <v>123.505</v>
      </c>
      <c r="AJ16">
        <f t="shared" si="12"/>
        <v>13.028639999999999</v>
      </c>
      <c r="AK16">
        <f t="shared" si="13"/>
        <v>156.99269000000001</v>
      </c>
      <c r="AL16">
        <f t="shared" si="14"/>
        <v>10.747960000000001</v>
      </c>
      <c r="AM16">
        <f t="shared" si="15"/>
        <v>279.74700999999999</v>
      </c>
      <c r="AN16">
        <f t="shared" si="16"/>
        <v>118.13771</v>
      </c>
      <c r="AO16">
        <f t="shared" si="17"/>
        <v>376.98149999999998</v>
      </c>
      <c r="AP16">
        <f t="shared" si="18"/>
        <v>41.820929999999997</v>
      </c>
      <c r="AQ16">
        <f t="shared" si="19"/>
        <v>147.77936</v>
      </c>
      <c r="AR16">
        <f t="shared" si="20"/>
        <v>0.10549078984656492</v>
      </c>
      <c r="AS16">
        <f t="shared" si="21"/>
        <v>1.2711444071090241</v>
      </c>
      <c r="AT16">
        <f t="shared" si="22"/>
        <v>8.7024492935508693E-2</v>
      </c>
      <c r="AU16">
        <f t="shared" si="23"/>
        <v>2.2650662726205417</v>
      </c>
      <c r="AV16">
        <f t="shared" si="24"/>
        <v>0.95654192137970129</v>
      </c>
      <c r="AW16">
        <f t="shared" si="25"/>
        <v>3.0523582041212904</v>
      </c>
      <c r="AX16">
        <f t="shared" si="26"/>
        <v>0.33861730294320069</v>
      </c>
      <c r="AY16">
        <f t="shared" si="27"/>
        <v>1.1965455649568844</v>
      </c>
      <c r="AZ16">
        <f t="shared" si="28"/>
        <v>114.52358</v>
      </c>
      <c r="BA16">
        <f t="shared" si="29"/>
        <v>77.486621999999997</v>
      </c>
      <c r="BB16">
        <f t="shared" si="30"/>
        <v>0.92727889559127163</v>
      </c>
      <c r="BC16">
        <f t="shared" si="31"/>
        <v>0.62739663981215332</v>
      </c>
    </row>
    <row r="17" spans="1:55" x14ac:dyDescent="0.2">
      <c r="A17" t="s">
        <v>26</v>
      </c>
      <c r="B17">
        <v>1.7351049999999999</v>
      </c>
      <c r="C17">
        <v>220.8</v>
      </c>
      <c r="D17">
        <v>127.254583</v>
      </c>
      <c r="E17">
        <v>1.7542592339446701</v>
      </c>
      <c r="F17">
        <v>229.93070516535099</v>
      </c>
      <c r="G17">
        <v>131.06997000000001</v>
      </c>
      <c r="H17">
        <v>10501418</v>
      </c>
      <c r="I17">
        <v>84178141</v>
      </c>
      <c r="J17">
        <v>795659780</v>
      </c>
      <c r="K17">
        <v>61528566</v>
      </c>
      <c r="L17">
        <v>982927147</v>
      </c>
      <c r="M17">
        <v>418066433</v>
      </c>
      <c r="N17">
        <v>1060981825</v>
      </c>
      <c r="O17">
        <v>213034570</v>
      </c>
      <c r="P17">
        <v>568381391</v>
      </c>
      <c r="Q17">
        <v>10624377</v>
      </c>
      <c r="R17">
        <v>85475257</v>
      </c>
      <c r="S17">
        <v>811330673</v>
      </c>
      <c r="T17">
        <v>62566563</v>
      </c>
      <c r="U17">
        <v>1009454412</v>
      </c>
      <c r="V17">
        <v>428423902</v>
      </c>
      <c r="W17">
        <v>1089612687</v>
      </c>
      <c r="X17">
        <v>217009530</v>
      </c>
      <c r="Y17">
        <v>581242337</v>
      </c>
      <c r="Z17">
        <f t="shared" si="2"/>
        <v>122959</v>
      </c>
      <c r="AA17">
        <f t="shared" si="3"/>
        <v>1297116</v>
      </c>
      <c r="AB17">
        <f t="shared" si="4"/>
        <v>15670893</v>
      </c>
      <c r="AC17">
        <f t="shared" si="5"/>
        <v>1037997</v>
      </c>
      <c r="AD17">
        <f t="shared" si="6"/>
        <v>26527265</v>
      </c>
      <c r="AE17">
        <f t="shared" si="7"/>
        <v>10357469</v>
      </c>
      <c r="AF17">
        <f t="shared" si="8"/>
        <v>28630862</v>
      </c>
      <c r="AG17">
        <f t="shared" si="9"/>
        <v>3974960</v>
      </c>
      <c r="AH17">
        <f t="shared" si="10"/>
        <v>12860946</v>
      </c>
      <c r="AI17">
        <f t="shared" si="11"/>
        <v>122.959</v>
      </c>
      <c r="AJ17">
        <f t="shared" si="12"/>
        <v>12.971159999999999</v>
      </c>
      <c r="AK17">
        <f t="shared" si="13"/>
        <v>156.70893000000001</v>
      </c>
      <c r="AL17">
        <f t="shared" si="14"/>
        <v>10.37997</v>
      </c>
      <c r="AM17">
        <f t="shared" si="15"/>
        <v>265.27265</v>
      </c>
      <c r="AN17">
        <f t="shared" si="16"/>
        <v>103.57469</v>
      </c>
      <c r="AO17">
        <f t="shared" si="17"/>
        <v>286.30862000000002</v>
      </c>
      <c r="AP17">
        <f t="shared" si="18"/>
        <v>39.749600000000001</v>
      </c>
      <c r="AQ17">
        <f t="shared" si="19"/>
        <v>128.60946000000001</v>
      </c>
      <c r="AR17">
        <f t="shared" si="20"/>
        <v>0.10549174928228108</v>
      </c>
      <c r="AS17">
        <f t="shared" si="21"/>
        <v>1.2744811685195878</v>
      </c>
      <c r="AT17">
        <f t="shared" si="22"/>
        <v>8.4418139379793269E-2</v>
      </c>
      <c r="AU17">
        <f t="shared" si="23"/>
        <v>2.1574073471645021</v>
      </c>
      <c r="AV17">
        <f t="shared" si="24"/>
        <v>0.84235143421791003</v>
      </c>
      <c r="AW17">
        <f t="shared" si="25"/>
        <v>2.3284885205637651</v>
      </c>
      <c r="AX17">
        <f t="shared" si="26"/>
        <v>0.32327523808749259</v>
      </c>
      <c r="AY17">
        <f t="shared" si="27"/>
        <v>1.0459540171927229</v>
      </c>
      <c r="AZ17">
        <f t="shared" si="28"/>
        <v>100.357508</v>
      </c>
      <c r="BA17">
        <f t="shared" si="29"/>
        <v>65.515596000000002</v>
      </c>
      <c r="BB17">
        <f t="shared" si="30"/>
        <v>0.81618676144080538</v>
      </c>
      <c r="BC17">
        <f t="shared" si="31"/>
        <v>0.53282473019461774</v>
      </c>
    </row>
    <row r="18" spans="1:55" x14ac:dyDescent="0.2">
      <c r="A18" t="s">
        <v>26</v>
      </c>
      <c r="B18">
        <v>1.8655459999999999</v>
      </c>
      <c r="C18">
        <v>248.4</v>
      </c>
      <c r="D18">
        <v>133.15139500000001</v>
      </c>
      <c r="E18">
        <v>1.82128456294342</v>
      </c>
      <c r="F18">
        <v>264.231800476221</v>
      </c>
      <c r="G18">
        <v>145.07991000000001</v>
      </c>
      <c r="H18">
        <v>10655997</v>
      </c>
      <c r="I18">
        <v>85808796</v>
      </c>
      <c r="J18">
        <v>815399782</v>
      </c>
      <c r="K18">
        <v>62842534</v>
      </c>
      <c r="L18">
        <v>1014733460</v>
      </c>
      <c r="M18">
        <v>431013619</v>
      </c>
      <c r="N18">
        <v>1097197520</v>
      </c>
      <c r="O18">
        <v>218034379</v>
      </c>
      <c r="P18">
        <v>585139538</v>
      </c>
      <c r="Q18">
        <v>10789148</v>
      </c>
      <c r="R18">
        <v>87213421</v>
      </c>
      <c r="S18">
        <v>832246194</v>
      </c>
      <c r="T18">
        <v>63953758</v>
      </c>
      <c r="U18">
        <v>1045837936</v>
      </c>
      <c r="V18">
        <v>442323996</v>
      </c>
      <c r="W18">
        <v>1128713119</v>
      </c>
      <c r="X18">
        <v>222403454</v>
      </c>
      <c r="Y18">
        <v>599160660</v>
      </c>
      <c r="Z18">
        <f t="shared" si="2"/>
        <v>133151</v>
      </c>
      <c r="AA18">
        <f t="shared" si="3"/>
        <v>1404625</v>
      </c>
      <c r="AB18">
        <f t="shared" si="4"/>
        <v>16846412</v>
      </c>
      <c r="AC18">
        <f t="shared" si="5"/>
        <v>1111224</v>
      </c>
      <c r="AD18">
        <f t="shared" si="6"/>
        <v>31104476</v>
      </c>
      <c r="AE18">
        <f t="shared" si="7"/>
        <v>11310377</v>
      </c>
      <c r="AF18">
        <f t="shared" si="8"/>
        <v>31515599</v>
      </c>
      <c r="AG18">
        <f t="shared" si="9"/>
        <v>4369075</v>
      </c>
      <c r="AH18">
        <f t="shared" si="10"/>
        <v>14021122</v>
      </c>
      <c r="AI18">
        <f t="shared" si="11"/>
        <v>133.15100000000001</v>
      </c>
      <c r="AJ18">
        <f t="shared" si="12"/>
        <v>14.046250000000001</v>
      </c>
      <c r="AK18">
        <f t="shared" si="13"/>
        <v>168.46412000000001</v>
      </c>
      <c r="AL18">
        <f t="shared" si="14"/>
        <v>11.11224</v>
      </c>
      <c r="AM18">
        <f t="shared" si="15"/>
        <v>311.04476</v>
      </c>
      <c r="AN18">
        <f t="shared" si="16"/>
        <v>113.10377</v>
      </c>
      <c r="AO18">
        <f t="shared" si="17"/>
        <v>315.15598999999997</v>
      </c>
      <c r="AP18">
        <f t="shared" si="18"/>
        <v>43.690750000000001</v>
      </c>
      <c r="AQ18">
        <f t="shared" si="19"/>
        <v>140.21122</v>
      </c>
      <c r="AR18">
        <f t="shared" si="20"/>
        <v>0.10549113412591719</v>
      </c>
      <c r="AS18">
        <f t="shared" si="21"/>
        <v>1.2652110761466304</v>
      </c>
      <c r="AT18">
        <f t="shared" si="22"/>
        <v>8.3455925978775963E-2</v>
      </c>
      <c r="AU18">
        <f t="shared" si="23"/>
        <v>2.3360302213276656</v>
      </c>
      <c r="AV18">
        <f t="shared" si="24"/>
        <v>0.84943988404142656</v>
      </c>
      <c r="AW18">
        <f t="shared" si="25"/>
        <v>2.3669066698710481</v>
      </c>
      <c r="AX18">
        <f t="shared" si="26"/>
        <v>0.32812934187501408</v>
      </c>
      <c r="AY18">
        <f t="shared" si="27"/>
        <v>1.0530241605395376</v>
      </c>
      <c r="AZ18">
        <f t="shared" si="28"/>
        <v>111.68291000000001</v>
      </c>
      <c r="BA18">
        <f t="shared" si="29"/>
        <v>73.930452000000002</v>
      </c>
      <c r="BB18">
        <f t="shared" si="30"/>
        <v>0.83876884139060159</v>
      </c>
      <c r="BC18">
        <f t="shared" si="31"/>
        <v>0.55523767752401409</v>
      </c>
    </row>
    <row r="19" spans="1:55" x14ac:dyDescent="0.2">
      <c r="A19" t="s">
        <v>26</v>
      </c>
      <c r="B19">
        <v>2.049436</v>
      </c>
      <c r="C19">
        <v>248.4</v>
      </c>
      <c r="D19">
        <v>121.204058</v>
      </c>
      <c r="E19">
        <v>1.9491359069986001</v>
      </c>
      <c r="F19">
        <v>259.36808466510701</v>
      </c>
      <c r="G19">
        <v>133.06824</v>
      </c>
      <c r="H19">
        <v>10821473</v>
      </c>
      <c r="I19">
        <v>87554384</v>
      </c>
      <c r="J19">
        <v>836446318</v>
      </c>
      <c r="K19">
        <v>64210072</v>
      </c>
      <c r="L19">
        <v>1051168535</v>
      </c>
      <c r="M19">
        <v>444857819</v>
      </c>
      <c r="N19">
        <v>1135692294</v>
      </c>
      <c r="O19">
        <v>223421392</v>
      </c>
      <c r="P19">
        <v>602876927</v>
      </c>
      <c r="Q19">
        <v>10942679</v>
      </c>
      <c r="R19">
        <v>88833006</v>
      </c>
      <c r="S19">
        <v>851813166</v>
      </c>
      <c r="T19">
        <v>65292208</v>
      </c>
      <c r="U19">
        <v>1085917125</v>
      </c>
      <c r="V19">
        <v>456456002</v>
      </c>
      <c r="W19">
        <v>1169571592</v>
      </c>
      <c r="X19">
        <v>227531762</v>
      </c>
      <c r="Y19">
        <v>616939502</v>
      </c>
      <c r="Z19">
        <f t="shared" si="2"/>
        <v>121206</v>
      </c>
      <c r="AA19">
        <f t="shared" si="3"/>
        <v>1278622</v>
      </c>
      <c r="AB19">
        <f t="shared" si="4"/>
        <v>15366848</v>
      </c>
      <c r="AC19">
        <f t="shared" si="5"/>
        <v>1082136</v>
      </c>
      <c r="AD19">
        <f t="shared" si="6"/>
        <v>34748590</v>
      </c>
      <c r="AE19">
        <f t="shared" si="7"/>
        <v>11598183</v>
      </c>
      <c r="AF19">
        <f t="shared" si="8"/>
        <v>33879298</v>
      </c>
      <c r="AG19">
        <f t="shared" si="9"/>
        <v>4110370</v>
      </c>
      <c r="AH19">
        <f t="shared" si="10"/>
        <v>14062575</v>
      </c>
      <c r="AI19">
        <f t="shared" si="11"/>
        <v>121.206</v>
      </c>
      <c r="AJ19">
        <f t="shared" si="12"/>
        <v>12.78622</v>
      </c>
      <c r="AK19">
        <f t="shared" si="13"/>
        <v>153.66847999999999</v>
      </c>
      <c r="AL19">
        <f t="shared" si="14"/>
        <v>10.82136</v>
      </c>
      <c r="AM19">
        <f t="shared" si="15"/>
        <v>347.48590000000002</v>
      </c>
      <c r="AN19">
        <f t="shared" si="16"/>
        <v>115.98183</v>
      </c>
      <c r="AO19">
        <f t="shared" si="17"/>
        <v>338.79298</v>
      </c>
      <c r="AP19">
        <f t="shared" si="18"/>
        <v>41.103700000000003</v>
      </c>
      <c r="AQ19">
        <f t="shared" si="19"/>
        <v>140.62575000000001</v>
      </c>
      <c r="AR19">
        <f t="shared" si="20"/>
        <v>0.10549164232793756</v>
      </c>
      <c r="AS19">
        <f t="shared" si="21"/>
        <v>1.2678289853637608</v>
      </c>
      <c r="AT19">
        <f t="shared" si="22"/>
        <v>8.9280728676798177E-2</v>
      </c>
      <c r="AU19">
        <f t="shared" si="23"/>
        <v>2.866903453624408</v>
      </c>
      <c r="AV19">
        <f t="shared" si="24"/>
        <v>0.9568984208702539</v>
      </c>
      <c r="AW19">
        <f t="shared" si="25"/>
        <v>2.7951832417537084</v>
      </c>
      <c r="AX19">
        <f t="shared" si="26"/>
        <v>0.33912265069386005</v>
      </c>
      <c r="AY19">
        <f t="shared" si="27"/>
        <v>1.1602210286619474</v>
      </c>
      <c r="AZ19">
        <f t="shared" si="28"/>
        <v>116.126622</v>
      </c>
      <c r="BA19">
        <f t="shared" si="29"/>
        <v>80.226071000000005</v>
      </c>
      <c r="BB19">
        <f t="shared" si="30"/>
        <v>0.95809301519726742</v>
      </c>
      <c r="BC19">
        <f t="shared" si="31"/>
        <v>0.66189851162483704</v>
      </c>
    </row>
    <row r="20" spans="1:55" x14ac:dyDescent="0.2">
      <c r="A20" t="s">
        <v>26</v>
      </c>
      <c r="B20">
        <v>2.2067950000000001</v>
      </c>
      <c r="C20">
        <v>276</v>
      </c>
      <c r="D20">
        <v>125.06823199999999</v>
      </c>
      <c r="E20">
        <v>2.0532257961410298</v>
      </c>
      <c r="F20">
        <v>275.24941374682498</v>
      </c>
      <c r="G20">
        <v>134.05706000000001</v>
      </c>
      <c r="H20">
        <v>10971137</v>
      </c>
      <c r="I20">
        <v>89133186</v>
      </c>
      <c r="J20">
        <v>855487293</v>
      </c>
      <c r="K20">
        <v>65531393</v>
      </c>
      <c r="L20">
        <v>1091066320</v>
      </c>
      <c r="M20">
        <v>458907519</v>
      </c>
      <c r="N20">
        <v>1176342171</v>
      </c>
      <c r="O20">
        <v>228475600</v>
      </c>
      <c r="P20">
        <v>620546332</v>
      </c>
      <c r="Q20">
        <v>11096206</v>
      </c>
      <c r="R20">
        <v>90452527</v>
      </c>
      <c r="S20">
        <v>871325078</v>
      </c>
      <c r="T20">
        <v>66657859</v>
      </c>
      <c r="U20">
        <v>1140293138</v>
      </c>
      <c r="V20">
        <v>470135640</v>
      </c>
      <c r="W20">
        <v>1218689325</v>
      </c>
      <c r="X20">
        <v>232730926</v>
      </c>
      <c r="Y20">
        <v>634353801</v>
      </c>
      <c r="Z20">
        <f t="shared" si="2"/>
        <v>125069</v>
      </c>
      <c r="AA20">
        <f t="shared" si="3"/>
        <v>1319341</v>
      </c>
      <c r="AB20">
        <f t="shared" si="4"/>
        <v>15837785</v>
      </c>
      <c r="AC20">
        <f t="shared" si="5"/>
        <v>1126466</v>
      </c>
      <c r="AD20">
        <f t="shared" si="6"/>
        <v>49226818</v>
      </c>
      <c r="AE20">
        <f t="shared" si="7"/>
        <v>11228121</v>
      </c>
      <c r="AF20">
        <f t="shared" si="8"/>
        <v>42347154</v>
      </c>
      <c r="AG20">
        <f t="shared" si="9"/>
        <v>4255326</v>
      </c>
      <c r="AH20">
        <f t="shared" si="10"/>
        <v>13807469</v>
      </c>
      <c r="AI20">
        <f t="shared" si="11"/>
        <v>125.069</v>
      </c>
      <c r="AJ20">
        <f t="shared" si="12"/>
        <v>13.19341</v>
      </c>
      <c r="AK20">
        <f t="shared" si="13"/>
        <v>158.37785</v>
      </c>
      <c r="AL20">
        <f t="shared" si="14"/>
        <v>11.264659999999999</v>
      </c>
      <c r="AM20">
        <f t="shared" si="15"/>
        <v>492.26817999999997</v>
      </c>
      <c r="AN20">
        <f t="shared" si="16"/>
        <v>112.28121</v>
      </c>
      <c r="AO20">
        <f t="shared" si="17"/>
        <v>423.47154</v>
      </c>
      <c r="AP20">
        <f t="shared" si="18"/>
        <v>42.553260000000002</v>
      </c>
      <c r="AQ20">
        <f t="shared" si="19"/>
        <v>138.07469</v>
      </c>
      <c r="AR20">
        <f t="shared" si="20"/>
        <v>0.1054890500443755</v>
      </c>
      <c r="AS20">
        <f t="shared" si="21"/>
        <v>1.2663237892683239</v>
      </c>
      <c r="AT20">
        <f t="shared" si="22"/>
        <v>9.0067562705386614E-2</v>
      </c>
      <c r="AU20">
        <f t="shared" si="23"/>
        <v>3.9359727830237707</v>
      </c>
      <c r="AV20">
        <f t="shared" si="24"/>
        <v>0.89775411972591124</v>
      </c>
      <c r="AW20">
        <f t="shared" si="25"/>
        <v>3.3859033013776396</v>
      </c>
      <c r="AX20">
        <f t="shared" si="26"/>
        <v>0.34023826847580135</v>
      </c>
      <c r="AY20">
        <f t="shared" si="27"/>
        <v>1.1039881185585556</v>
      </c>
      <c r="AZ20">
        <f t="shared" si="28"/>
        <v>139.14848000000001</v>
      </c>
      <c r="BA20">
        <f t="shared" si="29"/>
        <v>102.802093</v>
      </c>
      <c r="BB20">
        <f t="shared" si="30"/>
        <v>1.1125736993179765</v>
      </c>
      <c r="BC20">
        <f t="shared" si="31"/>
        <v>0.82196302041273217</v>
      </c>
    </row>
    <row r="21" spans="1:55" x14ac:dyDescent="0.2">
      <c r="A21" t="s">
        <v>26</v>
      </c>
      <c r="B21">
        <v>1.8804449999999999</v>
      </c>
      <c r="C21">
        <v>248.4</v>
      </c>
      <c r="D21">
        <v>132.09642199999999</v>
      </c>
      <c r="E21">
        <v>1.7017202223819901</v>
      </c>
      <c r="F21">
        <v>231.56756931581199</v>
      </c>
      <c r="G21">
        <v>136.07852</v>
      </c>
      <c r="H21">
        <v>11119746</v>
      </c>
      <c r="I21">
        <v>90700803</v>
      </c>
      <c r="J21">
        <v>874395803</v>
      </c>
      <c r="K21">
        <v>66881934</v>
      </c>
      <c r="L21">
        <v>1144402994</v>
      </c>
      <c r="M21">
        <v>472377249</v>
      </c>
      <c r="N21">
        <v>1230482017</v>
      </c>
      <c r="O21">
        <v>233545098</v>
      </c>
      <c r="P21">
        <v>637835374</v>
      </c>
      <c r="Q21">
        <v>11251844</v>
      </c>
      <c r="R21">
        <v>92094227</v>
      </c>
      <c r="S21">
        <v>891167363</v>
      </c>
      <c r="T21">
        <v>68043811</v>
      </c>
      <c r="U21">
        <v>1176144665</v>
      </c>
      <c r="V21">
        <v>484498454</v>
      </c>
      <c r="W21">
        <v>1263314172</v>
      </c>
      <c r="X21">
        <v>237911162</v>
      </c>
      <c r="Y21">
        <v>652014413</v>
      </c>
      <c r="Z21">
        <f t="shared" si="2"/>
        <v>132098</v>
      </c>
      <c r="AA21">
        <f t="shared" si="3"/>
        <v>1393424</v>
      </c>
      <c r="AB21">
        <f t="shared" si="4"/>
        <v>16771560</v>
      </c>
      <c r="AC21">
        <f t="shared" si="5"/>
        <v>1161877</v>
      </c>
      <c r="AD21">
        <f t="shared" si="6"/>
        <v>31741671</v>
      </c>
      <c r="AE21">
        <f t="shared" si="7"/>
        <v>12121205</v>
      </c>
      <c r="AF21">
        <f t="shared" si="8"/>
        <v>32832155</v>
      </c>
      <c r="AG21">
        <f t="shared" si="9"/>
        <v>4366064</v>
      </c>
      <c r="AH21">
        <f t="shared" si="10"/>
        <v>14179039</v>
      </c>
      <c r="AI21">
        <f t="shared" si="11"/>
        <v>132.09800000000001</v>
      </c>
      <c r="AJ21">
        <f t="shared" si="12"/>
        <v>13.934240000000001</v>
      </c>
      <c r="AK21">
        <f t="shared" si="13"/>
        <v>167.71559999999999</v>
      </c>
      <c r="AL21">
        <f t="shared" si="14"/>
        <v>11.61877</v>
      </c>
      <c r="AM21">
        <f t="shared" si="15"/>
        <v>317.41671000000002</v>
      </c>
      <c r="AN21">
        <f t="shared" si="16"/>
        <v>121.21205</v>
      </c>
      <c r="AO21">
        <f t="shared" si="17"/>
        <v>328.32155</v>
      </c>
      <c r="AP21">
        <f t="shared" si="18"/>
        <v>43.660640000000001</v>
      </c>
      <c r="AQ21">
        <f t="shared" si="19"/>
        <v>141.79039</v>
      </c>
      <c r="AR21">
        <f t="shared" si="20"/>
        <v>0.10548411028176051</v>
      </c>
      <c r="AS21">
        <f t="shared" si="21"/>
        <v>1.2696301230904328</v>
      </c>
      <c r="AT21">
        <f t="shared" si="22"/>
        <v>8.7955684416115301E-2</v>
      </c>
      <c r="AU21">
        <f t="shared" si="23"/>
        <v>2.4028880830898274</v>
      </c>
      <c r="AV21">
        <f t="shared" si="24"/>
        <v>0.91759186361640599</v>
      </c>
      <c r="AW21">
        <f t="shared" si="25"/>
        <v>2.4854392193674393</v>
      </c>
      <c r="AX21">
        <f t="shared" si="26"/>
        <v>0.33051704037911245</v>
      </c>
      <c r="AY21">
        <f t="shared" si="27"/>
        <v>1.0733727232812003</v>
      </c>
      <c r="AZ21">
        <f t="shared" si="28"/>
        <v>114.56699500000001</v>
      </c>
      <c r="BA21">
        <f t="shared" si="29"/>
        <v>76.695031</v>
      </c>
      <c r="BB21">
        <f t="shared" si="30"/>
        <v>0.8672878847522294</v>
      </c>
      <c r="BC21">
        <f t="shared" si="31"/>
        <v>0.5805919166073672</v>
      </c>
    </row>
    <row r="22" spans="1:55" x14ac:dyDescent="0.2">
      <c r="A22" t="s">
        <v>71</v>
      </c>
      <c r="B22">
        <v>1.925413</v>
      </c>
      <c r="C22">
        <v>248.4</v>
      </c>
      <c r="D22">
        <v>129.011289</v>
      </c>
      <c r="E22">
        <v>1.92613269358446</v>
      </c>
      <c r="F22">
        <v>248.59566121236199</v>
      </c>
      <c r="G22">
        <v>129.06466</v>
      </c>
      <c r="H22">
        <v>5671275</v>
      </c>
      <c r="I22">
        <v>33227371</v>
      </c>
      <c r="J22">
        <v>249413062</v>
      </c>
      <c r="K22">
        <v>21339428</v>
      </c>
      <c r="L22">
        <v>94397285</v>
      </c>
      <c r="M22">
        <v>76095223</v>
      </c>
      <c r="N22">
        <v>195341506</v>
      </c>
      <c r="O22">
        <v>67783592</v>
      </c>
      <c r="P22">
        <v>129491688</v>
      </c>
      <c r="Q22">
        <v>5795993</v>
      </c>
      <c r="R22">
        <v>34543044</v>
      </c>
      <c r="S22">
        <v>267975588</v>
      </c>
      <c r="T22">
        <v>22256280</v>
      </c>
      <c r="U22">
        <v>131654065</v>
      </c>
      <c r="V22">
        <v>90770013</v>
      </c>
      <c r="W22">
        <v>230032019</v>
      </c>
      <c r="X22">
        <v>71460155</v>
      </c>
      <c r="Y22">
        <v>142886499</v>
      </c>
      <c r="Z22">
        <f t="shared" si="2"/>
        <v>124718</v>
      </c>
      <c r="AA22">
        <f t="shared" si="3"/>
        <v>1315673</v>
      </c>
      <c r="AB22">
        <f t="shared" si="4"/>
        <v>18562526</v>
      </c>
      <c r="AC22">
        <f t="shared" si="5"/>
        <v>916852</v>
      </c>
      <c r="AD22">
        <f t="shared" si="6"/>
        <v>37256780</v>
      </c>
      <c r="AE22">
        <f t="shared" si="7"/>
        <v>14674790</v>
      </c>
      <c r="AF22">
        <f t="shared" si="8"/>
        <v>34690513</v>
      </c>
      <c r="AG22">
        <f t="shared" si="9"/>
        <v>3676563</v>
      </c>
      <c r="AH22">
        <f t="shared" si="10"/>
        <v>13394811</v>
      </c>
      <c r="AI22">
        <f t="shared" si="11"/>
        <v>124.718</v>
      </c>
      <c r="AJ22">
        <f t="shared" si="12"/>
        <v>13.15673</v>
      </c>
      <c r="AK22">
        <f t="shared" si="13"/>
        <v>185.62526</v>
      </c>
      <c r="AL22">
        <f t="shared" si="14"/>
        <v>9.1685199999999991</v>
      </c>
      <c r="AM22">
        <f t="shared" si="15"/>
        <v>372.56779999999998</v>
      </c>
      <c r="AN22">
        <f t="shared" si="16"/>
        <v>146.74789999999999</v>
      </c>
      <c r="AO22">
        <f t="shared" si="17"/>
        <v>346.90512999999999</v>
      </c>
      <c r="AP22">
        <f t="shared" si="18"/>
        <v>36.765630000000002</v>
      </c>
      <c r="AQ22">
        <f t="shared" si="19"/>
        <v>133.94811000000001</v>
      </c>
      <c r="AR22">
        <f t="shared" si="20"/>
        <v>0.10549182956750429</v>
      </c>
      <c r="AS22">
        <f t="shared" si="21"/>
        <v>1.4883598197533636</v>
      </c>
      <c r="AT22">
        <f t="shared" si="22"/>
        <v>7.3514007601148179E-2</v>
      </c>
      <c r="AU22">
        <f t="shared" si="23"/>
        <v>2.9872817075321922</v>
      </c>
      <c r="AV22">
        <f t="shared" si="24"/>
        <v>1.1766376946391057</v>
      </c>
      <c r="AW22">
        <f t="shared" si="25"/>
        <v>2.7815161404127711</v>
      </c>
      <c r="AX22">
        <f t="shared" si="26"/>
        <v>0.29479008643499738</v>
      </c>
      <c r="AY22">
        <f t="shared" si="27"/>
        <v>1.0740078416908547</v>
      </c>
      <c r="AZ22">
        <f t="shared" si="28"/>
        <v>124.488508</v>
      </c>
      <c r="BA22">
        <f t="shared" si="29"/>
        <v>86.622083000000003</v>
      </c>
      <c r="BB22">
        <f t="shared" si="30"/>
        <v>0.99815991276319371</v>
      </c>
      <c r="BC22">
        <f t="shared" si="31"/>
        <v>0.69454355425840697</v>
      </c>
    </row>
    <row r="23" spans="1:55" x14ac:dyDescent="0.2">
      <c r="A23" t="s">
        <v>71</v>
      </c>
      <c r="B23">
        <v>2.168895</v>
      </c>
      <c r="C23">
        <v>276</v>
      </c>
      <c r="D23">
        <v>127.25375699999999</v>
      </c>
      <c r="E23">
        <v>1.9984532122753</v>
      </c>
      <c r="F23">
        <v>247.92406863938501</v>
      </c>
      <c r="G23">
        <v>124.05798</v>
      </c>
      <c r="H23">
        <v>5816607</v>
      </c>
      <c r="I23">
        <v>34760487</v>
      </c>
      <c r="J23">
        <v>270846289</v>
      </c>
      <c r="K23">
        <v>22436365</v>
      </c>
      <c r="L23">
        <v>134423259</v>
      </c>
      <c r="M23">
        <v>93630628</v>
      </c>
      <c r="N23">
        <v>236286130</v>
      </c>
      <c r="O23">
        <v>72128235</v>
      </c>
      <c r="P23">
        <v>146004988</v>
      </c>
      <c r="Q23">
        <v>5939680</v>
      </c>
      <c r="R23">
        <v>36058816</v>
      </c>
      <c r="S23">
        <v>289077273</v>
      </c>
      <c r="T23">
        <v>23435391</v>
      </c>
      <c r="U23">
        <v>191187794</v>
      </c>
      <c r="V23">
        <v>109338599</v>
      </c>
      <c r="W23">
        <v>273535385</v>
      </c>
      <c r="X23">
        <v>75900259</v>
      </c>
      <c r="Y23">
        <v>161603673</v>
      </c>
      <c r="Z23">
        <f t="shared" si="2"/>
        <v>123073</v>
      </c>
      <c r="AA23">
        <f t="shared" si="3"/>
        <v>1298329</v>
      </c>
      <c r="AB23">
        <f t="shared" si="4"/>
        <v>18230984</v>
      </c>
      <c r="AC23">
        <f t="shared" si="5"/>
        <v>999026</v>
      </c>
      <c r="AD23">
        <f t="shared" si="6"/>
        <v>56764535</v>
      </c>
      <c r="AE23">
        <f t="shared" si="7"/>
        <v>15707971</v>
      </c>
      <c r="AF23">
        <f t="shared" si="8"/>
        <v>37249255</v>
      </c>
      <c r="AG23">
        <f t="shared" si="9"/>
        <v>3772024</v>
      </c>
      <c r="AH23">
        <f t="shared" si="10"/>
        <v>15598685</v>
      </c>
      <c r="AI23">
        <f t="shared" si="11"/>
        <v>123.07299999999999</v>
      </c>
      <c r="AJ23">
        <f t="shared" si="12"/>
        <v>12.98329</v>
      </c>
      <c r="AK23">
        <f t="shared" si="13"/>
        <v>182.30984000000001</v>
      </c>
      <c r="AL23">
        <f t="shared" si="14"/>
        <v>9.9902599999999993</v>
      </c>
      <c r="AM23">
        <f t="shared" si="15"/>
        <v>567.64535000000001</v>
      </c>
      <c r="AN23">
        <f t="shared" si="16"/>
        <v>157.07971000000001</v>
      </c>
      <c r="AO23">
        <f t="shared" si="17"/>
        <v>372.49254999999999</v>
      </c>
      <c r="AP23">
        <f t="shared" si="18"/>
        <v>37.720239999999997</v>
      </c>
      <c r="AQ23">
        <f t="shared" si="19"/>
        <v>155.98685</v>
      </c>
      <c r="AR23">
        <f t="shared" si="20"/>
        <v>0.10549259382642823</v>
      </c>
      <c r="AS23">
        <f t="shared" si="21"/>
        <v>1.4813146669050077</v>
      </c>
      <c r="AT23">
        <f t="shared" si="22"/>
        <v>8.117344990371568E-2</v>
      </c>
      <c r="AU23">
        <f t="shared" si="23"/>
        <v>4.6122654847123252</v>
      </c>
      <c r="AV23">
        <f t="shared" si="24"/>
        <v>1.2763133262372739</v>
      </c>
      <c r="AW23">
        <f t="shared" si="25"/>
        <v>3.0265984415753255</v>
      </c>
      <c r="AX23">
        <f t="shared" si="26"/>
        <v>0.30648671926417653</v>
      </c>
      <c r="AY23">
        <f t="shared" si="27"/>
        <v>1.2674335556945879</v>
      </c>
      <c r="AZ23">
        <f t="shared" si="28"/>
        <v>149.62080900000001</v>
      </c>
      <c r="BA23">
        <f t="shared" si="29"/>
        <v>109.721761</v>
      </c>
      <c r="BB23">
        <f t="shared" si="30"/>
        <v>1.2157078238118841</v>
      </c>
      <c r="BC23">
        <f t="shared" si="31"/>
        <v>0.89151772525249251</v>
      </c>
    </row>
    <row r="24" spans="1:55" x14ac:dyDescent="0.2">
      <c r="A24" t="s">
        <v>71</v>
      </c>
      <c r="B24">
        <v>2.1348419999999999</v>
      </c>
      <c r="C24">
        <v>276</v>
      </c>
      <c r="D24">
        <v>129.28359399999999</v>
      </c>
      <c r="E24">
        <v>1.9323415144267899</v>
      </c>
      <c r="F24">
        <v>255.19620865257099</v>
      </c>
      <c r="G24">
        <v>132.06578999999999</v>
      </c>
      <c r="H24">
        <v>5962518</v>
      </c>
      <c r="I24">
        <v>36299710</v>
      </c>
      <c r="J24">
        <v>292182615</v>
      </c>
      <c r="K24">
        <v>23660435</v>
      </c>
      <c r="L24">
        <v>196214478</v>
      </c>
      <c r="M24">
        <v>113009879</v>
      </c>
      <c r="N24">
        <v>281529174</v>
      </c>
      <c r="O24">
        <v>76652120</v>
      </c>
      <c r="P24">
        <v>165189635</v>
      </c>
      <c r="Q24">
        <v>6091801</v>
      </c>
      <c r="R24">
        <v>37663529</v>
      </c>
      <c r="S24">
        <v>310102873</v>
      </c>
      <c r="T24">
        <v>24734209</v>
      </c>
      <c r="U24">
        <v>249291051</v>
      </c>
      <c r="V24">
        <v>127678796</v>
      </c>
      <c r="W24">
        <v>319127622</v>
      </c>
      <c r="X24">
        <v>80620525</v>
      </c>
      <c r="Y24">
        <v>180561039</v>
      </c>
      <c r="Z24">
        <f t="shared" si="2"/>
        <v>129283</v>
      </c>
      <c r="AA24">
        <f t="shared" si="3"/>
        <v>1363819</v>
      </c>
      <c r="AB24">
        <f t="shared" si="4"/>
        <v>17920258</v>
      </c>
      <c r="AC24">
        <f t="shared" si="5"/>
        <v>1073774</v>
      </c>
      <c r="AD24">
        <f t="shared" si="6"/>
        <v>53076573</v>
      </c>
      <c r="AE24">
        <f t="shared" si="7"/>
        <v>14668917</v>
      </c>
      <c r="AF24">
        <f t="shared" si="8"/>
        <v>37598448</v>
      </c>
      <c r="AG24">
        <f t="shared" si="9"/>
        <v>3968405</v>
      </c>
      <c r="AH24">
        <f t="shared" si="10"/>
        <v>15371404</v>
      </c>
      <c r="AI24">
        <f t="shared" si="11"/>
        <v>129.28299999999999</v>
      </c>
      <c r="AJ24">
        <f t="shared" si="12"/>
        <v>13.63819</v>
      </c>
      <c r="AK24">
        <f t="shared" si="13"/>
        <v>179.20258000000001</v>
      </c>
      <c r="AL24">
        <f t="shared" si="14"/>
        <v>10.737740000000001</v>
      </c>
      <c r="AM24">
        <f t="shared" si="15"/>
        <v>530.76572999999996</v>
      </c>
      <c r="AN24">
        <f t="shared" si="16"/>
        <v>146.68916999999999</v>
      </c>
      <c r="AO24">
        <f t="shared" si="17"/>
        <v>375.98448000000002</v>
      </c>
      <c r="AP24">
        <f t="shared" si="18"/>
        <v>39.684049999999999</v>
      </c>
      <c r="AQ24">
        <f t="shared" si="19"/>
        <v>153.71404000000001</v>
      </c>
      <c r="AR24">
        <f t="shared" si="20"/>
        <v>0.10549097715863649</v>
      </c>
      <c r="AS24">
        <f t="shared" si="21"/>
        <v>1.3861264048637487</v>
      </c>
      <c r="AT24">
        <f t="shared" si="22"/>
        <v>8.3056086260374543E-2</v>
      </c>
      <c r="AU24">
        <f t="shared" si="23"/>
        <v>4.1054564791968007</v>
      </c>
      <c r="AV24">
        <f t="shared" si="24"/>
        <v>1.1346361857320761</v>
      </c>
      <c r="AW24">
        <f t="shared" si="25"/>
        <v>2.9082283053456375</v>
      </c>
      <c r="AX24">
        <f t="shared" si="26"/>
        <v>0.30695489739563597</v>
      </c>
      <c r="AY24">
        <f t="shared" si="27"/>
        <v>1.1889733375617833</v>
      </c>
      <c r="AZ24">
        <f t="shared" si="28"/>
        <v>145.04159799999999</v>
      </c>
      <c r="BA24">
        <f t="shared" si="29"/>
        <v>105.34393799999999</v>
      </c>
      <c r="BB24">
        <f t="shared" si="30"/>
        <v>1.1218922673514693</v>
      </c>
      <c r="BC24">
        <f t="shared" si="31"/>
        <v>0.81483209702745141</v>
      </c>
    </row>
    <row r="25" spans="1:55" x14ac:dyDescent="0.2">
      <c r="A25" t="s">
        <v>71</v>
      </c>
      <c r="B25">
        <v>2.2640039999999999</v>
      </c>
      <c r="C25">
        <v>276</v>
      </c>
      <c r="D25">
        <v>121.9079</v>
      </c>
      <c r="E25">
        <v>2.1083068835418399</v>
      </c>
      <c r="F25">
        <v>263.670466952053</v>
      </c>
      <c r="G25">
        <v>125.06265999999999</v>
      </c>
      <c r="H25">
        <v>6114992</v>
      </c>
      <c r="I25">
        <v>37908123</v>
      </c>
      <c r="J25">
        <v>313187006</v>
      </c>
      <c r="K25">
        <v>24949733</v>
      </c>
      <c r="L25">
        <v>255070228</v>
      </c>
      <c r="M25">
        <v>131098955</v>
      </c>
      <c r="N25">
        <v>327108106</v>
      </c>
      <c r="O25">
        <v>81386040</v>
      </c>
      <c r="P25">
        <v>184170958</v>
      </c>
      <c r="Q25">
        <v>6236900</v>
      </c>
      <c r="R25">
        <v>39194140</v>
      </c>
      <c r="S25">
        <v>331225745</v>
      </c>
      <c r="T25">
        <v>26007487</v>
      </c>
      <c r="U25">
        <v>304554579</v>
      </c>
      <c r="V25">
        <v>145997342</v>
      </c>
      <c r="W25">
        <v>363070530</v>
      </c>
      <c r="X25">
        <v>85156117</v>
      </c>
      <c r="Y25">
        <v>198898937</v>
      </c>
      <c r="Z25">
        <f t="shared" si="2"/>
        <v>121908</v>
      </c>
      <c r="AA25">
        <f t="shared" si="3"/>
        <v>1286017</v>
      </c>
      <c r="AB25">
        <f t="shared" si="4"/>
        <v>18038739</v>
      </c>
      <c r="AC25">
        <f t="shared" si="5"/>
        <v>1057754</v>
      </c>
      <c r="AD25">
        <f t="shared" si="6"/>
        <v>49484351</v>
      </c>
      <c r="AE25">
        <f t="shared" si="7"/>
        <v>14898387</v>
      </c>
      <c r="AF25">
        <f t="shared" si="8"/>
        <v>35962424</v>
      </c>
      <c r="AG25">
        <f t="shared" si="9"/>
        <v>3770077</v>
      </c>
      <c r="AH25">
        <f t="shared" si="10"/>
        <v>14727979</v>
      </c>
      <c r="AI25">
        <f t="shared" si="11"/>
        <v>121.908</v>
      </c>
      <c r="AJ25">
        <f t="shared" si="12"/>
        <v>12.86017</v>
      </c>
      <c r="AK25">
        <f t="shared" si="13"/>
        <v>180.38739000000001</v>
      </c>
      <c r="AL25">
        <f t="shared" si="14"/>
        <v>10.577540000000001</v>
      </c>
      <c r="AM25">
        <f t="shared" si="15"/>
        <v>494.84350999999998</v>
      </c>
      <c r="AN25">
        <f t="shared" si="16"/>
        <v>148.98387</v>
      </c>
      <c r="AO25">
        <f t="shared" si="17"/>
        <v>359.62423999999999</v>
      </c>
      <c r="AP25">
        <f t="shared" si="18"/>
        <v>37.700769999999999</v>
      </c>
      <c r="AQ25">
        <f t="shared" si="19"/>
        <v>147.27978999999999</v>
      </c>
      <c r="AR25">
        <f t="shared" si="20"/>
        <v>0.10549077993240805</v>
      </c>
      <c r="AS25">
        <f t="shared" si="21"/>
        <v>1.4797010040358303</v>
      </c>
      <c r="AT25">
        <f t="shared" si="22"/>
        <v>8.6766578075269885E-2</v>
      </c>
      <c r="AU25">
        <f t="shared" si="23"/>
        <v>4.0591553466548547</v>
      </c>
      <c r="AV25">
        <f t="shared" si="24"/>
        <v>1.2221008465400138</v>
      </c>
      <c r="AW25">
        <f t="shared" si="25"/>
        <v>2.9499642353249991</v>
      </c>
      <c r="AX25">
        <f t="shared" si="26"/>
        <v>0.3092559142960265</v>
      </c>
      <c r="AY25">
        <f t="shared" si="27"/>
        <v>1.208122436591528</v>
      </c>
      <c r="AZ25">
        <f t="shared" si="28"/>
        <v>139.225728</v>
      </c>
      <c r="BA25">
        <f t="shared" si="29"/>
        <v>100.345162</v>
      </c>
      <c r="BB25">
        <f t="shared" si="30"/>
        <v>1.1420557141450931</v>
      </c>
      <c r="BC25">
        <f t="shared" si="31"/>
        <v>0.82312204285198676</v>
      </c>
    </row>
    <row r="26" spans="1:55" x14ac:dyDescent="0.2">
      <c r="A26" t="s">
        <v>71</v>
      </c>
      <c r="B26">
        <v>2.1048809999999998</v>
      </c>
      <c r="C26">
        <v>276</v>
      </c>
      <c r="D26">
        <v>131.123818</v>
      </c>
      <c r="E26">
        <v>2.01554537529453</v>
      </c>
      <c r="F26">
        <v>282.306274596126</v>
      </c>
      <c r="G26">
        <v>140.06446</v>
      </c>
      <c r="H26">
        <v>6270276</v>
      </c>
      <c r="I26">
        <v>39546204</v>
      </c>
      <c r="J26">
        <v>335813180</v>
      </c>
      <c r="K26">
        <v>26351437</v>
      </c>
      <c r="L26">
        <v>310467134</v>
      </c>
      <c r="M26">
        <v>150287480</v>
      </c>
      <c r="N26">
        <v>373225736</v>
      </c>
      <c r="O26">
        <v>86262075</v>
      </c>
      <c r="P26">
        <v>203278796</v>
      </c>
      <c r="Q26">
        <v>6397104</v>
      </c>
      <c r="R26">
        <v>40884053</v>
      </c>
      <c r="S26">
        <v>354477305</v>
      </c>
      <c r="T26">
        <v>27488446</v>
      </c>
      <c r="U26">
        <v>358347423</v>
      </c>
      <c r="V26">
        <v>165185583</v>
      </c>
      <c r="W26">
        <v>410509227</v>
      </c>
      <c r="X26">
        <v>90244708</v>
      </c>
      <c r="Y26">
        <v>218482118</v>
      </c>
      <c r="Z26">
        <f t="shared" si="2"/>
        <v>126828</v>
      </c>
      <c r="AA26">
        <f t="shared" si="3"/>
        <v>1337849</v>
      </c>
      <c r="AB26">
        <f t="shared" si="4"/>
        <v>18664125</v>
      </c>
      <c r="AC26">
        <f t="shared" si="5"/>
        <v>1137009</v>
      </c>
      <c r="AD26">
        <f t="shared" si="6"/>
        <v>47880289</v>
      </c>
      <c r="AE26">
        <f t="shared" si="7"/>
        <v>14898103</v>
      </c>
      <c r="AF26">
        <f t="shared" si="8"/>
        <v>37283491</v>
      </c>
      <c r="AG26">
        <f t="shared" si="9"/>
        <v>3982633</v>
      </c>
      <c r="AH26">
        <f t="shared" si="10"/>
        <v>15203322</v>
      </c>
      <c r="AI26">
        <f t="shared" si="11"/>
        <v>126.828</v>
      </c>
      <c r="AJ26">
        <f t="shared" si="12"/>
        <v>13.378489999999999</v>
      </c>
      <c r="AK26">
        <f t="shared" si="13"/>
        <v>186.64125000000001</v>
      </c>
      <c r="AL26">
        <f t="shared" si="14"/>
        <v>11.370089999999999</v>
      </c>
      <c r="AM26">
        <f t="shared" si="15"/>
        <v>478.80288999999999</v>
      </c>
      <c r="AN26">
        <f t="shared" si="16"/>
        <v>148.98103</v>
      </c>
      <c r="AO26">
        <f t="shared" si="17"/>
        <v>372.83490999999998</v>
      </c>
      <c r="AP26">
        <f t="shared" si="18"/>
        <v>39.826329999999999</v>
      </c>
      <c r="AQ26">
        <f t="shared" si="19"/>
        <v>152.03322</v>
      </c>
      <c r="AR26">
        <f t="shared" si="20"/>
        <v>0.10548530292995237</v>
      </c>
      <c r="AS26">
        <f t="shared" si="21"/>
        <v>1.4716091872457187</v>
      </c>
      <c r="AT26">
        <f t="shared" si="22"/>
        <v>8.9649683035291888E-2</v>
      </c>
      <c r="AU26">
        <f t="shared" si="23"/>
        <v>3.7752143848361559</v>
      </c>
      <c r="AV26">
        <f t="shared" si="24"/>
        <v>1.1746698678525247</v>
      </c>
      <c r="AW26">
        <f t="shared" si="25"/>
        <v>2.9396892642003341</v>
      </c>
      <c r="AX26">
        <f t="shared" si="26"/>
        <v>0.31401843441511335</v>
      </c>
      <c r="AY26">
        <f t="shared" si="27"/>
        <v>1.1987354527391427</v>
      </c>
      <c r="AZ26">
        <f t="shared" si="28"/>
        <v>140.386821</v>
      </c>
      <c r="BA26">
        <f t="shared" si="29"/>
        <v>100.06188299999999</v>
      </c>
      <c r="BB26">
        <f t="shared" si="30"/>
        <v>1.1069071577254235</v>
      </c>
      <c r="BC26">
        <f t="shared" si="31"/>
        <v>0.78895735168890146</v>
      </c>
    </row>
    <row r="27" spans="1:55" x14ac:dyDescent="0.2">
      <c r="A27" t="s">
        <v>71</v>
      </c>
      <c r="B27">
        <v>2.2255090000000002</v>
      </c>
      <c r="C27">
        <v>276</v>
      </c>
      <c r="D27">
        <v>124.016587</v>
      </c>
      <c r="E27">
        <v>2.0454330201077702</v>
      </c>
      <c r="F27">
        <v>280.35292012873902</v>
      </c>
      <c r="G27">
        <v>137.06287</v>
      </c>
      <c r="H27">
        <v>6430133</v>
      </c>
      <c r="I27">
        <v>41232423</v>
      </c>
      <c r="J27">
        <v>359049379</v>
      </c>
      <c r="K27">
        <v>27739539</v>
      </c>
      <c r="L27">
        <v>363252932</v>
      </c>
      <c r="M27">
        <v>167391891</v>
      </c>
      <c r="N27">
        <v>416519227</v>
      </c>
      <c r="O27">
        <v>91220368</v>
      </c>
      <c r="P27">
        <v>221568768</v>
      </c>
      <c r="Q27">
        <v>6554149</v>
      </c>
      <c r="R27">
        <v>42540573</v>
      </c>
      <c r="S27">
        <v>377236833</v>
      </c>
      <c r="T27">
        <v>28884400</v>
      </c>
      <c r="U27">
        <v>411826070</v>
      </c>
      <c r="V27">
        <v>182677166</v>
      </c>
      <c r="W27">
        <v>454474687</v>
      </c>
      <c r="X27">
        <v>95150334</v>
      </c>
      <c r="Y27">
        <v>236970304</v>
      </c>
      <c r="Z27">
        <f t="shared" si="2"/>
        <v>124016</v>
      </c>
      <c r="AA27">
        <f t="shared" si="3"/>
        <v>1308150</v>
      </c>
      <c r="AB27">
        <f t="shared" si="4"/>
        <v>18187454</v>
      </c>
      <c r="AC27">
        <f t="shared" si="5"/>
        <v>1144861</v>
      </c>
      <c r="AD27">
        <f t="shared" si="6"/>
        <v>48573138</v>
      </c>
      <c r="AE27">
        <f t="shared" si="7"/>
        <v>15285275</v>
      </c>
      <c r="AF27">
        <f t="shared" si="8"/>
        <v>37955460</v>
      </c>
      <c r="AG27">
        <f t="shared" si="9"/>
        <v>3929966</v>
      </c>
      <c r="AH27">
        <f t="shared" si="10"/>
        <v>15401536</v>
      </c>
      <c r="AI27">
        <f t="shared" si="11"/>
        <v>124.01600000000001</v>
      </c>
      <c r="AJ27">
        <f t="shared" si="12"/>
        <v>13.0815</v>
      </c>
      <c r="AK27">
        <f t="shared" si="13"/>
        <v>181.87454</v>
      </c>
      <c r="AL27">
        <f t="shared" si="14"/>
        <v>11.44861</v>
      </c>
      <c r="AM27">
        <f t="shared" si="15"/>
        <v>485.73138</v>
      </c>
      <c r="AN27">
        <f t="shared" si="16"/>
        <v>152.85274999999999</v>
      </c>
      <c r="AO27">
        <f t="shared" si="17"/>
        <v>379.55459999999999</v>
      </c>
      <c r="AP27">
        <f t="shared" si="18"/>
        <v>39.299660000000003</v>
      </c>
      <c r="AQ27">
        <f t="shared" si="19"/>
        <v>154.01535999999999</v>
      </c>
      <c r="AR27">
        <f t="shared" si="20"/>
        <v>0.10548235711521094</v>
      </c>
      <c r="AS27">
        <f t="shared" si="21"/>
        <v>1.4665409302025545</v>
      </c>
      <c r="AT27">
        <f t="shared" si="22"/>
        <v>9.2315588311185651E-2</v>
      </c>
      <c r="AU27">
        <f t="shared" si="23"/>
        <v>3.9166831699135596</v>
      </c>
      <c r="AV27">
        <f t="shared" si="24"/>
        <v>1.2325244323313118</v>
      </c>
      <c r="AW27">
        <f t="shared" si="25"/>
        <v>3.0605292865436717</v>
      </c>
      <c r="AX27">
        <f t="shared" si="26"/>
        <v>0.31689185266417236</v>
      </c>
      <c r="AY27">
        <f t="shared" si="27"/>
        <v>1.2418991097922847</v>
      </c>
      <c r="AZ27">
        <f t="shared" si="28"/>
        <v>141.78584000000001</v>
      </c>
      <c r="BA27">
        <f t="shared" si="29"/>
        <v>101.813873</v>
      </c>
      <c r="BB27">
        <f t="shared" si="30"/>
        <v>1.1432866726873951</v>
      </c>
      <c r="BC27">
        <f t="shared" si="31"/>
        <v>0.82097368887885436</v>
      </c>
    </row>
    <row r="28" spans="1:55" x14ac:dyDescent="0.2">
      <c r="A28" t="s">
        <v>71</v>
      </c>
      <c r="B28">
        <v>2.16282</v>
      </c>
      <c r="C28">
        <v>276</v>
      </c>
      <c r="D28">
        <v>127.61114600000001</v>
      </c>
      <c r="E28">
        <v>2.0490521589186801</v>
      </c>
      <c r="F28">
        <v>260.36115284075299</v>
      </c>
      <c r="G28">
        <v>127.06419</v>
      </c>
      <c r="H28">
        <v>6577691</v>
      </c>
      <c r="I28">
        <v>42788882</v>
      </c>
      <c r="J28">
        <v>380383179</v>
      </c>
      <c r="K28">
        <v>29122888</v>
      </c>
      <c r="L28">
        <v>416614903</v>
      </c>
      <c r="M28">
        <v>186030674</v>
      </c>
      <c r="N28">
        <v>462007069</v>
      </c>
      <c r="O28">
        <v>95930762</v>
      </c>
      <c r="P28">
        <v>240631948</v>
      </c>
      <c r="Q28">
        <v>6701008</v>
      </c>
      <c r="R28">
        <v>44089677</v>
      </c>
      <c r="S28">
        <v>398597839</v>
      </c>
      <c r="T28">
        <v>30264920</v>
      </c>
      <c r="U28">
        <v>467735393</v>
      </c>
      <c r="V28">
        <v>200753048</v>
      </c>
      <c r="W28">
        <v>498425092</v>
      </c>
      <c r="X28">
        <v>99799507</v>
      </c>
      <c r="Y28">
        <v>255698593</v>
      </c>
      <c r="Z28">
        <f t="shared" si="2"/>
        <v>123317</v>
      </c>
      <c r="AA28">
        <f t="shared" si="3"/>
        <v>1300795</v>
      </c>
      <c r="AB28">
        <f t="shared" si="4"/>
        <v>18214660</v>
      </c>
      <c r="AC28">
        <f t="shared" si="5"/>
        <v>1142032</v>
      </c>
      <c r="AD28">
        <f t="shared" si="6"/>
        <v>51120490</v>
      </c>
      <c r="AE28">
        <f t="shared" si="7"/>
        <v>14722374</v>
      </c>
      <c r="AF28">
        <f t="shared" si="8"/>
        <v>36418023</v>
      </c>
      <c r="AG28">
        <f t="shared" si="9"/>
        <v>3868745</v>
      </c>
      <c r="AH28">
        <f t="shared" si="10"/>
        <v>15066645</v>
      </c>
      <c r="AI28">
        <f t="shared" si="11"/>
        <v>123.31699999999999</v>
      </c>
      <c r="AJ28">
        <f t="shared" si="12"/>
        <v>13.007949999999999</v>
      </c>
      <c r="AK28">
        <f t="shared" si="13"/>
        <v>182.14660000000001</v>
      </c>
      <c r="AL28">
        <f t="shared" si="14"/>
        <v>11.42032</v>
      </c>
      <c r="AM28">
        <f t="shared" si="15"/>
        <v>511.20490000000001</v>
      </c>
      <c r="AN28">
        <f t="shared" si="16"/>
        <v>147.22373999999999</v>
      </c>
      <c r="AO28">
        <f t="shared" si="17"/>
        <v>364.18022999999999</v>
      </c>
      <c r="AP28">
        <f t="shared" si="18"/>
        <v>38.687449999999998</v>
      </c>
      <c r="AQ28">
        <f t="shared" si="19"/>
        <v>150.66645</v>
      </c>
      <c r="AR28">
        <f t="shared" si="20"/>
        <v>0.10548383434562955</v>
      </c>
      <c r="AS28">
        <f t="shared" si="21"/>
        <v>1.4770599349643603</v>
      </c>
      <c r="AT28">
        <f t="shared" si="22"/>
        <v>9.2609453684406859E-2</v>
      </c>
      <c r="AU28">
        <f t="shared" si="23"/>
        <v>4.1454535870966698</v>
      </c>
      <c r="AV28">
        <f t="shared" si="24"/>
        <v>1.1938641063275948</v>
      </c>
      <c r="AW28">
        <f t="shared" si="25"/>
        <v>2.9532037756351519</v>
      </c>
      <c r="AX28">
        <f t="shared" si="26"/>
        <v>0.31372357420307012</v>
      </c>
      <c r="AY28">
        <f t="shared" si="27"/>
        <v>1.2217816683831102</v>
      </c>
      <c r="AZ28">
        <f t="shared" si="28"/>
        <v>141.85376400000001</v>
      </c>
      <c r="BA28">
        <f t="shared" si="29"/>
        <v>102.260887</v>
      </c>
      <c r="BB28">
        <f t="shared" si="30"/>
        <v>1.1503179934639995</v>
      </c>
      <c r="BC28">
        <f t="shared" si="31"/>
        <v>0.82925214690594162</v>
      </c>
    </row>
    <row r="29" spans="1:55" x14ac:dyDescent="0.2">
      <c r="A29" t="s">
        <v>71</v>
      </c>
      <c r="B29">
        <v>2.0728420000000001</v>
      </c>
      <c r="C29">
        <v>276</v>
      </c>
      <c r="D29">
        <v>133.15052600000001</v>
      </c>
      <c r="E29">
        <v>1.9435044136050701</v>
      </c>
      <c r="F29">
        <v>266.38742363802999</v>
      </c>
      <c r="G29">
        <v>137.06550999999999</v>
      </c>
      <c r="H29">
        <v>6724550</v>
      </c>
      <c r="I29">
        <v>44337973</v>
      </c>
      <c r="J29">
        <v>401736709</v>
      </c>
      <c r="K29">
        <v>30518780</v>
      </c>
      <c r="L29">
        <v>473143307</v>
      </c>
      <c r="M29">
        <v>204036001</v>
      </c>
      <c r="N29">
        <v>505979742</v>
      </c>
      <c r="O29">
        <v>100592749</v>
      </c>
      <c r="P29">
        <v>259208558</v>
      </c>
      <c r="Q29">
        <v>6857701</v>
      </c>
      <c r="R29">
        <v>45742479</v>
      </c>
      <c r="S29">
        <v>421271042</v>
      </c>
      <c r="T29">
        <v>31802760</v>
      </c>
      <c r="U29">
        <v>519549912</v>
      </c>
      <c r="V29">
        <v>219553185</v>
      </c>
      <c r="W29">
        <v>543852454</v>
      </c>
      <c r="X29">
        <v>104803801</v>
      </c>
      <c r="Y29">
        <v>274529901</v>
      </c>
      <c r="Z29">
        <f t="shared" si="2"/>
        <v>133151</v>
      </c>
      <c r="AA29">
        <f t="shared" si="3"/>
        <v>1404506</v>
      </c>
      <c r="AB29">
        <f t="shared" si="4"/>
        <v>19534333</v>
      </c>
      <c r="AC29">
        <f t="shared" si="5"/>
        <v>1283980</v>
      </c>
      <c r="AD29">
        <f t="shared" si="6"/>
        <v>46406605</v>
      </c>
      <c r="AE29">
        <f t="shared" si="7"/>
        <v>15517184</v>
      </c>
      <c r="AF29">
        <f t="shared" si="8"/>
        <v>37872712</v>
      </c>
      <c r="AG29">
        <f t="shared" si="9"/>
        <v>4211052</v>
      </c>
      <c r="AH29">
        <f t="shared" si="10"/>
        <v>15321343</v>
      </c>
      <c r="AI29">
        <f t="shared" si="11"/>
        <v>133.15100000000001</v>
      </c>
      <c r="AJ29">
        <f t="shared" si="12"/>
        <v>14.045059999999999</v>
      </c>
      <c r="AK29">
        <f t="shared" si="13"/>
        <v>195.34333000000001</v>
      </c>
      <c r="AL29">
        <f t="shared" si="14"/>
        <v>12.8398</v>
      </c>
      <c r="AM29">
        <f t="shared" si="15"/>
        <v>464.06605000000002</v>
      </c>
      <c r="AN29">
        <f t="shared" si="16"/>
        <v>155.17184</v>
      </c>
      <c r="AO29">
        <f t="shared" si="17"/>
        <v>378.72712000000001</v>
      </c>
      <c r="AP29">
        <f t="shared" si="18"/>
        <v>42.110520000000001</v>
      </c>
      <c r="AQ29">
        <f t="shared" si="19"/>
        <v>153.21342999999999</v>
      </c>
      <c r="AR29">
        <f t="shared" si="20"/>
        <v>0.10548219690426658</v>
      </c>
      <c r="AS29">
        <f t="shared" si="21"/>
        <v>1.4670812085526959</v>
      </c>
      <c r="AT29">
        <f t="shared" si="22"/>
        <v>9.6430368528963348E-2</v>
      </c>
      <c r="AU29">
        <f t="shared" si="23"/>
        <v>3.4852614700603075</v>
      </c>
      <c r="AV29">
        <f t="shared" si="24"/>
        <v>1.1653824605147538</v>
      </c>
      <c r="AW29">
        <f t="shared" si="25"/>
        <v>2.8443430391059774</v>
      </c>
      <c r="AX29">
        <f t="shared" si="26"/>
        <v>0.31626138744733423</v>
      </c>
      <c r="AY29">
        <f t="shared" si="27"/>
        <v>1.1506742720670515</v>
      </c>
      <c r="AZ29">
        <f t="shared" si="28"/>
        <v>141.551715</v>
      </c>
      <c r="BA29">
        <f t="shared" si="29"/>
        <v>99.796501000000006</v>
      </c>
      <c r="BB29">
        <f t="shared" si="30"/>
        <v>1.063091640318135</v>
      </c>
      <c r="BC29">
        <f t="shared" si="31"/>
        <v>0.74949869696810389</v>
      </c>
    </row>
    <row r="30" spans="1:55" x14ac:dyDescent="0.2">
      <c r="A30" t="s">
        <v>71</v>
      </c>
      <c r="B30">
        <v>2.219211</v>
      </c>
      <c r="C30">
        <v>276</v>
      </c>
      <c r="D30">
        <v>124.368551</v>
      </c>
      <c r="E30">
        <v>2.0364268022812402</v>
      </c>
      <c r="F30">
        <v>270.97990198600399</v>
      </c>
      <c r="G30">
        <v>133.06636</v>
      </c>
      <c r="H30">
        <v>6886164</v>
      </c>
      <c r="I30">
        <v>46042680</v>
      </c>
      <c r="J30">
        <v>425160162</v>
      </c>
      <c r="K30">
        <v>32087425</v>
      </c>
      <c r="L30">
        <v>524219451</v>
      </c>
      <c r="M30">
        <v>222859651</v>
      </c>
      <c r="N30">
        <v>551952693</v>
      </c>
      <c r="O30">
        <v>105747565</v>
      </c>
      <c r="P30">
        <v>278335614</v>
      </c>
      <c r="Q30">
        <v>7010532</v>
      </c>
      <c r="R30">
        <v>47354544</v>
      </c>
      <c r="S30">
        <v>443445523</v>
      </c>
      <c r="T30">
        <v>33300246</v>
      </c>
      <c r="U30">
        <v>575139842</v>
      </c>
      <c r="V30">
        <v>237920927</v>
      </c>
      <c r="W30">
        <v>588940896</v>
      </c>
      <c r="X30">
        <v>109721758</v>
      </c>
      <c r="Y30">
        <v>293555617</v>
      </c>
      <c r="Z30">
        <f t="shared" si="2"/>
        <v>124368</v>
      </c>
      <c r="AA30">
        <f t="shared" si="3"/>
        <v>1311864</v>
      </c>
      <c r="AB30">
        <f t="shared" si="4"/>
        <v>18285361</v>
      </c>
      <c r="AC30">
        <f t="shared" si="5"/>
        <v>1212821</v>
      </c>
      <c r="AD30">
        <f t="shared" si="6"/>
        <v>50920391</v>
      </c>
      <c r="AE30">
        <f t="shared" si="7"/>
        <v>15061276</v>
      </c>
      <c r="AF30">
        <f t="shared" si="8"/>
        <v>36988203</v>
      </c>
      <c r="AG30">
        <f t="shared" si="9"/>
        <v>3974193</v>
      </c>
      <c r="AH30">
        <f t="shared" si="10"/>
        <v>15220003</v>
      </c>
      <c r="AI30">
        <f t="shared" si="11"/>
        <v>124.36799999999999</v>
      </c>
      <c r="AJ30">
        <f t="shared" si="12"/>
        <v>13.118639999999999</v>
      </c>
      <c r="AK30">
        <f t="shared" si="13"/>
        <v>182.85361</v>
      </c>
      <c r="AL30">
        <f t="shared" si="14"/>
        <v>12.128209999999999</v>
      </c>
      <c r="AM30">
        <f t="shared" si="15"/>
        <v>509.20391000000001</v>
      </c>
      <c r="AN30">
        <f t="shared" si="16"/>
        <v>150.61276000000001</v>
      </c>
      <c r="AO30">
        <f t="shared" si="17"/>
        <v>369.88202999999999</v>
      </c>
      <c r="AP30">
        <f t="shared" si="18"/>
        <v>39.741930000000004</v>
      </c>
      <c r="AQ30">
        <f t="shared" si="19"/>
        <v>152.20003</v>
      </c>
      <c r="AR30">
        <f t="shared" si="20"/>
        <v>0.10548243921265921</v>
      </c>
      <c r="AS30">
        <f t="shared" si="21"/>
        <v>1.4702625273382222</v>
      </c>
      <c r="AT30">
        <f t="shared" si="22"/>
        <v>9.7518734722758266E-2</v>
      </c>
      <c r="AU30">
        <f t="shared" si="23"/>
        <v>4.0943322237231445</v>
      </c>
      <c r="AV30">
        <f t="shared" si="24"/>
        <v>1.2110250225138302</v>
      </c>
      <c r="AW30">
        <f t="shared" si="25"/>
        <v>2.974093255499807</v>
      </c>
      <c r="AX30">
        <f t="shared" si="26"/>
        <v>0.31955109031262063</v>
      </c>
      <c r="AY30">
        <f t="shared" si="27"/>
        <v>1.2237877106651229</v>
      </c>
      <c r="AZ30">
        <f t="shared" si="28"/>
        <v>142.97411199999999</v>
      </c>
      <c r="BA30">
        <f t="shared" si="29"/>
        <v>102.96987</v>
      </c>
      <c r="BB30">
        <f t="shared" si="30"/>
        <v>1.1496053003988165</v>
      </c>
      <c r="BC30">
        <f t="shared" si="31"/>
        <v>0.82794505017367814</v>
      </c>
    </row>
    <row r="31" spans="1:55" x14ac:dyDescent="0.2">
      <c r="A31" t="s">
        <v>71</v>
      </c>
      <c r="B31">
        <v>2.3790680000000002</v>
      </c>
      <c r="C31">
        <v>303.60000000000002</v>
      </c>
      <c r="D31">
        <v>127.612976</v>
      </c>
      <c r="E31">
        <v>2.2149395490000501</v>
      </c>
      <c r="F31">
        <v>308.01350272453101</v>
      </c>
      <c r="G31">
        <v>139.06181000000001</v>
      </c>
      <c r="H31">
        <v>7045666</v>
      </c>
      <c r="I31">
        <v>47725141</v>
      </c>
      <c r="J31">
        <v>448156563</v>
      </c>
      <c r="K31">
        <v>33697102</v>
      </c>
      <c r="L31">
        <v>582097616</v>
      </c>
      <c r="M31">
        <v>242139530</v>
      </c>
      <c r="N31">
        <v>598932150</v>
      </c>
      <c r="O31">
        <v>110905844</v>
      </c>
      <c r="P31">
        <v>298079796</v>
      </c>
      <c r="Q31">
        <v>7168985</v>
      </c>
      <c r="R31">
        <v>49025950</v>
      </c>
      <c r="S31">
        <v>466302029</v>
      </c>
      <c r="T31">
        <v>34964325</v>
      </c>
      <c r="U31">
        <v>636512249</v>
      </c>
      <c r="V31">
        <v>259357187</v>
      </c>
      <c r="W31">
        <v>639753690</v>
      </c>
      <c r="X31">
        <v>114817339</v>
      </c>
      <c r="Y31">
        <v>314094006</v>
      </c>
      <c r="Z31">
        <f t="shared" si="2"/>
        <v>123319</v>
      </c>
      <c r="AA31">
        <f t="shared" si="3"/>
        <v>1300809</v>
      </c>
      <c r="AB31">
        <f t="shared" si="4"/>
        <v>18145466</v>
      </c>
      <c r="AC31">
        <f t="shared" si="5"/>
        <v>1267223</v>
      </c>
      <c r="AD31">
        <f t="shared" si="6"/>
        <v>54414633</v>
      </c>
      <c r="AE31">
        <f t="shared" si="7"/>
        <v>17217657</v>
      </c>
      <c r="AF31">
        <f t="shared" si="8"/>
        <v>40821540</v>
      </c>
      <c r="AG31">
        <f t="shared" si="9"/>
        <v>3911495</v>
      </c>
      <c r="AH31">
        <f t="shared" si="10"/>
        <v>16014210</v>
      </c>
      <c r="AI31">
        <f t="shared" si="11"/>
        <v>123.319</v>
      </c>
      <c r="AJ31">
        <f t="shared" si="12"/>
        <v>13.008089999999999</v>
      </c>
      <c r="AK31">
        <f t="shared" si="13"/>
        <v>181.45465999999999</v>
      </c>
      <c r="AL31">
        <f t="shared" si="14"/>
        <v>12.672230000000001</v>
      </c>
      <c r="AM31">
        <f t="shared" si="15"/>
        <v>544.14633000000003</v>
      </c>
      <c r="AN31">
        <f t="shared" si="16"/>
        <v>172.17657</v>
      </c>
      <c r="AO31">
        <f t="shared" si="17"/>
        <v>408.21539999999999</v>
      </c>
      <c r="AP31">
        <f t="shared" si="18"/>
        <v>39.11495</v>
      </c>
      <c r="AQ31">
        <f t="shared" si="19"/>
        <v>160.1421</v>
      </c>
      <c r="AR31">
        <f t="shared" si="20"/>
        <v>0.10548325886521946</v>
      </c>
      <c r="AS31">
        <f t="shared" si="21"/>
        <v>1.4714250034463463</v>
      </c>
      <c r="AT31">
        <f t="shared" si="22"/>
        <v>0.10275975316050244</v>
      </c>
      <c r="AU31">
        <f t="shared" si="23"/>
        <v>4.4125100754952609</v>
      </c>
      <c r="AV31">
        <f t="shared" si="24"/>
        <v>1.3961885029881851</v>
      </c>
      <c r="AW31">
        <f t="shared" si="25"/>
        <v>3.3102392980805875</v>
      </c>
      <c r="AX31">
        <f t="shared" si="26"/>
        <v>0.3171851052960209</v>
      </c>
      <c r="AY31">
        <f t="shared" si="27"/>
        <v>1.2986003778817539</v>
      </c>
      <c r="AZ31">
        <f t="shared" si="28"/>
        <v>153.09303299999999</v>
      </c>
      <c r="BA31">
        <f t="shared" si="29"/>
        <v>112.45383</v>
      </c>
      <c r="BB31">
        <f t="shared" si="30"/>
        <v>1.2414391375213876</v>
      </c>
      <c r="BC31">
        <f t="shared" si="31"/>
        <v>0.91189378765640328</v>
      </c>
    </row>
    <row r="36" spans="8:29" x14ac:dyDescent="0.2"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 spans="8:29" x14ac:dyDescent="0.2"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8:29" x14ac:dyDescent="0.2"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8:29" x14ac:dyDescent="0.2"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8:29" x14ac:dyDescent="0.2"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spans="8:29" x14ac:dyDescent="0.2"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8:29" x14ac:dyDescent="0.2"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31D1-BD71-7742-A640-D5C46D640630}">
  <dimension ref="A3:Y154"/>
  <sheetViews>
    <sheetView zoomScale="43" zoomScaleNormal="62" workbookViewId="0">
      <selection activeCell="G16" sqref="G16"/>
    </sheetView>
  </sheetViews>
  <sheetFormatPr baseColWidth="10" defaultRowHeight="16" x14ac:dyDescent="0.2"/>
  <cols>
    <col min="1" max="1" width="14.1640625" bestFit="1" customWidth="1"/>
    <col min="2" max="2" width="29.5" bestFit="1" customWidth="1"/>
    <col min="3" max="3" width="29.83203125" bestFit="1" customWidth="1"/>
    <col min="4" max="4" width="27.6640625" bestFit="1" customWidth="1"/>
    <col min="5" max="5" width="28" bestFit="1" customWidth="1"/>
    <col min="6" max="8" width="32.6640625" bestFit="1" customWidth="1"/>
    <col min="9" max="11" width="33.1640625" bestFit="1" customWidth="1"/>
    <col min="12" max="12" width="22.6640625" bestFit="1" customWidth="1"/>
    <col min="13" max="13" width="23.5" bestFit="1" customWidth="1"/>
    <col min="14" max="14" width="22.1640625" bestFit="1" customWidth="1"/>
    <col min="15" max="15" width="23.1640625" bestFit="1" customWidth="1"/>
  </cols>
  <sheetData>
    <row r="3" spans="1:15" x14ac:dyDescent="0.2">
      <c r="A3" s="1" t="s">
        <v>10</v>
      </c>
      <c r="B3" t="s">
        <v>72</v>
      </c>
      <c r="C3" t="s">
        <v>73</v>
      </c>
      <c r="D3" t="s">
        <v>74</v>
      </c>
      <c r="E3" t="s">
        <v>75</v>
      </c>
      <c r="F3" t="s">
        <v>76</v>
      </c>
      <c r="G3" t="s">
        <v>77</v>
      </c>
      <c r="H3" t="s">
        <v>78</v>
      </c>
      <c r="I3" t="s">
        <v>79</v>
      </c>
      <c r="J3" t="s">
        <v>80</v>
      </c>
      <c r="K3" t="s">
        <v>81</v>
      </c>
      <c r="L3" t="s">
        <v>116</v>
      </c>
      <c r="M3" t="s">
        <v>117</v>
      </c>
      <c r="N3" t="s">
        <v>118</v>
      </c>
      <c r="O3" t="s">
        <v>119</v>
      </c>
    </row>
    <row r="4" spans="1:15" x14ac:dyDescent="0.2">
      <c r="A4" s="2" t="s">
        <v>25</v>
      </c>
      <c r="B4">
        <v>1.4437149</v>
      </c>
      <c r="C4">
        <v>195.96</v>
      </c>
      <c r="D4">
        <v>1.4405727085907132</v>
      </c>
      <c r="E4">
        <v>203.17277736811022</v>
      </c>
      <c r="F4">
        <v>1.1652403189228933</v>
      </c>
      <c r="G4">
        <v>0.44253902847710014</v>
      </c>
      <c r="H4">
        <v>0.75953740144916304</v>
      </c>
      <c r="I4">
        <v>156.11054899999996</v>
      </c>
      <c r="J4">
        <v>59.270556999999997</v>
      </c>
      <c r="K4">
        <v>101.39335700000001</v>
      </c>
      <c r="L4">
        <v>68.848641599999993</v>
      </c>
      <c r="M4">
        <v>31.677446300000003</v>
      </c>
      <c r="N4">
        <v>0.51416959082672631</v>
      </c>
      <c r="O4">
        <v>0.23673167488491567</v>
      </c>
    </row>
    <row r="5" spans="1:15" x14ac:dyDescent="0.2">
      <c r="A5" s="2" t="s">
        <v>26</v>
      </c>
      <c r="B5">
        <v>1.9451782000000002</v>
      </c>
      <c r="C5">
        <v>251.16</v>
      </c>
      <c r="D5">
        <v>1.797756948513582</v>
      </c>
      <c r="E5">
        <v>242.07953263018598</v>
      </c>
      <c r="F5">
        <v>2.5574964933292548</v>
      </c>
      <c r="G5">
        <v>0.87816070383093314</v>
      </c>
      <c r="H5">
        <v>2.4942605832127036</v>
      </c>
      <c r="I5">
        <v>327.44120300000003</v>
      </c>
      <c r="J5">
        <v>112.610816</v>
      </c>
      <c r="K5">
        <v>319.27617999999995</v>
      </c>
      <c r="L5">
        <v>112.65060799999999</v>
      </c>
      <c r="M5">
        <v>75.932819899999998</v>
      </c>
      <c r="N5">
        <v>0.87882400120847048</v>
      </c>
      <c r="O5">
        <v>0.59299177803728909</v>
      </c>
    </row>
    <row r="6" spans="1:15" x14ac:dyDescent="0.2">
      <c r="A6" s="2" t="s">
        <v>71</v>
      </c>
      <c r="B6">
        <v>2.1657485000000003</v>
      </c>
      <c r="C6">
        <v>276</v>
      </c>
      <c r="D6">
        <v>2.0270135623035737</v>
      </c>
      <c r="E6">
        <v>268.37875813705534</v>
      </c>
      <c r="F6">
        <v>2.9748405041724264</v>
      </c>
      <c r="G6">
        <v>1.218334244567667</v>
      </c>
      <c r="H6">
        <v>3.9593613929221272</v>
      </c>
      <c r="I6">
        <v>372.84006900000003</v>
      </c>
      <c r="J6">
        <v>152.65193400000001</v>
      </c>
      <c r="K6">
        <v>495.89778500000011</v>
      </c>
      <c r="L6">
        <v>142.00219280000002</v>
      </c>
      <c r="M6">
        <v>102.1389788</v>
      </c>
      <c r="N6">
        <v>1.1332463620186797</v>
      </c>
      <c r="O6">
        <v>0.81525361416622211</v>
      </c>
    </row>
    <row r="7" spans="1:15" x14ac:dyDescent="0.2">
      <c r="A7" s="2" t="s">
        <v>11</v>
      </c>
      <c r="B7">
        <v>1.8515471999999997</v>
      </c>
      <c r="C7">
        <v>241.04000000000002</v>
      </c>
      <c r="D7">
        <v>1.7551144064692894</v>
      </c>
      <c r="E7">
        <v>237.87702271178387</v>
      </c>
      <c r="F7">
        <v>2.2325257721415244</v>
      </c>
      <c r="G7">
        <v>0.8463446589585667</v>
      </c>
      <c r="H7">
        <v>2.4043864591946646</v>
      </c>
      <c r="I7">
        <v>285.46394033333331</v>
      </c>
      <c r="J7">
        <v>108.17776899999998</v>
      </c>
      <c r="K7">
        <v>305.52244066666663</v>
      </c>
      <c r="L7">
        <v>107.83381413333333</v>
      </c>
      <c r="M7">
        <v>69.916415000000001</v>
      </c>
      <c r="N7">
        <v>0.84207998468462564</v>
      </c>
      <c r="O7">
        <v>0.54832568902947565</v>
      </c>
    </row>
    <row r="15" spans="1:15" x14ac:dyDescent="0.2">
      <c r="A15" s="2"/>
    </row>
    <row r="16" spans="1:15" x14ac:dyDescent="0.2">
      <c r="A16" s="2"/>
    </row>
    <row r="17" spans="1:6" x14ac:dyDescent="0.2">
      <c r="A17" s="2"/>
    </row>
    <row r="23" spans="1:6" x14ac:dyDescent="0.2">
      <c r="A23" s="99" t="s">
        <v>130</v>
      </c>
      <c r="B23" s="77"/>
      <c r="C23" s="77"/>
      <c r="D23" s="77"/>
      <c r="E23" s="77"/>
      <c r="F23" s="100"/>
    </row>
    <row r="24" spans="1:6" x14ac:dyDescent="0.2">
      <c r="A24" s="26" t="s">
        <v>13</v>
      </c>
      <c r="B24" s="64" t="s">
        <v>82</v>
      </c>
      <c r="C24" s="64" t="s">
        <v>83</v>
      </c>
      <c r="D24" s="64" t="s">
        <v>84</v>
      </c>
      <c r="E24" s="64" t="s">
        <v>120</v>
      </c>
      <c r="F24" s="27" t="s">
        <v>121</v>
      </c>
    </row>
    <row r="25" spans="1:6" x14ac:dyDescent="0.2">
      <c r="A25" s="62" t="s">
        <v>25</v>
      </c>
      <c r="B25">
        <v>195.96</v>
      </c>
      <c r="C25">
        <v>203.17277736811022</v>
      </c>
      <c r="D25">
        <f>GETPIVOTDATA("Average of energy_S4M_VDD_CPUCL0",$A$3,"Benchmark","games")+GETPIVOTDATA("Average of energy_S3M_VDD_CPUCL1",$A$3,"Benchmark","games")+GETPIVOTDATA("Average of energy_S2M_VDD_CPUCL2",$A$3,"Benchmark","games")</f>
        <v>316.77446299999997</v>
      </c>
      <c r="E25">
        <v>68.848641599999993</v>
      </c>
      <c r="F25" s="31">
        <v>31.677446300000003</v>
      </c>
    </row>
    <row r="26" spans="1:6" x14ac:dyDescent="0.2">
      <c r="A26" s="62" t="s">
        <v>26</v>
      </c>
      <c r="B26">
        <v>251.16</v>
      </c>
      <c r="C26">
        <v>242.07953263018598</v>
      </c>
      <c r="D26">
        <f>GETPIVOTDATA("Average of energy_S4M_VDD_CPUCL0",$A$3,"Benchmark","social_media")+GETPIVOTDATA("Average of energy_S3M_VDD_CPUCL1",$A$3,"Benchmark","social_media")+GETPIVOTDATA("Average of energy_S2M_VDD_CPUCL2",$A$3,"Benchmark","social_media")</f>
        <v>759.32819900000004</v>
      </c>
      <c r="E26">
        <v>112.65060799999999</v>
      </c>
      <c r="F26" s="31">
        <v>75.932819899999998</v>
      </c>
    </row>
    <row r="27" spans="1:6" x14ac:dyDescent="0.2">
      <c r="A27" s="63" t="s">
        <v>71</v>
      </c>
      <c r="B27" s="34">
        <v>276</v>
      </c>
      <c r="C27" s="34">
        <v>268.37875813705534</v>
      </c>
      <c r="D27" s="34">
        <f>GETPIVOTDATA("Average of energy_S4M_VDD_CPUCL0",$A$3,"Benchmark","web")+GETPIVOTDATA("Average of energy_S3M_VDD_CPUCL1",$A$3,"Benchmark","web")+GETPIVOTDATA("Average of energy_S2M_VDD_CPUCL2",$A$3,"Benchmark","web")</f>
        <v>1021.3897880000002</v>
      </c>
      <c r="E27" s="34">
        <v>142.00219280000002</v>
      </c>
      <c r="F27" s="35">
        <v>102.1389788</v>
      </c>
    </row>
    <row r="33" spans="1:25" x14ac:dyDescent="0.2"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</row>
    <row r="34" spans="1:25" ht="17" thickBot="1" x14ac:dyDescent="0.25"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</row>
    <row r="35" spans="1:25" ht="17" thickBot="1" x14ac:dyDescent="0.25">
      <c r="B35" s="96" t="s">
        <v>131</v>
      </c>
      <c r="C35" s="97"/>
      <c r="D35" s="97"/>
      <c r="E35" s="98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</row>
    <row r="36" spans="1:25" ht="17" thickBot="1" x14ac:dyDescent="0.25">
      <c r="B36" s="10" t="s">
        <v>82</v>
      </c>
      <c r="C36" s="53" t="s">
        <v>83</v>
      </c>
      <c r="D36" s="53" t="s">
        <v>120</v>
      </c>
      <c r="E36" s="41" t="s">
        <v>121</v>
      </c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</row>
    <row r="37" spans="1:25" x14ac:dyDescent="0.2">
      <c r="A37" s="93" t="s">
        <v>85</v>
      </c>
      <c r="B37" s="36">
        <v>1.4064650000000001</v>
      </c>
      <c r="C37">
        <v>1.4181536346499699</v>
      </c>
      <c r="D37" s="4">
        <v>0.52534168999999997</v>
      </c>
      <c r="E37" s="16">
        <v>0.24757636999999999</v>
      </c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</row>
    <row r="38" spans="1:25" x14ac:dyDescent="0.2">
      <c r="A38" s="94"/>
      <c r="B38" s="36">
        <v>1.4395789999999999</v>
      </c>
      <c r="C38">
        <v>1.4091839783814899</v>
      </c>
      <c r="D38" s="4">
        <v>0.51299762000000004</v>
      </c>
      <c r="E38" s="16">
        <v>0.2311192</v>
      </c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</row>
    <row r="39" spans="1:25" x14ac:dyDescent="0.2">
      <c r="A39" s="94"/>
      <c r="B39" s="36">
        <v>1.370614</v>
      </c>
      <c r="C39">
        <v>1.43971095656604</v>
      </c>
      <c r="D39" s="4">
        <v>0.49340602</v>
      </c>
      <c r="E39" s="16">
        <v>0.21416536</v>
      </c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</row>
    <row r="40" spans="1:25" x14ac:dyDescent="0.2">
      <c r="A40" s="94"/>
      <c r="B40" s="36">
        <v>1.457795</v>
      </c>
      <c r="C40">
        <v>1.5198404345602601</v>
      </c>
      <c r="D40" s="4">
        <v>0.51123324999999997</v>
      </c>
      <c r="E40" s="16">
        <v>0.23348229000000001</v>
      </c>
      <c r="F40" s="4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</row>
    <row r="41" spans="1:25" x14ac:dyDescent="0.2">
      <c r="A41" s="94"/>
      <c r="B41" s="36">
        <v>1.4586680000000001</v>
      </c>
      <c r="C41">
        <v>1.46878623731091</v>
      </c>
      <c r="D41" s="4">
        <v>0.47857733000000002</v>
      </c>
      <c r="E41" s="16">
        <v>0.20909846000000001</v>
      </c>
      <c r="F41" s="4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</row>
    <row r="42" spans="1:25" x14ac:dyDescent="0.2">
      <c r="A42" s="94"/>
      <c r="B42" s="36">
        <v>1.3503940000000001</v>
      </c>
      <c r="C42">
        <v>1.3495780825222701</v>
      </c>
      <c r="D42" s="4">
        <v>0.49129540999999999</v>
      </c>
      <c r="E42" s="16">
        <v>0.21426147000000001</v>
      </c>
      <c r="F42" s="4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</row>
    <row r="43" spans="1:25" x14ac:dyDescent="0.2">
      <c r="A43" s="94"/>
      <c r="B43" s="36">
        <v>1.380927</v>
      </c>
      <c r="C43">
        <v>1.37004135511356</v>
      </c>
      <c r="D43" s="4">
        <v>0.4894424</v>
      </c>
      <c r="E43" s="16">
        <v>0.21886143999999999</v>
      </c>
      <c r="F43" s="4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</row>
    <row r="44" spans="1:25" x14ac:dyDescent="0.2">
      <c r="A44" s="94"/>
      <c r="B44" s="36">
        <v>1.3503909999999999</v>
      </c>
      <c r="C44">
        <v>1.3779169154506901</v>
      </c>
      <c r="D44" s="4">
        <v>0.54508661999999997</v>
      </c>
      <c r="E44" s="16">
        <v>0.27223102999999998</v>
      </c>
      <c r="F44" s="4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</row>
    <row r="45" spans="1:25" x14ac:dyDescent="0.2">
      <c r="A45" s="94"/>
      <c r="B45" s="36">
        <v>1.4358420000000001</v>
      </c>
      <c r="C45">
        <v>1.43660199138739</v>
      </c>
      <c r="D45" s="4">
        <v>0.51499150000000005</v>
      </c>
      <c r="E45" s="16">
        <v>0.23477985000000001</v>
      </c>
      <c r="F45" s="4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</row>
    <row r="46" spans="1:25" ht="17" thickBot="1" x14ac:dyDescent="0.25">
      <c r="A46" s="95"/>
      <c r="B46" s="44">
        <v>1.7864739999999999</v>
      </c>
      <c r="C46" s="39">
        <v>1.6159134999645499</v>
      </c>
      <c r="D46" s="65">
        <v>0.57932406999999997</v>
      </c>
      <c r="E46" s="18">
        <v>0.29174127999999999</v>
      </c>
      <c r="F46" s="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</row>
    <row r="47" spans="1:25" x14ac:dyDescent="0.2">
      <c r="F47" s="4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</row>
    <row r="48" spans="1:25" ht="17" thickBot="1" x14ac:dyDescent="0.25"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</row>
    <row r="49" spans="1:25" x14ac:dyDescent="0.2">
      <c r="B49" s="101" t="s">
        <v>132</v>
      </c>
      <c r="C49" s="102"/>
      <c r="D49" s="102"/>
      <c r="E49" s="10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</row>
    <row r="50" spans="1:25" ht="17" thickBot="1" x14ac:dyDescent="0.25">
      <c r="B50" s="66" t="s">
        <v>82</v>
      </c>
      <c r="C50" s="64" t="s">
        <v>83</v>
      </c>
      <c r="D50" s="64" t="s">
        <v>120</v>
      </c>
      <c r="E50" s="67" t="s">
        <v>121</v>
      </c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</row>
    <row r="51" spans="1:25" x14ac:dyDescent="0.2">
      <c r="A51" s="93" t="s">
        <v>86</v>
      </c>
      <c r="B51" s="36">
        <v>1.925413</v>
      </c>
      <c r="C51">
        <v>1.92613269358446</v>
      </c>
      <c r="D51" s="4">
        <v>0.99815991000000004</v>
      </c>
      <c r="E51" s="16">
        <v>0.69454355000000001</v>
      </c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</row>
    <row r="52" spans="1:25" x14ac:dyDescent="0.2">
      <c r="A52" s="94"/>
      <c r="B52" s="36">
        <v>2.168895</v>
      </c>
      <c r="C52">
        <v>1.9984532122753</v>
      </c>
      <c r="D52" s="4">
        <v>1.21570782</v>
      </c>
      <c r="E52" s="16">
        <v>0.89151773000000001</v>
      </c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</row>
    <row r="53" spans="1:25" x14ac:dyDescent="0.2">
      <c r="A53" s="94"/>
      <c r="B53" s="36">
        <v>2.1348419999999999</v>
      </c>
      <c r="C53">
        <v>1.9323415144267899</v>
      </c>
      <c r="D53" s="4">
        <v>1.12189227</v>
      </c>
      <c r="E53" s="16">
        <v>0.81483209999999995</v>
      </c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</row>
    <row r="54" spans="1:25" x14ac:dyDescent="0.2">
      <c r="A54" s="94"/>
      <c r="B54" s="36">
        <v>2.2640039999999999</v>
      </c>
      <c r="C54">
        <v>2.1083068835418399</v>
      </c>
      <c r="D54" s="4">
        <v>1.1420557099999999</v>
      </c>
      <c r="E54" s="16">
        <v>0.82312204</v>
      </c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</row>
    <row r="55" spans="1:25" x14ac:dyDescent="0.2">
      <c r="A55" s="94"/>
      <c r="B55" s="36">
        <v>2.1048809999999998</v>
      </c>
      <c r="C55">
        <v>2.01554537529453</v>
      </c>
      <c r="D55" s="4">
        <v>1.10690716</v>
      </c>
      <c r="E55" s="16">
        <v>0.78895735</v>
      </c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</row>
    <row r="56" spans="1:25" x14ac:dyDescent="0.2">
      <c r="A56" s="94"/>
      <c r="B56" s="36">
        <v>2.2255090000000002</v>
      </c>
      <c r="C56">
        <v>2.0454330201077702</v>
      </c>
      <c r="D56" s="4">
        <v>1.1432866699999999</v>
      </c>
      <c r="E56" s="16">
        <v>0.82097368999999998</v>
      </c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</row>
    <row r="57" spans="1:25" x14ac:dyDescent="0.2">
      <c r="A57" s="94"/>
      <c r="B57" s="36">
        <v>2.16282</v>
      </c>
      <c r="C57">
        <v>2.0490521589186801</v>
      </c>
      <c r="D57" s="4">
        <v>1.15031799</v>
      </c>
      <c r="E57" s="16">
        <v>0.82925214999999997</v>
      </c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</row>
    <row r="58" spans="1:25" x14ac:dyDescent="0.2">
      <c r="A58" s="94"/>
      <c r="B58" s="36">
        <v>2.0728420000000001</v>
      </c>
      <c r="C58">
        <v>1.9435044136050701</v>
      </c>
      <c r="D58" s="4">
        <v>1.0630916399999999</v>
      </c>
      <c r="E58" s="16">
        <v>0.74949869999999996</v>
      </c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</row>
    <row r="59" spans="1:25" x14ac:dyDescent="0.2">
      <c r="A59" s="94"/>
      <c r="B59" s="36">
        <v>2.219211</v>
      </c>
      <c r="C59">
        <v>2.0364268022812402</v>
      </c>
      <c r="D59" s="4">
        <v>1.1496052999999999</v>
      </c>
      <c r="E59" s="16">
        <v>0.82794504999999996</v>
      </c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</row>
    <row r="60" spans="1:25" ht="17" thickBot="1" x14ac:dyDescent="0.25">
      <c r="A60" s="95"/>
      <c r="B60" s="44">
        <v>2.3790680000000002</v>
      </c>
      <c r="C60" s="39">
        <v>2.2149395490000501</v>
      </c>
      <c r="D60" s="65">
        <v>1.24143914</v>
      </c>
      <c r="E60" s="18">
        <v>0.91189379000000004</v>
      </c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</row>
    <row r="61" spans="1:25" x14ac:dyDescent="0.2"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</row>
    <row r="62" spans="1:25" x14ac:dyDescent="0.2">
      <c r="D62" s="4"/>
      <c r="E62" s="4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</row>
    <row r="63" spans="1:25" ht="17" thickBot="1" x14ac:dyDescent="0.25"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</row>
    <row r="64" spans="1:25" x14ac:dyDescent="0.2">
      <c r="B64" s="68" t="s">
        <v>133</v>
      </c>
      <c r="C64" s="69"/>
      <c r="D64" s="69"/>
      <c r="E64" s="70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</row>
    <row r="65" spans="1:25" ht="17" thickBot="1" x14ac:dyDescent="0.25">
      <c r="B65" s="66" t="s">
        <v>82</v>
      </c>
      <c r="C65" s="64" t="s">
        <v>83</v>
      </c>
      <c r="D65" s="64" t="s">
        <v>120</v>
      </c>
      <c r="E65" s="67" t="s">
        <v>121</v>
      </c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</row>
    <row r="66" spans="1:25" x14ac:dyDescent="0.2">
      <c r="A66" s="93" t="s">
        <v>87</v>
      </c>
      <c r="B66" s="36">
        <v>1.61981</v>
      </c>
      <c r="C66">
        <v>1.5170635558179899</v>
      </c>
      <c r="D66" s="4">
        <v>0.68758865999999996</v>
      </c>
      <c r="E66" s="16">
        <v>0.42518900999999998</v>
      </c>
      <c r="F66" s="4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</row>
    <row r="67" spans="1:25" x14ac:dyDescent="0.2">
      <c r="A67" s="94"/>
      <c r="B67" s="36">
        <v>1.9180889999999999</v>
      </c>
      <c r="C67">
        <v>1.79160712570625</v>
      </c>
      <c r="D67" s="4">
        <v>0.89692497000000004</v>
      </c>
      <c r="E67" s="16">
        <v>0.60930216999999998</v>
      </c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</row>
    <row r="68" spans="1:25" x14ac:dyDescent="0.2">
      <c r="A68" s="94"/>
      <c r="B68" s="36">
        <v>2.1195210000000002</v>
      </c>
      <c r="C68">
        <v>1.7611495804913699</v>
      </c>
      <c r="D68" s="4">
        <v>0.89212641000000004</v>
      </c>
      <c r="E68" s="16">
        <v>0.60169887</v>
      </c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</row>
    <row r="69" spans="1:25" x14ac:dyDescent="0.2">
      <c r="A69" s="94"/>
      <c r="B69" s="36">
        <v>1.8222799999999999</v>
      </c>
      <c r="C69">
        <v>1.7248760546953601</v>
      </c>
      <c r="D69" s="4">
        <v>0.79141086999999999</v>
      </c>
      <c r="E69" s="16">
        <v>0.51381524000000001</v>
      </c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</row>
    <row r="70" spans="1:25" x14ac:dyDescent="0.2">
      <c r="A70" s="94"/>
      <c r="B70" s="36">
        <v>2.2347549999999998</v>
      </c>
      <c r="C70">
        <v>1.9032474460151401</v>
      </c>
      <c r="D70" s="4">
        <v>0.92727890000000002</v>
      </c>
      <c r="E70" s="16">
        <v>0.62739663999999995</v>
      </c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</row>
    <row r="71" spans="1:25" x14ac:dyDescent="0.2">
      <c r="A71" s="94"/>
      <c r="B71" s="36">
        <v>1.7351049999999999</v>
      </c>
      <c r="C71">
        <v>1.7542592339446701</v>
      </c>
      <c r="D71" s="4">
        <v>0.81618676000000001</v>
      </c>
      <c r="E71" s="16">
        <v>0.53282472999999997</v>
      </c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</row>
    <row r="72" spans="1:25" x14ac:dyDescent="0.2">
      <c r="A72" s="94"/>
      <c r="B72" s="36">
        <v>1.8655459999999999</v>
      </c>
      <c r="C72">
        <v>1.82128456294342</v>
      </c>
      <c r="D72" s="4">
        <v>0.83876883999999996</v>
      </c>
      <c r="E72" s="16">
        <v>0.55523767999999996</v>
      </c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</row>
    <row r="73" spans="1:25" x14ac:dyDescent="0.2">
      <c r="A73" s="94"/>
      <c r="B73" s="36">
        <v>2.049436</v>
      </c>
      <c r="C73">
        <v>1.9491359069986001</v>
      </c>
      <c r="D73" s="4">
        <v>0.95809301999999996</v>
      </c>
      <c r="E73" s="16">
        <v>0.66189851</v>
      </c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</row>
    <row r="74" spans="1:25" x14ac:dyDescent="0.2">
      <c r="A74" s="94"/>
      <c r="B74" s="36">
        <v>2.2067950000000001</v>
      </c>
      <c r="C74">
        <v>2.0532257961410298</v>
      </c>
      <c r="D74" s="4">
        <v>1.1125737</v>
      </c>
      <c r="E74" s="16">
        <v>0.82196301999999999</v>
      </c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</row>
    <row r="75" spans="1:25" ht="17" thickBot="1" x14ac:dyDescent="0.25">
      <c r="A75" s="95"/>
      <c r="B75" s="44">
        <v>1.8804449999999999</v>
      </c>
      <c r="C75" s="39">
        <v>1.7017202223819901</v>
      </c>
      <c r="D75" s="65">
        <v>0.86728788000000001</v>
      </c>
      <c r="E75" s="18">
        <v>0.58059192000000004</v>
      </c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</row>
    <row r="76" spans="1:25" x14ac:dyDescent="0.2"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</row>
    <row r="77" spans="1:25" x14ac:dyDescent="0.2"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</row>
    <row r="78" spans="1:25" x14ac:dyDescent="0.2"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</row>
    <row r="79" spans="1:25" x14ac:dyDescent="0.2"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</row>
    <row r="80" spans="1:25" x14ac:dyDescent="0.2"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</row>
    <row r="81" spans="1:25" x14ac:dyDescent="0.2"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</row>
    <row r="82" spans="1:25" x14ac:dyDescent="0.2"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</row>
    <row r="85" spans="1:25" x14ac:dyDescent="0.2">
      <c r="A85" s="2" t="s">
        <v>85</v>
      </c>
    </row>
    <row r="95" spans="1:25" x14ac:dyDescent="0.2">
      <c r="A95" s="2" t="s">
        <v>86</v>
      </c>
    </row>
    <row r="105" spans="1:1" x14ac:dyDescent="0.2">
      <c r="A105" s="2" t="s">
        <v>87</v>
      </c>
    </row>
    <row r="154" spans="2:5" x14ac:dyDescent="0.2">
      <c r="B154" s="71"/>
      <c r="C154" s="71"/>
      <c r="D154" s="71"/>
      <c r="E154" s="71"/>
    </row>
  </sheetData>
  <mergeCells count="7">
    <mergeCell ref="G33:Y82"/>
    <mergeCell ref="A23:F23"/>
    <mergeCell ref="B35:E35"/>
    <mergeCell ref="B49:E49"/>
    <mergeCell ref="A37:A46"/>
    <mergeCell ref="A51:A60"/>
    <mergeCell ref="A66:A75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SBC-data</vt:lpstr>
      <vt:lpstr>SBC-results</vt:lpstr>
      <vt:lpstr>mobile_data</vt:lpstr>
      <vt:lpstr>mobile_resluts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Yazid Yousef Saleh Al-Malaq</dc:creator>
  <cp:lastModifiedBy>Yazid Yousef Saleh Al-Malaq</cp:lastModifiedBy>
  <dcterms:created xsi:type="dcterms:W3CDTF">2024-05-08T22:22:38Z</dcterms:created>
  <dcterms:modified xsi:type="dcterms:W3CDTF">2024-11-15T17:37:16Z</dcterms:modified>
</cp:coreProperties>
</file>