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3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4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queryTables/queryTable5.xml" ContentType="application/vnd.openxmlformats-officedocument.spreadsheetml.queryTable+xml"/>
  <Override PartName="/xl/tables/table22.xml" ContentType="application/vnd.openxmlformats-officedocument.spreadsheetml.table+xml"/>
  <Override PartName="/xl/queryTables/queryTable6.xml" ContentType="application/vnd.openxmlformats-officedocument.spreadsheetml.queryTable+xml"/>
  <Override PartName="/xl/tables/table23.xml" ContentType="application/vnd.openxmlformats-officedocument.spreadsheetml.table+xml"/>
  <Override PartName="/xl/queryTables/queryTable7.xml" ContentType="application/vnd.openxmlformats-officedocument.spreadsheetml.queryTable+xml"/>
  <Override PartName="/xl/tables/table24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codeName="ThisWorkbook"/>
  <xr:revisionPtr revIDLastSave="0" documentId="13_ncr:1_{B52C0864-42EA-455B-82D6-F2A2A7CE005E}" xr6:coauthVersionLast="46" xr6:coauthVersionMax="46" xr10:uidLastSave="{00000000-0000-0000-0000-000000000000}"/>
  <bookViews>
    <workbookView xWindow="-110" yWindow="-110" windowWidth="19420" windowHeight="10420" tabRatio="860" activeTab="2" xr2:uid="{00000000-000D-0000-FFFF-FFFF00000000}"/>
  </bookViews>
  <sheets>
    <sheet name="calalog" sheetId="18" r:id="rId1"/>
    <sheet name="access_case" sheetId="25" r:id="rId2"/>
    <sheet name="basic_case" sheetId="17" r:id="rId3"/>
    <sheet name="AB1" sheetId="34" r:id="rId4"/>
    <sheet name="AC1" sheetId="33" r:id="rId5"/>
    <sheet name="AC2" sheetId="24" r:id="rId6"/>
    <sheet name="JO1" sheetId="35" r:id="rId7"/>
    <sheet name="JO2" sheetId="37" r:id="rId8"/>
    <sheet name="JO3" sheetId="7" r:id="rId9"/>
    <sheet name="JO4" sheetId="27" r:id="rId10"/>
    <sheet name="US1" sheetId="36" r:id="rId11"/>
    <sheet name="D1" sheetId="1" r:id="rId12"/>
    <sheet name="D2" sheetId="3" r:id="rId13"/>
    <sheet name="D3" sheetId="4" r:id="rId14"/>
    <sheet name="D4" sheetId="5" r:id="rId15"/>
    <sheet name="D5" sheetId="6" r:id="rId16"/>
    <sheet name="C1" sheetId="29" r:id="rId17"/>
    <sheet name="M1" sheetId="19" r:id="rId18"/>
    <sheet name="M2" sheetId="32" r:id="rId19"/>
  </sheets>
  <definedNames>
    <definedName name="ExternalData_1" localSheetId="5" hidden="1">'AC2'!$A$1:$C$4</definedName>
    <definedName name="ExternalData_1" localSheetId="2" hidden="1">basic_case!$A$1:$I$124</definedName>
    <definedName name="ExternalData_1" localSheetId="8" hidden="1">'JO3'!$B$13:$F$21</definedName>
    <definedName name="ExternalData_1" localSheetId="17" hidden="1">'M1'!$A$1:$B$5</definedName>
    <definedName name="ExternalData_1" localSheetId="18" hidden="1">'M2'!$A$1:$B$4</definedName>
    <definedName name="ExternalData_2" localSheetId="9" hidden="1">'JO4'!$G$3:$J$6</definedName>
    <definedName name="ExternalData_2" localSheetId="17" hidden="1">'M1'!$A$8:$B$24</definedName>
    <definedName name="ExternalData_3" localSheetId="17" hidden="1">'M1'!$A$28:$B$64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7" l="1"/>
  <c r="B3" i="37"/>
  <c r="B4" i="37"/>
  <c r="B5" i="37"/>
  <c r="B6" i="37"/>
  <c r="B7" i="37"/>
  <c r="B8" i="37"/>
  <c r="O8" i="37" a="1"/>
  <c r="O8" i="37" s="1"/>
  <c r="A8" i="37"/>
  <c r="O7" i="37" a="1"/>
  <c r="O7" i="37" s="1"/>
  <c r="A7" i="37"/>
  <c r="O6" i="37" a="1"/>
  <c r="O6" i="37" s="1"/>
  <c r="A6" i="37"/>
  <c r="O5" i="37" a="1"/>
  <c r="O5" i="37" s="1"/>
  <c r="A5" i="37"/>
  <c r="O3" i="37" a="1"/>
  <c r="O3" i="37" s="1"/>
  <c r="O4" i="37" a="1"/>
  <c r="O4" i="37" s="1"/>
  <c r="A3" i="37"/>
  <c r="A4" i="37"/>
  <c r="O2" i="37" a="1"/>
  <c r="O2" i="37" s="1"/>
  <c r="A2" i="37"/>
  <c r="G2" i="36" a="1"/>
  <c r="G2" i="36" s="1"/>
  <c r="A3" i="36"/>
  <c r="A2" i="36"/>
  <c r="C2" i="34" a="1"/>
  <c r="C2" i="34" s="1"/>
  <c r="C3" i="34" a="1"/>
  <c r="C3" i="34" s="1"/>
  <c r="C4" i="34" a="1"/>
  <c r="C4" i="34" s="1"/>
  <c r="C5" i="34" a="1"/>
  <c r="C5" i="34" s="1"/>
  <c r="C6" i="34" a="1"/>
  <c r="C6" i="34" s="1"/>
  <c r="M6" i="34" s="1" a="1"/>
  <c r="M6" i="34" s="1"/>
  <c r="C7" i="34" a="1"/>
  <c r="C7" i="34" s="1"/>
  <c r="C8" i="34" a="1"/>
  <c r="C8" i="34" s="1"/>
  <c r="C9" i="34" a="1"/>
  <c r="C9" i="34" s="1"/>
  <c r="C10" i="34" a="1"/>
  <c r="C10" i="34" s="1"/>
  <c r="M10" i="34" s="1" a="1"/>
  <c r="M10" i="34" s="1"/>
  <c r="C11" i="34" a="1"/>
  <c r="C11" i="34" s="1"/>
  <c r="M11" i="34" s="1" a="1"/>
  <c r="M11" i="34" s="1"/>
  <c r="C12" i="34" a="1"/>
  <c r="C12" i="34" s="1"/>
  <c r="M12" i="34" s="1" a="1"/>
  <c r="M12" i="34" s="1"/>
  <c r="C13" i="34" a="1"/>
  <c r="C13" i="34" s="1"/>
  <c r="M13" i="34" s="1" a="1"/>
  <c r="M13" i="34" s="1"/>
  <c r="C14" i="34" a="1"/>
  <c r="C14" i="34" s="1"/>
  <c r="M14" i="34" s="1" a="1"/>
  <c r="M14" i="34" s="1"/>
  <c r="C15" i="34" a="1"/>
  <c r="C15" i="34" s="1"/>
  <c r="M15" i="34" s="1" a="1"/>
  <c r="M15" i="34" s="1"/>
  <c r="C16" i="34" a="1"/>
  <c r="C16" i="34" s="1"/>
  <c r="M16" i="34" s="1" a="1"/>
  <c r="M16" i="34" s="1"/>
  <c r="C17" i="34" a="1"/>
  <c r="C17" i="34" s="1"/>
  <c r="M17" i="34" s="1" a="1"/>
  <c r="M17" i="34" s="1"/>
  <c r="C18" i="34" a="1"/>
  <c r="C18" i="34" s="1"/>
  <c r="M18" i="34" s="1" a="1"/>
  <c r="M18" i="34" s="1"/>
  <c r="C19" i="34" a="1"/>
  <c r="C19" i="34" s="1"/>
  <c r="M19" i="34" s="1" a="1"/>
  <c r="M19" i="34" s="1"/>
  <c r="C20" i="34" a="1"/>
  <c r="C20" i="34" s="1"/>
  <c r="M20" i="34" s="1" a="1"/>
  <c r="M20" i="34" s="1"/>
  <c r="C21" i="34" a="1"/>
  <c r="C21" i="34" s="1"/>
  <c r="P48" i="35"/>
  <c r="Q48" i="35"/>
  <c r="R48" i="35"/>
  <c r="P49" i="35"/>
  <c r="Q49" i="35"/>
  <c r="R49" i="35"/>
  <c r="P50" i="35"/>
  <c r="Q50" i="35"/>
  <c r="R50" i="35"/>
  <c r="P51" i="35"/>
  <c r="Q51" i="35"/>
  <c r="R51" i="35"/>
  <c r="P52" i="35"/>
  <c r="Q52" i="35"/>
  <c r="R52" i="35"/>
  <c r="P53" i="35"/>
  <c r="Q53" i="35"/>
  <c r="R53" i="35"/>
  <c r="P54" i="35"/>
  <c r="Q54" i="35"/>
  <c r="R54" i="35"/>
  <c r="P55" i="35"/>
  <c r="Q55" i="35"/>
  <c r="R55" i="35"/>
  <c r="P56" i="35"/>
  <c r="Q56" i="35"/>
  <c r="R56" i="35"/>
  <c r="P57" i="35"/>
  <c r="Q57" i="35"/>
  <c r="R57" i="35"/>
  <c r="P58" i="35"/>
  <c r="Q58" i="35"/>
  <c r="R58" i="35"/>
  <c r="P59" i="35"/>
  <c r="Q59" i="35"/>
  <c r="R59" i="35"/>
  <c r="P60" i="35"/>
  <c r="Q60" i="35"/>
  <c r="R60" i="35"/>
  <c r="P61" i="35"/>
  <c r="Q61" i="35"/>
  <c r="R61" i="35"/>
  <c r="R3" i="35"/>
  <c r="R4" i="35"/>
  <c r="R5" i="35"/>
  <c r="R6" i="35"/>
  <c r="R7" i="35"/>
  <c r="R8" i="35"/>
  <c r="R9" i="35"/>
  <c r="R10" i="35"/>
  <c r="R11" i="35"/>
  <c r="R12" i="35"/>
  <c r="R13" i="35"/>
  <c r="R14" i="35"/>
  <c r="R15" i="35"/>
  <c r="R16" i="35"/>
  <c r="R17" i="35"/>
  <c r="R18" i="35"/>
  <c r="R19" i="35"/>
  <c r="R20" i="35"/>
  <c r="R21" i="35"/>
  <c r="R22" i="35"/>
  <c r="R23" i="35"/>
  <c r="R24" i="35"/>
  <c r="R25" i="35"/>
  <c r="R26" i="35"/>
  <c r="R27" i="35"/>
  <c r="R28" i="35"/>
  <c r="R29" i="35"/>
  <c r="R30" i="35"/>
  <c r="R31" i="35"/>
  <c r="R32" i="35"/>
  <c r="R33" i="35"/>
  <c r="R34" i="35"/>
  <c r="R35" i="35"/>
  <c r="R36" i="35"/>
  <c r="R37" i="35"/>
  <c r="R38" i="35"/>
  <c r="R39" i="35"/>
  <c r="R40" i="35"/>
  <c r="R41" i="35"/>
  <c r="R42" i="35"/>
  <c r="R43" i="35"/>
  <c r="R44" i="35"/>
  <c r="R45" i="35"/>
  <c r="R46" i="35"/>
  <c r="R47" i="35"/>
  <c r="R2" i="35"/>
  <c r="Q3" i="35"/>
  <c r="Q4" i="35"/>
  <c r="Q5" i="35"/>
  <c r="Q6" i="35"/>
  <c r="Q7" i="35"/>
  <c r="Q8" i="35"/>
  <c r="Q9" i="35"/>
  <c r="Q10" i="35"/>
  <c r="Q11" i="35"/>
  <c r="Q12" i="35"/>
  <c r="Q13" i="35"/>
  <c r="Q14" i="35"/>
  <c r="Q15" i="35"/>
  <c r="Q16" i="35"/>
  <c r="Q17" i="35"/>
  <c r="Q18" i="35"/>
  <c r="Q19" i="35"/>
  <c r="Q20" i="35"/>
  <c r="Q21" i="35"/>
  <c r="Q22" i="35"/>
  <c r="Q23" i="35"/>
  <c r="Q24" i="35"/>
  <c r="Q25" i="35"/>
  <c r="Q26" i="35"/>
  <c r="Q27" i="35"/>
  <c r="Q28" i="35"/>
  <c r="Q29" i="35"/>
  <c r="Q30" i="35"/>
  <c r="Q31" i="35"/>
  <c r="Q32" i="35"/>
  <c r="Q33" i="35"/>
  <c r="Q34" i="35"/>
  <c r="Q35" i="35"/>
  <c r="Q36" i="35"/>
  <c r="Q37" i="35"/>
  <c r="Q38" i="35"/>
  <c r="Q39" i="35"/>
  <c r="Q40" i="35"/>
  <c r="Q41" i="35"/>
  <c r="Q42" i="35"/>
  <c r="Q43" i="35"/>
  <c r="Q44" i="35"/>
  <c r="Q45" i="35"/>
  <c r="Q46" i="35"/>
  <c r="Q47" i="35"/>
  <c r="Q2" i="35"/>
  <c r="P3" i="35"/>
  <c r="P4" i="35"/>
  <c r="P5" i="35"/>
  <c r="P6" i="35"/>
  <c r="P7" i="35"/>
  <c r="P8" i="35"/>
  <c r="P9" i="35"/>
  <c r="P10" i="35"/>
  <c r="P11" i="35"/>
  <c r="P12" i="35"/>
  <c r="P13" i="35"/>
  <c r="P14" i="35"/>
  <c r="P15" i="35"/>
  <c r="P16" i="35"/>
  <c r="P17" i="35"/>
  <c r="P18" i="35"/>
  <c r="P19" i="35"/>
  <c r="P20" i="35"/>
  <c r="P21" i="35"/>
  <c r="P22" i="35"/>
  <c r="P23" i="35"/>
  <c r="P24" i="35"/>
  <c r="P25" i="35"/>
  <c r="P26" i="35"/>
  <c r="P27" i="35"/>
  <c r="P28" i="35"/>
  <c r="P29" i="35"/>
  <c r="P30" i="35"/>
  <c r="P31" i="35"/>
  <c r="P32" i="35"/>
  <c r="P33" i="35"/>
  <c r="P34" i="35"/>
  <c r="P35" i="35"/>
  <c r="P36" i="35"/>
  <c r="P37" i="35"/>
  <c r="P38" i="35"/>
  <c r="P39" i="35"/>
  <c r="P40" i="35"/>
  <c r="P41" i="35"/>
  <c r="P42" i="35"/>
  <c r="P43" i="35"/>
  <c r="P44" i="35"/>
  <c r="P45" i="35"/>
  <c r="P46" i="35"/>
  <c r="P47" i="35"/>
  <c r="P2" i="35"/>
  <c r="T23" i="35"/>
  <c r="T24" i="35"/>
  <c r="O2" i="34" a="1"/>
  <c r="O2" i="34" s="1"/>
  <c r="O3" i="34" a="1"/>
  <c r="O3" i="34"/>
  <c r="O4" i="34" a="1"/>
  <c r="O4" i="34" s="1"/>
  <c r="O5" i="34" a="1"/>
  <c r="O5" i="34"/>
  <c r="O6" i="34" a="1"/>
  <c r="O6" i="34" s="1"/>
  <c r="O7" i="34" a="1"/>
  <c r="O7" i="34"/>
  <c r="O8" i="34" a="1"/>
  <c r="O8" i="34" s="1"/>
  <c r="O9" i="34" a="1"/>
  <c r="O9" i="34"/>
  <c r="O10" i="34" a="1"/>
  <c r="O10" i="34" s="1"/>
  <c r="O11" i="34" a="1"/>
  <c r="O11" i="34"/>
  <c r="O12" i="34" a="1"/>
  <c r="O12" i="34" s="1"/>
  <c r="O13" i="34" a="1"/>
  <c r="O13" i="34"/>
  <c r="O14" i="34" a="1"/>
  <c r="O14" i="34" s="1"/>
  <c r="O15" i="34" a="1"/>
  <c r="O15" i="34"/>
  <c r="O16" i="34" a="1"/>
  <c r="O16" i="34" s="1"/>
  <c r="O17" i="34" a="1"/>
  <c r="O17" i="34"/>
  <c r="O18" i="34" a="1"/>
  <c r="O18" i="34" s="1"/>
  <c r="O19" i="34" a="1"/>
  <c r="O19" i="34"/>
  <c r="O20" i="34" a="1"/>
  <c r="O20" i="34" s="1"/>
  <c r="O21" i="34" a="1"/>
  <c r="O21" i="34"/>
  <c r="R2" i="33" a="1"/>
  <c r="R2" i="33"/>
  <c r="R3" i="33" a="1"/>
  <c r="R3" i="33"/>
  <c r="R4" i="33" a="1"/>
  <c r="R4" i="33" s="1"/>
  <c r="R5" i="33" a="1"/>
  <c r="R5" i="33"/>
  <c r="R6" i="33" a="1"/>
  <c r="R6" i="33" s="1"/>
  <c r="R7" i="33" a="1"/>
  <c r="R7" i="33"/>
  <c r="R8" i="33" a="1"/>
  <c r="R8" i="33" s="1"/>
  <c r="R9" i="33" a="1"/>
  <c r="R9" i="33"/>
  <c r="R10" i="33" a="1"/>
  <c r="R10" i="33" s="1"/>
  <c r="R11" i="33" a="1"/>
  <c r="R11" i="33"/>
  <c r="R12" i="33" a="1"/>
  <c r="R12" i="33" s="1"/>
  <c r="R13" i="33" a="1"/>
  <c r="R13" i="33"/>
  <c r="R14" i="33" a="1"/>
  <c r="R14" i="33" s="1"/>
  <c r="R15" i="33" a="1"/>
  <c r="R15" i="33"/>
  <c r="R16" i="33" a="1"/>
  <c r="R16" i="33" s="1"/>
  <c r="R17" i="33" a="1"/>
  <c r="R17" i="33"/>
  <c r="R18" i="33" a="1"/>
  <c r="R18" i="33" s="1"/>
  <c r="R19" i="33" a="1"/>
  <c r="R19" i="33"/>
  <c r="R20" i="33" a="1"/>
  <c r="R20" i="33" s="1"/>
  <c r="R21" i="33" a="1"/>
  <c r="R21" i="33"/>
  <c r="R22" i="33" a="1"/>
  <c r="R22" i="33" s="1"/>
  <c r="R23" i="33" a="1"/>
  <c r="R23" i="33"/>
  <c r="R24" i="33" a="1"/>
  <c r="R24" i="33" s="1"/>
  <c r="R25" i="33" a="1"/>
  <c r="R25" i="33"/>
  <c r="R26" i="33" a="1"/>
  <c r="R26" i="33" s="1"/>
  <c r="R27" i="33" a="1"/>
  <c r="R27" i="33"/>
  <c r="R28" i="33" a="1"/>
  <c r="R28" i="33" s="1"/>
  <c r="R29" i="33" a="1"/>
  <c r="R29" i="33"/>
  <c r="R30" i="33" a="1"/>
  <c r="R30" i="33" s="1"/>
  <c r="R31" i="33" a="1"/>
  <c r="R31" i="33"/>
  <c r="R32" i="33" a="1"/>
  <c r="R32" i="33" s="1"/>
  <c r="R33" i="33" a="1"/>
  <c r="R33" i="33"/>
  <c r="R34" i="33" a="1"/>
  <c r="R34" i="33" s="1"/>
  <c r="R35" i="33" a="1"/>
  <c r="R35" i="33"/>
  <c r="V2" i="35" a="1"/>
  <c r="V2" i="35" s="1"/>
  <c r="V3" i="35" a="1"/>
  <c r="V3" i="35" s="1"/>
  <c r="V4" i="35" a="1"/>
  <c r="V4" i="35" s="1"/>
  <c r="V5" i="35" a="1"/>
  <c r="V5" i="35" s="1"/>
  <c r="V6" i="35" a="1"/>
  <c r="V6" i="35" s="1"/>
  <c r="V7" i="35" a="1"/>
  <c r="V7" i="35" s="1"/>
  <c r="V8" i="35" a="1"/>
  <c r="V8" i="35" s="1"/>
  <c r="V9" i="35" a="1"/>
  <c r="V9" i="35" s="1"/>
  <c r="V10" i="35" a="1"/>
  <c r="V10" i="35" s="1"/>
  <c r="V11" i="35" a="1"/>
  <c r="V11" i="35" s="1"/>
  <c r="V12" i="35" a="1"/>
  <c r="V12" i="35" s="1"/>
  <c r="V13" i="35" a="1"/>
  <c r="V13" i="35" s="1"/>
  <c r="V14" i="35" a="1"/>
  <c r="V14" i="35" s="1"/>
  <c r="V15" i="35" a="1"/>
  <c r="V15" i="35" s="1"/>
  <c r="V16" i="35" a="1"/>
  <c r="V16" i="35" s="1"/>
  <c r="V17" i="35" a="1"/>
  <c r="V17" i="35" s="1"/>
  <c r="V18" i="35" a="1"/>
  <c r="V18" i="35" s="1"/>
  <c r="V19" i="35" a="1"/>
  <c r="V19" i="35" s="1"/>
  <c r="V20" i="35" a="1"/>
  <c r="V20" i="35" s="1"/>
  <c r="V21" i="35" a="1"/>
  <c r="V21" i="35" s="1"/>
  <c r="V22" i="35" a="1"/>
  <c r="V22" i="35" s="1"/>
  <c r="V23" i="35" a="1"/>
  <c r="V23" i="35" s="1"/>
  <c r="V24" i="35" a="1"/>
  <c r="V24" i="35" s="1"/>
  <c r="V25" i="35" a="1"/>
  <c r="V25" i="35" s="1"/>
  <c r="V26" i="35" a="1"/>
  <c r="V26" i="35" s="1"/>
  <c r="V27" i="35" a="1"/>
  <c r="V27" i="35" s="1"/>
  <c r="V28" i="35" a="1"/>
  <c r="V28" i="35" s="1"/>
  <c r="V29" i="35" a="1"/>
  <c r="V29" i="35" s="1"/>
  <c r="V30" i="35" a="1"/>
  <c r="V30" i="35" s="1"/>
  <c r="V31" i="35" a="1"/>
  <c r="V31" i="35" s="1"/>
  <c r="V32" i="35" a="1"/>
  <c r="V32" i="35" s="1"/>
  <c r="V33" i="35" a="1"/>
  <c r="V33" i="35" s="1"/>
  <c r="V34" i="35" a="1"/>
  <c r="V34" i="35" s="1"/>
  <c r="V35" i="35" a="1"/>
  <c r="V35" i="35" s="1"/>
  <c r="V36" i="35" a="1"/>
  <c r="V36" i="35" s="1"/>
  <c r="V37" i="35" a="1"/>
  <c r="V37" i="35" s="1"/>
  <c r="V38" i="35" a="1"/>
  <c r="V38" i="35" s="1"/>
  <c r="V39" i="35" a="1"/>
  <c r="V39" i="35" s="1"/>
  <c r="V40" i="35" a="1"/>
  <c r="V40" i="35" s="1"/>
  <c r="V41" i="35" a="1"/>
  <c r="V41" i="35" s="1"/>
  <c r="V42" i="35" a="1"/>
  <c r="V42" i="35" s="1"/>
  <c r="V43" i="35" a="1"/>
  <c r="V43" i="35" s="1"/>
  <c r="V44" i="35" a="1"/>
  <c r="V44" i="35" s="1"/>
  <c r="V45" i="35" a="1"/>
  <c r="V45" i="35" s="1"/>
  <c r="V46" i="35" a="1"/>
  <c r="V46" i="35" s="1"/>
  <c r="V47" i="35" a="1"/>
  <c r="V47" i="35" s="1"/>
  <c r="V48" i="35" a="1"/>
  <c r="V48" i="35" s="1"/>
  <c r="V49" i="35" a="1"/>
  <c r="V49" i="35" s="1"/>
  <c r="V50" i="35" a="1"/>
  <c r="V50" i="35" s="1"/>
  <c r="V51" i="35" a="1"/>
  <c r="V51" i="35" s="1"/>
  <c r="V52" i="35" a="1"/>
  <c r="V52" i="35" s="1"/>
  <c r="V53" i="35" a="1"/>
  <c r="V53" i="35" s="1"/>
  <c r="V54" i="35" a="1"/>
  <c r="V54" i="35" s="1"/>
  <c r="V55" i="35" a="1"/>
  <c r="V55" i="35" s="1"/>
  <c r="V56" i="35" a="1"/>
  <c r="V56" i="35" s="1"/>
  <c r="V57" i="35" a="1"/>
  <c r="V57" i="35" s="1"/>
  <c r="V58" i="35" a="1"/>
  <c r="V58" i="35" s="1"/>
  <c r="V59" i="35" a="1"/>
  <c r="V59" i="35" s="1"/>
  <c r="V60" i="35" a="1"/>
  <c r="V60" i="35" s="1"/>
  <c r="V61" i="35" a="1"/>
  <c r="V61" i="35" s="1"/>
  <c r="T43" i="35" a="1"/>
  <c r="T43" i="35" s="1"/>
  <c r="T42" i="35" a="1"/>
  <c r="T42" i="35" s="1"/>
  <c r="T41" i="35" a="1"/>
  <c r="T41" i="35" s="1"/>
  <c r="T22" i="35" a="1"/>
  <c r="T22" i="35" s="1"/>
  <c r="K2" i="35"/>
  <c r="K47" i="35"/>
  <c r="K33" i="35"/>
  <c r="K25" i="35"/>
  <c r="K24" i="35"/>
  <c r="K23" i="35"/>
  <c r="K22" i="35"/>
  <c r="K14" i="35"/>
  <c r="B3" i="35" a="1"/>
  <c r="B3" i="35" s="1"/>
  <c r="B4" i="35" a="1"/>
  <c r="B4" i="35" s="1"/>
  <c r="B5" i="35" a="1"/>
  <c r="B5" i="35" s="1"/>
  <c r="B6" i="35" a="1"/>
  <c r="B6" i="35" s="1"/>
  <c r="B7" i="35" a="1"/>
  <c r="B7" i="35" s="1"/>
  <c r="B8" i="35" a="1"/>
  <c r="B8" i="35" s="1"/>
  <c r="B9" i="35" a="1"/>
  <c r="B9" i="35" s="1"/>
  <c r="B10" i="35" a="1"/>
  <c r="B10" i="35" s="1"/>
  <c r="B11" i="35" a="1"/>
  <c r="B11" i="35" s="1"/>
  <c r="B12" i="35" a="1"/>
  <c r="B12" i="35" s="1"/>
  <c r="B13" i="35" a="1"/>
  <c r="B13" i="35" s="1"/>
  <c r="B14" i="35" a="1"/>
  <c r="B14" i="35" s="1"/>
  <c r="B15" i="35" a="1"/>
  <c r="B15" i="35" s="1"/>
  <c r="B16" i="35" a="1"/>
  <c r="B16" i="35" s="1"/>
  <c r="B17" i="35" a="1"/>
  <c r="B17" i="35" s="1"/>
  <c r="B18" i="35" a="1"/>
  <c r="B18" i="35" s="1"/>
  <c r="B19" i="35" a="1"/>
  <c r="B19" i="35" s="1"/>
  <c r="B20" i="35" a="1"/>
  <c r="B20" i="35" s="1"/>
  <c r="B21" i="35" a="1"/>
  <c r="B21" i="35" s="1"/>
  <c r="B22" i="35" a="1"/>
  <c r="B22" i="35" s="1"/>
  <c r="B23" i="35" a="1"/>
  <c r="B23" i="35" s="1"/>
  <c r="B24" i="35" a="1"/>
  <c r="B24" i="35" s="1"/>
  <c r="B25" i="35" a="1"/>
  <c r="B25" i="35" s="1"/>
  <c r="B26" i="35" a="1"/>
  <c r="B26" i="35" s="1"/>
  <c r="B27" i="35" a="1"/>
  <c r="B27" i="35" s="1"/>
  <c r="B28" i="35" a="1"/>
  <c r="B28" i="35" s="1"/>
  <c r="B29" i="35" a="1"/>
  <c r="B29" i="35" s="1"/>
  <c r="B30" i="35" a="1"/>
  <c r="B30" i="35" s="1"/>
  <c r="B31" i="35" a="1"/>
  <c r="B31" i="35" s="1"/>
  <c r="B32" i="35" a="1"/>
  <c r="B32" i="35" s="1"/>
  <c r="B33" i="35" a="1"/>
  <c r="B33" i="35" s="1"/>
  <c r="B34" i="35" a="1"/>
  <c r="B34" i="35" s="1"/>
  <c r="B35" i="35" a="1"/>
  <c r="B35" i="35" s="1"/>
  <c r="B36" i="35" a="1"/>
  <c r="B36" i="35" s="1"/>
  <c r="B37" i="35" a="1"/>
  <c r="B37" i="35" s="1"/>
  <c r="B38" i="35" a="1"/>
  <c r="B38" i="35" s="1"/>
  <c r="B39" i="35" a="1"/>
  <c r="B39" i="35" s="1"/>
  <c r="B40" i="35" a="1"/>
  <c r="B40" i="35" s="1"/>
  <c r="B41" i="35" a="1"/>
  <c r="B41" i="35" s="1"/>
  <c r="B42" i="35" a="1"/>
  <c r="B42" i="35" s="1"/>
  <c r="B43" i="35" a="1"/>
  <c r="B43" i="35" s="1"/>
  <c r="B44" i="35" a="1"/>
  <c r="B44" i="35" s="1"/>
  <c r="B45" i="35" a="1"/>
  <c r="B45" i="35" s="1"/>
  <c r="B47" i="35" a="1"/>
  <c r="B47" i="35" s="1"/>
  <c r="B48" i="35" a="1"/>
  <c r="B48" i="35" s="1"/>
  <c r="B49" i="35" a="1"/>
  <c r="B49" i="35" s="1"/>
  <c r="B50" i="35" a="1"/>
  <c r="B50" i="35" s="1"/>
  <c r="B51" i="35" a="1"/>
  <c r="B51" i="35" s="1"/>
  <c r="B52" i="35" a="1"/>
  <c r="B52" i="35" s="1"/>
  <c r="B53" i="35" a="1"/>
  <c r="B53" i="35" s="1"/>
  <c r="B54" i="35" a="1"/>
  <c r="B54" i="35" s="1"/>
  <c r="B55" i="35" a="1"/>
  <c r="B55" i="35" s="1"/>
  <c r="B56" i="35" a="1"/>
  <c r="B56" i="35" s="1"/>
  <c r="B57" i="35" a="1"/>
  <c r="B57" i="35" s="1"/>
  <c r="B58" i="35" a="1"/>
  <c r="B58" i="35" s="1"/>
  <c r="B59" i="35" a="1"/>
  <c r="B59" i="35" s="1"/>
  <c r="B61" i="35" a="1"/>
  <c r="B61" i="35" s="1"/>
  <c r="B2" i="35" a="1"/>
  <c r="B2" i="35" s="1"/>
  <c r="A61" i="35"/>
  <c r="A60" i="35"/>
  <c r="A59" i="35"/>
  <c r="A58" i="35"/>
  <c r="T57" i="35" a="1"/>
  <c r="T57" i="35" s="1"/>
  <c r="A57" i="35"/>
  <c r="T56" i="35" a="1"/>
  <c r="T56" i="35" s="1"/>
  <c r="A56" i="35"/>
  <c r="T55" i="35" a="1"/>
  <c r="T55" i="35" s="1"/>
  <c r="A55" i="35"/>
  <c r="A54" i="35"/>
  <c r="T53" i="35" a="1"/>
  <c r="T53" i="35" s="1"/>
  <c r="A53" i="35"/>
  <c r="T52" i="35" a="1"/>
  <c r="T52" i="35" s="1"/>
  <c r="A52" i="35"/>
  <c r="T51" i="35" a="1"/>
  <c r="T51" i="35" s="1"/>
  <c r="A51" i="35"/>
  <c r="T50" i="35" a="1"/>
  <c r="T50" i="35" s="1"/>
  <c r="A50" i="35"/>
  <c r="T49" i="35" a="1"/>
  <c r="T49" i="35" s="1"/>
  <c r="A49" i="35"/>
  <c r="T48" i="35" a="1"/>
  <c r="T48" i="35" s="1"/>
  <c r="A48" i="35"/>
  <c r="A47" i="35"/>
  <c r="A46" i="35"/>
  <c r="A45" i="35"/>
  <c r="A44" i="35"/>
  <c r="A43" i="35"/>
  <c r="A42" i="35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H9" i="34"/>
  <c r="H8" i="34"/>
  <c r="H5" i="34"/>
  <c r="H6" i="34"/>
  <c r="H4" i="34"/>
  <c r="A10" i="34"/>
  <c r="I8" i="34"/>
  <c r="I5" i="34"/>
  <c r="I4" i="34"/>
  <c r="I9" i="34"/>
  <c r="P34" i="33" a="1"/>
  <c r="P34" i="33" s="1"/>
  <c r="P35" i="33" a="1"/>
  <c r="P35" i="33" s="1"/>
  <c r="P27" i="33" a="1"/>
  <c r="P27" i="33" s="1"/>
  <c r="P26" i="33" a="1"/>
  <c r="P26" i="33" s="1"/>
  <c r="P25" i="33" a="1"/>
  <c r="P25" i="33" s="1"/>
  <c r="P24" i="33" a="1"/>
  <c r="P24" i="33" s="1"/>
  <c r="P23" i="33" a="1"/>
  <c r="P23" i="33" s="1"/>
  <c r="P22" i="33" a="1"/>
  <c r="P22" i="33" s="1"/>
  <c r="P21" i="33" a="1"/>
  <c r="P21" i="33" s="1"/>
  <c r="P20" i="33" a="1"/>
  <c r="P20" i="33" s="1"/>
  <c r="B3" i="33" a="1"/>
  <c r="B3" i="33" s="1"/>
  <c r="B4" i="33" a="1"/>
  <c r="B4" i="33" s="1"/>
  <c r="B5" i="33" a="1"/>
  <c r="B5" i="33" s="1"/>
  <c r="B6" i="33" a="1"/>
  <c r="B6" i="33" s="1"/>
  <c r="B7" i="33" a="1"/>
  <c r="B7" i="33" s="1"/>
  <c r="B8" i="33" a="1"/>
  <c r="B8" i="33" s="1"/>
  <c r="B9" i="33" a="1"/>
  <c r="B9" i="33" s="1"/>
  <c r="B10" i="33" a="1"/>
  <c r="B10" i="33" s="1"/>
  <c r="B11" i="33" a="1"/>
  <c r="B11" i="33" s="1"/>
  <c r="B12" i="33" a="1"/>
  <c r="B12" i="33" s="1"/>
  <c r="B13" i="33" a="1"/>
  <c r="B13" i="33" s="1"/>
  <c r="B14" i="33" a="1"/>
  <c r="B14" i="33" s="1"/>
  <c r="B15" i="33" a="1"/>
  <c r="B15" i="33" s="1"/>
  <c r="B16" i="33" a="1"/>
  <c r="B16" i="33" s="1"/>
  <c r="B17" i="33" a="1"/>
  <c r="B17" i="33" s="1"/>
  <c r="B18" i="33" a="1"/>
  <c r="B18" i="33" s="1"/>
  <c r="B19" i="33" a="1"/>
  <c r="B19" i="33" s="1"/>
  <c r="B20" i="33" a="1"/>
  <c r="B20" i="33" s="1"/>
  <c r="B21" i="33" a="1"/>
  <c r="B21" i="33" s="1"/>
  <c r="B22" i="33" a="1"/>
  <c r="B22" i="33"/>
  <c r="B23" i="33" a="1"/>
  <c r="B23" i="33" s="1"/>
  <c r="B24" i="33" a="1"/>
  <c r="B24" i="33" s="1"/>
  <c r="B25" i="33" a="1"/>
  <c r="B25" i="33" s="1"/>
  <c r="B26" i="33" a="1"/>
  <c r="B26" i="33" s="1"/>
  <c r="B27" i="33" a="1"/>
  <c r="B27" i="33" s="1"/>
  <c r="B28" i="33" a="1"/>
  <c r="B28" i="33" s="1"/>
  <c r="B29" i="33" a="1"/>
  <c r="B29" i="33" s="1"/>
  <c r="B30" i="33" a="1"/>
  <c r="B30" i="33" s="1"/>
  <c r="B31" i="33" a="1"/>
  <c r="B31" i="33" s="1"/>
  <c r="B32" i="33" a="1"/>
  <c r="B32" i="33" s="1"/>
  <c r="B33" i="33" a="1"/>
  <c r="B33" i="33" s="1"/>
  <c r="B34" i="33" a="1"/>
  <c r="B34" i="33" s="1"/>
  <c r="B35" i="33" a="1"/>
  <c r="B35" i="33" s="1"/>
  <c r="B2" i="33" a="1"/>
  <c r="B2" i="33" s="1"/>
  <c r="A21" i="34"/>
  <c r="A20" i="34"/>
  <c r="A19" i="34"/>
  <c r="A18" i="34"/>
  <c r="A17" i="34"/>
  <c r="A16" i="34"/>
  <c r="A15" i="34"/>
  <c r="A14" i="34"/>
  <c r="A13" i="34"/>
  <c r="A12" i="34"/>
  <c r="A11" i="34"/>
  <c r="A9" i="34"/>
  <c r="A8" i="34"/>
  <c r="A7" i="34"/>
  <c r="A6" i="34"/>
  <c r="A5" i="34"/>
  <c r="A4" i="34"/>
  <c r="A3" i="34"/>
  <c r="A2" i="34"/>
  <c r="A3" i="33"/>
  <c r="A4" i="33"/>
  <c r="A5" i="33"/>
  <c r="A6" i="33"/>
  <c r="A7" i="33"/>
  <c r="A8" i="33"/>
  <c r="A9" i="33"/>
  <c r="A10" i="33"/>
  <c r="A11" i="33"/>
  <c r="A12" i="33"/>
  <c r="A13" i="33"/>
  <c r="A14" i="33"/>
  <c r="A15" i="33"/>
  <c r="A16" i="33"/>
  <c r="A17" i="33"/>
  <c r="A18" i="33"/>
  <c r="A19" i="33"/>
  <c r="A20" i="33"/>
  <c r="A21" i="33"/>
  <c r="A22" i="33"/>
  <c r="A23" i="33"/>
  <c r="A24" i="33"/>
  <c r="A25" i="33"/>
  <c r="A26" i="33"/>
  <c r="A27" i="33"/>
  <c r="A28" i="33"/>
  <c r="A29" i="33"/>
  <c r="A30" i="33"/>
  <c r="A31" i="33"/>
  <c r="A32" i="33"/>
  <c r="A33" i="33"/>
  <c r="A34" i="33"/>
  <c r="A35" i="33"/>
  <c r="A2" i="33"/>
  <c r="P33" i="33" a="1"/>
  <c r="P33" i="33" s="1"/>
  <c r="L17" i="33"/>
  <c r="H15" i="33"/>
  <c r="P13" i="33" a="1"/>
  <c r="P13" i="33" s="1"/>
  <c r="L11" i="33"/>
  <c r="H8" i="33"/>
  <c r="L6" i="33"/>
  <c r="H6" i="33"/>
  <c r="E4" i="27"/>
  <c r="C5" i="27"/>
  <c r="E5" i="27" l="1"/>
  <c r="D5" i="27"/>
  <c r="C6" i="27" s="1"/>
  <c r="D6" i="27" l="1"/>
  <c r="C7" i="27" s="1"/>
  <c r="E6" i="27" l="1"/>
  <c r="D7" i="27"/>
  <c r="C8" i="27" s="1"/>
  <c r="E7" i="27" l="1"/>
  <c r="D8" i="27"/>
  <c r="E8" i="2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712947-2E35-4CD6-924E-4086A57C1622}" keepAlive="1" name="クエリ - abookRecord" description="ブック内の 'abookRecord' クエリへの接続です。" type="5" refreshedVersion="6" background="1" saveData="1">
    <dbPr connection="Provider=Microsoft.Mashup.OleDb.1;Data Source=$Workbook$;Location=abookRecord;Extended Properties=&quot;&quot;" command="SELECT * FROM [abookRecord]"/>
  </connection>
  <connection id="2" xr16:uid="{D3ECE066-EC45-46D0-87F2-40F55B8870BC}" keepAlive="1" name="クエリ - accountRecord" description="ブック内の 'accountRecord' クエリへの接続です。" type="5" refreshedVersion="6" background="1" saveData="1">
    <dbPr connection="Provider=Microsoft.Mashup.OleDb.1;Data Source=$Workbook$;Location=accountRecord;Extended Properties=&quot;&quot;" command="SELECT * FROM [accountRecord]"/>
  </connection>
  <connection id="3" xr16:uid="{0F3608EA-AB0E-47B0-8565-8CB83A5E27A4}" keepAlive="1" name="クエリ - balance_case" description="ブック内の 'balance_case' クエリへの接続です。" type="5" refreshedVersion="6" background="1" saveData="1">
    <dbPr connection="Provider=Microsoft.Mashup.OleDb.1;Data Source=$Workbook$;Location=balance_case;Extended Properties=&quot;&quot;" command="SELECT * FROM [balance_case]"/>
  </connection>
  <connection id="4" xr16:uid="{A73ED682-939A-40B7-9E33-A331B8F7CFE2}" keepAlive="1" name="クエリ - basic_case" description="ブック内の 'basic_case' クエリへの接続です。" type="5" refreshedVersion="6" background="1" saveData="1">
    <dbPr connection="Provider=Microsoft.Mashup.OleDb.1;Data Source=$Workbook$;Location=basic_case;Extended Properties=&quot;&quot;" command="SELECT * FROM [basic_case]"/>
  </connection>
  <connection id="5" xr16:uid="{76C29F10-8BE0-4A3D-A4F5-F6FD48A9A715}" keepAlive="1" name="クエリ - get_accounts_case" description="ブック内の 'get_accounts_case' クエリへの接続です。" type="5" refreshedVersion="6" background="1" saveData="1">
    <dbPr connection="Provider=Microsoft.Mashup.OleDb.1;Data Source=$Workbook$;Location=get_accounts_case;Extended Properties=&quot;&quot;" command="SELECT * FROM [get_accounts_case]"/>
  </connection>
  <connection id="6" xr16:uid="{C748BE80-FBE7-473F-9041-240CCEAA240D}" keepAlive="1" name="クエリ - journal_search_case" description="ブック内の 'journal_search_case' クエリへの接続です。" type="5" refreshedVersion="6" background="1" saveData="1">
    <dbPr connection="Provider=Microsoft.Mashup.OleDb.1;Data Source=$Workbook$;Location=journal_search_case;Extended Properties=&quot;&quot;" command="SELECT * FROM [journal_search_case]"/>
  </connection>
  <connection id="7" xr16:uid="{87C92843-B3FA-4529-B094-F68D741AE4B3}" keepAlive="1" name="クエリ - journalRecord" description="ブック内の 'journalRecord' クエリへの接続です。" type="5" refreshedVersion="6" background="1" saveData="1">
    <dbPr connection="Provider=Microsoft.Mashup.OleDb.1;Data Source=$Workbook$;Location=journalRecord;Extended Properties=&quot;&quot;" command="SELECT * FROM [journalRecord]"/>
  </connection>
  <connection id="8" xr16:uid="{0D6FFDC6-1327-4D6D-81C0-977EB289BDB6}" keepAlive="1" name="クエリ - usersRecord" description="ブック内の 'usersRecord' クエリへの接続です。" type="5" refreshedVersion="6" background="1" saveData="1">
    <dbPr connection="Provider=Microsoft.Mashup.OleDb.1;Data Source=$Workbook$;Location=usersRecord;Extended Properties=&quot;&quot;" command="SELECT * FROM [usersRecor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</futureMetadata>
  <cellMetadata count="1">
    <bk>
      <rc t="1" v="0"/>
    </bk>
  </cellMetadata>
  <valueMetadata count="5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</valueMetadata>
</metadata>
</file>

<file path=xl/sharedStrings.xml><?xml version="1.0" encoding="utf-8"?>
<sst xmlns="http://schemas.openxmlformats.org/spreadsheetml/2006/main" count="1973" uniqueCount="443">
  <si>
    <t>abook_id</t>
    <phoneticPr fontId="1"/>
  </si>
  <si>
    <t>name</t>
    <phoneticPr fontId="1"/>
  </si>
  <si>
    <t>memo</t>
    <phoneticPr fontId="1"/>
  </si>
  <si>
    <t>start_of_month_date</t>
    <phoneticPr fontId="1"/>
  </si>
  <si>
    <t>start_of_month_is_prev</t>
    <phoneticPr fontId="1"/>
  </si>
  <si>
    <t>created_user_id</t>
    <phoneticPr fontId="1"/>
  </si>
  <si>
    <t>updated_user_id</t>
    <phoneticPr fontId="1"/>
  </si>
  <si>
    <t>created_date</t>
    <phoneticPr fontId="1"/>
  </si>
  <si>
    <t>updated_date</t>
    <phoneticPr fontId="1"/>
  </si>
  <si>
    <t>id</t>
    <phoneticPr fontId="1"/>
  </si>
  <si>
    <t>email</t>
    <phoneticPr fontId="1"/>
  </si>
  <si>
    <t>user_id</t>
    <phoneticPr fontId="1"/>
  </si>
  <si>
    <t>priority</t>
    <phoneticPr fontId="1"/>
  </si>
  <si>
    <t>finance_div</t>
    <phoneticPr fontId="1"/>
  </si>
  <si>
    <t>use_fee</t>
    <phoneticPr fontId="1"/>
  </si>
  <si>
    <t>avaliable</t>
    <phoneticPr fontId="1"/>
  </si>
  <si>
    <t>disp_order</t>
    <phoneticPr fontId="1"/>
  </si>
  <si>
    <t>color</t>
    <phoneticPr fontId="1"/>
  </si>
  <si>
    <t>usually_used_for_payment</t>
    <phoneticPr fontId="1"/>
  </si>
  <si>
    <t>usually_used_for_receipt</t>
    <phoneticPr fontId="1"/>
  </si>
  <si>
    <t>accrual_date</t>
    <phoneticPr fontId="1"/>
  </si>
  <si>
    <t>journal_div</t>
    <phoneticPr fontId="1"/>
  </si>
  <si>
    <t>debit_account_id</t>
    <phoneticPr fontId="1"/>
  </si>
  <si>
    <t>credit_account_id</t>
    <phoneticPr fontId="1"/>
  </si>
  <si>
    <t>amount</t>
    <phoneticPr fontId="1"/>
  </si>
  <si>
    <t>fee_account_id</t>
    <phoneticPr fontId="1"/>
  </si>
  <si>
    <t>fee_amount</t>
    <phoneticPr fontId="1"/>
  </si>
  <si>
    <t>1</t>
  </si>
  <si>
    <t>2</t>
  </si>
  <si>
    <t>3</t>
  </si>
  <si>
    <t>4</t>
  </si>
  <si>
    <t>name of abook1</t>
  </si>
  <si>
    <t>name of abook2</t>
  </si>
  <si>
    <t>name of abook3</t>
  </si>
  <si>
    <t>name of abook4</t>
  </si>
  <si>
    <t>memo of abook1</t>
  </si>
  <si>
    <t>memo of abook2</t>
  </si>
  <si>
    <t>memo of abook3</t>
  </si>
  <si>
    <t>memo of abook4</t>
  </si>
  <si>
    <t>test01@example.com</t>
  </si>
  <si>
    <t>test03@example.com</t>
  </si>
  <si>
    <t>test02@example.com</t>
  </si>
  <si>
    <t>test04@example.com</t>
  </si>
  <si>
    <t>テスト 1太郎</t>
  </si>
  <si>
    <t>テスト 2太郎</t>
  </si>
  <si>
    <t>テスト 3太郎</t>
  </si>
  <si>
    <t>テスト 4太郎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</si>
  <si>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</si>
  <si>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</si>
  <si>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</si>
  <si>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</si>
  <si>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</si>
  <si>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</si>
  <si>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</si>
  <si>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</si>
  <si>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</si>
  <si>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</si>
  <si>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name of 1</t>
  </si>
  <si>
    <t>name of 2</t>
  </si>
  <si>
    <t>name of 3</t>
  </si>
  <si>
    <t>name of 4</t>
  </si>
  <si>
    <t>name of 5</t>
  </si>
  <si>
    <t>name of 6</t>
  </si>
  <si>
    <t>name of 7</t>
  </si>
  <si>
    <t>name of 8</t>
  </si>
  <si>
    <t>name of 9</t>
  </si>
  <si>
    <t>name of 10</t>
  </si>
  <si>
    <t>name of 11</t>
  </si>
  <si>
    <t>name of 12</t>
  </si>
  <si>
    <t>name of 13</t>
  </si>
  <si>
    <t>name of 14</t>
  </si>
  <si>
    <t>#000001</t>
  </si>
  <si>
    <t>#000002</t>
  </si>
  <si>
    <t>#000003</t>
  </si>
  <si>
    <t>#000004</t>
  </si>
  <si>
    <t>#000005</t>
  </si>
  <si>
    <t>#000006</t>
  </si>
  <si>
    <t>#000007</t>
  </si>
  <si>
    <t>#000008</t>
  </si>
  <si>
    <t>#000010</t>
  </si>
  <si>
    <t>#000011</t>
  </si>
  <si>
    <t>#000012</t>
  </si>
  <si>
    <t>#000013</t>
  </si>
  <si>
    <t>#000014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</si>
  <si>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</si>
  <si>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</si>
  <si>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</si>
  <si>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</si>
  <si>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</si>
  <si>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</si>
  <si>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</si>
  <si>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</si>
  <si>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</si>
  <si>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</si>
  <si>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</si>
  <si>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</si>
  <si>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</si>
  <si>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</si>
  <si>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</si>
  <si>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</si>
  <si>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</si>
  <si>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</si>
  <si>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</si>
  <si>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2020-08-01 200000</t>
  </si>
  <si>
    <t>2020-08-01 1000</t>
  </si>
  <si>
    <t>2020-08-02 500</t>
  </si>
  <si>
    <t>2020-08-03 600</t>
  </si>
  <si>
    <t>2020-08-04 10000</t>
  </si>
  <si>
    <t>2020-08-05 1000</t>
  </si>
  <si>
    <t>2020-08-06 70000</t>
  </si>
  <si>
    <t>2020-08-07 12000</t>
  </si>
  <si>
    <t>2020-08-08 1000</t>
  </si>
  <si>
    <t>2020-08-09 1000</t>
  </si>
  <si>
    <t>2020-08-10 1000</t>
  </si>
  <si>
    <t>2020-08-10 700</t>
  </si>
  <si>
    <t>2020-08-28 5000</t>
  </si>
  <si>
    <t>2020-08-28 30000</t>
  </si>
  <si>
    <t>2020-08-29 3000</t>
  </si>
  <si>
    <t>2020-08-30 4000</t>
  </si>
  <si>
    <t>2020-08-31 5000</t>
  </si>
  <si>
    <t>2020-09-01 180000</t>
  </si>
  <si>
    <t>2020-09-01 30000</t>
  </si>
  <si>
    <t>2020-09-02 6000</t>
  </si>
  <si>
    <t>2020-09-03 7000</t>
  </si>
  <si>
    <t>2020-09-04 8000</t>
  </si>
  <si>
    <t>2020-08-02 1001</t>
  </si>
  <si>
    <t>2020-08-03 1002</t>
  </si>
  <si>
    <t>2020-08-04 1003</t>
  </si>
  <si>
    <t>2020-08-05 1004</t>
  </si>
  <si>
    <t>2020-08-06 1005</t>
  </si>
  <si>
    <t>2020-08-30 1006</t>
  </si>
  <si>
    <t>2020-08-31 1007</t>
  </si>
  <si>
    <t>2020-09-01 1008</t>
  </si>
  <si>
    <t>2020-09-02 1009</t>
  </si>
  <si>
    <t>2020-09-03 1010</t>
  </si>
  <si>
    <t>0</t>
    <phoneticPr fontId="1"/>
  </si>
  <si>
    <t>08-07</t>
    <phoneticPr fontId="1"/>
  </si>
  <si>
    <t>JournalDiv</t>
    <phoneticPr fontId="1"/>
  </si>
  <si>
    <t>AccrualDateStart</t>
    <phoneticPr fontId="1"/>
  </si>
  <si>
    <t>AccrualDateEnd</t>
    <phoneticPr fontId="1"/>
  </si>
  <si>
    <t>AccountId</t>
    <phoneticPr fontId="1"/>
  </si>
  <si>
    <t>FinanceDiv</t>
    <phoneticPr fontId="1"/>
  </si>
  <si>
    <t>Memo</t>
    <phoneticPr fontId="1"/>
  </si>
  <si>
    <t>AbookId</t>
    <phoneticPr fontId="1"/>
  </si>
  <si>
    <t>Count</t>
  </si>
  <si>
    <t>/journals/search</t>
    <phoneticPr fontId="1"/>
  </si>
  <si>
    <t>/journals/balance/{from}/{end}</t>
    <phoneticPr fontId="1"/>
  </si>
  <si>
    <t>abookId=2&amp;accrualDateStart=2020-08-01&amp;accrualDateEnd=2020-08-31&amp;journalDiv=&amp;financeDiv=&amp;accountId=&amp;memo=</t>
  </si>
  <si>
    <t>abookId=2&amp;accrualDateStart=2020-08-02&amp;accrualDateEnd=2020-08-20&amp;journalDiv=&amp;financeDiv=&amp;accountId=&amp;memo=</t>
  </si>
  <si>
    <t>abookId=2&amp;accrualDateStart=2020-08-02&amp;accrualDateEnd=2020-08-20&amp;journalDiv=3&amp;financeDiv=&amp;accountId=&amp;memo=</t>
  </si>
  <si>
    <t>abookId=2&amp;accrualDateStart=2020-08-01&amp;accrualDateEnd=2020-08-31&amp;journalDiv=&amp;financeDiv=&amp;accountId=1&amp;memo=</t>
  </si>
  <si>
    <t>abookId=2&amp;accrualDateStart=2020-07-10&amp;accrualDateEnd=2020-08-10&amp;journalDiv=2&amp;financeDiv=3&amp;accountId=4&amp;memo=0</t>
  </si>
  <si>
    <t>abookId=2&amp;accrualDateStart=2020-08-01&amp;accrualDateEnd=2020-08-31&amp;journalDiv=&amp;financeDiv=&amp;accountId=&amp;memo=08-07</t>
  </si>
  <si>
    <t>abookId=3&amp;accrualDateStart=2020-08-01&amp;accrualDateEnd=2020-08-31&amp;journalDiv=&amp;financeDiv=&amp;accountId=&amp;memo=</t>
  </si>
  <si>
    <t>abookId=2&amp;accrualDateStart=2020-08-01&amp;accrualDateEnd=2020-08-31&amp;journalDiv=&amp;financeDiv=2&amp;accountId=&amp;memo=</t>
  </si>
  <si>
    <t>Query</t>
  </si>
  <si>
    <t>Amount</t>
  </si>
  <si>
    <t>No</t>
  </si>
  <si>
    <t>No</t>
    <phoneticPr fontId="1"/>
  </si>
  <si>
    <t>From</t>
    <phoneticPr fontId="1"/>
  </si>
  <si>
    <t>To</t>
    <phoneticPr fontId="1"/>
  </si>
  <si>
    <t>Key</t>
    <phoneticPr fontId="1"/>
  </si>
  <si>
    <t>Method</t>
    <phoneticPr fontId="1"/>
  </si>
  <si>
    <t>Url</t>
    <phoneticPr fontId="1"/>
  </si>
  <si>
    <t>StatusCode</t>
    <phoneticPr fontId="1"/>
  </si>
  <si>
    <t>/abooks</t>
    <phoneticPr fontId="1"/>
  </si>
  <si>
    <t>startOfMonthDate</t>
    <phoneticPr fontId="1"/>
  </si>
  <si>
    <t>StatusCode</t>
  </si>
  <si>
    <t>Method</t>
  </si>
  <si>
    <t>Url</t>
  </si>
  <si>
    <t>Match</t>
  </si>
  <si>
    <t>Match</t>
    <phoneticPr fontId="1"/>
  </si>
  <si>
    <t>may not be empty</t>
  </si>
  <si>
    <t>may not be empty</t>
    <phoneticPr fontId="1"/>
  </si>
  <si>
    <t>length be less than or equal to 20</t>
  </si>
  <si>
    <t>length be less than or equal to 20</t>
    <phoneticPr fontId="1"/>
  </si>
  <si>
    <t>length be less than or equal to 300</t>
  </si>
  <si>
    <t>length be less than or equal to 300</t>
    <phoneticPr fontId="1"/>
  </si>
  <si>
    <t>$.['account.name'][0].error</t>
  </si>
  <si>
    <t>$.['account.name'][0].error</t>
    <phoneticPr fontId="1"/>
  </si>
  <si>
    <t>financeDiv</t>
    <phoneticPr fontId="1"/>
  </si>
  <si>
    <t>$.['account.financeDiv'][0].error</t>
  </si>
  <si>
    <t>$.['account.financeDiv'][0].error</t>
    <phoneticPr fontId="1"/>
  </si>
  <si>
    <t>$.['account.color'][0].error</t>
  </si>
  <si>
    <t>$.['account.color'][0].error</t>
    <phoneticPr fontId="1"/>
  </si>
  <si>
    <t>length be less than or equal to 30</t>
  </si>
  <si>
    <t>length be less than or equal to 30</t>
    <phoneticPr fontId="1"/>
  </si>
  <si>
    <t>JsonPath</t>
  </si>
  <si>
    <t>JsonPath</t>
    <phoneticPr fontId="1"/>
  </si>
  <si>
    <t>/abooks</t>
  </si>
  <si>
    <t>$.id</t>
  </si>
  <si>
    <t>$.id</t>
    <phoneticPr fontId="1"/>
  </si>
  <si>
    <t>[a-z0-9-]{36}</t>
  </si>
  <si>
    <t>[a-z0-9-]{36}</t>
    <phoneticPr fontId="1"/>
  </si>
  <si>
    <t>RequestBody</t>
  </si>
  <si>
    <t>Name</t>
    <phoneticPr fontId="1"/>
  </si>
  <si>
    <t>abook</t>
    <phoneticPr fontId="1"/>
  </si>
  <si>
    <t>m_user</t>
    <phoneticPr fontId="1"/>
  </si>
  <si>
    <t>abook_member</t>
    <phoneticPr fontId="1"/>
  </si>
  <si>
    <t>account</t>
    <phoneticPr fontId="1"/>
  </si>
  <si>
    <t>journal</t>
    <phoneticPr fontId="1"/>
  </si>
  <si>
    <t>journal_search_case</t>
    <phoneticPr fontId="1"/>
  </si>
  <si>
    <t>balance_case</t>
    <phoneticPr fontId="1"/>
  </si>
  <si>
    <t>basic_case</t>
    <phoneticPr fontId="1"/>
  </si>
  <si>
    <t>RequestBody</t>
    <phoneticPr fontId="1"/>
  </si>
  <si>
    <t>Post</t>
  </si>
  <si>
    <t>Post</t>
    <phoneticPr fontId="1"/>
  </si>
  <si>
    <t>Patch</t>
  </si>
  <si>
    <t>Patch</t>
    <phoneticPr fontId="1"/>
  </si>
  <si>
    <t>$.['abook.name'][0].error</t>
  </si>
  <si>
    <t>$.['abook.name'][0].error</t>
    <phoneticPr fontId="1"/>
  </si>
  <si>
    <t>$.['abook.memo'][0].error</t>
  </si>
  <si>
    <t>$.['abook.memo'][0].error</t>
    <phoneticPr fontId="1"/>
  </si>
  <si>
    <t>startOfMonthIsPrev</t>
    <phoneticPr fontId="1"/>
  </si>
  <si>
    <t>UserId</t>
  </si>
  <si>
    <t>UserId</t>
    <phoneticPr fontId="1"/>
  </si>
  <si>
    <t>test01@example.com</t>
    <phoneticPr fontId="1"/>
  </si>
  <si>
    <t>XAbookId</t>
  </si>
  <si>
    <t>XAbookId</t>
    <phoneticPr fontId="1"/>
  </si>
  <si>
    <t>/abooks/current</t>
  </si>
  <si>
    <t>/abooks/current</t>
    <phoneticPr fontId="1"/>
  </si>
  <si>
    <t>Get</t>
  </si>
  <si>
    <t>Get</t>
    <phoneticPr fontId="1"/>
  </si>
  <si>
    <t>2</t>
    <phoneticPr fontId="1"/>
  </si>
  <si>
    <t>3</t>
    <phoneticPr fontId="1"/>
  </si>
  <si>
    <t>$.abookId</t>
  </si>
  <si>
    <t>$.abookId</t>
    <phoneticPr fontId="1"/>
  </si>
  <si>
    <t>$.name</t>
  </si>
  <si>
    <t>$.name</t>
    <phoneticPr fontId="1"/>
  </si>
  <si>
    <t>$.memo</t>
  </si>
  <si>
    <t>$.memo</t>
    <phoneticPr fontId="1"/>
  </si>
  <si>
    <t>$.startOfMonthDate</t>
  </si>
  <si>
    <t>$.startOfMonthDate</t>
    <phoneticPr fontId="1"/>
  </si>
  <si>
    <t>$.startOfMonthIsPrev</t>
  </si>
  <si>
    <t>$.startOfMonthIsPrev</t>
    <phoneticPr fontId="1"/>
  </si>
  <si>
    <t>abook_id</t>
  </si>
  <si>
    <t>0</t>
  </si>
  <si>
    <t>/accounts</t>
  </si>
  <si>
    <t>/accounts</t>
    <phoneticPr fontId="1"/>
  </si>
  <si>
    <t>useFee</t>
    <phoneticPr fontId="1"/>
  </si>
  <si>
    <t>usuallyUsedForPayment</t>
    <phoneticPr fontId="1"/>
  </si>
  <si>
    <t>usuallyUsedForReceipt</t>
    <phoneticPr fontId="1"/>
  </si>
  <si>
    <t>/accounts/1</t>
  </si>
  <si>
    <t>/accounts/1</t>
    <phoneticPr fontId="1"/>
  </si>
  <si>
    <t>$.financeDiv</t>
  </si>
  <si>
    <t>$.financeDiv</t>
    <phoneticPr fontId="1"/>
  </si>
  <si>
    <t>id</t>
  </si>
  <si>
    <t>accountRecord</t>
  </si>
  <si>
    <t>Delete</t>
  </si>
  <si>
    <t>Delete</t>
    <phoneticPr fontId="1"/>
  </si>
  <si>
    <t>$.useFee</t>
  </si>
  <si>
    <t>$.useFee</t>
    <phoneticPr fontId="1"/>
  </si>
  <si>
    <t>$.avaliable</t>
  </si>
  <si>
    <t>$.avaliable</t>
    <phoneticPr fontId="1"/>
  </si>
  <si>
    <t>$.color</t>
  </si>
  <si>
    <t>$.color</t>
    <phoneticPr fontId="1"/>
  </si>
  <si>
    <t>$.usuallyUsedForPayment</t>
  </si>
  <si>
    <t>$.usuallyUsedForPayment</t>
    <phoneticPr fontId="1"/>
  </si>
  <si>
    <t>$.usuallyUsedForReceipt</t>
  </si>
  <si>
    <t>$.usuallyUsedForReceipt</t>
    <phoneticPr fontId="1"/>
  </si>
  <si>
    <t>$.['account.*'][0].error</t>
  </si>
  <si>
    <t>$.['account.*'][0].error</t>
    <phoneticPr fontId="1"/>
  </si>
  <si>
    <t>can't be deleted because it is in use</t>
  </si>
  <si>
    <t>can't be deleted because it is in use</t>
    <phoneticPr fontId="1"/>
  </si>
  <si>
    <t>userId</t>
  </si>
  <si>
    <t>abookId</t>
  </si>
  <si>
    <t>accounts</t>
  </si>
  <si>
    <t>$.[*].id</t>
  </si>
  <si>
    <t>$.[*].id</t>
    <phoneticPr fontId="1"/>
  </si>
  <si>
    <t>{}</t>
  </si>
  <si>
    <t>{}</t>
    <phoneticPr fontId="1"/>
  </si>
  <si>
    <t>test@example.com</t>
  </si>
  <si>
    <t>test@example.com</t>
    <phoneticPr fontId="1"/>
  </si>
  <si>
    <t>/accounts/dispOrder</t>
  </si>
  <si>
    <t>/accounts/dispOrder</t>
    <phoneticPr fontId="1"/>
  </si>
  <si>
    <t>[]</t>
    <phoneticPr fontId="1"/>
  </si>
  <si>
    <t>/journals/1</t>
  </si>
  <si>
    <t>/journals</t>
  </si>
  <si>
    <t>/journals/search</t>
  </si>
  <si>
    <t>/journals/balance/20200101/20200201</t>
  </si>
  <si>
    <t>access_case</t>
    <phoneticPr fontId="1"/>
  </si>
  <si>
    <t>Balance</t>
  </si>
  <si>
    <t>/20200801/20200919?periods=20200811&amp;periods=20200821&amp;periods=20200831&amp;periods=20200910</t>
  </si>
  <si>
    <t>accrualDate</t>
    <phoneticPr fontId="1"/>
  </si>
  <si>
    <t>journalDiv</t>
    <phoneticPr fontId="1"/>
  </si>
  <si>
    <t>feeAccountId</t>
    <phoneticPr fontId="1"/>
  </si>
  <si>
    <t>feeAmount</t>
    <phoneticPr fontId="1"/>
  </si>
  <si>
    <t>Income</t>
    <phoneticPr fontId="1"/>
  </si>
  <si>
    <t>Expense</t>
    <phoneticPr fontId="1"/>
  </si>
  <si>
    <t>Assets</t>
    <phoneticPr fontId="1"/>
  </si>
  <si>
    <t>Liabilities</t>
    <phoneticPr fontId="1"/>
  </si>
  <si>
    <t>code</t>
    <phoneticPr fontId="1"/>
  </si>
  <si>
    <t>Transfer</t>
    <phoneticPr fontId="1"/>
  </si>
  <si>
    <t>debitAccountId</t>
    <phoneticPr fontId="1"/>
  </si>
  <si>
    <t>creditAccountId</t>
    <phoneticPr fontId="1"/>
  </si>
  <si>
    <t>null</t>
    <phoneticPr fontId="1"/>
  </si>
  <si>
    <t>$.['journal.accrualDate'][0].error</t>
  </si>
  <si>
    <t>$.['journal.accrualDate'][0].error</t>
    <phoneticPr fontId="1"/>
  </si>
  <si>
    <t>$.['journal.journalDiv'][0].error</t>
  </si>
  <si>
    <t>$.['journal.journalDiv'][0].error</t>
    <phoneticPr fontId="1"/>
  </si>
  <si>
    <t>$.['journal.amount'][0].error</t>
  </si>
  <si>
    <t>$.['journal.amount'][0].error</t>
    <phoneticPr fontId="1"/>
  </si>
  <si>
    <t>$.['journal.creditAccount'][0].error</t>
  </si>
  <si>
    <t>$.['journal.creditAccount'][0].error</t>
    <phoneticPr fontId="1"/>
  </si>
  <si>
    <t>$.['journal.debitAccount'][0].error</t>
  </si>
  <si>
    <t>$.['journal.debitAccount'][0].error</t>
    <phoneticPr fontId="1"/>
  </si>
  <si>
    <t>$.['journal.fee.amount'][0].error</t>
  </si>
  <si>
    <t>$.['journal.fee.amount'][0].error</t>
    <phoneticPr fontId="1"/>
  </si>
  <si>
    <t>$.['journal.fee.account'][0].error</t>
  </si>
  <si>
    <t>$.['journal.fee.account'][0].error</t>
    <phoneticPr fontId="1"/>
  </si>
  <si>
    <t>$.['journal.memo'][0].error</t>
  </si>
  <si>
    <t>$.['journal.memo'][0].error</t>
    <phoneticPr fontId="1"/>
  </si>
  <si>
    <t>must be between 1 and 10,000,000</t>
  </si>
  <si>
    <t>must be between 1 and 10,000,000</t>
    <phoneticPr fontId="1"/>
  </si>
  <si>
    <t>it is invalid</t>
  </si>
  <si>
    <t>it is invalid</t>
    <phoneticPr fontId="1"/>
  </si>
  <si>
    <t>/accounts/15</t>
  </si>
  <si>
    <t>14</t>
    <phoneticPr fontId="1"/>
  </si>
  <si>
    <t>11</t>
    <phoneticPr fontId="1"/>
  </si>
  <si>
    <t>12</t>
    <phoneticPr fontId="1"/>
  </si>
  <si>
    <t>13</t>
    <phoneticPr fontId="1"/>
  </si>
  <si>
    <t>9</t>
    <phoneticPr fontId="1"/>
  </si>
  <si>
    <t>#000015</t>
  </si>
  <si>
    <t>10</t>
    <phoneticPr fontId="1"/>
  </si>
  <si>
    <t>[{"Key":"2020080120200810","AbookId":"3","AccountId":"10","CreditAmount":0,"DebitAmount":2004},{"Key":"2020080120200810","AbookId":"3","AccountId":"11","CreditAmount":0,"DebitAmount":2006},{"Key":"2020080120200810","AbookId":"3","AccountId":"12","CreditAmount":0,"DebitAmount":1002},{"Key":"2020080120200810","AbookId":"3","AccountId":"13","CreditAmount":0,"DebitAmount":1003},{"Key":"2020080120200810","AbookId":"3","AccountId":"14","CreditAmount":6015,"DebitAmount":0},{"Key":"2020082120200830","AbookId":"3","AccountId":"12","CreditAmount":0,"DebitAmount":1006},{"Key":"2020082120200830","AbookId":"3","AccountId":"14","CreditAmount":1006,"DebitAmount":0},{"Key":"2020083120200909","AbookId":"3","AccountId":"12","CreditAmount":0,"DebitAmount":1008},{"Key":"2020083120200909","AbookId":"3","AccountId":"13","CreditAmount":0,"DebitAmount":3026},{"Key":"2020083120200909","AbookId":"3","AccountId":"14","CreditAmount":4034,"DebitAmount":0}]</t>
  </si>
  <si>
    <t>15</t>
    <phoneticPr fontId="1"/>
  </si>
  <si>
    <t>10,11,12,13,14,15</t>
  </si>
  <si>
    <t>Journal</t>
    <phoneticPr fontId="1"/>
  </si>
  <si>
    <t>abookRecord</t>
  </si>
  <si>
    <t>journalRecord</t>
  </si>
  <si>
    <t>User</t>
    <phoneticPr fontId="1"/>
  </si>
  <si>
    <t>user_id</t>
  </si>
  <si>
    <t>usersRecord</t>
  </si>
  <si>
    <t>Account</t>
    <phoneticPr fontId="1"/>
  </si>
  <si>
    <t>name of 15</t>
  </si>
  <si>
    <t>#000009</t>
  </si>
  <si>
    <t>34</t>
  </si>
  <si>
    <t>35</t>
  </si>
  <si>
    <t>36</t>
  </si>
  <si>
    <t>[{"Key":"2020080120200810","AbookId":"2","AccountId":"1","CreditAmount":200000,"DebitAmount":0},{"Key":"2020080120200810","AbookId":"2","AccountId":"2","CreditAmount":0,"DebitAmount":70000},{"Key":"2020080120200810","AbookId":"2","AccountId":"3","CreditAmount":0,"DebitAmount":210},{"Key":"2020080120200810","AbookId":"2","AccountId":"4","CreditAmount":0,"DebitAmount":5800},{"Key":"2020080120200810","AbookId":"2","AccountId":"6","CreditAmount":0,"DebitAmount":12000},{"Key":"2020080120200810","AbookId":"2","AccountId":"7","CreditAmount":2000,"DebitAmount":11000},{"Key":"2020080120200810","AbookId":"2","AccountId":"8","CreditAmount":96590,"DebitAmount":200000},{"Key":"2020082120200830","AbookId":"2","AccountId":"4","CreditAmount":0,"DebitAmount":12000},{"Key":"2020082120200830","AbookId":"2","AccountId":"5","CreditAmount":0,"DebitAmount":30000},{"Key":"2020082120200830","AbookId":"2","AccountId":"8","CreditAmount":42000,"DebitAmount":0},{"Key":"2020083120200909","AbookId":"2","AccountId":"1","CreditAmount":181009,"DebitAmount":0},{"Key":"2020083120200909","AbookId":"2","AccountId":"2","CreditAmount":0,"DebitAmount":1218},{"Key":"2020083120200909","AbookId":"2","AccountId":"4","CreditAmount":0,"DebitAmount":21000},{"Key":"2020083120200909","AbookId":"2","AccountId":"5","CreditAmount":0,"DebitAmount":5000},{"Key":"2020083120200909","AbookId":"2","AccountId":"7","CreditAmount":800,"DebitAmount":30000},{"Key":"2020083120200909","AbookId":"2","AccountId":"8","CreditAmount":56000,"DebitAmount":181010},{"Key":"2020083120200909","AbookId":"2","AccountId":"9","CreditAmount":1008,"DebitAmount":1009}]</t>
  </si>
  <si>
    <t>/journals/34</t>
  </si>
  <si>
    <t>/journals/35</t>
  </si>
  <si>
    <t>/journals/36</t>
  </si>
  <si>
    <t>/journals/38</t>
  </si>
  <si>
    <t>16</t>
    <phoneticPr fontId="1"/>
  </si>
  <si>
    <t>name of 16</t>
    <phoneticPr fontId="1"/>
  </si>
  <si>
    <t>#000016</t>
    <phoneticPr fontId="1"/>
  </si>
  <si>
    <t>1,2,3,4,5,6,7,8,9,16</t>
  </si>
  <si>
    <t>/accounts/16</t>
  </si>
  <si>
    <t>$.accrualDate</t>
  </si>
  <si>
    <t>$.accrualDate</t>
    <phoneticPr fontId="1"/>
  </si>
  <si>
    <t>$.amount</t>
  </si>
  <si>
    <t>$.amount</t>
    <phoneticPr fontId="1"/>
  </si>
  <si>
    <t>$.journalDiv</t>
  </si>
  <si>
    <t>$.journalDiv</t>
    <phoneticPr fontId="1"/>
  </si>
  <si>
    <t>$.creditAccount.id</t>
  </si>
  <si>
    <t>$.creditAccount.id</t>
    <phoneticPr fontId="1"/>
  </si>
  <si>
    <t>$.debitAccount.id</t>
  </si>
  <si>
    <t>$.debitAccount.id</t>
    <phoneticPr fontId="1"/>
  </si>
  <si>
    <t>2020-08-01</t>
  </si>
  <si>
    <t>$.fee</t>
  </si>
  <si>
    <t>$.fee</t>
    <phoneticPr fontId="1"/>
  </si>
  <si>
    <t>/journals/5</t>
  </si>
  <si>
    <t>$.fee.account.id</t>
  </si>
  <si>
    <t>$.fee.account.id</t>
    <phoneticPr fontId="1"/>
  </si>
  <si>
    <t>$.fee.amount</t>
  </si>
  <si>
    <t>$.fee.amount</t>
    <phoneticPr fontId="1"/>
  </si>
  <si>
    <t>4</t>
    <phoneticPr fontId="1"/>
  </si>
  <si>
    <t>#FFFFFF</t>
    <phoneticPr fontId="1"/>
  </si>
  <si>
    <t>Note</t>
    <phoneticPr fontId="1"/>
  </si>
  <si>
    <t>Abook</t>
    <phoneticPr fontId="1"/>
  </si>
  <si>
    <t>{"name":"name","memo":null,"startOfMonthDate":1,"startOfMonthIsPrev":true}</t>
  </si>
  <si>
    <t>{"name":null,"memo":null,"startOfMonthDate":2,"startOfMonthIsPrev":false}</t>
  </si>
  <si>
    <t>{"name":".....................","memo":"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","startOfMonthDate":3,"startOfMonthIsPrev":true}</t>
  </si>
  <si>
    <t>{"name":"....................","memo":"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","startOfMonthDate":4,"startOfMonthIsPrev":false}</t>
  </si>
  <si>
    <t>{"name":"....................","memo":null,"startOfMonthDate":5,"startOfMonthIsPrev":false}</t>
  </si>
  <si>
    <t>{"name":null,"memo":null,"startOfMonthDate":6,"startOfMonthIsPrev":true}</t>
  </si>
  <si>
    <t>{"name":".....................","memo":"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","startOfMonthDate":7,"startOfMonthIsPrev":false}</t>
  </si>
  <si>
    <t>{"name":"....................","memo":"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","startOfMonthDate":8,"startOfMonthIsPrev":true}</t>
  </si>
  <si>
    <t>{"name":"name","financeDiv":1,"useFee":false,"avaliable":true,"color":"#FFFFFF","usuallyUsedForPayment":false,"usuallyUsedForReceipt":false}</t>
  </si>
  <si>
    <t>{"name":"name","financeDiv":2,"useFee":false,"avaliable":true,"color":"#FFFFFF","usuallyUsedForPayment":false,"usuallyUsedForReceipt":false}</t>
  </si>
  <si>
    <t>{"name":"name","financeDiv":3,"useFee":false,"avaliable":true,"color":"#FFFFFF","usuallyUsedForPayment":true,"usuallyUsedForReceipt":false}</t>
  </si>
  <si>
    <t>{"name":"name","financeDiv":4,"useFee":false,"avaliable":true,"color":"#FFFFFF","usuallyUsedForPayment":true,"usuallyUsedForReceipt":true}</t>
  </si>
  <si>
    <t>{"name":"..............................","financeDiv":4,"useFee":false,"avaliable":true,"color":"..............................","usuallyUsedForPayment":true,"usuallyUsedForReceipt":true}</t>
  </si>
  <si>
    <t>{"name":null,"financeDiv":1,"useFee":false,"avaliable":true,"color":"#FFFFFF","usuallyUsedForPayment":false,"usuallyUsedForReceipt":false}</t>
  </si>
  <si>
    <t>{"name":"...............................","financeDiv":1,"useFee":false,"avaliable":true,"color":"#FFFFFF","usuallyUsedForPayment":false,"usuallyUsedForReceipt":false}</t>
  </si>
  <si>
    <t>{"name":"name","financeDiv":null,"useFee":false,"avaliable":true,"color":"#FFFFFF","usuallyUsedForPayment":false,"usuallyUsedForReceipt":false}</t>
  </si>
  <si>
    <t>{"name":"name","financeDiv":1,"useFee":false,"avaliable":true,"color":null,"usuallyUsedForPayment":false,"usuallyUsedForReceipt":false}</t>
  </si>
  <si>
    <t>{"name":"name","financeDiv":1,"useFee":false,"avaliable":true,"color":"...............................","usuallyUsedForPayment":false,"usuallyUsedForReceipt":false}</t>
  </si>
  <si>
    <t>/journals/38</t>
    <phoneticPr fontId="1"/>
  </si>
  <si>
    <t>{"accrualDate":"2020-01-01","journalDiv":2,"amount":10000000,"memo":"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","creditAccount":{"id":"8"},"debitAccount":{"id":"2"},"fee":null}</t>
  </si>
  <si>
    <t>{"accrualDate":"2020-01-01","journalDiv":1,"amount":1000,"memo":null,"creditAccount":{"id":"1"},"debitAccount":{"id":"8"},"fee":null}</t>
  </si>
  <si>
    <t>{"accrualDate":"2020-01-01","journalDiv":3,"amount":1000,"memo":null,"creditAccount":{"id":"7"},"debitAccount":{"id":"8"},"fee":null}</t>
  </si>
  <si>
    <t>{"accrualDate":"2020-01-01","journalDiv":3,"amount":1000,"memo":null,"creditAccount":{"id":"7"},"debitAccount":{"id":"8"},"fee":{"account":{"id":"3"},"amount":210}}</t>
  </si>
  <si>
    <t>{"accrualDate":"2020-01-01","journalDiv":3,"amount":1000,"memo":null,"creditAccount":{"id":"7"},"debitAccount":{"id":"8"},"fee":{"account":null,"amount":null}}</t>
  </si>
  <si>
    <t>{"accrualDate":null,"journalDiv":2,"amount":1000,"memo":null,"creditAccount":{"id":"8"},"debitAccount":{"id":"2"},"fee":null}</t>
  </si>
  <si>
    <t>{"accrualDate":"2020-01-01","journalDiv":null,"amount":1000,"memo":null,"creditAccount":{"id":"8"},"debitAccount":{"id":"2"},"fee":null}</t>
  </si>
  <si>
    <t>{"accrualDate":"2020-01-01","journalDiv":2,"amount":null,"memo":null,"creditAccount":{"id":"8"},"debitAccount":{"id":"2"},"fee":null}</t>
  </si>
  <si>
    <t>{"accrualDate":"2020-01-01","journalDiv":2,"amount":1000,"memo":null,"creditAccount":{"id":"8"},"debitAccount":null,"fee":null}</t>
  </si>
  <si>
    <t>{"accrualDate":"2020-01-01","journalDiv":2,"amount":1000,"memo":null,"creditAccount":null,"debitAccount":{"id":"2"},"fee":null}</t>
  </si>
  <si>
    <t>{"accrualDate":"2020-01-01","journalDiv":2,"amount":1000,"memo":null,"creditAccount":{"id":"8"},"debitAccount":{"id":"2"},"fee":{"account":{"id":"3"},"amount":null}}</t>
  </si>
  <si>
    <t>{"accrualDate":"2020-01-01","journalDiv":2,"amount":1000,"memo":null,"creditAccount":{"id":"8"},"debitAccount":{"id":"2"},"fee":{"account":null,"amount":210}}</t>
  </si>
  <si>
    <t>{"accrualDate":"2020-01-01","journalDiv":2,"amount":1000,"memo":"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","creditAccount":{"id":"8"},"debitAccount":{"id":"2"},"fee":null}</t>
  </si>
  <si>
    <t>{"accrualDate":"2020-01-01","journalDiv":2,"amount":0,"memo":null,"creditAccount":{"id":"8"},"debitAccount":{"id":"2"},"fee":null}</t>
  </si>
  <si>
    <t>{"accrualDate":"2020-01-01","journalDiv":2,"amount":10000001,"memo":null,"creditAccount":{"id":"8"},"debitAccount":{"id":"2"},"fee":null}</t>
  </si>
  <si>
    <t>{"accrualDate":"2020-01-01","journalDiv":2,"amount":1000,"memo":null,"creditAccount":{"id":"8"},"debitAccount":{"id":"2"},"fee":{"account":{"id":"3"},"amount":0}}</t>
  </si>
  <si>
    <t>{"accrualDate":"2020-01-01","journalDiv":2,"amount":1000,"memo":null,"creditAccount":{"id":"8"},"debitAccount":{"id":"2"},"fee":{"account":{"id":"3"},"amount":10000001}}</t>
  </si>
  <si>
    <t>{"accrualDate":"2020-01-01","journalDiv":2,"amount":1000,"memo":null,"creditAccount":{"id":"9"},"debitAccount":{"id":"2"},"fee":null}</t>
  </si>
  <si>
    <t>{"accrualDate":"2020-01-01","journalDiv":1,"amount":1000,"memo":null,"creditAccount":{"id":"1"},"debitAccount":{"id":"9"},"fee":null}</t>
  </si>
  <si>
    <t>{"accrualDate":"2020-01-01","journalDiv":3,"amount":1000,"memo":null,"creditAccount":{"id":"7"},"debitAccount":{"id":"8"},"fee":{"account":{"id":"2"},"amount":210}}</t>
  </si>
  <si>
    <t>{"accrualDate":"2020-01-01","journalDiv":2,"amount":10000000,"memo":"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","creditAccount":{"id":"8"},"debitAccount":{"id":"2"},"fee":{"account":{"id":"3"},"amount":105}}</t>
  </si>
  <si>
    <t>{"accrualDate":"2020-01-01","journalDiv":3,"amount":1000,"memo":null,"creditAccount":{"id":"7"},"debitAccount":{"id":"8"},"fee":{"account":{"id":"4"},"amount":210}}</t>
  </si>
  <si>
    <t>{"accrualDate":"2020-01-01","journalDiv":3,"amount":1000,"memo":null,"creditAccount":{"id":"7"},"debitAccount":{"id":"8"},"fee":{"account":{"id":"6"},"amount":210}}</t>
  </si>
  <si>
    <t>debitAccount</t>
    <phoneticPr fontId="1"/>
  </si>
  <si>
    <t>creditAccount</t>
    <phoneticPr fontId="1"/>
  </si>
  <si>
    <t>feeAccount</t>
    <phoneticPr fontId="1"/>
  </si>
  <si>
    <t>Put</t>
  </si>
  <si>
    <t>Put</t>
    <phoneticPr fontId="1"/>
  </si>
  <si>
    <t>/users</t>
  </si>
  <si>
    <t>/users</t>
    <phoneticPr fontId="1"/>
  </si>
  <si>
    <t>test99@example.com</t>
  </si>
  <si>
    <t>test99@example.com</t>
    <phoneticPr fontId="1"/>
  </si>
  <si>
    <t>$[*]</t>
  </si>
  <si>
    <t>$[*]</t>
    <phoneticPr fontId="1"/>
  </si>
  <si>
    <t>$['search.accrualDateStart'][0].error</t>
  </si>
  <si>
    <t>$['search.accrualDateStart'][0].error</t>
    <phoneticPr fontId="1"/>
  </si>
  <si>
    <t>$['search.accrualDateEnd'][0].error</t>
  </si>
  <si>
    <t>$['search.accrualDateEnd'][0].error</t>
    <phoneticPr fontId="1"/>
  </si>
  <si>
    <t>2020-08-01</t>
    <phoneticPr fontId="1"/>
  </si>
  <si>
    <t>2020-08-02</t>
    <phoneticPr fontId="1"/>
  </si>
  <si>
    <t>2020-08-31</t>
    <phoneticPr fontId="1"/>
  </si>
  <si>
    <t>202008-01</t>
    <phoneticPr fontId="1"/>
  </si>
  <si>
    <t>202008-02</t>
    <phoneticPr fontId="1"/>
  </si>
  <si>
    <t>/journals/search?journalDiv=1&amp;accrualDateStart=2020-08-01&amp;accrualDateEnd=2020-08-01&amp;accountId=1&amp;financeDiv=1&amp;memo=memo</t>
  </si>
  <si>
    <t>/journals/search?journalDiv=&amp;accrualDateStart=&amp;accrualDateEnd=2020-08-31&amp;accountId=&amp;financeDiv=&amp;memo=</t>
  </si>
  <si>
    <t>/journals/search?journalDiv=&amp;accrualDateStart=2020-08-01&amp;accrualDateEnd=&amp;accountId=&amp;financeDiv=&amp;memo=</t>
  </si>
  <si>
    <t>/journals/search?journalDiv=&amp;accrualDateStart=2020-08-02&amp;accrualDateEnd=2020-08-01&amp;accountId=&amp;financeDiv=&amp;memo=</t>
  </si>
  <si>
    <t>/journals/search?journalDiv=&amp;accrualDateStart=202008-01&amp;accrualDateEnd=2020-08-01&amp;accountId=&amp;financeDiv=&amp;memo=</t>
  </si>
  <si>
    <t>/journals/search?journalDiv=&amp;accrualDateStart=2020-08-02&amp;accrualDateEnd=202008-02&amp;accountId=&amp;financeDiv=&amp;memo=</t>
  </si>
  <si>
    <t>must set after or equal to Date\(from\)</t>
  </si>
  <si>
    <t>must set after or equal to Date\(from\)</t>
    <phoneticPr fontId="1"/>
  </si>
  <si>
    <t>must set before or equal to Date\(to\)</t>
  </si>
  <si>
    <t>must set before or equal to Date\(to\)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</si>
</sst>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2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2" fillId="0" borderId="0" xfId="0" applyFont="1" applyBorder="1"/>
    <xf numFmtId="0" fontId="0" fillId="0" borderId="0" xfId="0" applyBorder="1"/>
    <xf numFmtId="14" fontId="0" fillId="0" borderId="0" xfId="0" applyNumberFormat="1" applyBorder="1"/>
    <xf numFmtId="14" fontId="0" fillId="0" borderId="0" xfId="0" quotePrefix="1" applyNumberFormat="1" applyBorder="1"/>
    <xf numFmtId="176" fontId="0" fillId="0" borderId="0" xfId="0" applyNumberFormat="1"/>
    <xf numFmtId="176" fontId="0" fillId="0" borderId="0" xfId="0" applyNumberFormat="1" applyBorder="1"/>
    <xf numFmtId="0" fontId="0" fillId="0" borderId="0" xfId="0" applyFill="1" applyBorder="1"/>
    <xf numFmtId="0" fontId="0" fillId="0" borderId="0" xfId="0" quotePrefix="1"/>
    <xf numFmtId="0" fontId="0" fillId="0" borderId="0" xfId="0" applyNumberFormat="1"/>
    <xf numFmtId="49" fontId="4" fillId="0" borderId="0" xfId="0" applyNumberFormat="1" applyFont="1" applyBorder="1"/>
    <xf numFmtId="0" fontId="4" fillId="0" borderId="0" xfId="0" applyFont="1" applyBorder="1"/>
    <xf numFmtId="14" fontId="4" fillId="0" borderId="0" xfId="0" applyNumberFormat="1" applyFont="1" applyBorder="1"/>
    <xf numFmtId="14" fontId="4" fillId="0" borderId="0" xfId="0" quotePrefix="1" applyNumberFormat="1" applyFont="1" applyBorder="1"/>
    <xf numFmtId="0" fontId="0" fillId="0" borderId="0" xfId="0" applyAlignment="1"/>
    <xf numFmtId="0" fontId="3" fillId="2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right" vertical="top"/>
    </xf>
    <xf numFmtId="0" fontId="3" fillId="4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3" fillId="5" borderId="1" xfId="0" applyNumberFormat="1" applyFont="1" applyFill="1" applyBorder="1" applyAlignment="1">
      <alignment horizontal="right" vertical="top"/>
    </xf>
    <xf numFmtId="0" fontId="3" fillId="5" borderId="1" xfId="0" applyFont="1" applyFill="1" applyBorder="1" applyAlignment="1">
      <alignment horizontal="left" vertical="top"/>
    </xf>
    <xf numFmtId="49" fontId="3" fillId="4" borderId="1" xfId="0" quotePrefix="1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14" fontId="3" fillId="0" borderId="1" xfId="0" applyNumberFormat="1" applyFont="1" applyFill="1" applyBorder="1" applyAlignment="1">
      <alignment vertical="top"/>
    </xf>
    <xf numFmtId="49" fontId="3" fillId="0" borderId="1" xfId="0" quotePrefix="1" applyNumberFormat="1" applyFont="1" applyFill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horizontal="left" vertical="top"/>
    </xf>
    <xf numFmtId="0" fontId="3" fillId="0" borderId="7" xfId="0" applyFont="1" applyFill="1" applyBorder="1" applyAlignment="1">
      <alignment vertical="top"/>
    </xf>
    <xf numFmtId="0" fontId="3" fillId="0" borderId="7" xfId="0" applyNumberFormat="1" applyFont="1" applyFill="1" applyBorder="1" applyAlignment="1">
      <alignment horizontal="left" vertical="top"/>
    </xf>
    <xf numFmtId="49" fontId="3" fillId="2" borderId="1" xfId="0" quotePrefix="1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3" fillId="2" borderId="1" xfId="0" applyNumberFormat="1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14" fontId="3" fillId="3" borderId="4" xfId="0" applyNumberFormat="1" applyFont="1" applyFill="1" applyBorder="1" applyAlignment="1">
      <alignment vertical="top"/>
    </xf>
    <xf numFmtId="49" fontId="3" fillId="3" borderId="4" xfId="0" applyNumberFormat="1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49" fontId="3" fillId="0" borderId="1" xfId="0" applyNumberFormat="1" applyFont="1" applyFill="1" applyBorder="1" applyAlignment="1">
      <alignment horizontal="left" vertical="top"/>
    </xf>
    <xf numFmtId="14" fontId="3" fillId="0" borderId="1" xfId="0" applyNumberFormat="1" applyFont="1" applyFill="1" applyBorder="1" applyAlignment="1">
      <alignment horizontal="left" vertical="top"/>
    </xf>
    <xf numFmtId="14" fontId="3" fillId="0" borderId="1" xfId="0" quotePrefix="1" applyNumberFormat="1" applyFont="1" applyFill="1" applyBorder="1" applyAlignment="1">
      <alignment vertical="top"/>
    </xf>
    <xf numFmtId="176" fontId="4" fillId="0" borderId="0" xfId="0" applyNumberFormat="1" applyFont="1" applyBorder="1"/>
    <xf numFmtId="176" fontId="4" fillId="0" borderId="0" xfId="0" quotePrefix="1" applyNumberFormat="1" applyFont="1" applyBorder="1"/>
    <xf numFmtId="176" fontId="3" fillId="0" borderId="1" xfId="0" applyNumberFormat="1" applyFont="1" applyFill="1" applyBorder="1" applyAlignment="1">
      <alignment vertical="top"/>
    </xf>
    <xf numFmtId="176" fontId="3" fillId="2" borderId="1" xfId="0" applyNumberFormat="1" applyFont="1" applyFill="1" applyBorder="1" applyAlignment="1">
      <alignment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/>
    <xf numFmtId="0" fontId="3" fillId="0" borderId="0" xfId="0" applyFont="1" applyBorder="1"/>
    <xf numFmtId="0" fontId="3" fillId="2" borderId="1" xfId="0" quotePrefix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horizontal="right" vertical="top"/>
    </xf>
    <xf numFmtId="0" fontId="3" fillId="0" borderId="7" xfId="0" applyNumberFormat="1" applyFont="1" applyFill="1" applyBorder="1" applyAlignment="1">
      <alignment horizontal="right" vertical="top"/>
    </xf>
    <xf numFmtId="0" fontId="3" fillId="0" borderId="7" xfId="0" applyFont="1" applyFill="1" applyBorder="1" applyAlignment="1">
      <alignment horizontal="left" vertical="top"/>
    </xf>
    <xf numFmtId="0" fontId="3" fillId="0" borderId="1" xfId="0" applyFont="1" applyFill="1" applyBorder="1" applyAlignment="1"/>
    <xf numFmtId="0" fontId="3" fillId="0" borderId="7" xfId="0" applyFont="1" applyFill="1" applyBorder="1" applyAlignment="1">
      <alignment horizontal="center" vertical="top"/>
    </xf>
    <xf numFmtId="0" fontId="3" fillId="0" borderId="7" xfId="0" applyFont="1" applyFill="1" applyBorder="1" applyAlignment="1"/>
    <xf numFmtId="49" fontId="3" fillId="0" borderId="1" xfId="0" quotePrefix="1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>
      <alignment vertical="center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3" borderId="4" xfId="0" applyFont="1" applyFill="1" applyBorder="1"/>
    <xf numFmtId="176" fontId="4" fillId="0" borderId="0" xfId="0" applyNumberFormat="1" applyFont="1"/>
    <xf numFmtId="0" fontId="0" fillId="0" borderId="0" xfId="0" applyNumberFormat="1" applyBorder="1"/>
    <xf numFmtId="0" fontId="0" fillId="0" borderId="0" xfId="0" applyBorder="1" applyAlignment="1">
      <alignment horizontal="center"/>
    </xf>
  </cellXfs>
  <cellStyles count="1">
    <cellStyle name="標準" xfId="0" builtinId="0"/>
  </cellStyles>
  <dxfs count="103">
    <dxf>
      <numFmt numFmtId="0" formatCode="General"/>
    </dxf>
    <dxf>
      <font>
        <color rgb="FFC00000"/>
      </font>
    </dxf>
    <dxf>
      <font>
        <color rgb="FF9C0006"/>
      </font>
    </dxf>
    <dxf>
      <font>
        <color rgb="FF9C0006"/>
      </font>
    </dxf>
    <dxf>
      <font>
        <color rgb="FFC00000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6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6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solid">
          <fgColor indexed="64"/>
          <bgColor theme="4" tint="0.79998168889431442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2F2F2"/>
        </patternFill>
      </fill>
    </dxf>
    <dxf>
      <font>
        <b val="0"/>
        <i val="0"/>
      </font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family val="3"/>
        <charset val="128"/>
      </font>
    </dxf>
    <dxf>
      <font>
        <b val="0"/>
        <family val="3"/>
        <charset val="12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fill>
        <patternFill patternType="solid">
          <fgColor theme="9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30" formatCode="@"/>
    </dxf>
    <dxf>
      <font>
        <b val="0"/>
        <family val="3"/>
        <charset val="128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3"/>
        <charset val="128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3"/>
        <charset val="128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3"/>
        <charset val="128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numFmt numFmtId="30" formatCode="@"/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3"/>
        <charset val="128"/>
      </font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3"/>
        <charset val="128"/>
      </font>
      <numFmt numFmtId="30" formatCode="@"/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3"/>
        <charset val="128"/>
      </font>
      <numFmt numFmtId="30" formatCode="@"/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3"/>
        <charset val="128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3"/>
        <charset val="128"/>
      </font>
      <numFmt numFmtId="0" formatCode="General"/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numFmt numFmtId="0" formatCode="General"/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numFmt numFmtId="0" formatCode="General"/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numFmt numFmtId="176" formatCode="yyyy/mm/dd"/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6" formatCode="yyyy/mm/dd"/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76" formatCode="yyyy/mm/dd"/>
    </dxf>
    <dxf>
      <font>
        <b val="0"/>
        <family val="3"/>
        <charset val="128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family val="3"/>
        <charset val="128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3"/>
        <charset val="128"/>
      </font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</dxf>
    <dxf>
      <font>
        <b val="0"/>
        <family val="3"/>
        <charset val="128"/>
      </font>
      <fill>
        <patternFill patternType="solid">
          <fgColor indexed="64"/>
          <bgColor theme="4" tint="0.79998168889431442"/>
        </patternFill>
      </fill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176" formatCode="yyyy/mm/dd"/>
    </dxf>
    <dxf>
      <numFmt numFmtId="176" formatCode="yyyy/mm/dd"/>
    </dxf>
    <dxf>
      <numFmt numFmtId="176" formatCode="yyyy/mm/dd"/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19" formatCode="yyyy/m/d"/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0" formatCode="General"/>
      <fill>
        <patternFill patternType="solid">
          <fgColor theme="0" tint="-0.14999847407452621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outline="0">
        <top style="thin">
          <color theme="1"/>
        </top>
      </border>
    </dxf>
    <dxf>
      <font>
        <b val="0"/>
        <family val="3"/>
        <charset val="128"/>
      </font>
      <alignment vertical="top" textRotation="0" wrapText="0" indent="0" justifyLastLine="0" shrinkToFit="0" readingOrder="0"/>
    </dxf>
  </dxfs>
  <tableStyles count="1" defaultTableStyle="TableCaseStyle" defaultPivotStyle="PivotStyleLight16">
    <tableStyle name="TableCaseStyle" pivot="0" count="4" xr9:uid="{B0FF93CF-FDC6-4307-86F3-02146478612C}">
      <tableStyleElement type="wholeTable" dxfId="20"/>
      <tableStyleElement type="headerRow" dxfId="19"/>
      <tableStyleElement type="secondRowStripe" dxfId="18"/>
    </tableStyle>
  </tableStyles>
  <colors>
    <mruColors>
      <color rgb="FFF2F2F2"/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microsoft.com/office/2017/06/relationships/rdSupportingPropertyBagStructure" Target="richData/rdsupportingpropertybag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ichStyles" Target="richData/richStyles.xml"/><Relationship Id="rId30" Type="http://schemas.microsoft.com/office/2017/06/relationships/rdRichValueTypes" Target="richData/rdRichValueTyp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323EF0C-2D42-466A-87CE-1C0F5E59CD48}" autoFormatId="20" applyNumberFormats="0" applyBorderFormats="0" applyFontFormats="0" applyPatternFormats="0" applyAlignmentFormats="0" applyWidthHeightFormats="0">
  <queryTableRefresh nextId="12">
    <queryTableFields count="9">
      <queryTableField id="1" name="No" tableColumnId="1"/>
      <queryTableField id="2" name="Url" tableColumnId="2"/>
      <queryTableField id="3" name="Method" tableColumnId="3"/>
      <queryTableField id="8" name="UserId" tableColumnId="8"/>
      <queryTableField id="9" name="XAbookId" tableColumnId="9"/>
      <queryTableField id="4" name="StatusCode" tableColumnId="4"/>
      <queryTableField id="5" name="RequestBody" tableColumnId="5"/>
      <queryTableField id="6" name="JsonPath" tableColumnId="6"/>
      <queryTableField id="7" name="Match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C96F3B5-36FE-4100-956E-7468F0EAFEC2}" autoFormatId="20" applyNumberFormats="0" applyBorderFormats="0" applyFontFormats="0" applyPatternFormats="0" applyAlignmentFormats="0" applyWidthHeightFormats="0">
  <queryTableRefresh nextId="4">
    <queryTableFields count="3">
      <queryTableField id="1" name="userId" tableColumnId="1"/>
      <queryTableField id="2" name="abookId" tableColumnId="2"/>
      <queryTableField id="3" name="account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4350CF1-DBE4-4C01-B2CB-A907850C0EB7}" autoFormatId="20" applyNumberFormats="0" applyBorderFormats="0" applyFontFormats="0" applyPatternFormats="0" applyAlignmentFormats="0" applyWidthHeightFormats="0">
  <queryTableRefresh nextId="19">
    <queryTableFields count="5">
      <queryTableField id="15" name="No" tableColumnId="14"/>
      <queryTableField id="17" name="UserId" tableColumnId="1"/>
      <queryTableField id="12" name="query" tableColumnId="12"/>
      <queryTableField id="9" name="Count" tableColumnId="9"/>
      <queryTableField id="14" name="Amount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FDB41DB-36CE-4DDC-9190-6A1E537952D7}" autoFormatId="20" applyNumberFormats="0" applyBorderFormats="0" applyFontFormats="0" applyPatternFormats="0" applyAlignmentFormats="0" applyWidthHeightFormats="0">
  <queryTableRefresh nextId="19">
    <queryTableFields count="4">
      <queryTableField id="17" name="No" tableColumnId="1"/>
      <queryTableField id="14" name="Url" tableColumnId="12"/>
      <queryTableField id="15" name="UserId" tableColumnId="13"/>
      <queryTableField id="16" name="Balance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1CBCF2-5A86-4453-990D-4C11C8695EDD}" autoFormatId="20" applyNumberFormats="0" applyBorderFormats="0" applyFontFormats="0" applyPatternFormats="0" applyAlignmentFormats="0" applyWidthHeightFormats="0">
  <queryTableRefresh nextId="5">
    <queryTableFields count="2">
      <queryTableField id="2" name="abook_id" tableColumnId="2"/>
      <queryTableField id="4" name="abookRecord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C4C3459-7137-4C1D-925C-C5C46A417DB7}" autoFormatId="20" applyNumberFormats="0" applyBorderFormats="0" applyFontFormats="0" applyPatternFormats="0" applyAlignmentFormats="0" applyWidthHeightFormats="0">
  <queryTableRefresh nextId="4">
    <queryTableFields count="2">
      <queryTableField id="1" name="id" tableColumnId="1"/>
      <queryTableField id="2" name="accountRecord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04898429-10CC-4540-AFFE-2F86BB6C59D3}" autoFormatId="20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journalRecor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DE9EB91-8F6C-4FDB-8725-E5AF66960D19}" autoFormatId="20" applyNumberFormats="0" applyBorderFormats="0" applyFontFormats="0" applyPatternFormats="0" applyAlignmentFormats="0" applyWidthHeightFormats="0">
  <queryTableRefresh nextId="3">
    <queryTableFields count="2">
      <queryTableField id="1" name="user_id" tableColumnId="1"/>
      <queryTableField id="2" name="usersRecord" tableColumnId="2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9">
  <rv s="0">
    <v>0</v>
    <v>2</v>
    <v>1</v>
    <v>Generic</v>
    <v>2</v>
    <v>44095</v>
    <v>test01@example.com</v>
    <v>memo of abook2</v>
    <v>name of abook2</v>
    <v>2</v>
    <v>0</v>
    <v>2</v>
    <v>44150.958333333336</v>
    <v>test01@example.com</v>
  </rv>
  <rv s="1">
    <v>2</v>
    <v>test01@example.com</v>
    <v>3</v>
    <v>Generic</v>
    <v>2</v>
    <v>2,4</v>
    <v>test01@example.com</v>
    <v>test01@example.com</v>
  </rv>
  <rv s="0">
    <v>0</v>
    <v>3</v>
    <v>1</v>
    <v>Generic</v>
    <v>3</v>
    <v>44136.794444444444</v>
    <v>test03@example.com</v>
    <v>memo of abook3</v>
    <v>name of abook3</v>
    <v>3</v>
    <v>0</v>
    <v>3</v>
    <v>44167.349305555559</v>
    <v>test03@example.com</v>
  </rv>
  <rv s="1">
    <v>2</v>
    <v>test03@example.com</v>
    <v>3</v>
    <v>Generic</v>
    <v>3</v>
    <v>3,4</v>
    <v>test03@example.com</v>
    <v>test03@example.com</v>
  </rv>
  <rv s="2">
    <v>4</v>
    <v>1</v>
    <v>1</v>
    <v>Generic</v>
    <v>2</v>
    <v>1</v>
    <v>#000001</v>
    <v>43831</v>
    <v>test02@example.com</v>
    <v>1</v>
    <v>1</v>
    <v>Income</v>
    <v>1</v>
    <v>name of 1</v>
    <v>1</v>
    <v>43831</v>
    <v>test01@example.com</v>
    <v>0</v>
    <v>0</v>
    <v>0</v>
  </rv>
  <rv s="2">
    <v>4</v>
    <v>15</v>
    <v>1</v>
    <v>Generic</v>
    <v>3</v>
    <v>1</v>
    <v>#000015</v>
    <v>43831</v>
    <v>test03@example.com</v>
    <v>2</v>
    <v>3</v>
    <v>Assets</v>
    <v>15</v>
    <v>name of 15</v>
    <v>15</v>
    <v>43831</v>
    <v>test03@example.com</v>
    <v>1</v>
    <v>0</v>
    <v>0</v>
  </rv>
  <rv s="2">
    <v>4</v>
    <v>16</v>
    <v>1</v>
    <v>Generic</v>
    <v>2</v>
    <v>1</v>
    <v>#000016</v>
    <v>43831</v>
    <v>test03@example.com</v>
    <v>4</v>
    <v>3</v>
    <v>Assets</v>
    <v>16</v>
    <v>name of 16</v>
    <v>16</v>
    <v>43831</v>
    <v>test03@example.com</v>
    <v>1</v>
    <v>0</v>
    <v>0</v>
  </rv>
  <rv s="1">
    <v>2</v>
    <v>test02@example.com</v>
    <v>3</v>
    <v>Generic</v>
    <v>2</v>
    <v>2</v>
    <v>test02@example.com</v>
    <v>test02@example.com</v>
  </rv>
  <rv s="2">
    <v>4</v>
    <v>2</v>
    <v>1</v>
    <v>Generic</v>
    <v>2</v>
    <v>1</v>
    <v>#000002</v>
    <v>43831</v>
    <v>test01@example.com</v>
    <v>2</v>
    <v>2</v>
    <v>Expense</v>
    <v>2</v>
    <v>name of 2</v>
    <v>2</v>
    <v>43831</v>
    <v>test01@example.com</v>
    <v>0</v>
    <v>0</v>
    <v>0</v>
  </rv>
  <rv s="2">
    <v>4</v>
    <v>8</v>
    <v>1</v>
    <v>Generic</v>
    <v>2</v>
    <v>1</v>
    <v>#000008</v>
    <v>43831</v>
    <v>test02@example.com</v>
    <v>2</v>
    <v>3</v>
    <v>Assets</v>
    <v>8</v>
    <v>name of 8</v>
    <v>8</v>
    <v>43831</v>
    <v>test01@example.com</v>
    <v>0</v>
    <v>1</v>
    <v>1</v>
  </rv>
  <rv s="2">
    <v>4</v>
    <v>7</v>
    <v>1</v>
    <v>Generic</v>
    <v>2</v>
    <v>1</v>
    <v>#000007</v>
    <v>43831</v>
    <v>test01@example.com</v>
    <v>1</v>
    <v>3</v>
    <v>Assets</v>
    <v>7</v>
    <v>name of 7</v>
    <v>7</v>
    <v>43831</v>
    <v>test01@example.com</v>
    <v>0</v>
    <v>0</v>
    <v>0</v>
  </rv>
  <rv s="2">
    <v>4</v>
    <v>3</v>
    <v>1</v>
    <v>Generic</v>
    <v>2</v>
    <v>1</v>
    <v>#000003</v>
    <v>43831</v>
    <v>test01@example.com</v>
    <v>3</v>
    <v>2</v>
    <v>Expense</v>
    <v>3</v>
    <v>name of 3</v>
    <v>3</v>
    <v>43831</v>
    <v>test01@example.com</v>
    <v>1</v>
    <v>0</v>
    <v>0</v>
  </rv>
  <rv s="2">
    <v>4</v>
    <v>9</v>
    <v>1</v>
    <v>Generic</v>
    <v>2</v>
    <v>0</v>
    <v>#000009</v>
    <v>43831</v>
    <v>test02@example.com</v>
    <v>3</v>
    <v>3</v>
    <v>Assets</v>
    <v>9</v>
    <v>name of 9</v>
    <v>9</v>
    <v>43831</v>
    <v>test01@example.com</v>
    <v>0</v>
    <v>0</v>
    <v>0</v>
  </rv>
  <rv s="3">
    <v>5</v>
    <v>1</v>
    <v>6</v>
    <v>Generic</v>
    <v>2</v>
    <v>44044</v>
    <v>200000</v>
    <v>43831</v>
    <v>test01@example.com</v>
    <v>1</v>
    <v>8</v>
    <v/>
    <v/>
    <v>1</v>
    <v>1</v>
    <v>2020-08-01 200000</v>
    <v>1</v>
    <v>43831</v>
    <v>test01@example.com</v>
  </rv>
  <rv s="4">
    <v>5</v>
    <v>36</v>
    <v>6</v>
    <v>Generic</v>
    <v>2</v>
    <v>44077</v>
    <v>1010</v>
    <v>43831</v>
    <v>test03@example.com</v>
    <v>7</v>
    <v>8</v>
    <v>2</v>
    <v>210</v>
    <v>36</v>
    <v>3</v>
    <v>2020-09-03 1010</v>
    <v>36</v>
    <v>43831</v>
    <v>test03@example.com</v>
  </rv>
  <rv s="3">
    <v>5</v>
    <v>34</v>
    <v>6</v>
    <v>Generic</v>
    <v>2</v>
    <v>44075</v>
    <v>1008</v>
    <v>43831</v>
    <v>test03@example.com</v>
    <v>9</v>
    <v>2</v>
    <v/>
    <v/>
    <v>34</v>
    <v>2</v>
    <v>2020-09-01 1008</v>
    <v>34</v>
    <v>43831</v>
    <v>test03@example.com</v>
  </rv>
  <rv s="3">
    <v>5</v>
    <v>35</v>
    <v>6</v>
    <v>Generic</v>
    <v>2</v>
    <v>44076</v>
    <v>1009</v>
    <v>43831</v>
    <v>test03@example.com</v>
    <v>1</v>
    <v>9</v>
    <v/>
    <v/>
    <v>35</v>
    <v>1</v>
    <v>2020-09-02 1009</v>
    <v>35</v>
    <v>43831</v>
    <v>test03@example.com</v>
  </rv>
  <rv s="2">
    <v>4</v>
    <v>4</v>
    <v>1</v>
    <v>Generic</v>
    <v>2</v>
    <v>1</v>
    <v>#000004</v>
    <v>43831</v>
    <v>test02@example.com</v>
    <v>4</v>
    <v>2</v>
    <v>Expense</v>
    <v>4</v>
    <v>name of 4</v>
    <v>4</v>
    <v>43831</v>
    <v>test01@example.com</v>
    <v>0</v>
    <v>0</v>
    <v>0</v>
  </rv>
  <rv s="2">
    <v>4</v>
    <v>6</v>
    <v>1</v>
    <v>Generic</v>
    <v>2</v>
    <v>0</v>
    <v>#000006</v>
    <v>43831</v>
    <v>test02@example.com</v>
    <v>6</v>
    <v>2</v>
    <v>Expense</v>
    <v>6</v>
    <v>name of 6</v>
    <v>6</v>
    <v>43831</v>
    <v>test01@example.com</v>
    <v>0</v>
    <v>0</v>
    <v>0</v>
  </rv>
  <rv s="4">
    <v>5</v>
    <v>5</v>
    <v>6</v>
    <v>Generic</v>
    <v>2</v>
    <v>44047</v>
    <v>10000</v>
    <v>43831</v>
    <v>test01@example.com</v>
    <v>8</v>
    <v>7</v>
    <v>3</v>
    <v>210</v>
    <v>5</v>
    <v>3</v>
    <v>2020-08-04 10000</v>
    <v>5</v>
    <v>43831</v>
    <v>test01@example.com</v>
  </rv>
  <rv s="0">
    <v>0</v>
    <v>1</v>
    <v>1</v>
    <v>Generic</v>
    <v>1</v>
    <v>44095</v>
    <v>test01@example.com</v>
    <v>memo of abook1</v>
    <v>name of abook1</v>
    <v>1</v>
    <v>0</v>
    <v>1</v>
    <v>44095</v>
    <v>test01@example.com</v>
  </rv>
  <rv s="0">
    <v>0</v>
    <v>4</v>
    <v>1</v>
    <v>Generic</v>
    <v>4</v>
    <v>44136.794444444444</v>
    <v>test01@example.com</v>
    <v>memo of abook4</v>
    <v>name of abook4</v>
    <v>4</v>
    <v>0</v>
    <v>4</v>
    <v>44167.349305555559</v>
    <v>test01@example.com</v>
  </rv>
  <rv s="2">
    <v>4</v>
    <v>5</v>
    <v>1</v>
    <v>Generic</v>
    <v>2</v>
    <v>1</v>
    <v>#000005</v>
    <v>43831</v>
    <v>test02@example.com</v>
    <v>5</v>
    <v>2</v>
    <v>Expense</v>
    <v>5</v>
    <v>name of 5</v>
    <v>5</v>
    <v>43831</v>
    <v>test01@example.com</v>
    <v>0</v>
    <v>0</v>
    <v>0</v>
  </rv>
  <rv s="2">
    <v>4</v>
    <v>10</v>
    <v>1</v>
    <v>Generic</v>
    <v>3</v>
    <v>1</v>
    <v>#000010</v>
    <v>43831</v>
    <v>test03@example.com</v>
    <v>1</v>
    <v>2</v>
    <v>Expense</v>
    <v>10</v>
    <v>name of 10</v>
    <v>10</v>
    <v>43831</v>
    <v>test03@example.com</v>
    <v>0</v>
    <v>0</v>
    <v>0</v>
  </rv>
  <rv s="2">
    <v>4</v>
    <v>11</v>
    <v>1</v>
    <v>Generic</v>
    <v>3</v>
    <v>1</v>
    <v>#000011</v>
    <v>43831</v>
    <v>test03@example.com</v>
    <v>2</v>
    <v>2</v>
    <v>Expense</v>
    <v>11</v>
    <v>name of 11</v>
    <v>11</v>
    <v>43831</v>
    <v>test03@example.com</v>
    <v>0</v>
    <v>0</v>
    <v>0</v>
  </rv>
  <rv s="2">
    <v>4</v>
    <v>12</v>
    <v>1</v>
    <v>Generic</v>
    <v>3</v>
    <v>1</v>
    <v>#000012</v>
    <v>43831</v>
    <v>test03@example.com</v>
    <v>3</v>
    <v>2</v>
    <v>Expense</v>
    <v>12</v>
    <v>name of 12</v>
    <v>12</v>
    <v>43831</v>
    <v>test03@example.com</v>
    <v>0</v>
    <v>0</v>
    <v>0</v>
  </rv>
  <rv s="2">
    <v>4</v>
    <v>13</v>
    <v>1</v>
    <v>Generic</v>
    <v>3</v>
    <v>1</v>
    <v>#000013</v>
    <v>43831</v>
    <v>test03@example.com</v>
    <v>4</v>
    <v>2</v>
    <v>Expense</v>
    <v>13</v>
    <v>name of 13</v>
    <v>13</v>
    <v>43831</v>
    <v>test03@example.com</v>
    <v>0</v>
    <v>0</v>
    <v>0</v>
  </rv>
  <rv s="2">
    <v>4</v>
    <v>14</v>
    <v>1</v>
    <v>Generic</v>
    <v>3</v>
    <v>1</v>
    <v>#000014</v>
    <v>43831</v>
    <v>test03@example.com</v>
    <v>1</v>
    <v>3</v>
    <v>Assets</v>
    <v>14</v>
    <v>name of 14</v>
    <v>14</v>
    <v>43831</v>
    <v>test03@example.com</v>
    <v>0</v>
    <v>0</v>
    <v>0</v>
  </rv>
  <rv s="3">
    <v>5</v>
    <v>2</v>
    <v>6</v>
    <v>Generic</v>
    <v>2</v>
    <v>44044</v>
    <v>1000</v>
    <v>43831</v>
    <v>test01@example.com</v>
    <v>8</v>
    <v>4</v>
    <v/>
    <v/>
    <v>2</v>
    <v>2</v>
    <v>2020-08-01 1000</v>
    <v>2</v>
    <v>43831</v>
    <v>test01@example.com</v>
  </rv>
  <rv s="3">
    <v>5</v>
    <v>3</v>
    <v>6</v>
    <v>Generic</v>
    <v>2</v>
    <v>44045</v>
    <v>500</v>
    <v>43831</v>
    <v>test01@example.com</v>
    <v>8</v>
    <v>4</v>
    <v/>
    <v/>
    <v>3</v>
    <v>2</v>
    <v>2020-08-02 500</v>
    <v>3</v>
    <v>43831</v>
    <v>test01@example.com</v>
  </rv>
  <rv s="3">
    <v>5</v>
    <v>4</v>
    <v>6</v>
    <v>Generic</v>
    <v>2</v>
    <v>44046</v>
    <v>600</v>
    <v>43831</v>
    <v>test01@example.com</v>
    <v>8</v>
    <v>4</v>
    <v/>
    <v/>
    <v>4</v>
    <v>2</v>
    <v>2020-08-03 600</v>
    <v>4</v>
    <v>43831</v>
    <v>test01@example.com</v>
  </rv>
  <rv s="3">
    <v>5</v>
    <v>6</v>
    <v>6</v>
    <v>Generic</v>
    <v>2</v>
    <v>44048</v>
    <v>1000</v>
    <v>43831</v>
    <v>test01@example.com</v>
    <v>7</v>
    <v>4</v>
    <v/>
    <v/>
    <v>6</v>
    <v>2</v>
    <v>2020-08-05 1000</v>
    <v>6</v>
    <v>43831</v>
    <v>test01@example.com</v>
  </rv>
  <rv s="3">
    <v>5</v>
    <v>7</v>
    <v>6</v>
    <v>Generic</v>
    <v>2</v>
    <v>44049</v>
    <v>70000</v>
    <v>43831</v>
    <v>test01@example.com</v>
    <v>8</v>
    <v>2</v>
    <v/>
    <v/>
    <v>7</v>
    <v>2</v>
    <v>2020-08-06 70000</v>
    <v>7</v>
    <v>43831</v>
    <v>test01@example.com</v>
  </rv>
  <rv s="3">
    <v>5</v>
    <v>8</v>
    <v>6</v>
    <v>Generic</v>
    <v>2</v>
    <v>44050</v>
    <v>12000</v>
    <v>43831</v>
    <v>test01@example.com</v>
    <v>8</v>
    <v>6</v>
    <v/>
    <v/>
    <v>8</v>
    <v>2</v>
    <v>2020-08-07 12000</v>
    <v>8</v>
    <v>43831</v>
    <v>test01@example.com</v>
  </rv>
  <rv s="3">
    <v>5</v>
    <v>9</v>
    <v>6</v>
    <v>Generic</v>
    <v>2</v>
    <v>44051</v>
    <v>1000</v>
    <v>43831</v>
    <v>test01@example.com</v>
    <v>8</v>
    <v>4</v>
    <v/>
    <v/>
    <v>9</v>
    <v>2</v>
    <v>2020-08-08 1000</v>
    <v>9</v>
    <v>43831</v>
    <v>test01@example.com</v>
  </rv>
  <rv s="3">
    <v>5</v>
    <v>10</v>
    <v>6</v>
    <v>Generic</v>
    <v>2</v>
    <v>44052</v>
    <v>1000</v>
    <v>43831</v>
    <v>test01@example.com</v>
    <v>8</v>
    <v>4</v>
    <v/>
    <v/>
    <v>10</v>
    <v>2</v>
    <v>2020-08-09 1000</v>
    <v>10</v>
    <v>43831</v>
    <v>test01@example.com</v>
  </rv>
  <rv s="3">
    <v>5</v>
    <v>11</v>
    <v>6</v>
    <v>Generic</v>
    <v>2</v>
    <v>44053</v>
    <v>1000</v>
    <v>43831</v>
    <v>test01@example.com</v>
    <v>7</v>
    <v>7</v>
    <v/>
    <v/>
    <v>11</v>
    <v>2</v>
    <v>2020-08-10 1000</v>
    <v>11</v>
    <v>43831</v>
    <v>test01@example.com</v>
  </rv>
  <rv s="3">
    <v>5</v>
    <v>12</v>
    <v>6</v>
    <v>Generic</v>
    <v>2</v>
    <v>44053</v>
    <v>700</v>
    <v>43831</v>
    <v>test01@example.com</v>
    <v>8</v>
    <v>4</v>
    <v/>
    <v/>
    <v>12</v>
    <v>2</v>
    <v>2020-08-10 700</v>
    <v>12</v>
    <v>43831</v>
    <v>test01@example.com</v>
  </rv>
  <rv s="3">
    <v>5</v>
    <v>13</v>
    <v>6</v>
    <v>Generic</v>
    <v>2</v>
    <v>44071</v>
    <v>5000</v>
    <v>43831</v>
    <v>test01@example.com</v>
    <v>8</v>
    <v>4</v>
    <v/>
    <v/>
    <v>13</v>
    <v>2</v>
    <v>2020-08-28 5000</v>
    <v>13</v>
    <v>43831</v>
    <v>test01@example.com</v>
  </rv>
  <rv s="3">
    <v>5</v>
    <v>14</v>
    <v>6</v>
    <v>Generic</v>
    <v>2</v>
    <v>44071</v>
    <v>30000</v>
    <v>43831</v>
    <v>test01@example.com</v>
    <v>8</v>
    <v>5</v>
    <v/>
    <v/>
    <v>14</v>
    <v>2</v>
    <v>2020-08-28 30000</v>
    <v>14</v>
    <v>43831</v>
    <v>test01@example.com</v>
  </rv>
  <rv s="3">
    <v>5</v>
    <v>15</v>
    <v>6</v>
    <v>Generic</v>
    <v>2</v>
    <v>44072</v>
    <v>3000</v>
    <v>43831</v>
    <v>test01@example.com</v>
    <v>8</v>
    <v>4</v>
    <v/>
    <v/>
    <v>15</v>
    <v>2</v>
    <v>2020-08-29 3000</v>
    <v>15</v>
    <v>43831</v>
    <v>test01@example.com</v>
  </rv>
  <rv s="3">
    <v>5</v>
    <v>16</v>
    <v>6</v>
    <v>Generic</v>
    <v>2</v>
    <v>44073</v>
    <v>4000</v>
    <v>43831</v>
    <v>test01@example.com</v>
    <v>8</v>
    <v>4</v>
    <v/>
    <v/>
    <v>16</v>
    <v>2</v>
    <v>2020-08-30 4000</v>
    <v>16</v>
    <v>43831</v>
    <v>test01@example.com</v>
  </rv>
  <rv s="3">
    <v>5</v>
    <v>17</v>
    <v>6</v>
    <v>Generic</v>
    <v>2</v>
    <v>44074</v>
    <v>5000</v>
    <v>43831</v>
    <v>test01@example.com</v>
    <v>8</v>
    <v>5</v>
    <v/>
    <v/>
    <v>17</v>
    <v>2</v>
    <v>2020-08-31 5000</v>
    <v>17</v>
    <v>43831</v>
    <v>test01@example.com</v>
  </rv>
  <rv s="3">
    <v>5</v>
    <v>18</v>
    <v>6</v>
    <v>Generic</v>
    <v>2</v>
    <v>44075</v>
    <v>180000</v>
    <v>43831</v>
    <v>test01@example.com</v>
    <v>1</v>
    <v>8</v>
    <v/>
    <v/>
    <v>18</v>
    <v>1</v>
    <v>2020-09-01 180000</v>
    <v>18</v>
    <v>43831</v>
    <v>test01@example.com</v>
  </rv>
  <rv s="3">
    <v>5</v>
    <v>19</v>
    <v>6</v>
    <v>Generic</v>
    <v>2</v>
    <v>44075</v>
    <v>30000</v>
    <v>43831</v>
    <v>test01@example.com</v>
    <v>8</v>
    <v>7</v>
    <v/>
    <v/>
    <v>19</v>
    <v>3</v>
    <v>2020-09-01 30000</v>
    <v>19</v>
    <v>43831</v>
    <v>test01@example.com</v>
  </rv>
  <rv s="3">
    <v>5</v>
    <v>20</v>
    <v>6</v>
    <v>Generic</v>
    <v>2</v>
    <v>44076</v>
    <v>6000</v>
    <v>43831</v>
    <v>test01@example.com</v>
    <v>8</v>
    <v>4</v>
    <v/>
    <v/>
    <v>20</v>
    <v>2</v>
    <v>2020-09-02 6000</v>
    <v>20</v>
    <v>43831</v>
    <v>test01@example.com</v>
  </rv>
  <rv s="3">
    <v>5</v>
    <v>21</v>
    <v>6</v>
    <v>Generic</v>
    <v>2</v>
    <v>44077</v>
    <v>7000</v>
    <v>43831</v>
    <v>test01@example.com</v>
    <v>8</v>
    <v>4</v>
    <v/>
    <v/>
    <v>21</v>
    <v>2</v>
    <v>2020-09-03 7000</v>
    <v>21</v>
    <v>43831</v>
    <v>test01@example.com</v>
  </rv>
  <rv s="3">
    <v>5</v>
    <v>22</v>
    <v>6</v>
    <v>Generic</v>
    <v>2</v>
    <v>44078</v>
    <v>8000</v>
    <v>43831</v>
    <v>test01@example.com</v>
    <v>8</v>
    <v>4</v>
    <v/>
    <v/>
    <v>22</v>
    <v>2</v>
    <v>2020-09-04 8000</v>
    <v>22</v>
    <v>43831</v>
    <v>test01@example.com</v>
  </rv>
  <rv s="3">
    <v>5</v>
    <v>23</v>
    <v>6</v>
    <v>Generic</v>
    <v>3</v>
    <v>44044</v>
    <v>1000</v>
    <v>43831</v>
    <v>test03@example.com</v>
    <v>14</v>
    <v>10</v>
    <v/>
    <v/>
    <v>23</v>
    <v>2</v>
    <v>2020-08-01 1000</v>
    <v>23</v>
    <v>43831</v>
    <v>test03@example.com</v>
  </rv>
  <rv s="3">
    <v>5</v>
    <v>24</v>
    <v>6</v>
    <v>Generic</v>
    <v>3</v>
    <v>44045</v>
    <v>1001</v>
    <v>43831</v>
    <v>test03@example.com</v>
    <v>14</v>
    <v>11</v>
    <v/>
    <v/>
    <v>24</v>
    <v>2</v>
    <v>2020-08-02 1001</v>
    <v>24</v>
    <v>43831</v>
    <v>test03@example.com</v>
  </rv>
  <rv s="3">
    <v>5</v>
    <v>25</v>
    <v>6</v>
    <v>Generic</v>
    <v>3</v>
    <v>44046</v>
    <v>1002</v>
    <v>43831</v>
    <v>test03@example.com</v>
    <v>14</v>
    <v>12</v>
    <v/>
    <v/>
    <v>25</v>
    <v>2</v>
    <v>2020-08-03 1002</v>
    <v>25</v>
    <v>43831</v>
    <v>test03@example.com</v>
  </rv>
  <rv s="3">
    <v>5</v>
    <v>26</v>
    <v>6</v>
    <v>Generic</v>
    <v>3</v>
    <v>44047</v>
    <v>1003</v>
    <v>43831</v>
    <v>test03@example.com</v>
    <v>14</v>
    <v>13</v>
    <v/>
    <v/>
    <v>26</v>
    <v>2</v>
    <v>2020-08-04 1003</v>
    <v>26</v>
    <v>43831</v>
    <v>test03@example.com</v>
  </rv>
  <rv s="3">
    <v>5</v>
    <v>27</v>
    <v>6</v>
    <v>Generic</v>
    <v>3</v>
    <v>44048</v>
    <v>1004</v>
    <v>43831</v>
    <v>test03@example.com</v>
    <v>14</v>
    <v>10</v>
    <v/>
    <v/>
    <v>27</v>
    <v>2</v>
    <v>2020-08-05 1004</v>
    <v>27</v>
    <v>43831</v>
    <v>test03@example.com</v>
  </rv>
  <rv s="3">
    <v>5</v>
    <v>28</v>
    <v>6</v>
    <v>Generic</v>
    <v>3</v>
    <v>44049</v>
    <v>1005</v>
    <v>43831</v>
    <v>test03@example.com</v>
    <v>14</v>
    <v>11</v>
    <v/>
    <v/>
    <v>28</v>
    <v>2</v>
    <v>2020-08-06 1005</v>
    <v>28</v>
    <v>43831</v>
    <v>test03@example.com</v>
  </rv>
  <rv s="3">
    <v>5</v>
    <v>29</v>
    <v>6</v>
    <v>Generic</v>
    <v>3</v>
    <v>44073</v>
    <v>1006</v>
    <v>43831</v>
    <v>test03@example.com</v>
    <v>14</v>
    <v>12</v>
    <v/>
    <v/>
    <v>29</v>
    <v>2</v>
    <v>2020-08-30 1006</v>
    <v>29</v>
    <v>43831</v>
    <v>test03@example.com</v>
  </rv>
  <rv s="3">
    <v>5</v>
    <v>30</v>
    <v>6</v>
    <v>Generic</v>
    <v>3</v>
    <v>44074</v>
    <v>1007</v>
    <v>43831</v>
    <v>test03@example.com</v>
    <v>14</v>
    <v>13</v>
    <v/>
    <v/>
    <v>30</v>
    <v>2</v>
    <v>2020-08-31 1007</v>
    <v>30</v>
    <v>43831</v>
    <v>test03@example.com</v>
  </rv>
  <rv s="3">
    <v>5</v>
    <v>31</v>
    <v>6</v>
    <v>Generic</v>
    <v>3</v>
    <v>44075</v>
    <v>1008</v>
    <v>43831</v>
    <v>test03@example.com</v>
    <v>14</v>
    <v>12</v>
    <v/>
    <v/>
    <v>31</v>
    <v>2</v>
    <v>2020-09-01 1008</v>
    <v>31</v>
    <v>43831</v>
    <v>test03@example.com</v>
  </rv>
  <rv s="3">
    <v>5</v>
    <v>32</v>
    <v>6</v>
    <v>Generic</v>
    <v>3</v>
    <v>44076</v>
    <v>1009</v>
    <v>43831</v>
    <v>test03@example.com</v>
    <v>14</v>
    <v>13</v>
    <v/>
    <v/>
    <v>32</v>
    <v>2</v>
    <v>2020-09-02 1009</v>
    <v>32</v>
    <v>43831</v>
    <v>test03@example.com</v>
  </rv>
  <rv s="3">
    <v>5</v>
    <v>33</v>
    <v>6</v>
    <v>Generic</v>
    <v>3</v>
    <v>44077</v>
    <v>1010</v>
    <v>43831</v>
    <v>test03@example.com</v>
    <v>14</v>
    <v>13</v>
    <v/>
    <v/>
    <v>33</v>
    <v>2</v>
    <v>2020-09-03 1010</v>
    <v>33</v>
    <v>43831</v>
    <v>test03@example.com</v>
  </rv>
</rvData>
</file>

<file path=xl/richData/rdrichvaluestructure.xml><?xml version="1.0" encoding="utf-8"?>
<rvStructures xmlns="http://schemas.microsoft.com/office/spreadsheetml/2017/richdata" count="5">
  <s t="_entity">
    <k n="_Display" t="spb"/>
    <k n="_DisplayString" t="s"/>
    <k n="_Format" t="spb"/>
    <k n="_Icon" t="s"/>
    <k n="abook_id" t="s"/>
    <k n="created_date"/>
    <k n="created_user_id" t="s"/>
    <k n="memo" t="s"/>
    <k n="name" t="s"/>
    <k n="start_of_month_date"/>
    <k n="start_of_month_is_prev" t="b"/>
    <k n="Title" t="s"/>
    <k n="updated_date"/>
    <k n="updated_user_id" t="s"/>
  </s>
  <s t="_entity">
    <k n="_Display" t="spb"/>
    <k n="_DisplayString" t="s"/>
    <k n="_Format" t="spb"/>
    <k n="_Icon" t="s"/>
    <k n="abook_id" t="s"/>
    <k n="abooks" t="s"/>
    <k n="Title" t="s"/>
    <k n="user_id" t="s"/>
  </s>
  <s t="_entity">
    <k n="_Display" t="spb"/>
    <k n="_DisplayString" t="s"/>
    <k n="_Format" t="spb"/>
    <k n="_Icon" t="s"/>
    <k n="abook_id" t="s"/>
    <k n="avaliable" t="b"/>
    <k n="color" t="s"/>
    <k n="created_date"/>
    <k n="created_user_id" t="s"/>
    <k n="disp_order"/>
    <k n="finance_div"/>
    <k n="finance_div_disp" t="s"/>
    <k n="id" t="s"/>
    <k n="name" t="s"/>
    <k n="Title" t="s"/>
    <k n="updated_date"/>
    <k n="updated_user_id" t="s"/>
    <k n="use_fee" t="b"/>
    <k n="usually_used_for_payment" t="b"/>
    <k n="usually_used_for_receipt" t="b"/>
  </s>
  <s t="_entity">
    <k n="_Display" t="spb"/>
    <k n="_DisplayString" t="s"/>
    <k n="_Format" t="spb"/>
    <k n="_Icon" t="s"/>
    <k n="abook_id" t="s"/>
    <k n="accrual_date"/>
    <k n="amount"/>
    <k n="created_date"/>
    <k n="created_user_id" t="s"/>
    <k n="credit_account_id" t="s"/>
    <k n="debit_account_id" t="s"/>
    <k n="fee_account_id" t="s"/>
    <k n="fee_amount" t="s"/>
    <k n="id" t="s"/>
    <k n="journal_div"/>
    <k n="memo" t="s"/>
    <k n="Title" t="s"/>
    <k n="updated_date"/>
    <k n="updated_user_id" t="s"/>
  </s>
  <s t="_entity">
    <k n="_Display" t="spb"/>
    <k n="_DisplayString" t="s"/>
    <k n="_Format" t="spb"/>
    <k n="_Icon" t="s"/>
    <k n="abook_id" t="s"/>
    <k n="accrual_date"/>
    <k n="amount"/>
    <k n="created_date"/>
    <k n="created_user_id" t="s"/>
    <k n="credit_account_id" t="s"/>
    <k n="debit_account_id" t="s"/>
    <k n="fee_account_id" t="s"/>
    <k n="fee_amount"/>
    <k n="id" t="s"/>
    <k n="journal_div"/>
    <k n="memo" t="s"/>
    <k n="Title" t="s"/>
    <k n="updated_date"/>
    <k n="updated_user_id" t="s"/>
  </s>
</rvStructures>
</file>

<file path=xl/richData/rdsupportingpropertybag.xml><?xml version="1.0" encoding="utf-8"?>
<supportingPropertyBags xmlns="http://schemas.microsoft.com/office/spreadsheetml/2017/richdata2">
  <spbArrays count="4">
    <a count="14">
      <v t="s">_Icon</v>
      <v t="s">_DisplayString</v>
      <v t="s">Title</v>
      <v t="s">_Format</v>
      <v t="s">abook_id</v>
      <v t="s">name</v>
      <v t="s">memo</v>
      <v t="s">start_of_month_date</v>
      <v t="s">start_of_month_is_prev</v>
      <v t="s">created_user_id</v>
      <v t="s">updated_user_id</v>
      <v t="s">created_date</v>
      <v t="s">updated_date</v>
      <v t="s">_Display</v>
    </a>
    <a count="8">
      <v t="s">_Icon</v>
      <v t="s">_DisplayString</v>
      <v t="s">Title</v>
      <v t="s">_Format</v>
      <v t="s">user_id</v>
      <v t="s">abook_id</v>
      <v t="s">abooks</v>
      <v t="s">_Display</v>
    </a>
    <a count="20">
      <v t="s">_Icon</v>
      <v t="s">_DisplayString</v>
      <v t="s">Title</v>
      <v t="s">_Format</v>
      <v t="s">id</v>
      <v t="s">abook_id</v>
      <v t="s">finance_div</v>
      <v t="s">finance_div_disp</v>
      <v t="s">name</v>
      <v t="s">use_fee</v>
      <v t="s">avaliable</v>
      <v t="s">disp_order</v>
      <v t="s">color</v>
      <v t="s">usually_used_for_payment</v>
      <v t="s">usually_used_for_receipt</v>
      <v t="s">created_user_id</v>
      <v t="s">updated_user_id</v>
      <v t="s">created_date</v>
      <v t="s">updated_date</v>
      <v t="s">_Display</v>
    </a>
    <a count="19">
      <v t="s">_Icon</v>
      <v t="s">_DisplayString</v>
      <v t="s">Title</v>
      <v t="s">_Format</v>
      <v t="s">id</v>
      <v t="s">abook_id</v>
      <v t="s">accrual_date</v>
      <v t="s">journal_div</v>
      <v t="s">debit_account_id</v>
      <v t="s">credit_account_id</v>
      <v t="s">amount</v>
      <v t="s">fee_account_id</v>
      <v t="s">fee_amount</v>
      <v t="s">memo</v>
      <v t="s">created_user_id</v>
      <v t="s">updated_user_id</v>
      <v t="s">created_date</v>
      <v t="s">updated_date</v>
      <v t="s">_Display</v>
    </a>
  </spbArrays>
  <spbData count="7">
    <spb s="0">
      <v>0</v>
    </spb>
    <spb s="1">
      <v>1</v>
      <v>2</v>
      <v>2</v>
    </spb>
    <spb s="0">
      <v>1</v>
    </spb>
    <spb s="2">
      <v>1</v>
    </spb>
    <spb s="0">
      <v>2</v>
    </spb>
    <spb s="0">
      <v>3</v>
    </spb>
    <spb s="3">
      <v>1</v>
      <v>3</v>
      <v>2</v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^Order" t="spba"/>
  </s>
  <s>
    <k n="Title" t="i"/>
    <k n="created_date" t="i"/>
    <k n="updated_date" t="i"/>
  </s>
  <s>
    <k n="Title" t="i"/>
  </s>
  <s>
    <k n="Title" t="i"/>
    <k n="accrual_date" t="i"/>
    <k n="created_date" t="i"/>
    <k n="updated_dat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27" formatCode="yyyy/m/d\ h:mm"/>
    </x:dxf>
    <x:dxf>
      <x:numFmt numFmtId="19" formatCode="yyyy/m/d"/>
    </x:dxf>
  </dxfs>
  <richProperties>
    <rPr n="IsTitleField" t="b"/>
  </richProperties>
  <richStyles>
    <rSty>
      <rpv i="0">1</rpv>
    </rSty>
    <rSty dxfid="0"/>
    <rSty dxfid="1"/>
  </richStyles>
</richStyleSheet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AB58C9-75AA-4BCC-B572-F3B68536F5F5}" name="catalog" displayName="catalog" ref="A1:A10" totalsRowShown="0">
  <autoFilter ref="A1:A10" xr:uid="{9C841CCD-E3FD-4139-926C-520340A9388B}"/>
  <tableColumns count="1">
    <tableColumn id="1" xr3:uid="{1EEDE13A-9C0A-49C1-8CC8-74A06CDAF616}" name="Name"/>
  </tableColumns>
  <tableStyleInfo name="TableCase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81355F0-9361-41FA-A846-9779435090EE}" name="access_case" displayName="access_case" ref="A1:G43" totalsRowShown="0">
  <autoFilter ref="A1:G43" xr:uid="{6794BC76-3C6B-4271-9C8D-CE10FB6AC4B9}"/>
  <tableColumns count="7">
    <tableColumn id="6" xr3:uid="{B884BE5E-1AF6-4AA0-8CB1-7706083A7F66}" name="No"/>
    <tableColumn id="1" xr3:uid="{DB473D91-03F6-4EF7-ACA8-6C24068955B4}" name="Method"/>
    <tableColumn id="2" xr3:uid="{49B40BDD-0147-43D3-81A2-1734E5F1A43E}" name="Url"/>
    <tableColumn id="3" xr3:uid="{6E5F0BB0-92FB-49D8-9CED-36C51501FD9F}" name="RequestBody"/>
    <tableColumn id="4" xr3:uid="{858A6A3D-ECD3-464D-A2C3-1BDEB34DCBB3}" name="UserId"/>
    <tableColumn id="5" xr3:uid="{F7FFFB76-C9C5-480E-9031-96835F9F0C46}" name="XAbookId"/>
    <tableColumn id="7" xr3:uid="{9D2A1EFA-5E0E-4350-AAB8-A318B1D7DA38}" name="StatusCode"/>
  </tableColumns>
  <tableStyleInfo name="TableCase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DED54-8191-4236-885C-30146185617B}" name="basic_case" displayName="basic_case" ref="A1:I124" tableType="queryTable" totalsRowShown="0">
  <autoFilter ref="A1:I124" xr:uid="{67116456-48FB-4BA1-8533-1697B146C875}"/>
  <tableColumns count="9">
    <tableColumn id="1" xr3:uid="{D156CB72-5940-48A9-84D4-05187CF2A1C1}" uniqueName="1" name="No" queryTableFieldId="1"/>
    <tableColumn id="2" xr3:uid="{83B33020-7934-4645-98E2-8CD67E586D31}" uniqueName="2" name="Url" queryTableFieldId="2"/>
    <tableColumn id="3" xr3:uid="{D5A234E0-CFD4-4F82-8506-7784370D759F}" uniqueName="3" name="Method" queryTableFieldId="3"/>
    <tableColumn id="8" xr3:uid="{D3CFBBC5-5575-4304-958D-0BB573E77F32}" uniqueName="8" name="UserId" queryTableFieldId="8"/>
    <tableColumn id="9" xr3:uid="{CE79A030-04F9-41D0-A7F0-859241EFC469}" uniqueName="9" name="XAbookId" queryTableFieldId="9"/>
    <tableColumn id="4" xr3:uid="{338771C4-6834-40E5-B38C-5D8079A033E5}" uniqueName="4" name="StatusCode" queryTableFieldId="4"/>
    <tableColumn id="5" xr3:uid="{C818721F-2504-4BE2-B1B1-E394D0113DE3}" uniqueName="5" name="RequestBody" queryTableFieldId="5"/>
    <tableColumn id="6" xr3:uid="{6EAF0CA6-33EA-4D08-BF69-1BADB2355D9F}" uniqueName="6" name="JsonPath" queryTableFieldId="6"/>
    <tableColumn id="7" xr3:uid="{534E810F-A373-4D14-8AA8-68CE22B0FF7F}" uniqueName="7" name="Match" queryTableFieldId="7"/>
  </tableColumns>
  <tableStyleInfo name="TableCase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315786B-6230-4E0D-9BE0-3005F8DAE2A6}" name="AB_001" displayName="AB_001" ref="A1:O21" totalsRowShown="0" headerRowDxfId="16" dataDxfId="102" tableBorderDxfId="101">
  <autoFilter ref="A1:O21" xr:uid="{7B627629-F432-4AEB-84A2-24E5632E3309}"/>
  <tableColumns count="15">
    <tableColumn id="9" xr3:uid="{78543952-35FE-4828-9C68-5024CB6688E3}" name="No" dataDxfId="31">
      <calculatedColumnFormula>ROW()-1</calculatedColumnFormula>
    </tableColumn>
    <tableColumn id="10" xr3:uid="{4E5EA32D-513F-4CBD-A7C5-52B2C82D1C67}" name="Url" dataDxfId="66"/>
    <tableColumn id="5" xr3:uid="{FDE3FB11-DC07-4152-BE55-A30FE5C813D7}" name="Abook" dataDxfId="32">
      <calculatedColumnFormula array="1">IFERROR(VLOOKUP(IF(COUNTBLANK(AB_001[[#This Row],[XAbookId]]),_FV(AB_001[[#This Row],[User]],"abook_id"),AB_001[[#This Row],[XAbookId]]),abookRecord[],2,FALSE),"")</calculatedColumnFormula>
    </tableColumn>
    <tableColumn id="8" xr3:uid="{DFC744BE-2587-4624-8295-C6C78112630C}" name="Method" dataDxfId="65"/>
    <tableColumn id="1" xr3:uid="{AE5C7E8B-B453-49C1-9D4C-DCE3F7DC9E95}" name="StatusCode" dataDxfId="30"/>
    <tableColumn id="4" xr3:uid="{9A0CBA37-0212-44C6-9D9E-A470274BD9DF}" name="User" dataDxfId="64"/>
    <tableColumn id="21" xr3:uid="{1D1C4B52-057B-49FC-A947-C7F525BA5C8B}" name="XAbookId" dataDxfId="63"/>
    <tableColumn id="2" xr3:uid="{4D38530E-B264-4851-A202-5C3D45439D84}" name="name" dataDxfId="62">
      <calculatedColumnFormula>LEFT(REPT("ABCDEFGHIJKLMNOPQRSTUVWXYZ",100),#REF!)</calculatedColumnFormula>
    </tableColumn>
    <tableColumn id="3" xr3:uid="{76B4BDAA-5D67-4327-8F16-0453F56486B7}" name="memo" dataDxfId="61">
      <calculatedColumnFormula>REPT(".",301)</calculatedColumnFormula>
    </tableColumn>
    <tableColumn id="15" xr3:uid="{D945A851-41D7-41FD-9465-4A46E0F98D18}" name="startOfMonthDate" dataDxfId="60"/>
    <tableColumn id="16" xr3:uid="{1AC85790-6E87-4E28-AFB0-E2B91A136359}" name="startOfMonthIsPrev" dataDxfId="59"/>
    <tableColumn id="6" xr3:uid="{7D112119-4666-4526-BD93-BC4DBD2C29BB}" name="JsonPath" dataDxfId="58"/>
    <tableColumn id="11" xr3:uid="{320A7AC1-C4F0-48F0-8DE9-D7E97DEEDB4A}" name="Match" dataDxfId="57"/>
    <tableColumn id="12" xr3:uid="{0E290E1B-9971-4D56-936E-4BF6F1971F39}" name="Note" dataDxfId="56"/>
    <tableColumn id="7" xr3:uid="{60DC9954-E890-42DE-861D-A9A5B44145EC}" name="UserId" dataDxfId="55">
      <calculatedColumnFormula array="1">_FV(AB_001[[#This Row],[User]],"user_id")</calculatedColumnFormula>
    </tableColumn>
  </tableColumns>
  <tableStyleInfo name="TableCase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5014560-DBB0-43FE-87C2-0B189167C7EF}" name="AC_001" displayName="AC_001" ref="A1:R35" totalsRowShown="0" headerRowDxfId="17" headerRowBorderDxfId="100" tableBorderDxfId="99" totalsRowBorderDxfId="98">
  <autoFilter ref="A1:R35" xr:uid="{B7975ABA-FF2D-4F61-A3FF-08167BD9AB16}"/>
  <tableColumns count="18">
    <tableColumn id="1" xr3:uid="{9F589D38-BD5F-433F-B2DF-E9A6813D7485}" name="No" dataDxfId="97">
      <calculatedColumnFormula>ROW()-1</calculatedColumnFormula>
    </tableColumn>
    <tableColumn id="2" xr3:uid="{27EB4677-925B-484D-A50A-26A4EE309637}" name="Url" dataDxfId="96">
      <calculatedColumnFormula array="1">"/accounts"&amp;IF(COUNTBLANK(AC_001[[#This Row],[Account]]),"","/"&amp;_FV(AC_001[[#This Row],[Account]],"id"))</calculatedColumnFormula>
    </tableColumn>
    <tableColumn id="3" xr3:uid="{FBE64393-11EE-4DBE-9119-4BA602605F82}" name="Account" dataDxfId="95"/>
    <tableColumn id="4" xr3:uid="{676AD923-2311-44E0-94DD-725729CD4032}" name="Method" dataDxfId="94"/>
    <tableColumn id="5" xr3:uid="{3BC36B1F-F38C-46AB-BFF9-3F502AAFD6D3}" name="StatusCode" dataDxfId="29"/>
    <tableColumn id="6" xr3:uid="{DABAF942-D663-4BFE-BA6C-215E1A2BC950}" name="User" dataDxfId="93"/>
    <tableColumn id="7" xr3:uid="{6BAE7015-245E-46BD-9A7C-FFB7C3237FDF}" name="XAbookId" dataDxfId="92"/>
    <tableColumn id="8" xr3:uid="{E2391F71-32C6-4520-84FF-F5246A73B7A1}" name="name" dataDxfId="91"/>
    <tableColumn id="9" xr3:uid="{9B6C38A0-E3F4-4DD4-A289-17C337A66C66}" name="financeDiv" dataDxfId="90"/>
    <tableColumn id="10" xr3:uid="{61C42249-473C-469A-A17D-D419512191EB}" name="useFee" dataDxfId="89"/>
    <tableColumn id="11" xr3:uid="{5F0EA641-3E6B-4B32-9AC3-E25C341DDA80}" name="avaliable" dataDxfId="88"/>
    <tableColumn id="12" xr3:uid="{C8F8F20D-1E9F-4573-A9EC-AC2429065942}" name="color" dataDxfId="87"/>
    <tableColumn id="13" xr3:uid="{7140DB3A-42D4-45F6-8E40-60354252560A}" name="usuallyUsedForPayment" dataDxfId="86"/>
    <tableColumn id="14" xr3:uid="{BD27FD22-6F3F-4F0F-BBEA-FC3AF2E865D4}" name="usuallyUsedForReceipt" dataDxfId="85"/>
    <tableColumn id="15" xr3:uid="{32EE0C93-FEE5-41E0-AA12-59333476ECF9}" name="JsonPath" dataDxfId="84"/>
    <tableColumn id="16" xr3:uid="{C656297C-0A50-4DFC-838B-54701B36B3D9}" name="Match" dataDxfId="83"/>
    <tableColumn id="17" xr3:uid="{91BDE2A4-31EC-45D4-A7F4-5FCE4BC6B805}" name="Note" dataDxfId="82"/>
    <tableColumn id="18" xr3:uid="{2E8512AF-626A-4A80-B1E0-7146C20D4643}" name="UserId" dataDxfId="67">
      <calculatedColumnFormula array="1">_FV(AC_001[[#This Row],[User]],"user_id")</calculatedColumnFormula>
    </tableColumn>
  </tableColumns>
  <tableStyleInfo name="TableCase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C5F7015-49D8-476A-871D-8C9FE8E92976}" name="get_accounts_case" displayName="get_accounts_case" ref="A1:C4" tableType="queryTable" totalsRowShown="0">
  <autoFilter ref="A1:C4" xr:uid="{C5DED828-E571-497B-9175-3C2C2C9463B9}"/>
  <tableColumns count="3">
    <tableColumn id="1" xr3:uid="{235B4E51-D969-456A-BA06-D2F842005D5B}" uniqueName="1" name="userId" queryTableFieldId="1"/>
    <tableColumn id="2" xr3:uid="{F55F97D8-715C-4AC6-B583-F178C4BAE845}" uniqueName="2" name="abookId" queryTableFieldId="2"/>
    <tableColumn id="3" xr3:uid="{CDE6AB5D-0A28-4890-92D6-33DFBB9A29E3}" uniqueName="3" name="accounts" queryTableFieldId="3"/>
  </tableColumns>
  <tableStyleInfo name="TableCaseSty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0B6916-825E-4D5F-A99E-06FE212628A3}" name="JO_001" displayName="JO_001" ref="A1:V61" totalsRowShown="0" headerRowDxfId="72" dataDxfId="71" headerRowBorderDxfId="69" tableBorderDxfId="70" totalsRowBorderDxfId="68">
  <autoFilter ref="A1:V61" xr:uid="{22AEA2B9-A391-4C9D-ACC8-B1B5BE5A7736}"/>
  <tableColumns count="22">
    <tableColumn id="1" xr3:uid="{B5B87355-C4A8-4D11-BD1A-F0B3C91DBDA5}" name="No" dataDxfId="28">
      <calculatedColumnFormula>ROW()-1</calculatedColumnFormula>
    </tableColumn>
    <tableColumn id="2" xr3:uid="{8413D340-2588-4841-A2EE-CD682B871948}" name="Url" dataDxfId="54">
      <calculatedColumnFormula array="1">"/journals"&amp;IF(COUNTBLANK(JO_001[[#This Row],[Journal]]),"","/"&amp;_FV(JO_001[[#This Row],[Journal]],"id"))</calculatedColumnFormula>
    </tableColumn>
    <tableColumn id="22" xr3:uid="{5D59AD3C-DA94-43D2-90FB-E8ABDB2AE613}" name="Journal" dataDxfId="53"/>
    <tableColumn id="3" xr3:uid="{284D23E6-3047-4930-A86F-B3CE44A95286}" name="Method" dataDxfId="52"/>
    <tableColumn id="23" xr3:uid="{D25DC379-3C79-45A1-A6E3-81C8A70A5CE5}" name="StatusCode" dataDxfId="27"/>
    <tableColumn id="24" xr3:uid="{4AB32D59-5EE6-493A-8FA6-854D8E2507E4}" name="User" dataDxfId="51"/>
    <tableColumn id="5" xr3:uid="{2A2C85FB-65D4-4880-A456-A48D4207F11E}" name="XAbookId" dataDxfId="50"/>
    <tableColumn id="6" xr3:uid="{7CA95908-9CBE-4730-BED5-C7936A0761F6}" name="accrualDate" dataDxfId="41"/>
    <tableColumn id="7" xr3:uid="{64BEE842-0ECB-499D-9833-2E30A1EF0A62}" name="journalDiv" dataDxfId="49"/>
    <tableColumn id="8" xr3:uid="{E8321567-9348-497A-BDB9-8B02011F914E}" name="amount" dataDxfId="48"/>
    <tableColumn id="19" xr3:uid="{2458B4AB-064D-45F4-8908-7AA04D5CBB8C}" name="memo" dataDxfId="37"/>
    <tableColumn id="9" xr3:uid="{BB6C1F2D-5B8B-4FF3-A01C-BD781ADA03EA}" name="debitAccountId" dataDxfId="36"/>
    <tableColumn id="10" xr3:uid="{868D2062-4ECE-4E1E-8567-43FABBC48055}" name="creditAccountId" dataDxfId="35"/>
    <tableColumn id="11" xr3:uid="{5D0A542A-54A5-492E-9C32-2CB969187EA9}" name="feeAccountId" dataDxfId="33"/>
    <tableColumn id="12" xr3:uid="{8B02711D-1B25-47AC-9A2B-7A06DED6A8D0}" name="feeAmount" dataDxfId="34"/>
    <tableColumn id="13" xr3:uid="{00B485A9-FF4A-4A4E-B096-ED3818E3C1E5}" name="debitAccount" dataDxfId="40"/>
    <tableColumn id="14" xr3:uid="{10797508-1F39-4513-9D98-C11B8D42FD30}" name="creditAccount" dataDxfId="39"/>
    <tableColumn id="15" xr3:uid="{4F00BFD4-230D-405C-9C58-5A1EF9EEF3D5}" name="feeAccount" dataDxfId="38"/>
    <tableColumn id="16" xr3:uid="{24D329C8-0015-414E-9A6E-D6EE998FC02B}" name="JsonPath" dataDxfId="47"/>
    <tableColumn id="17" xr3:uid="{6BFF831F-45AC-441D-BC11-4921F105EC98}" name="Match" dataDxfId="46"/>
    <tableColumn id="18" xr3:uid="{A505127D-D4E1-4E31-8373-3B7B424E083D}" name="Note" dataDxfId="45"/>
    <tableColumn id="4" xr3:uid="{6E963EC3-65DE-450B-AD66-119DAB2A0AA3}" name="UserId" dataDxfId="44">
      <calculatedColumnFormula array="1">_FV(JO_001[[#This Row],[User]],"user_id")</calculatedColumnFormula>
    </tableColumn>
  </tableColumns>
  <tableStyleInfo name="TableCaseSty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83BCF6-59FF-4B48-827C-07FA3C3ECCA7}" name="JO_002" displayName="JO_002" ref="A1:O8" totalsRowShown="0" headerRowDxfId="9" headerRowBorderDxfId="10" tableBorderDxfId="11">
  <autoFilter ref="A1:O8" xr:uid="{C75A4926-3664-4274-A75F-C2A97DA68164}"/>
  <tableColumns count="15">
    <tableColumn id="1" xr3:uid="{7B28182E-08F5-45DE-81C8-9E1340A1BEAD}" name="No" dataDxfId="5">
      <calculatedColumnFormula>ROW()-1</calculatedColumnFormula>
    </tableColumn>
    <tableColumn id="2" xr3:uid="{953A2950-752D-4196-B1A1-1DA07EF40819}" name="Url" dataDxfId="0">
      <calculatedColumnFormula>"/journals/search?"&amp;_xlfn.TEXTJOIN("&amp;",TRUE,"journalDiv="&amp;JO_002[[#This Row],[JournalDiv]],"accrualDateStart="&amp;_xlfn.ENCODEURL(JO_002[[#This Row],[AccrualDateStart]]),"accrualDateEnd="&amp;_xlfn.ENCODEURL(JO_002[[#This Row],[AccrualDateEnd]]),"accountId="&amp;JO_002[[#This Row],[AccountId]],"financeDiv="&amp;JO_002[[#This Row],[FinanceDiv]],"memo="&amp;_xlfn.ENCODEURL(JO_002[[#This Row],[Memo]]))</calculatedColumnFormula>
    </tableColumn>
    <tableColumn id="3" xr3:uid="{74437289-06A6-48C8-8109-4788A74FC02C}" name="Method"/>
    <tableColumn id="4" xr3:uid="{0582D319-F597-4583-ADC0-94565F7D1357}" name="StatusCode"/>
    <tableColumn id="5" xr3:uid="{28BF17A3-604F-415D-B797-04E9311AF467}" name="User" dataDxfId="8"/>
    <tableColumn id="7" xr3:uid="{6070A9BD-F1A3-4DEB-B445-E9C3BA2A23D9}" name="XAbookId"/>
    <tableColumn id="9" xr3:uid="{1D5521EA-DD97-4B1B-871D-08DFC1869E67}" name="JournalDiv"/>
    <tableColumn id="10" xr3:uid="{20098A59-C3B8-49C6-B042-E3E2D475F814}" name="AccrualDateStart" dataDxfId="7"/>
    <tableColumn id="11" xr3:uid="{8A3718D7-64A5-40DA-94B7-736FD47150BF}" name="AccrualDateEnd" dataDxfId="6"/>
    <tableColumn id="12" xr3:uid="{0E78F226-A3CB-48D3-8E2C-3FB8923B222E}" name="AccountId"/>
    <tableColumn id="13" xr3:uid="{883919B4-458B-4049-B45F-C34D5BA5B278}" name="FinanceDiv"/>
    <tableColumn id="14" xr3:uid="{63C803BC-ACA9-42F3-89CA-34C07D2FC9C1}" name="Memo"/>
    <tableColumn id="15" xr3:uid="{5129CAF1-B68B-46CB-8531-1ACD6C727613}" name="JsonPath"/>
    <tableColumn id="16" xr3:uid="{FE870EF9-5EFD-4AB5-A4DC-E5FCDB4B75ED}" name="Match"/>
    <tableColumn id="17" xr3:uid="{EE110723-3236-4E34-AEE3-43A9801ED963}" name="UserId">
      <calculatedColumnFormula array="1">_FV(JO_002[[#This Row],[User]],"user_id")</calculatedColumnFormula>
    </tableColumn>
  </tableColumns>
  <tableStyleInfo name="TableCase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059730-946E-443F-A87F-20581704CCEE}" name="journal_search" displayName="journal_search" ref="B3:I11" totalsRowShown="0" headerRowDxfId="23" dataDxfId="81">
  <autoFilter ref="B3:I11" xr:uid="{61A41DBC-6B56-4991-97F3-63445933EB21}"/>
  <tableColumns count="8">
    <tableColumn id="1" xr3:uid="{7E2AD4E6-145C-481C-9C0D-8DA164237ACF}" name="No" dataDxfId="25"/>
    <tableColumn id="2" xr3:uid="{C4A2CD80-5512-4C3A-88AB-420ED0EE0894}" name="AbookId" dataDxfId="26"/>
    <tableColumn id="3" xr3:uid="{25A20D43-D303-4E0F-9C0F-79AF37C71A56}" name="JournalDiv" dataDxfId="80"/>
    <tableColumn id="4" xr3:uid="{0CDA6B11-87CE-4AA2-8475-FA8360DCEBA3}" name="AccrualDateStart" dataDxfId="43"/>
    <tableColumn id="5" xr3:uid="{BC63ECAC-506D-4F41-BE87-C15E5C398EDC}" name="AccrualDateEnd" dataDxfId="42"/>
    <tableColumn id="6" xr3:uid="{F21B7003-03C2-46A6-A1C3-242B8C33A5DE}" name="AccountId" dataDxfId="79"/>
    <tableColumn id="7" xr3:uid="{BF615A0E-E116-46A1-B4B3-B230DC94BCD1}" name="FinanceDiv" dataDxfId="78"/>
    <tableColumn id="8" xr3:uid="{57F581E9-35BF-48B3-9395-BB5403F2E2A7}" name="Memo" dataDxfId="77"/>
  </tableColumns>
  <tableStyleInfo name="TableCase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1169B36-34CC-4615-8CB9-98E5CEEE6783}" name="journal_search_case" displayName="journal_search_case" ref="B13:F21" tableType="queryTable" totalsRowShown="0">
  <autoFilter ref="B13:F21" xr:uid="{6074AB35-2F3A-41CF-8534-ED547A8CDB80}"/>
  <tableColumns count="5">
    <tableColumn id="14" xr3:uid="{9FAB61E6-31ED-4D5B-99D2-9CEAA9B5E0AA}" uniqueName="14" name="No" queryTableFieldId="15" dataDxfId="24"/>
    <tableColumn id="1" xr3:uid="{94297038-6C94-4704-B346-20651FC7833F}" uniqueName="1" name="UserId" queryTableFieldId="17"/>
    <tableColumn id="12" xr3:uid="{6B620B44-46D3-42AB-9707-37EE21A25614}" uniqueName="12" name="Query" queryTableFieldId="12"/>
    <tableColumn id="9" xr3:uid="{1BFBB8B3-5242-4851-B045-8F8E5E942406}" uniqueName="9" name="Count" queryTableFieldId="9"/>
    <tableColumn id="13" xr3:uid="{01691645-F445-4A36-AF21-2BC44F30CE9F}" uniqueName="13" name="Amount" queryTableFieldId="14"/>
  </tableColumns>
  <tableStyleInfo name="TableCaseSty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435A3D1-194D-452D-9063-357AA7191AFB}" name="balance_periods" displayName="balance_periods" ref="B3:E8" totalsRowShown="0" headerRowDxfId="22">
  <autoFilter ref="B3:E8" xr:uid="{1794606A-825C-4A2E-AFF0-D0677FC1D996}"/>
  <tableColumns count="4">
    <tableColumn id="1" xr3:uid="{F60706B2-B43C-441D-8EEA-68401E5FCC33}" name="No"/>
    <tableColumn id="2" xr3:uid="{C81C3719-86DE-4540-B337-2492ED015D4A}" name="From" dataDxfId="76">
      <calculatedColumnFormula>D3+1</calculatedColumnFormula>
    </tableColumn>
    <tableColumn id="3" xr3:uid="{BCE522EF-1AF6-4F45-9A27-9BFB6AE2CCD3}" name="To" dataDxfId="75">
      <calculatedColumnFormula>C4+D3-C3</calculatedColumnFormula>
    </tableColumn>
    <tableColumn id="4" xr3:uid="{107CA099-347F-46B7-8AFB-2D0844FE5271}" name="Key" dataDxfId="74">
      <calculatedColumnFormula>TEXT(balance_periods[[#This Row],[From]],"yyyymmdd")&amp;TEXT(balance_periods[[#This Row],[To]],"yyyymmdd")</calculatedColumnFormula>
    </tableColumn>
  </tableColumns>
  <tableStyleInfo name="TableCaseStyl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1F8E8E6-5671-49E3-ACC1-FDDA3EDE7446}" name="balance_case" displayName="balance_case" ref="G3:J6" tableType="queryTable" totalsRowShown="0" headerRowDxfId="21">
  <autoFilter ref="G3:J6" xr:uid="{3235ADA3-DA8D-4112-87A2-04538DBD8C25}"/>
  <tableColumns count="4">
    <tableColumn id="1" xr3:uid="{2711E32C-40AF-47CB-99DA-A5B7F40463BB}" uniqueName="1" name="No" queryTableFieldId="17"/>
    <tableColumn id="12" xr3:uid="{1A40AC96-16D9-4D87-9E73-911106DBEA07}" uniqueName="12" name="Url" queryTableFieldId="14"/>
    <tableColumn id="13" xr3:uid="{22B363BB-B022-42D5-94E3-1C539484F52B}" uniqueName="13" name="UserId" queryTableFieldId="15"/>
    <tableColumn id="14" xr3:uid="{35A8425D-99C6-4F03-8EBA-629DC7E0A814}" uniqueName="14" name="Balance" queryTableFieldId="16"/>
  </tableColumns>
  <tableStyleInfo name="TableCaseStyl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70FF90-4D6A-4B54-B216-813B7EE122E2}" name="US_001" displayName="US_001" ref="A1:I3" totalsRowShown="0" headerRowDxfId="13" headerRowBorderDxfId="14" tableBorderDxfId="15">
  <autoFilter ref="A1:I3" xr:uid="{52D5D763-A381-4D29-AC7E-1EB9980D0AAF}"/>
  <tableColumns count="9">
    <tableColumn id="1" xr3:uid="{BA98335B-72BE-4201-8B22-112C6258A591}" name="No">
      <calculatedColumnFormula>ROW()-1</calculatedColumnFormula>
    </tableColumn>
    <tableColumn id="2" xr3:uid="{7245321A-C103-4085-8BF5-273E1A5B5BF7}" name="Url"/>
    <tableColumn id="4" xr3:uid="{52AB4BAF-985C-49A6-A555-1A894F01517A}" name="Method"/>
    <tableColumn id="5" xr3:uid="{32FAFAAD-E0AB-46DD-8B4E-01E791C6B7D4}" name="StatusCode"/>
    <tableColumn id="6" xr3:uid="{4BD86FAE-8EA3-4601-834E-07A14DD66694}" name="User" dataDxfId="12"/>
    <tableColumn id="7" xr3:uid="{19C6AE6E-FAFC-4BA2-BC20-48C65B4871DC}" name="XAbookId"/>
    <tableColumn id="8" xr3:uid="{50E4F0D6-6410-4BFE-8123-1B966125FE75}" name="UserId">
      <calculatedColumnFormula array="1">_FV(US_001[[#This Row],[User]],"user_id")</calculatedColumnFormula>
    </tableColumn>
    <tableColumn id="9" xr3:uid="{7FADD3F6-4609-4B57-862B-4B98468262BD}" name="JsonPath"/>
    <tableColumn id="10" xr3:uid="{75A51B7A-F7DA-43B8-9199-D7EDB5756F08}" name="Match"/>
  </tableColumns>
  <tableStyleInfo name="TableCaseStyle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10B548-3817-4237-81D9-E217CE0B49C3}" name="abook" displayName="abook" ref="A1:I5" totalsRowShown="0">
  <autoFilter ref="A1:I5" xr:uid="{98FFD5CF-D9B7-495D-817F-E1F476A85791}"/>
  <tableColumns count="9">
    <tableColumn id="1" xr3:uid="{CF646EBB-A9BA-4A96-BD9F-368183A67A0E}" name="abook_id"/>
    <tableColumn id="2" xr3:uid="{8AA177E1-8BE0-4EC2-A71F-D4A4261D679F}" name="name"/>
    <tableColumn id="3" xr3:uid="{06A22C82-D1FC-491A-88BD-117C4EE8FE5B}" name="memo"/>
    <tableColumn id="4" xr3:uid="{D3A8FD47-5557-48A5-949D-FB7D14FDF8D3}" name="start_of_month_date"/>
    <tableColumn id="5" xr3:uid="{5E340CFE-F19B-4C60-AF9E-B75F8407594E}" name="start_of_month_is_prev"/>
    <tableColumn id="6" xr3:uid="{FDC3C1FE-54EE-4EBF-AA24-EC6A7983A0FA}" name="created_user_id"/>
    <tableColumn id="7" xr3:uid="{990939A1-AE0F-4C9C-B6C5-90AED06B418A}" name="updated_user_id"/>
    <tableColumn id="8" xr3:uid="{194EE8DB-0F11-4278-A594-FAF2C2C4EF12}" name="created_date"/>
    <tableColumn id="9" xr3:uid="{EA982177-DBD4-43F5-9A48-66ADEE5C9D4D}" name="updated_date"/>
  </tableColumns>
  <tableStyleInfo name="TableCaseStyle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10CB0A-BF48-40E3-B93A-F996E4E729E3}" name="m_user" displayName="m_user" ref="A1:G5" totalsRowShown="0">
  <autoFilter ref="A1:G5" xr:uid="{6D28FA66-9E62-47F5-9683-38EA2614847F}"/>
  <tableColumns count="7">
    <tableColumn id="1" xr3:uid="{0887B1C9-97E6-4021-8EC3-05A05181F8C5}" name="id"/>
    <tableColumn id="2" xr3:uid="{E641D8D3-A7A8-4A65-9A56-26C67299D4EB}" name="email"/>
    <tableColumn id="3" xr3:uid="{D4FBFFFF-01DF-43D8-9903-E652F30DAD67}" name="name"/>
    <tableColumn id="4" xr3:uid="{41057234-1C48-4D17-A183-87FA391E8CA4}" name="created_user_id"/>
    <tableColumn id="5" xr3:uid="{97B03C5E-C22E-4D24-BFE7-516B9699B8F2}" name="updated_user_id"/>
    <tableColumn id="6" xr3:uid="{8CF028A7-E565-4496-9AB5-5E5EB1CA1BE0}" name="created_date"/>
    <tableColumn id="7" xr3:uid="{995764C2-0711-4B64-982E-5A577A5EA9CE}" name="updated_date"/>
  </tableColumns>
  <tableStyleInfo name="TableCaseStyle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5F9981-B4C0-41AD-B72C-21E2F8E614CD}" name="abook_member" displayName="abook_member" ref="A1:G6" totalsRowShown="0">
  <autoFilter ref="A1:G6" xr:uid="{B8A602E7-D085-4AB3-8C30-AB95C2D13290}"/>
  <tableColumns count="7">
    <tableColumn id="1" xr3:uid="{64675A7B-D1A2-4FD6-BF31-86CF2DCE9FEA}" name="abook_id"/>
    <tableColumn id="2" xr3:uid="{47D10D7D-C2C6-4B39-A858-CD5C3D8E23CE}" name="user_id"/>
    <tableColumn id="3" xr3:uid="{EFC09F3B-7C7B-468B-A047-9D1279798759}" name="priority"/>
    <tableColumn id="4" xr3:uid="{7E6ABB7C-383B-4A37-BF2D-36564C25019C}" name="created_user_id"/>
    <tableColumn id="5" xr3:uid="{0C091907-3154-498C-A9AB-DFBB54E36626}" name="updated_user_id"/>
    <tableColumn id="6" xr3:uid="{C1D5F3D8-2409-46B7-8DAE-F9FD84718C8B}" name="created_date"/>
    <tableColumn id="7" xr3:uid="{BDDDA16B-94DA-4206-991E-223B835412D8}" name="updated_date"/>
  </tableColumns>
  <tableStyleInfo name="TableCaseStyle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4213CE-7823-4808-BADD-A4094D6BB670}" name="account" displayName="account" ref="A1:N17" totalsRowShown="0">
  <autoFilter ref="A1:N17" xr:uid="{B6DE585D-8221-428A-9110-16CAB600DF2D}"/>
  <tableColumns count="14">
    <tableColumn id="1" xr3:uid="{50E1E682-2A48-40C9-A10E-E6A91C65E8CF}" name="id"/>
    <tableColumn id="2" xr3:uid="{EB8C2D5C-DDB1-4234-84F6-6D7082A1C76F}" name="abook_id"/>
    <tableColumn id="3" xr3:uid="{E68579FC-1F3C-4AFE-8044-9D4E8E9BE463}" name="finance_div"/>
    <tableColumn id="4" xr3:uid="{B2B3B36F-1C9A-4386-B1D4-69157ACC70FC}" name="name"/>
    <tableColumn id="5" xr3:uid="{B584DA72-E6EA-4AE5-B7DD-A888372C332F}" name="use_fee"/>
    <tableColumn id="6" xr3:uid="{4B3CC042-937C-492A-9F01-AE4A4137CA4C}" name="avaliable"/>
    <tableColumn id="7" xr3:uid="{F13EA8FB-C074-49C5-BE28-3991E16F4381}" name="disp_order"/>
    <tableColumn id="8" xr3:uid="{20719DAA-B533-43B6-8B12-2F70A2AD4F1B}" name="color" dataDxfId="73"/>
    <tableColumn id="9" xr3:uid="{26ABA149-239F-44EA-9966-C8B0448362D4}" name="usually_used_for_payment"/>
    <tableColumn id="10" xr3:uid="{EC701998-0FB7-4CBB-B929-932E7E4255DA}" name="usually_used_for_receipt"/>
    <tableColumn id="11" xr3:uid="{BFFDF77B-8DF4-409A-A8AA-CB19A598BF9E}" name="created_user_id"/>
    <tableColumn id="12" xr3:uid="{34F0C0E2-FA9D-4C00-8587-FD096C3C8B03}" name="updated_user_id"/>
    <tableColumn id="13" xr3:uid="{2F5CED92-35B0-4644-82CA-F56BF2010135}" name="created_date"/>
    <tableColumn id="14" xr3:uid="{A58E9F29-1C28-4F32-957C-E4015DC734C0}" name="updated_date"/>
  </tableColumns>
  <tableStyleInfo name="TableCaseStyle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9BF8C38-5FF0-4A6D-B245-FA82CB61B1C2}" name="journal" displayName="journal" ref="A1:N37" totalsRowShown="0">
  <autoFilter ref="A1:N37" xr:uid="{4675434E-4BBB-407A-8416-02BC28EA6A73}"/>
  <tableColumns count="14">
    <tableColumn id="1" xr3:uid="{D7160673-09C8-4C44-8772-4244970AAB4C}" name="id"/>
    <tableColumn id="2" xr3:uid="{79F84C7A-19FF-4807-9DA4-8A7795F8FF1E}" name="abook_id"/>
    <tableColumn id="3" xr3:uid="{C7450CD3-A814-4900-ACA3-A99C7DF34EFA}" name="accrual_date"/>
    <tableColumn id="4" xr3:uid="{17850C1A-19E8-4F89-937B-D466365FA231}" name="journal_div"/>
    <tableColumn id="5" xr3:uid="{8548D7E7-B522-428C-8276-EE4B993B85B3}" name="debit_account_id"/>
    <tableColumn id="6" xr3:uid="{B6F00CE4-D9BC-444E-8E52-E8E071482F7E}" name="credit_account_id"/>
    <tableColumn id="7" xr3:uid="{4148F1F2-CA61-420A-92DA-49500C691662}" name="amount"/>
    <tableColumn id="8" xr3:uid="{2626D2E3-95DF-4AB8-A4B0-F8F342BC1E95}" name="fee_account_id"/>
    <tableColumn id="9" xr3:uid="{EED8BF9B-8222-496E-8D3C-1ECF4A613958}" name="fee_amount"/>
    <tableColumn id="10" xr3:uid="{5F23385F-A240-4603-8AAA-EF1EA7B63983}" name="memo"/>
    <tableColumn id="11" xr3:uid="{6FDF2E29-54DD-47E2-8B64-AFF011E0ED03}" name="created_user_id"/>
    <tableColumn id="12" xr3:uid="{F224CA2E-9515-4D20-9BB5-32F01A3F37DD}" name="updated_user_id"/>
    <tableColumn id="13" xr3:uid="{FBF8BF84-9C9F-4077-9535-3C56DA2EEFA6}" name="created_date"/>
    <tableColumn id="14" xr3:uid="{C0E4EF25-2ACB-49B8-B614-368EE4B1C642}" name="updated_date"/>
  </tableColumns>
  <tableStyleInfo name="TableCaseStyle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AA93A0A-09EC-4109-8A07-331728F5DA83}" name="financeDiv" displayName="financeDiv" ref="A1:B5" totalsRowShown="0">
  <autoFilter ref="A1:B5" xr:uid="{62E12FAC-998A-4BCA-9C4B-F2363D8495E1}"/>
  <tableColumns count="2">
    <tableColumn id="1" xr3:uid="{D3A742FA-DCE0-401E-B323-9518084FE5DA}" name="code"/>
    <tableColumn id="2" xr3:uid="{F347F08A-3530-41C2-A487-EC8F58314AC5}" name="name"/>
  </tableColumns>
  <tableStyleInfo name="TableCaseStyle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56C2688-5B87-49F7-B699-CDAC8ADB964E}" name="journalDiv" displayName="journalDiv" ref="D1:E4" totalsRowShown="0">
  <autoFilter ref="D1:E4" xr:uid="{20B7C696-774D-40E9-9198-24E0DF4A1412}"/>
  <tableColumns count="2">
    <tableColumn id="1" xr3:uid="{6C43ED02-B6B8-4DFB-8367-25CFFAC61ADA}" name="code"/>
    <tableColumn id="2" xr3:uid="{CD838403-F6CB-4D53-8C13-93F0BDC25F33}" name="name"/>
  </tableColumns>
  <tableStyleInfo name="TableCaseStyle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5A4B67-3F1F-4656-8BB2-B37D3465ADF9}" name="abookRecord" displayName="abookRecord" ref="A1:B5" tableType="queryTable" totalsRowShown="0">
  <autoFilter ref="A1:B5" xr:uid="{551E9495-DD81-4C15-A254-F770202FDB2B}"/>
  <tableColumns count="2">
    <tableColumn id="2" xr3:uid="{265085AF-5DC9-4B95-86B5-0663C7490EBE}" uniqueName="2" name="abook_id" queryTableFieldId="2"/>
    <tableColumn id="1" xr3:uid="{57D45974-68C1-4C03-81C4-4711D0C40A88}" uniqueName="1" name="abookRecord" queryTableFieldId="4"/>
  </tableColumns>
  <tableStyleInfo name="TableCaseStyle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0899E9-1F9F-4C66-9A00-AA2A8ABA3547}" name="accountRecord" displayName="accountRecord" ref="A8:B24" tableType="queryTable" totalsRowShown="0">
  <autoFilter ref="A8:B24" xr:uid="{02132CE2-082F-4496-BE92-6A89AC123070}"/>
  <tableColumns count="2">
    <tableColumn id="1" xr3:uid="{4169E9A2-5002-41FC-B8FE-66ACB88E3D12}" uniqueName="1" name="id" queryTableFieldId="1"/>
    <tableColumn id="2" xr3:uid="{E76B03B4-3A82-4B90-A513-C3FA95C6D5AD}" uniqueName="2" name="accountRecord" queryTableFieldId="2"/>
  </tableColumns>
  <tableStyleInfo name="TableCaseStyle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9F4E6FA-AE7E-4B0F-8A67-8C63D1B19BA9}" name="journalRecord" displayName="journalRecord" ref="A28:B64" tableType="queryTable" totalsRowShown="0">
  <autoFilter ref="A28:B64" xr:uid="{39E8329A-3E6C-429B-A2CF-9C5A927AD0FD}"/>
  <tableColumns count="2">
    <tableColumn id="1" xr3:uid="{2B152B4F-D48A-4677-8E3D-A7D8FC27DC40}" uniqueName="1" name="id" queryTableFieldId="1"/>
    <tableColumn id="2" xr3:uid="{78345D51-975E-402E-B8A7-F9FE35B40E7E}" uniqueName="2" name="journalRecord" queryTableFieldId="2"/>
  </tableColumns>
  <tableStyleInfo name="TableCaseStyle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D6BA801-B6E5-498C-AF15-34767411FC76}" name="usersRecord" displayName="usersRecord" ref="A1:B4" tableType="queryTable" totalsRowShown="0">
  <autoFilter ref="A1:B4" xr:uid="{5A09E18B-6561-4E00-9A63-C793BD2E9D6A}"/>
  <tableColumns count="2">
    <tableColumn id="1" xr3:uid="{AACA52ED-D4F2-4E79-8053-4F0CAAF73349}" uniqueName="1" name="user_id" queryTableFieldId="1"/>
    <tableColumn id="2" xr3:uid="{C5D339D0-8298-4671-94D1-0F0B2BB37ACC}" uniqueName="2" name="usersRecord" queryTableFieldId="2"/>
  </tableColumns>
  <tableStyleInfo name="TableCas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4.bin"/><Relationship Id="rId4" Type="http://schemas.openxmlformats.org/officeDocument/2006/relationships/table" Target="../tables/table2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159E-DE60-440E-BC5D-A011DF3F9EEB}">
  <sheetPr>
    <tabColor theme="9"/>
  </sheetPr>
  <dimension ref="A1:A10"/>
  <sheetViews>
    <sheetView zoomScale="75" zoomScaleNormal="75" workbookViewId="0"/>
  </sheetViews>
  <sheetFormatPr defaultRowHeight="18" x14ac:dyDescent="0.55000000000000004"/>
  <cols>
    <col min="1" max="1" width="18.83203125" customWidth="1"/>
  </cols>
  <sheetData>
    <row r="1" spans="1:1" x14ac:dyDescent="0.55000000000000004">
      <c r="A1" t="s">
        <v>195</v>
      </c>
    </row>
    <row r="2" spans="1:1" x14ac:dyDescent="0.55000000000000004">
      <c r="A2" t="s">
        <v>196</v>
      </c>
    </row>
    <row r="3" spans="1:1" x14ac:dyDescent="0.55000000000000004">
      <c r="A3" t="s">
        <v>197</v>
      </c>
    </row>
    <row r="4" spans="1:1" x14ac:dyDescent="0.55000000000000004">
      <c r="A4" t="s">
        <v>198</v>
      </c>
    </row>
    <row r="5" spans="1:1" x14ac:dyDescent="0.55000000000000004">
      <c r="A5" t="s">
        <v>199</v>
      </c>
    </row>
    <row r="6" spans="1:1" x14ac:dyDescent="0.55000000000000004">
      <c r="A6" t="s">
        <v>200</v>
      </c>
    </row>
    <row r="7" spans="1:1" ht="18.5" customHeight="1" x14ac:dyDescent="0.55000000000000004">
      <c r="A7" t="s">
        <v>201</v>
      </c>
    </row>
    <row r="8" spans="1:1" x14ac:dyDescent="0.55000000000000004">
      <c r="A8" t="s">
        <v>202</v>
      </c>
    </row>
    <row r="9" spans="1:1" x14ac:dyDescent="0.55000000000000004">
      <c r="A9" t="s">
        <v>203</v>
      </c>
    </row>
    <row r="10" spans="1:1" x14ac:dyDescent="0.55000000000000004">
      <c r="A10" t="s">
        <v>280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F273-2D7D-4A9C-B20E-21DD7EE4A4FC}">
  <sheetPr>
    <tabColor theme="7"/>
  </sheetPr>
  <dimension ref="A1:G43"/>
  <sheetViews>
    <sheetView zoomScale="75" zoomScaleNormal="75" workbookViewId="0"/>
  </sheetViews>
  <sheetFormatPr defaultRowHeight="18" x14ac:dyDescent="0.55000000000000004"/>
  <cols>
    <col min="1" max="1" width="9.5" customWidth="1"/>
    <col min="2" max="2" width="15.5" customWidth="1"/>
    <col min="3" max="3" width="35.9140625" customWidth="1"/>
    <col min="4" max="4" width="15.6640625" customWidth="1"/>
    <col min="5" max="5" width="22.58203125" customWidth="1"/>
    <col min="6" max="6" width="10.75" customWidth="1"/>
  </cols>
  <sheetData>
    <row r="1" spans="1:7" x14ac:dyDescent="0.55000000000000004">
      <c r="A1" t="s">
        <v>158</v>
      </c>
      <c r="B1" t="s">
        <v>162</v>
      </c>
      <c r="C1" t="s">
        <v>163</v>
      </c>
      <c r="D1" t="s">
        <v>204</v>
      </c>
      <c r="E1" t="s">
        <v>215</v>
      </c>
      <c r="F1" t="s">
        <v>218</v>
      </c>
      <c r="G1" t="s">
        <v>164</v>
      </c>
    </row>
    <row r="2" spans="1:7" x14ac:dyDescent="0.55000000000000004">
      <c r="A2">
        <v>1</v>
      </c>
      <c r="B2" t="s">
        <v>222</v>
      </c>
      <c r="C2" t="s">
        <v>220</v>
      </c>
      <c r="G2">
        <v>401</v>
      </c>
    </row>
    <row r="3" spans="1:7" x14ac:dyDescent="0.55000000000000004">
      <c r="A3">
        <v>2</v>
      </c>
      <c r="B3" t="s">
        <v>206</v>
      </c>
      <c r="C3" t="s">
        <v>165</v>
      </c>
      <c r="G3">
        <v>401</v>
      </c>
    </row>
    <row r="4" spans="1:7" x14ac:dyDescent="0.55000000000000004">
      <c r="A4">
        <v>3</v>
      </c>
      <c r="B4" t="s">
        <v>208</v>
      </c>
      <c r="C4" t="s">
        <v>165</v>
      </c>
      <c r="G4">
        <v>401</v>
      </c>
    </row>
    <row r="5" spans="1:7" x14ac:dyDescent="0.55000000000000004">
      <c r="A5">
        <v>4</v>
      </c>
      <c r="B5" t="s">
        <v>208</v>
      </c>
      <c r="C5" t="s">
        <v>165</v>
      </c>
      <c r="D5" t="s">
        <v>270</v>
      </c>
      <c r="E5" t="s">
        <v>272</v>
      </c>
      <c r="F5">
        <v>1</v>
      </c>
      <c r="G5">
        <v>403</v>
      </c>
    </row>
    <row r="6" spans="1:7" x14ac:dyDescent="0.55000000000000004">
      <c r="A6">
        <v>5</v>
      </c>
      <c r="B6" t="s">
        <v>208</v>
      </c>
      <c r="C6" t="s">
        <v>165</v>
      </c>
      <c r="D6" t="s">
        <v>270</v>
      </c>
      <c r="E6" t="s">
        <v>216</v>
      </c>
      <c r="F6">
        <v>3</v>
      </c>
      <c r="G6">
        <v>403</v>
      </c>
    </row>
    <row r="7" spans="1:7" x14ac:dyDescent="0.55000000000000004">
      <c r="A7">
        <v>6</v>
      </c>
      <c r="B7" t="s">
        <v>222</v>
      </c>
      <c r="C7" t="s">
        <v>238</v>
      </c>
      <c r="G7">
        <v>401</v>
      </c>
    </row>
    <row r="8" spans="1:7" x14ac:dyDescent="0.55000000000000004">
      <c r="A8">
        <v>7</v>
      </c>
      <c r="B8" t="s">
        <v>221</v>
      </c>
      <c r="C8" t="s">
        <v>243</v>
      </c>
      <c r="G8">
        <v>401</v>
      </c>
    </row>
    <row r="9" spans="1:7" x14ac:dyDescent="0.55000000000000004">
      <c r="A9">
        <v>8</v>
      </c>
      <c r="B9" t="s">
        <v>206</v>
      </c>
      <c r="C9" t="s">
        <v>238</v>
      </c>
      <c r="D9" t="s">
        <v>270</v>
      </c>
      <c r="G9">
        <v>401</v>
      </c>
    </row>
    <row r="10" spans="1:7" x14ac:dyDescent="0.55000000000000004">
      <c r="A10">
        <v>9</v>
      </c>
      <c r="B10" t="s">
        <v>208</v>
      </c>
      <c r="C10" t="s">
        <v>243</v>
      </c>
      <c r="D10" t="s">
        <v>270</v>
      </c>
      <c r="G10">
        <v>401</v>
      </c>
    </row>
    <row r="11" spans="1:7" x14ac:dyDescent="0.55000000000000004">
      <c r="A11">
        <v>10</v>
      </c>
      <c r="B11" t="s">
        <v>249</v>
      </c>
      <c r="C11" t="s">
        <v>243</v>
      </c>
      <c r="G11">
        <v>401</v>
      </c>
    </row>
    <row r="12" spans="1:7" x14ac:dyDescent="0.55000000000000004">
      <c r="A12">
        <v>11</v>
      </c>
      <c r="B12" t="s">
        <v>208</v>
      </c>
      <c r="C12" t="s">
        <v>274</v>
      </c>
      <c r="D12" t="s">
        <v>275</v>
      </c>
      <c r="G12">
        <v>401</v>
      </c>
    </row>
    <row r="13" spans="1:7" x14ac:dyDescent="0.55000000000000004">
      <c r="A13">
        <v>12</v>
      </c>
      <c r="B13" t="s">
        <v>222</v>
      </c>
      <c r="C13" t="s">
        <v>237</v>
      </c>
      <c r="E13" t="s">
        <v>271</v>
      </c>
      <c r="F13">
        <v>1</v>
      </c>
      <c r="G13">
        <v>403</v>
      </c>
    </row>
    <row r="14" spans="1:7" x14ac:dyDescent="0.55000000000000004">
      <c r="A14">
        <v>13</v>
      </c>
      <c r="B14" t="s">
        <v>221</v>
      </c>
      <c r="C14" t="s">
        <v>237</v>
      </c>
      <c r="E14" t="s">
        <v>39</v>
      </c>
      <c r="F14">
        <v>3</v>
      </c>
      <c r="G14">
        <v>403</v>
      </c>
    </row>
    <row r="15" spans="1:7" x14ac:dyDescent="0.55000000000000004">
      <c r="A15">
        <v>14</v>
      </c>
      <c r="B15" t="s">
        <v>221</v>
      </c>
      <c r="C15" t="s">
        <v>242</v>
      </c>
      <c r="E15" t="s">
        <v>271</v>
      </c>
      <c r="F15">
        <v>1</v>
      </c>
      <c r="G15">
        <v>403</v>
      </c>
    </row>
    <row r="16" spans="1:7" x14ac:dyDescent="0.55000000000000004">
      <c r="A16">
        <v>15</v>
      </c>
      <c r="B16" t="s">
        <v>221</v>
      </c>
      <c r="C16" t="s">
        <v>242</v>
      </c>
      <c r="E16" t="s">
        <v>39</v>
      </c>
      <c r="F16">
        <v>3</v>
      </c>
      <c r="G16">
        <v>403</v>
      </c>
    </row>
    <row r="17" spans="1:7" x14ac:dyDescent="0.55000000000000004">
      <c r="A17">
        <v>16</v>
      </c>
      <c r="B17" t="s">
        <v>205</v>
      </c>
      <c r="C17" t="s">
        <v>237</v>
      </c>
      <c r="D17" t="s">
        <v>269</v>
      </c>
      <c r="E17" t="s">
        <v>271</v>
      </c>
      <c r="F17">
        <v>1</v>
      </c>
      <c r="G17">
        <v>403</v>
      </c>
    </row>
    <row r="18" spans="1:7" x14ac:dyDescent="0.55000000000000004">
      <c r="A18">
        <v>17</v>
      </c>
      <c r="B18" t="s">
        <v>205</v>
      </c>
      <c r="C18" t="s">
        <v>237</v>
      </c>
      <c r="D18" t="s">
        <v>269</v>
      </c>
      <c r="E18" t="s">
        <v>39</v>
      </c>
      <c r="F18">
        <v>3</v>
      </c>
      <c r="G18">
        <v>403</v>
      </c>
    </row>
    <row r="19" spans="1:7" x14ac:dyDescent="0.55000000000000004">
      <c r="A19">
        <v>18</v>
      </c>
      <c r="B19" t="s">
        <v>207</v>
      </c>
      <c r="C19" t="s">
        <v>242</v>
      </c>
      <c r="D19" t="s">
        <v>269</v>
      </c>
      <c r="E19" t="s">
        <v>271</v>
      </c>
      <c r="F19">
        <v>1</v>
      </c>
      <c r="G19">
        <v>403</v>
      </c>
    </row>
    <row r="20" spans="1:7" x14ac:dyDescent="0.55000000000000004">
      <c r="A20">
        <v>19</v>
      </c>
      <c r="B20" t="s">
        <v>207</v>
      </c>
      <c r="C20" t="s">
        <v>242</v>
      </c>
      <c r="D20" t="s">
        <v>269</v>
      </c>
      <c r="E20" t="s">
        <v>39</v>
      </c>
      <c r="F20">
        <v>3</v>
      </c>
      <c r="G20">
        <v>403</v>
      </c>
    </row>
    <row r="21" spans="1:7" x14ac:dyDescent="0.55000000000000004">
      <c r="A21">
        <v>20</v>
      </c>
      <c r="B21" t="s">
        <v>248</v>
      </c>
      <c r="C21" t="s">
        <v>242</v>
      </c>
      <c r="E21" t="s">
        <v>271</v>
      </c>
      <c r="F21">
        <v>1</v>
      </c>
      <c r="G21">
        <v>403</v>
      </c>
    </row>
    <row r="22" spans="1:7" x14ac:dyDescent="0.55000000000000004">
      <c r="A22">
        <v>21</v>
      </c>
      <c r="B22" t="s">
        <v>248</v>
      </c>
      <c r="C22" t="s">
        <v>242</v>
      </c>
      <c r="E22" t="s">
        <v>39</v>
      </c>
      <c r="F22">
        <v>3</v>
      </c>
      <c r="G22">
        <v>403</v>
      </c>
    </row>
    <row r="23" spans="1:7" x14ac:dyDescent="0.55000000000000004">
      <c r="A23">
        <v>22</v>
      </c>
      <c r="B23" t="s">
        <v>207</v>
      </c>
      <c r="C23" t="s">
        <v>273</v>
      </c>
      <c r="E23" t="s">
        <v>271</v>
      </c>
      <c r="F23">
        <v>1</v>
      </c>
      <c r="G23">
        <v>403</v>
      </c>
    </row>
    <row r="24" spans="1:7" x14ac:dyDescent="0.55000000000000004">
      <c r="A24">
        <v>23</v>
      </c>
      <c r="B24" t="s">
        <v>207</v>
      </c>
      <c r="C24" t="s">
        <v>273</v>
      </c>
      <c r="E24" t="s">
        <v>39</v>
      </c>
      <c r="F24">
        <v>3</v>
      </c>
      <c r="G24">
        <v>403</v>
      </c>
    </row>
    <row r="25" spans="1:7" x14ac:dyDescent="0.55000000000000004">
      <c r="A25">
        <v>24</v>
      </c>
      <c r="B25" t="s">
        <v>221</v>
      </c>
      <c r="C25" t="s">
        <v>276</v>
      </c>
      <c r="G25">
        <v>401</v>
      </c>
    </row>
    <row r="26" spans="1:7" x14ac:dyDescent="0.55000000000000004">
      <c r="A26">
        <v>25</v>
      </c>
      <c r="B26" t="s">
        <v>205</v>
      </c>
      <c r="C26" t="s">
        <v>277</v>
      </c>
      <c r="D26" t="s">
        <v>269</v>
      </c>
      <c r="G26">
        <v>401</v>
      </c>
    </row>
    <row r="27" spans="1:7" x14ac:dyDescent="0.55000000000000004">
      <c r="A27">
        <v>26</v>
      </c>
      <c r="B27" t="s">
        <v>207</v>
      </c>
      <c r="C27" t="s">
        <v>276</v>
      </c>
      <c r="D27" t="s">
        <v>269</v>
      </c>
      <c r="G27">
        <v>401</v>
      </c>
    </row>
    <row r="28" spans="1:7" x14ac:dyDescent="0.55000000000000004">
      <c r="A28">
        <v>27</v>
      </c>
      <c r="B28" t="s">
        <v>248</v>
      </c>
      <c r="C28" t="s">
        <v>276</v>
      </c>
      <c r="G28">
        <v>401</v>
      </c>
    </row>
    <row r="29" spans="1:7" x14ac:dyDescent="0.55000000000000004">
      <c r="A29">
        <v>28</v>
      </c>
      <c r="B29" t="s">
        <v>221</v>
      </c>
      <c r="C29" t="s">
        <v>278</v>
      </c>
      <c r="G29">
        <v>401</v>
      </c>
    </row>
    <row r="30" spans="1:7" x14ac:dyDescent="0.55000000000000004">
      <c r="A30">
        <v>29</v>
      </c>
      <c r="B30" t="s">
        <v>221</v>
      </c>
      <c r="C30" t="s">
        <v>279</v>
      </c>
      <c r="G30">
        <v>401</v>
      </c>
    </row>
    <row r="31" spans="1:7" x14ac:dyDescent="0.55000000000000004">
      <c r="A31">
        <v>30</v>
      </c>
      <c r="B31" t="s">
        <v>221</v>
      </c>
      <c r="C31" t="s">
        <v>276</v>
      </c>
      <c r="E31" t="s">
        <v>271</v>
      </c>
      <c r="F31">
        <v>1</v>
      </c>
      <c r="G31">
        <v>403</v>
      </c>
    </row>
    <row r="32" spans="1:7" x14ac:dyDescent="0.55000000000000004">
      <c r="A32">
        <v>31</v>
      </c>
      <c r="B32" t="s">
        <v>221</v>
      </c>
      <c r="C32" t="s">
        <v>276</v>
      </c>
      <c r="E32" t="s">
        <v>39</v>
      </c>
      <c r="F32">
        <v>3</v>
      </c>
      <c r="G32">
        <v>403</v>
      </c>
    </row>
    <row r="33" spans="1:7" x14ac:dyDescent="0.55000000000000004">
      <c r="A33">
        <v>32</v>
      </c>
      <c r="B33" t="s">
        <v>205</v>
      </c>
      <c r="C33" t="s">
        <v>277</v>
      </c>
      <c r="D33" t="s">
        <v>269</v>
      </c>
      <c r="E33" t="s">
        <v>271</v>
      </c>
      <c r="F33">
        <v>1</v>
      </c>
      <c r="G33">
        <v>403</v>
      </c>
    </row>
    <row r="34" spans="1:7" x14ac:dyDescent="0.55000000000000004">
      <c r="A34">
        <v>33</v>
      </c>
      <c r="B34" t="s">
        <v>205</v>
      </c>
      <c r="C34" t="s">
        <v>277</v>
      </c>
      <c r="D34" t="s">
        <v>269</v>
      </c>
      <c r="E34" t="s">
        <v>39</v>
      </c>
      <c r="F34">
        <v>3</v>
      </c>
      <c r="G34">
        <v>403</v>
      </c>
    </row>
    <row r="35" spans="1:7" x14ac:dyDescent="0.55000000000000004">
      <c r="A35">
        <v>34</v>
      </c>
      <c r="B35" t="s">
        <v>207</v>
      </c>
      <c r="C35" t="s">
        <v>276</v>
      </c>
      <c r="D35" t="s">
        <v>269</v>
      </c>
      <c r="E35" t="s">
        <v>271</v>
      </c>
      <c r="F35">
        <v>1</v>
      </c>
      <c r="G35">
        <v>403</v>
      </c>
    </row>
    <row r="36" spans="1:7" x14ac:dyDescent="0.55000000000000004">
      <c r="A36">
        <v>35</v>
      </c>
      <c r="B36" t="s">
        <v>207</v>
      </c>
      <c r="C36" t="s">
        <v>276</v>
      </c>
      <c r="D36" t="s">
        <v>269</v>
      </c>
      <c r="E36" t="s">
        <v>39</v>
      </c>
      <c r="F36">
        <v>3</v>
      </c>
      <c r="G36">
        <v>403</v>
      </c>
    </row>
    <row r="37" spans="1:7" x14ac:dyDescent="0.55000000000000004">
      <c r="A37">
        <v>36</v>
      </c>
      <c r="B37" t="s">
        <v>248</v>
      </c>
      <c r="C37" t="s">
        <v>276</v>
      </c>
      <c r="D37" t="s">
        <v>269</v>
      </c>
      <c r="E37" t="s">
        <v>271</v>
      </c>
      <c r="F37">
        <v>1</v>
      </c>
      <c r="G37">
        <v>403</v>
      </c>
    </row>
    <row r="38" spans="1:7" x14ac:dyDescent="0.55000000000000004">
      <c r="A38">
        <v>37</v>
      </c>
      <c r="B38" t="s">
        <v>248</v>
      </c>
      <c r="C38" t="s">
        <v>276</v>
      </c>
      <c r="D38" t="s">
        <v>269</v>
      </c>
      <c r="E38" t="s">
        <v>39</v>
      </c>
      <c r="F38">
        <v>3</v>
      </c>
      <c r="G38">
        <v>403</v>
      </c>
    </row>
    <row r="39" spans="1:7" x14ac:dyDescent="0.55000000000000004">
      <c r="A39">
        <v>38</v>
      </c>
      <c r="B39" t="s">
        <v>221</v>
      </c>
      <c r="C39" t="s">
        <v>278</v>
      </c>
      <c r="E39" t="s">
        <v>271</v>
      </c>
      <c r="F39">
        <v>1</v>
      </c>
      <c r="G39">
        <v>403</v>
      </c>
    </row>
    <row r="40" spans="1:7" x14ac:dyDescent="0.55000000000000004">
      <c r="A40">
        <v>39</v>
      </c>
      <c r="B40" t="s">
        <v>221</v>
      </c>
      <c r="C40" t="s">
        <v>278</v>
      </c>
      <c r="E40" t="s">
        <v>39</v>
      </c>
      <c r="F40">
        <v>3</v>
      </c>
      <c r="G40">
        <v>403</v>
      </c>
    </row>
    <row r="41" spans="1:7" x14ac:dyDescent="0.55000000000000004">
      <c r="A41">
        <v>40</v>
      </c>
      <c r="B41" t="s">
        <v>221</v>
      </c>
      <c r="C41" t="s">
        <v>279</v>
      </c>
      <c r="E41" t="s">
        <v>271</v>
      </c>
      <c r="F41">
        <v>1</v>
      </c>
      <c r="G41">
        <v>403</v>
      </c>
    </row>
    <row r="42" spans="1:7" x14ac:dyDescent="0.55000000000000004">
      <c r="A42">
        <v>41</v>
      </c>
      <c r="B42" t="s">
        <v>221</v>
      </c>
      <c r="C42" t="s">
        <v>279</v>
      </c>
      <c r="E42" t="s">
        <v>39</v>
      </c>
      <c r="F42">
        <v>3</v>
      </c>
      <c r="G42">
        <v>403</v>
      </c>
    </row>
    <row r="43" spans="1:7" x14ac:dyDescent="0.55000000000000004">
      <c r="A43">
        <v>42</v>
      </c>
      <c r="B43" t="s">
        <v>417</v>
      </c>
      <c r="C43" t="s">
        <v>419</v>
      </c>
      <c r="G43">
        <v>401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E721-ACF2-40A6-899F-78BFCBDA18BA}">
  <sheetPr>
    <tabColor theme="7"/>
  </sheetPr>
  <dimension ref="A1:I124"/>
  <sheetViews>
    <sheetView tabSelected="1" zoomScale="75" zoomScaleNormal="75" workbookViewId="0">
      <pane xSplit="6" ySplit="1" topLeftCell="G107" activePane="bottomRight" state="frozen"/>
      <selection pane="topRight" activeCell="G1" sqref="G1"/>
      <selection pane="bottomLeft" activeCell="A2" sqref="A2"/>
      <selection pane="bottomRight"/>
    </sheetView>
  </sheetViews>
  <sheetFormatPr defaultRowHeight="18" x14ac:dyDescent="0.55000000000000004"/>
  <cols>
    <col min="1" max="1" width="6.83203125" customWidth="1"/>
    <col min="2" max="2" width="69.4140625" bestFit="1" customWidth="1"/>
    <col min="3" max="3" width="11.08203125" bestFit="1" customWidth="1"/>
    <col min="4" max="4" width="20.83203125" customWidth="1"/>
    <col min="5" max="5" width="12.75" bestFit="1" customWidth="1"/>
    <col min="6" max="6" width="14.6640625" bestFit="1" customWidth="1"/>
    <col min="7" max="7" width="69.4140625" bestFit="1" customWidth="1"/>
    <col min="8" max="8" width="35.1640625" bestFit="1" customWidth="1"/>
    <col min="9" max="9" width="38.75" bestFit="1" customWidth="1"/>
  </cols>
  <sheetData>
    <row r="1" spans="1:9" x14ac:dyDescent="0.55000000000000004">
      <c r="A1" t="s">
        <v>157</v>
      </c>
      <c r="B1" t="s">
        <v>169</v>
      </c>
      <c r="C1" t="s">
        <v>168</v>
      </c>
      <c r="D1" t="s">
        <v>214</v>
      </c>
      <c r="E1" t="s">
        <v>217</v>
      </c>
      <c r="F1" t="s">
        <v>167</v>
      </c>
      <c r="G1" t="s">
        <v>194</v>
      </c>
      <c r="H1" t="s">
        <v>187</v>
      </c>
      <c r="I1" t="s">
        <v>170</v>
      </c>
    </row>
    <row r="2" spans="1:9" x14ac:dyDescent="0.55000000000000004">
      <c r="A2">
        <v>1</v>
      </c>
      <c r="B2" t="s">
        <v>189</v>
      </c>
      <c r="C2" t="s">
        <v>205</v>
      </c>
      <c r="D2" t="s">
        <v>39</v>
      </c>
      <c r="F2">
        <v>201</v>
      </c>
      <c r="G2" t="s">
        <v>371</v>
      </c>
      <c r="H2" t="s">
        <v>225</v>
      </c>
      <c r="I2" t="s">
        <v>192</v>
      </c>
    </row>
    <row r="3" spans="1:9" x14ac:dyDescent="0.55000000000000004">
      <c r="A3">
        <v>2</v>
      </c>
      <c r="B3" t="s">
        <v>189</v>
      </c>
      <c r="C3" t="s">
        <v>205</v>
      </c>
      <c r="D3" t="s">
        <v>39</v>
      </c>
      <c r="F3">
        <v>400</v>
      </c>
      <c r="G3" t="s">
        <v>372</v>
      </c>
      <c r="H3" t="s">
        <v>209</v>
      </c>
      <c r="I3" t="s">
        <v>172</v>
      </c>
    </row>
    <row r="4" spans="1:9" x14ac:dyDescent="0.55000000000000004">
      <c r="A4">
        <v>3</v>
      </c>
      <c r="B4" t="s">
        <v>189</v>
      </c>
      <c r="C4" t="s">
        <v>205</v>
      </c>
      <c r="D4" t="s">
        <v>39</v>
      </c>
      <c r="F4">
        <v>400</v>
      </c>
      <c r="G4" t="s">
        <v>373</v>
      </c>
      <c r="H4" t="s">
        <v>209</v>
      </c>
      <c r="I4" t="s">
        <v>174</v>
      </c>
    </row>
    <row r="5" spans="1:9" x14ac:dyDescent="0.55000000000000004">
      <c r="A5">
        <v>4</v>
      </c>
      <c r="B5" t="s">
        <v>189</v>
      </c>
      <c r="C5" t="s">
        <v>205</v>
      </c>
      <c r="D5" t="s">
        <v>39</v>
      </c>
      <c r="F5">
        <v>400</v>
      </c>
      <c r="G5" t="s">
        <v>374</v>
      </c>
      <c r="H5" t="s">
        <v>211</v>
      </c>
      <c r="I5" t="s">
        <v>176</v>
      </c>
    </row>
    <row r="6" spans="1:9" x14ac:dyDescent="0.55000000000000004">
      <c r="A6">
        <v>5</v>
      </c>
      <c r="B6" t="s">
        <v>189</v>
      </c>
      <c r="C6" t="s">
        <v>207</v>
      </c>
      <c r="D6" t="s">
        <v>39</v>
      </c>
      <c r="F6">
        <v>200</v>
      </c>
      <c r="G6" t="s">
        <v>375</v>
      </c>
      <c r="H6" t="s">
        <v>225</v>
      </c>
      <c r="I6" s="11" t="s">
        <v>28</v>
      </c>
    </row>
    <row r="7" spans="1:9" x14ac:dyDescent="0.55000000000000004">
      <c r="A7">
        <v>6</v>
      </c>
      <c r="B7" t="s">
        <v>189</v>
      </c>
      <c r="C7" t="s">
        <v>207</v>
      </c>
      <c r="D7" t="s">
        <v>39</v>
      </c>
      <c r="F7">
        <v>400</v>
      </c>
      <c r="G7" t="s">
        <v>376</v>
      </c>
      <c r="H7" t="s">
        <v>209</v>
      </c>
      <c r="I7" t="s">
        <v>172</v>
      </c>
    </row>
    <row r="8" spans="1:9" x14ac:dyDescent="0.55000000000000004">
      <c r="A8">
        <v>7</v>
      </c>
      <c r="B8" t="s">
        <v>189</v>
      </c>
      <c r="C8" t="s">
        <v>207</v>
      </c>
      <c r="D8" t="s">
        <v>39</v>
      </c>
      <c r="F8">
        <v>400</v>
      </c>
      <c r="G8" t="s">
        <v>377</v>
      </c>
      <c r="H8" t="s">
        <v>209</v>
      </c>
      <c r="I8" t="s">
        <v>174</v>
      </c>
    </row>
    <row r="9" spans="1:9" x14ac:dyDescent="0.55000000000000004">
      <c r="A9">
        <v>8</v>
      </c>
      <c r="B9" t="s">
        <v>189</v>
      </c>
      <c r="C9" t="s">
        <v>207</v>
      </c>
      <c r="D9" t="s">
        <v>39</v>
      </c>
      <c r="F9">
        <v>400</v>
      </c>
      <c r="G9" t="s">
        <v>378</v>
      </c>
      <c r="H9" t="s">
        <v>211</v>
      </c>
      <c r="I9" t="s">
        <v>176</v>
      </c>
    </row>
    <row r="10" spans="1:9" x14ac:dyDescent="0.55000000000000004">
      <c r="A10">
        <v>9</v>
      </c>
      <c r="B10" t="s">
        <v>219</v>
      </c>
      <c r="C10" t="s">
        <v>221</v>
      </c>
      <c r="D10" t="s">
        <v>39</v>
      </c>
      <c r="F10">
        <v>200</v>
      </c>
      <c r="H10" t="s">
        <v>225</v>
      </c>
      <c r="I10" t="s">
        <v>28</v>
      </c>
    </row>
    <row r="11" spans="1:9" x14ac:dyDescent="0.55000000000000004">
      <c r="A11">
        <v>10</v>
      </c>
      <c r="B11" t="s">
        <v>219</v>
      </c>
      <c r="C11" t="s">
        <v>221</v>
      </c>
      <c r="D11" t="s">
        <v>39</v>
      </c>
      <c r="E11" t="s">
        <v>28</v>
      </c>
      <c r="F11">
        <v>200</v>
      </c>
      <c r="H11" t="s">
        <v>225</v>
      </c>
      <c r="I11" t="s">
        <v>28</v>
      </c>
    </row>
    <row r="12" spans="1:9" x14ac:dyDescent="0.55000000000000004">
      <c r="A12">
        <v>11</v>
      </c>
      <c r="B12" t="s">
        <v>219</v>
      </c>
      <c r="C12" t="s">
        <v>221</v>
      </c>
      <c r="D12" t="s">
        <v>39</v>
      </c>
      <c r="E12" t="s">
        <v>28</v>
      </c>
      <c r="F12">
        <v>200</v>
      </c>
      <c r="H12" t="s">
        <v>227</v>
      </c>
      <c r="I12" t="s">
        <v>32</v>
      </c>
    </row>
    <row r="13" spans="1:9" x14ac:dyDescent="0.55000000000000004">
      <c r="A13">
        <v>12</v>
      </c>
      <c r="B13" t="s">
        <v>219</v>
      </c>
      <c r="C13" t="s">
        <v>221</v>
      </c>
      <c r="D13" t="s">
        <v>39</v>
      </c>
      <c r="E13" t="s">
        <v>28</v>
      </c>
      <c r="F13">
        <v>200</v>
      </c>
      <c r="H13" t="s">
        <v>229</v>
      </c>
      <c r="I13" t="s">
        <v>36</v>
      </c>
    </row>
    <row r="14" spans="1:9" x14ac:dyDescent="0.55000000000000004">
      <c r="A14">
        <v>13</v>
      </c>
      <c r="B14" t="s">
        <v>219</v>
      </c>
      <c r="C14" t="s">
        <v>221</v>
      </c>
      <c r="D14" t="s">
        <v>39</v>
      </c>
      <c r="E14" t="s">
        <v>28</v>
      </c>
      <c r="F14">
        <v>200</v>
      </c>
      <c r="H14" t="s">
        <v>231</v>
      </c>
      <c r="I14">
        <v>2</v>
      </c>
    </row>
    <row r="15" spans="1:9" x14ac:dyDescent="0.55000000000000004">
      <c r="A15">
        <v>14</v>
      </c>
      <c r="B15" t="s">
        <v>219</v>
      </c>
      <c r="C15" t="s">
        <v>221</v>
      </c>
      <c r="D15" t="s">
        <v>39</v>
      </c>
      <c r="E15" t="s">
        <v>28</v>
      </c>
      <c r="F15">
        <v>200</v>
      </c>
      <c r="H15" t="s">
        <v>233</v>
      </c>
      <c r="I15" t="b">
        <v>0</v>
      </c>
    </row>
    <row r="16" spans="1:9" x14ac:dyDescent="0.55000000000000004">
      <c r="A16">
        <v>15</v>
      </c>
      <c r="B16" t="s">
        <v>219</v>
      </c>
      <c r="C16" t="s">
        <v>221</v>
      </c>
      <c r="D16" t="s">
        <v>40</v>
      </c>
      <c r="E16" t="s">
        <v>29</v>
      </c>
      <c r="F16">
        <v>200</v>
      </c>
      <c r="H16" t="s">
        <v>225</v>
      </c>
      <c r="I16" t="s">
        <v>29</v>
      </c>
    </row>
    <row r="17" spans="1:9" x14ac:dyDescent="0.55000000000000004">
      <c r="A17">
        <v>16</v>
      </c>
      <c r="B17" t="s">
        <v>219</v>
      </c>
      <c r="C17" t="s">
        <v>221</v>
      </c>
      <c r="D17" t="s">
        <v>40</v>
      </c>
      <c r="E17" t="s">
        <v>29</v>
      </c>
      <c r="F17">
        <v>200</v>
      </c>
      <c r="H17" t="s">
        <v>227</v>
      </c>
      <c r="I17" t="s">
        <v>33</v>
      </c>
    </row>
    <row r="18" spans="1:9" x14ac:dyDescent="0.55000000000000004">
      <c r="A18">
        <v>17</v>
      </c>
      <c r="B18" t="s">
        <v>219</v>
      </c>
      <c r="C18" t="s">
        <v>221</v>
      </c>
      <c r="D18" t="s">
        <v>40</v>
      </c>
      <c r="E18" t="s">
        <v>29</v>
      </c>
      <c r="F18">
        <v>200</v>
      </c>
      <c r="H18" t="s">
        <v>229</v>
      </c>
      <c r="I18" t="s">
        <v>37</v>
      </c>
    </row>
    <row r="19" spans="1:9" x14ac:dyDescent="0.55000000000000004">
      <c r="A19">
        <v>18</v>
      </c>
      <c r="B19" t="s">
        <v>219</v>
      </c>
      <c r="C19" t="s">
        <v>221</v>
      </c>
      <c r="D19" t="s">
        <v>40</v>
      </c>
      <c r="E19" t="s">
        <v>29</v>
      </c>
      <c r="F19">
        <v>200</v>
      </c>
      <c r="H19" t="s">
        <v>231</v>
      </c>
      <c r="I19">
        <v>3</v>
      </c>
    </row>
    <row r="20" spans="1:9" x14ac:dyDescent="0.55000000000000004">
      <c r="A20">
        <v>19</v>
      </c>
      <c r="B20" t="s">
        <v>219</v>
      </c>
      <c r="C20" t="s">
        <v>221</v>
      </c>
      <c r="D20" t="s">
        <v>40</v>
      </c>
      <c r="E20" t="s">
        <v>29</v>
      </c>
      <c r="F20">
        <v>200</v>
      </c>
      <c r="H20" t="s">
        <v>233</v>
      </c>
      <c r="I20" t="b">
        <v>0</v>
      </c>
    </row>
    <row r="21" spans="1:9" x14ac:dyDescent="0.55000000000000004">
      <c r="A21">
        <v>20</v>
      </c>
      <c r="B21" t="s">
        <v>219</v>
      </c>
      <c r="C21" t="s">
        <v>221</v>
      </c>
      <c r="D21" t="s">
        <v>40</v>
      </c>
      <c r="E21" t="s">
        <v>236</v>
      </c>
      <c r="F21">
        <v>404</v>
      </c>
    </row>
    <row r="22" spans="1:9" x14ac:dyDescent="0.55000000000000004">
      <c r="A22">
        <v>1</v>
      </c>
      <c r="B22" t="s">
        <v>237</v>
      </c>
      <c r="C22" t="s">
        <v>205</v>
      </c>
      <c r="D22" t="s">
        <v>39</v>
      </c>
      <c r="F22">
        <v>201</v>
      </c>
      <c r="G22" t="s">
        <v>379</v>
      </c>
      <c r="H22" t="s">
        <v>190</v>
      </c>
      <c r="I22" t="s">
        <v>192</v>
      </c>
    </row>
    <row r="23" spans="1:9" x14ac:dyDescent="0.55000000000000004">
      <c r="A23">
        <v>2</v>
      </c>
      <c r="B23" t="s">
        <v>237</v>
      </c>
      <c r="C23" t="s">
        <v>205</v>
      </c>
      <c r="D23" t="s">
        <v>39</v>
      </c>
      <c r="F23">
        <v>201</v>
      </c>
      <c r="G23" t="s">
        <v>380</v>
      </c>
      <c r="H23" t="s">
        <v>190</v>
      </c>
      <c r="I23" t="s">
        <v>192</v>
      </c>
    </row>
    <row r="24" spans="1:9" x14ac:dyDescent="0.55000000000000004">
      <c r="A24">
        <v>3</v>
      </c>
      <c r="B24" t="s">
        <v>237</v>
      </c>
      <c r="C24" t="s">
        <v>205</v>
      </c>
      <c r="D24" t="s">
        <v>39</v>
      </c>
      <c r="F24">
        <v>201</v>
      </c>
      <c r="G24" t="s">
        <v>381</v>
      </c>
      <c r="H24" t="s">
        <v>190</v>
      </c>
      <c r="I24" t="s">
        <v>192</v>
      </c>
    </row>
    <row r="25" spans="1:9" x14ac:dyDescent="0.55000000000000004">
      <c r="A25">
        <v>4</v>
      </c>
      <c r="B25" t="s">
        <v>237</v>
      </c>
      <c r="C25" t="s">
        <v>205</v>
      </c>
      <c r="D25" t="s">
        <v>39</v>
      </c>
      <c r="F25">
        <v>201</v>
      </c>
      <c r="G25" t="s">
        <v>382</v>
      </c>
      <c r="H25" t="s">
        <v>190</v>
      </c>
      <c r="I25" t="s">
        <v>192</v>
      </c>
    </row>
    <row r="26" spans="1:9" x14ac:dyDescent="0.55000000000000004">
      <c r="A26">
        <v>5</v>
      </c>
      <c r="B26" t="s">
        <v>237</v>
      </c>
      <c r="C26" t="s">
        <v>205</v>
      </c>
      <c r="D26" t="s">
        <v>39</v>
      </c>
      <c r="F26">
        <v>201</v>
      </c>
      <c r="G26" t="s">
        <v>383</v>
      </c>
      <c r="H26" t="s">
        <v>190</v>
      </c>
      <c r="I26" t="s">
        <v>192</v>
      </c>
    </row>
    <row r="27" spans="1:9" x14ac:dyDescent="0.55000000000000004">
      <c r="A27">
        <v>6</v>
      </c>
      <c r="B27" t="s">
        <v>237</v>
      </c>
      <c r="C27" t="s">
        <v>205</v>
      </c>
      <c r="D27" t="s">
        <v>39</v>
      </c>
      <c r="F27">
        <v>400</v>
      </c>
      <c r="G27" t="s">
        <v>384</v>
      </c>
      <c r="H27" t="s">
        <v>178</v>
      </c>
      <c r="I27" t="s">
        <v>172</v>
      </c>
    </row>
    <row r="28" spans="1:9" x14ac:dyDescent="0.55000000000000004">
      <c r="A28">
        <v>7</v>
      </c>
      <c r="B28" t="s">
        <v>237</v>
      </c>
      <c r="C28" t="s">
        <v>205</v>
      </c>
      <c r="D28" t="s">
        <v>39</v>
      </c>
      <c r="F28">
        <v>400</v>
      </c>
      <c r="G28" t="s">
        <v>385</v>
      </c>
      <c r="H28" t="s">
        <v>178</v>
      </c>
      <c r="I28" t="s">
        <v>185</v>
      </c>
    </row>
    <row r="29" spans="1:9" x14ac:dyDescent="0.55000000000000004">
      <c r="A29">
        <v>8</v>
      </c>
      <c r="B29" t="s">
        <v>237</v>
      </c>
      <c r="C29" t="s">
        <v>205</v>
      </c>
      <c r="D29" t="s">
        <v>39</v>
      </c>
      <c r="F29">
        <v>400</v>
      </c>
      <c r="G29" t="s">
        <v>386</v>
      </c>
      <c r="H29" t="s">
        <v>181</v>
      </c>
      <c r="I29" t="s">
        <v>172</v>
      </c>
    </row>
    <row r="30" spans="1:9" x14ac:dyDescent="0.55000000000000004">
      <c r="A30">
        <v>9</v>
      </c>
      <c r="B30" t="s">
        <v>237</v>
      </c>
      <c r="C30" t="s">
        <v>205</v>
      </c>
      <c r="D30" t="s">
        <v>39</v>
      </c>
      <c r="F30">
        <v>400</v>
      </c>
      <c r="G30" t="s">
        <v>387</v>
      </c>
      <c r="H30" t="s">
        <v>183</v>
      </c>
      <c r="I30" t="s">
        <v>172</v>
      </c>
    </row>
    <row r="31" spans="1:9" x14ac:dyDescent="0.55000000000000004">
      <c r="A31">
        <v>10</v>
      </c>
      <c r="B31" t="s">
        <v>237</v>
      </c>
      <c r="C31" t="s">
        <v>205</v>
      </c>
      <c r="D31" t="s">
        <v>39</v>
      </c>
      <c r="F31">
        <v>400</v>
      </c>
      <c r="G31" t="s">
        <v>388</v>
      </c>
      <c r="H31" t="s">
        <v>183</v>
      </c>
      <c r="I31" t="s">
        <v>185</v>
      </c>
    </row>
    <row r="32" spans="1:9" x14ac:dyDescent="0.55000000000000004">
      <c r="A32">
        <v>11</v>
      </c>
      <c r="B32" t="s">
        <v>242</v>
      </c>
      <c r="C32" t="s">
        <v>207</v>
      </c>
      <c r="D32" t="s">
        <v>39</v>
      </c>
      <c r="F32">
        <v>200</v>
      </c>
      <c r="G32" t="s">
        <v>379</v>
      </c>
      <c r="H32" t="s">
        <v>190</v>
      </c>
      <c r="I32">
        <v>1</v>
      </c>
    </row>
    <row r="33" spans="1:9" x14ac:dyDescent="0.55000000000000004">
      <c r="A33">
        <v>12</v>
      </c>
      <c r="B33" t="s">
        <v>242</v>
      </c>
      <c r="C33" t="s">
        <v>207</v>
      </c>
      <c r="D33" t="s">
        <v>39</v>
      </c>
      <c r="F33">
        <v>200</v>
      </c>
      <c r="G33" t="s">
        <v>380</v>
      </c>
      <c r="H33" t="s">
        <v>244</v>
      </c>
      <c r="I33">
        <v>1</v>
      </c>
    </row>
    <row r="34" spans="1:9" x14ac:dyDescent="0.55000000000000004">
      <c r="A34">
        <v>13</v>
      </c>
      <c r="B34" t="s">
        <v>242</v>
      </c>
      <c r="C34" t="s">
        <v>207</v>
      </c>
      <c r="D34" t="s">
        <v>39</v>
      </c>
      <c r="F34">
        <v>400</v>
      </c>
      <c r="G34" t="s">
        <v>384</v>
      </c>
      <c r="H34" t="s">
        <v>178</v>
      </c>
      <c r="I34" t="s">
        <v>172</v>
      </c>
    </row>
    <row r="35" spans="1:9" x14ac:dyDescent="0.55000000000000004">
      <c r="A35">
        <v>14</v>
      </c>
      <c r="B35" t="s">
        <v>242</v>
      </c>
      <c r="C35" t="s">
        <v>207</v>
      </c>
      <c r="D35" t="s">
        <v>39</v>
      </c>
      <c r="F35">
        <v>400</v>
      </c>
      <c r="G35" t="s">
        <v>385</v>
      </c>
      <c r="H35" t="s">
        <v>178</v>
      </c>
      <c r="I35" t="s">
        <v>185</v>
      </c>
    </row>
    <row r="36" spans="1:9" x14ac:dyDescent="0.55000000000000004">
      <c r="A36">
        <v>15</v>
      </c>
      <c r="B36" t="s">
        <v>242</v>
      </c>
      <c r="C36" t="s">
        <v>207</v>
      </c>
      <c r="D36" t="s">
        <v>39</v>
      </c>
      <c r="F36">
        <v>400</v>
      </c>
      <c r="G36" t="s">
        <v>387</v>
      </c>
      <c r="H36" t="s">
        <v>183</v>
      </c>
      <c r="I36" t="s">
        <v>172</v>
      </c>
    </row>
    <row r="37" spans="1:9" x14ac:dyDescent="0.55000000000000004">
      <c r="A37">
        <v>16</v>
      </c>
      <c r="B37" t="s">
        <v>242</v>
      </c>
      <c r="C37" t="s">
        <v>207</v>
      </c>
      <c r="D37" t="s">
        <v>39</v>
      </c>
      <c r="F37">
        <v>400</v>
      </c>
      <c r="G37" t="s">
        <v>388</v>
      </c>
      <c r="H37" t="s">
        <v>183</v>
      </c>
      <c r="I37" t="s">
        <v>185</v>
      </c>
    </row>
    <row r="38" spans="1:9" x14ac:dyDescent="0.55000000000000004">
      <c r="A38">
        <v>17</v>
      </c>
      <c r="B38" t="s">
        <v>242</v>
      </c>
      <c r="C38" t="s">
        <v>207</v>
      </c>
      <c r="D38" t="s">
        <v>39</v>
      </c>
      <c r="E38" t="s">
        <v>30</v>
      </c>
      <c r="F38">
        <v>404</v>
      </c>
      <c r="G38" t="s">
        <v>379</v>
      </c>
    </row>
    <row r="39" spans="1:9" x14ac:dyDescent="0.55000000000000004">
      <c r="A39">
        <v>18</v>
      </c>
      <c r="B39" t="s">
        <v>316</v>
      </c>
      <c r="C39" t="s">
        <v>207</v>
      </c>
      <c r="D39" t="s">
        <v>39</v>
      </c>
      <c r="E39" t="s">
        <v>30</v>
      </c>
      <c r="F39">
        <v>404</v>
      </c>
      <c r="G39" t="s">
        <v>379</v>
      </c>
    </row>
    <row r="40" spans="1:9" x14ac:dyDescent="0.55000000000000004">
      <c r="A40">
        <v>19</v>
      </c>
      <c r="B40" t="s">
        <v>242</v>
      </c>
      <c r="C40" t="s">
        <v>221</v>
      </c>
      <c r="D40" t="s">
        <v>39</v>
      </c>
      <c r="F40">
        <v>200</v>
      </c>
      <c r="H40" t="s">
        <v>190</v>
      </c>
      <c r="I40" t="s">
        <v>27</v>
      </c>
    </row>
    <row r="41" spans="1:9" x14ac:dyDescent="0.55000000000000004">
      <c r="A41">
        <v>20</v>
      </c>
      <c r="B41" t="s">
        <v>242</v>
      </c>
      <c r="C41" t="s">
        <v>221</v>
      </c>
      <c r="D41" t="s">
        <v>39</v>
      </c>
      <c r="F41">
        <v>200</v>
      </c>
      <c r="H41" t="s">
        <v>227</v>
      </c>
      <c r="I41" t="s">
        <v>57</v>
      </c>
    </row>
    <row r="42" spans="1:9" x14ac:dyDescent="0.55000000000000004">
      <c r="A42">
        <v>21</v>
      </c>
      <c r="B42" t="s">
        <v>242</v>
      </c>
      <c r="C42" t="s">
        <v>221</v>
      </c>
      <c r="D42" t="s">
        <v>39</v>
      </c>
      <c r="F42">
        <v>200</v>
      </c>
      <c r="H42" t="s">
        <v>244</v>
      </c>
      <c r="I42">
        <v>1</v>
      </c>
    </row>
    <row r="43" spans="1:9" x14ac:dyDescent="0.55000000000000004">
      <c r="A43">
        <v>22</v>
      </c>
      <c r="B43" t="s">
        <v>242</v>
      </c>
      <c r="C43" t="s">
        <v>221</v>
      </c>
      <c r="D43" t="s">
        <v>39</v>
      </c>
      <c r="F43">
        <v>200</v>
      </c>
      <c r="H43" t="s">
        <v>250</v>
      </c>
      <c r="I43" t="b">
        <v>0</v>
      </c>
    </row>
    <row r="44" spans="1:9" x14ac:dyDescent="0.55000000000000004">
      <c r="A44">
        <v>23</v>
      </c>
      <c r="B44" t="s">
        <v>242</v>
      </c>
      <c r="C44" t="s">
        <v>221</v>
      </c>
      <c r="D44" t="s">
        <v>39</v>
      </c>
      <c r="F44">
        <v>200</v>
      </c>
      <c r="H44" t="s">
        <v>252</v>
      </c>
      <c r="I44" t="b">
        <v>1</v>
      </c>
    </row>
    <row r="45" spans="1:9" x14ac:dyDescent="0.55000000000000004">
      <c r="A45">
        <v>24</v>
      </c>
      <c r="B45" t="s">
        <v>242</v>
      </c>
      <c r="C45" t="s">
        <v>221</v>
      </c>
      <c r="D45" t="s">
        <v>39</v>
      </c>
      <c r="F45">
        <v>200</v>
      </c>
      <c r="H45" t="s">
        <v>254</v>
      </c>
      <c r="I45" t="s">
        <v>71</v>
      </c>
    </row>
    <row r="46" spans="1:9" x14ac:dyDescent="0.55000000000000004">
      <c r="A46">
        <v>25</v>
      </c>
      <c r="B46" t="s">
        <v>242</v>
      </c>
      <c r="C46" t="s">
        <v>221</v>
      </c>
      <c r="D46" t="s">
        <v>39</v>
      </c>
      <c r="F46">
        <v>200</v>
      </c>
      <c r="H46" t="s">
        <v>256</v>
      </c>
      <c r="I46" t="b">
        <v>0</v>
      </c>
    </row>
    <row r="47" spans="1:9" x14ac:dyDescent="0.55000000000000004">
      <c r="A47">
        <v>26</v>
      </c>
      <c r="B47" t="s">
        <v>242</v>
      </c>
      <c r="C47" t="s">
        <v>221</v>
      </c>
      <c r="D47" t="s">
        <v>39</v>
      </c>
      <c r="F47">
        <v>200</v>
      </c>
      <c r="H47" t="s">
        <v>258</v>
      </c>
      <c r="I47" t="b">
        <v>0</v>
      </c>
    </row>
    <row r="48" spans="1:9" x14ac:dyDescent="0.55000000000000004">
      <c r="A48">
        <v>27</v>
      </c>
      <c r="B48" t="s">
        <v>242</v>
      </c>
      <c r="C48" t="s">
        <v>221</v>
      </c>
      <c r="D48" t="s">
        <v>39</v>
      </c>
      <c r="E48" t="s">
        <v>30</v>
      </c>
      <c r="F48">
        <v>404</v>
      </c>
    </row>
    <row r="49" spans="1:9" x14ac:dyDescent="0.55000000000000004">
      <c r="A49">
        <v>28</v>
      </c>
      <c r="B49" t="s">
        <v>316</v>
      </c>
      <c r="C49" t="s">
        <v>221</v>
      </c>
      <c r="D49" t="s">
        <v>39</v>
      </c>
      <c r="F49">
        <v>404</v>
      </c>
    </row>
    <row r="50" spans="1:9" x14ac:dyDescent="0.55000000000000004">
      <c r="A50">
        <v>29</v>
      </c>
      <c r="B50" t="s">
        <v>316</v>
      </c>
      <c r="C50" t="s">
        <v>248</v>
      </c>
      <c r="D50" t="s">
        <v>39</v>
      </c>
      <c r="F50">
        <v>200</v>
      </c>
    </row>
    <row r="51" spans="1:9" x14ac:dyDescent="0.55000000000000004">
      <c r="A51">
        <v>30</v>
      </c>
      <c r="B51" t="s">
        <v>348</v>
      </c>
      <c r="C51" t="s">
        <v>248</v>
      </c>
      <c r="D51" t="s">
        <v>39</v>
      </c>
      <c r="F51">
        <v>200</v>
      </c>
    </row>
    <row r="52" spans="1:9" x14ac:dyDescent="0.55000000000000004">
      <c r="A52">
        <v>31</v>
      </c>
      <c r="B52" t="s">
        <v>242</v>
      </c>
      <c r="C52" t="s">
        <v>248</v>
      </c>
      <c r="D52" t="s">
        <v>39</v>
      </c>
      <c r="F52">
        <v>400</v>
      </c>
      <c r="H52" t="s">
        <v>260</v>
      </c>
      <c r="I52" t="s">
        <v>262</v>
      </c>
    </row>
    <row r="53" spans="1:9" x14ac:dyDescent="0.55000000000000004">
      <c r="A53">
        <v>32</v>
      </c>
      <c r="B53" t="s">
        <v>237</v>
      </c>
      <c r="C53" t="s">
        <v>221</v>
      </c>
      <c r="D53" t="s">
        <v>39</v>
      </c>
      <c r="F53">
        <v>200</v>
      </c>
      <c r="H53" t="s">
        <v>267</v>
      </c>
      <c r="I53" t="s">
        <v>347</v>
      </c>
    </row>
    <row r="54" spans="1:9" x14ac:dyDescent="0.55000000000000004">
      <c r="A54">
        <v>33</v>
      </c>
      <c r="B54" t="s">
        <v>237</v>
      </c>
      <c r="C54" t="s">
        <v>221</v>
      </c>
      <c r="D54" t="s">
        <v>41</v>
      </c>
      <c r="F54">
        <v>200</v>
      </c>
      <c r="H54" t="s">
        <v>267</v>
      </c>
      <c r="I54" t="s">
        <v>347</v>
      </c>
    </row>
    <row r="55" spans="1:9" x14ac:dyDescent="0.55000000000000004">
      <c r="A55">
        <v>34</v>
      </c>
      <c r="B55" t="s">
        <v>237</v>
      </c>
      <c r="C55" t="s">
        <v>221</v>
      </c>
      <c r="D55" t="s">
        <v>40</v>
      </c>
      <c r="F55">
        <v>200</v>
      </c>
      <c r="H55" t="s">
        <v>267</v>
      </c>
      <c r="I55" t="s">
        <v>326</v>
      </c>
    </row>
    <row r="56" spans="1:9" x14ac:dyDescent="0.55000000000000004">
      <c r="A56">
        <v>1</v>
      </c>
      <c r="B56" t="s">
        <v>277</v>
      </c>
      <c r="C56" t="s">
        <v>205</v>
      </c>
      <c r="D56" t="s">
        <v>39</v>
      </c>
      <c r="F56">
        <v>201</v>
      </c>
      <c r="G56" t="s">
        <v>390</v>
      </c>
      <c r="H56" t="s">
        <v>190</v>
      </c>
      <c r="I56" t="s">
        <v>192</v>
      </c>
    </row>
    <row r="57" spans="1:9" x14ac:dyDescent="0.55000000000000004">
      <c r="A57">
        <v>2</v>
      </c>
      <c r="B57" t="s">
        <v>277</v>
      </c>
      <c r="C57" t="s">
        <v>205</v>
      </c>
      <c r="D57" t="s">
        <v>39</v>
      </c>
      <c r="F57">
        <v>201</v>
      </c>
      <c r="G57" t="s">
        <v>391</v>
      </c>
      <c r="H57" t="s">
        <v>190</v>
      </c>
      <c r="I57" t="s">
        <v>192</v>
      </c>
    </row>
    <row r="58" spans="1:9" x14ac:dyDescent="0.55000000000000004">
      <c r="A58">
        <v>3</v>
      </c>
      <c r="B58" t="s">
        <v>277</v>
      </c>
      <c r="C58" t="s">
        <v>205</v>
      </c>
      <c r="D58" t="s">
        <v>39</v>
      </c>
      <c r="F58">
        <v>201</v>
      </c>
      <c r="G58" t="s">
        <v>392</v>
      </c>
      <c r="H58" t="s">
        <v>190</v>
      </c>
      <c r="I58" t="s">
        <v>192</v>
      </c>
    </row>
    <row r="59" spans="1:9" x14ac:dyDescent="0.55000000000000004">
      <c r="A59">
        <v>4</v>
      </c>
      <c r="B59" t="s">
        <v>277</v>
      </c>
      <c r="C59" t="s">
        <v>205</v>
      </c>
      <c r="D59" t="s">
        <v>39</v>
      </c>
      <c r="F59">
        <v>201</v>
      </c>
      <c r="G59" t="s">
        <v>393</v>
      </c>
      <c r="H59" t="s">
        <v>190</v>
      </c>
      <c r="I59" t="s">
        <v>192</v>
      </c>
    </row>
    <row r="60" spans="1:9" x14ac:dyDescent="0.55000000000000004">
      <c r="A60">
        <v>5</v>
      </c>
      <c r="B60" t="s">
        <v>277</v>
      </c>
      <c r="C60" t="s">
        <v>205</v>
      </c>
      <c r="D60" t="s">
        <v>39</v>
      </c>
      <c r="F60">
        <v>201</v>
      </c>
      <c r="G60" t="s">
        <v>394</v>
      </c>
      <c r="H60" t="s">
        <v>190</v>
      </c>
      <c r="I60" t="s">
        <v>192</v>
      </c>
    </row>
    <row r="61" spans="1:9" x14ac:dyDescent="0.55000000000000004">
      <c r="A61">
        <v>6</v>
      </c>
      <c r="B61" t="s">
        <v>277</v>
      </c>
      <c r="C61" t="s">
        <v>205</v>
      </c>
      <c r="D61" t="s">
        <v>39</v>
      </c>
      <c r="F61">
        <v>400</v>
      </c>
      <c r="G61" t="s">
        <v>395</v>
      </c>
      <c r="H61" t="s">
        <v>296</v>
      </c>
      <c r="I61" t="s">
        <v>172</v>
      </c>
    </row>
    <row r="62" spans="1:9" x14ac:dyDescent="0.55000000000000004">
      <c r="A62">
        <v>7</v>
      </c>
      <c r="B62" t="s">
        <v>277</v>
      </c>
      <c r="C62" t="s">
        <v>205</v>
      </c>
      <c r="D62" t="s">
        <v>41</v>
      </c>
      <c r="F62">
        <v>400</v>
      </c>
      <c r="G62" t="s">
        <v>396</v>
      </c>
      <c r="H62" t="s">
        <v>298</v>
      </c>
      <c r="I62" t="s">
        <v>172</v>
      </c>
    </row>
    <row r="63" spans="1:9" x14ac:dyDescent="0.55000000000000004">
      <c r="A63">
        <v>8</v>
      </c>
      <c r="B63" t="s">
        <v>277</v>
      </c>
      <c r="C63" t="s">
        <v>205</v>
      </c>
      <c r="D63" t="s">
        <v>39</v>
      </c>
      <c r="F63">
        <v>400</v>
      </c>
      <c r="G63" t="s">
        <v>397</v>
      </c>
      <c r="H63" t="s">
        <v>300</v>
      </c>
      <c r="I63" t="s">
        <v>172</v>
      </c>
    </row>
    <row r="64" spans="1:9" x14ac:dyDescent="0.55000000000000004">
      <c r="A64">
        <v>9</v>
      </c>
      <c r="B64" t="s">
        <v>277</v>
      </c>
      <c r="C64" t="s">
        <v>205</v>
      </c>
      <c r="D64" t="s">
        <v>39</v>
      </c>
      <c r="F64">
        <v>400</v>
      </c>
      <c r="G64" t="s">
        <v>398</v>
      </c>
      <c r="H64" t="s">
        <v>304</v>
      </c>
      <c r="I64" t="s">
        <v>172</v>
      </c>
    </row>
    <row r="65" spans="1:9" x14ac:dyDescent="0.55000000000000004">
      <c r="A65">
        <v>10</v>
      </c>
      <c r="B65" t="s">
        <v>277</v>
      </c>
      <c r="C65" t="s">
        <v>205</v>
      </c>
      <c r="D65" t="s">
        <v>39</v>
      </c>
      <c r="F65">
        <v>400</v>
      </c>
      <c r="G65" t="s">
        <v>399</v>
      </c>
      <c r="H65" t="s">
        <v>302</v>
      </c>
      <c r="I65" t="s">
        <v>172</v>
      </c>
    </row>
    <row r="66" spans="1:9" x14ac:dyDescent="0.55000000000000004">
      <c r="A66">
        <v>11</v>
      </c>
      <c r="B66" t="s">
        <v>277</v>
      </c>
      <c r="C66" t="s">
        <v>205</v>
      </c>
      <c r="D66" t="s">
        <v>39</v>
      </c>
      <c r="F66">
        <v>400</v>
      </c>
      <c r="G66" t="s">
        <v>400</v>
      </c>
      <c r="H66" t="s">
        <v>306</v>
      </c>
      <c r="I66" t="s">
        <v>172</v>
      </c>
    </row>
    <row r="67" spans="1:9" x14ac:dyDescent="0.55000000000000004">
      <c r="A67">
        <v>12</v>
      </c>
      <c r="B67" t="s">
        <v>277</v>
      </c>
      <c r="C67" t="s">
        <v>205</v>
      </c>
      <c r="D67" t="s">
        <v>39</v>
      </c>
      <c r="F67">
        <v>400</v>
      </c>
      <c r="G67" t="s">
        <v>401</v>
      </c>
      <c r="H67" t="s">
        <v>308</v>
      </c>
      <c r="I67" t="s">
        <v>172</v>
      </c>
    </row>
    <row r="68" spans="1:9" x14ac:dyDescent="0.55000000000000004">
      <c r="A68">
        <v>13</v>
      </c>
      <c r="B68" t="s">
        <v>277</v>
      </c>
      <c r="C68" t="s">
        <v>205</v>
      </c>
      <c r="D68" t="s">
        <v>39</v>
      </c>
      <c r="F68">
        <v>400</v>
      </c>
      <c r="G68" t="s">
        <v>402</v>
      </c>
      <c r="H68" t="s">
        <v>310</v>
      </c>
      <c r="I68" t="s">
        <v>176</v>
      </c>
    </row>
    <row r="69" spans="1:9" x14ac:dyDescent="0.55000000000000004">
      <c r="A69">
        <v>14</v>
      </c>
      <c r="B69" t="s">
        <v>277</v>
      </c>
      <c r="C69" t="s">
        <v>205</v>
      </c>
      <c r="D69" t="s">
        <v>39</v>
      </c>
      <c r="F69">
        <v>400</v>
      </c>
      <c r="G69" t="s">
        <v>403</v>
      </c>
      <c r="H69" t="s">
        <v>300</v>
      </c>
      <c r="I69" t="s">
        <v>312</v>
      </c>
    </row>
    <row r="70" spans="1:9" x14ac:dyDescent="0.55000000000000004">
      <c r="A70">
        <v>15</v>
      </c>
      <c r="B70" t="s">
        <v>277</v>
      </c>
      <c r="C70" t="s">
        <v>205</v>
      </c>
      <c r="D70" t="s">
        <v>39</v>
      </c>
      <c r="F70">
        <v>400</v>
      </c>
      <c r="G70" t="s">
        <v>404</v>
      </c>
      <c r="H70" t="s">
        <v>300</v>
      </c>
      <c r="I70" t="s">
        <v>312</v>
      </c>
    </row>
    <row r="71" spans="1:9" x14ac:dyDescent="0.55000000000000004">
      <c r="A71">
        <v>16</v>
      </c>
      <c r="B71" t="s">
        <v>277</v>
      </c>
      <c r="C71" t="s">
        <v>205</v>
      </c>
      <c r="D71" t="s">
        <v>39</v>
      </c>
      <c r="F71">
        <v>400</v>
      </c>
      <c r="G71" t="s">
        <v>405</v>
      </c>
      <c r="H71" t="s">
        <v>306</v>
      </c>
      <c r="I71" t="s">
        <v>312</v>
      </c>
    </row>
    <row r="72" spans="1:9" x14ac:dyDescent="0.55000000000000004">
      <c r="A72">
        <v>17</v>
      </c>
      <c r="B72" t="s">
        <v>277</v>
      </c>
      <c r="C72" t="s">
        <v>205</v>
      </c>
      <c r="D72" t="s">
        <v>39</v>
      </c>
      <c r="F72">
        <v>400</v>
      </c>
      <c r="G72" t="s">
        <v>406</v>
      </c>
      <c r="H72" t="s">
        <v>306</v>
      </c>
      <c r="I72" t="s">
        <v>312</v>
      </c>
    </row>
    <row r="73" spans="1:9" x14ac:dyDescent="0.55000000000000004">
      <c r="A73">
        <v>18</v>
      </c>
      <c r="B73" t="s">
        <v>277</v>
      </c>
      <c r="C73" t="s">
        <v>205</v>
      </c>
      <c r="D73" t="s">
        <v>39</v>
      </c>
      <c r="F73">
        <v>400</v>
      </c>
      <c r="G73" t="s">
        <v>407</v>
      </c>
      <c r="H73" t="s">
        <v>302</v>
      </c>
      <c r="I73" t="s">
        <v>314</v>
      </c>
    </row>
    <row r="74" spans="1:9" x14ac:dyDescent="0.55000000000000004">
      <c r="A74">
        <v>19</v>
      </c>
      <c r="B74" t="s">
        <v>277</v>
      </c>
      <c r="C74" t="s">
        <v>205</v>
      </c>
      <c r="D74" t="s">
        <v>39</v>
      </c>
      <c r="F74">
        <v>400</v>
      </c>
      <c r="G74" t="s">
        <v>408</v>
      </c>
      <c r="H74" t="s">
        <v>304</v>
      </c>
      <c r="I74" t="s">
        <v>314</v>
      </c>
    </row>
    <row r="75" spans="1:9" x14ac:dyDescent="0.55000000000000004">
      <c r="A75">
        <v>20</v>
      </c>
      <c r="B75" t="s">
        <v>277</v>
      </c>
      <c r="C75" t="s">
        <v>205</v>
      </c>
      <c r="D75" t="s">
        <v>39</v>
      </c>
      <c r="F75">
        <v>400</v>
      </c>
      <c r="G75" t="s">
        <v>409</v>
      </c>
      <c r="H75" t="s">
        <v>308</v>
      </c>
      <c r="I75" t="s">
        <v>314</v>
      </c>
    </row>
    <row r="76" spans="1:9" x14ac:dyDescent="0.55000000000000004">
      <c r="A76">
        <v>21</v>
      </c>
      <c r="B76" t="s">
        <v>276</v>
      </c>
      <c r="C76" t="s">
        <v>207</v>
      </c>
      <c r="D76" t="s">
        <v>39</v>
      </c>
      <c r="F76">
        <v>200</v>
      </c>
      <c r="G76" t="s">
        <v>390</v>
      </c>
      <c r="H76" t="s">
        <v>190</v>
      </c>
      <c r="I76" t="s">
        <v>27</v>
      </c>
    </row>
    <row r="77" spans="1:9" x14ac:dyDescent="0.55000000000000004">
      <c r="A77">
        <v>22</v>
      </c>
      <c r="B77" t="s">
        <v>276</v>
      </c>
      <c r="C77" t="s">
        <v>207</v>
      </c>
      <c r="D77" t="s">
        <v>39</v>
      </c>
      <c r="F77">
        <v>200</v>
      </c>
      <c r="G77" t="s">
        <v>410</v>
      </c>
      <c r="H77" t="s">
        <v>363</v>
      </c>
      <c r="I77" t="s">
        <v>29</v>
      </c>
    </row>
    <row r="78" spans="1:9" x14ac:dyDescent="0.55000000000000004">
      <c r="A78">
        <v>23</v>
      </c>
      <c r="B78" t="s">
        <v>342</v>
      </c>
      <c r="C78" t="s">
        <v>207</v>
      </c>
      <c r="D78" t="s">
        <v>39</v>
      </c>
      <c r="F78">
        <v>200</v>
      </c>
      <c r="G78" t="s">
        <v>410</v>
      </c>
      <c r="H78" t="s">
        <v>363</v>
      </c>
      <c r="I78" t="s">
        <v>29</v>
      </c>
    </row>
    <row r="79" spans="1:9" x14ac:dyDescent="0.55000000000000004">
      <c r="A79">
        <v>24</v>
      </c>
      <c r="B79" t="s">
        <v>342</v>
      </c>
      <c r="C79" t="s">
        <v>207</v>
      </c>
      <c r="D79" t="s">
        <v>39</v>
      </c>
      <c r="F79">
        <v>200</v>
      </c>
      <c r="G79" t="s">
        <v>390</v>
      </c>
      <c r="H79" t="s">
        <v>363</v>
      </c>
    </row>
    <row r="80" spans="1:9" x14ac:dyDescent="0.55000000000000004">
      <c r="A80">
        <v>25</v>
      </c>
      <c r="B80" t="s">
        <v>276</v>
      </c>
      <c r="C80" t="s">
        <v>207</v>
      </c>
      <c r="D80" t="s">
        <v>39</v>
      </c>
      <c r="F80">
        <v>400</v>
      </c>
      <c r="G80" t="s">
        <v>395</v>
      </c>
      <c r="H80" t="s">
        <v>296</v>
      </c>
      <c r="I80" t="s">
        <v>172</v>
      </c>
    </row>
    <row r="81" spans="1:9" x14ac:dyDescent="0.55000000000000004">
      <c r="A81">
        <v>26</v>
      </c>
      <c r="B81" t="s">
        <v>276</v>
      </c>
      <c r="C81" t="s">
        <v>207</v>
      </c>
      <c r="D81" t="s">
        <v>41</v>
      </c>
      <c r="F81">
        <v>400</v>
      </c>
      <c r="G81" t="s">
        <v>396</v>
      </c>
      <c r="H81" t="s">
        <v>298</v>
      </c>
      <c r="I81" t="s">
        <v>172</v>
      </c>
    </row>
    <row r="82" spans="1:9" x14ac:dyDescent="0.55000000000000004">
      <c r="A82">
        <v>27</v>
      </c>
      <c r="B82" t="s">
        <v>276</v>
      </c>
      <c r="C82" t="s">
        <v>207</v>
      </c>
      <c r="D82" t="s">
        <v>39</v>
      </c>
      <c r="F82">
        <v>400</v>
      </c>
      <c r="G82" t="s">
        <v>397</v>
      </c>
      <c r="H82" t="s">
        <v>300</v>
      </c>
      <c r="I82" t="s">
        <v>172</v>
      </c>
    </row>
    <row r="83" spans="1:9" x14ac:dyDescent="0.55000000000000004">
      <c r="A83">
        <v>28</v>
      </c>
      <c r="B83" t="s">
        <v>276</v>
      </c>
      <c r="C83" t="s">
        <v>207</v>
      </c>
      <c r="D83" t="s">
        <v>39</v>
      </c>
      <c r="F83">
        <v>400</v>
      </c>
      <c r="G83" t="s">
        <v>398</v>
      </c>
      <c r="H83" t="s">
        <v>304</v>
      </c>
      <c r="I83" t="s">
        <v>172</v>
      </c>
    </row>
    <row r="84" spans="1:9" x14ac:dyDescent="0.55000000000000004">
      <c r="A84">
        <v>29</v>
      </c>
      <c r="B84" t="s">
        <v>276</v>
      </c>
      <c r="C84" t="s">
        <v>207</v>
      </c>
      <c r="D84" t="s">
        <v>39</v>
      </c>
      <c r="F84">
        <v>400</v>
      </c>
      <c r="G84" t="s">
        <v>399</v>
      </c>
      <c r="H84" t="s">
        <v>302</v>
      </c>
      <c r="I84" t="s">
        <v>172</v>
      </c>
    </row>
    <row r="85" spans="1:9" x14ac:dyDescent="0.55000000000000004">
      <c r="A85">
        <v>30</v>
      </c>
      <c r="B85" t="s">
        <v>276</v>
      </c>
      <c r="C85" t="s">
        <v>207</v>
      </c>
      <c r="D85" t="s">
        <v>39</v>
      </c>
      <c r="F85">
        <v>400</v>
      </c>
      <c r="G85" t="s">
        <v>400</v>
      </c>
      <c r="H85" t="s">
        <v>306</v>
      </c>
      <c r="I85" t="s">
        <v>172</v>
      </c>
    </row>
    <row r="86" spans="1:9" x14ac:dyDescent="0.55000000000000004">
      <c r="A86">
        <v>31</v>
      </c>
      <c r="B86" t="s">
        <v>276</v>
      </c>
      <c r="C86" t="s">
        <v>207</v>
      </c>
      <c r="D86" t="s">
        <v>39</v>
      </c>
      <c r="F86">
        <v>400</v>
      </c>
      <c r="G86" t="s">
        <v>401</v>
      </c>
      <c r="H86" t="s">
        <v>308</v>
      </c>
      <c r="I86" t="s">
        <v>172</v>
      </c>
    </row>
    <row r="87" spans="1:9" x14ac:dyDescent="0.55000000000000004">
      <c r="A87">
        <v>32</v>
      </c>
      <c r="B87" t="s">
        <v>276</v>
      </c>
      <c r="C87" t="s">
        <v>207</v>
      </c>
      <c r="D87" t="s">
        <v>39</v>
      </c>
      <c r="F87">
        <v>400</v>
      </c>
      <c r="G87" t="s">
        <v>402</v>
      </c>
      <c r="H87" t="s">
        <v>310</v>
      </c>
      <c r="I87" t="s">
        <v>176</v>
      </c>
    </row>
    <row r="88" spans="1:9" x14ac:dyDescent="0.55000000000000004">
      <c r="A88">
        <v>33</v>
      </c>
      <c r="B88" t="s">
        <v>276</v>
      </c>
      <c r="C88" t="s">
        <v>207</v>
      </c>
      <c r="D88" t="s">
        <v>39</v>
      </c>
      <c r="F88">
        <v>400</v>
      </c>
      <c r="G88" t="s">
        <v>403</v>
      </c>
      <c r="H88" t="s">
        <v>300</v>
      </c>
      <c r="I88" t="s">
        <v>312</v>
      </c>
    </row>
    <row r="89" spans="1:9" x14ac:dyDescent="0.55000000000000004">
      <c r="A89">
        <v>34</v>
      </c>
      <c r="B89" t="s">
        <v>276</v>
      </c>
      <c r="C89" t="s">
        <v>207</v>
      </c>
      <c r="D89" t="s">
        <v>39</v>
      </c>
      <c r="F89">
        <v>400</v>
      </c>
      <c r="G89" t="s">
        <v>404</v>
      </c>
      <c r="H89" t="s">
        <v>300</v>
      </c>
      <c r="I89" t="s">
        <v>312</v>
      </c>
    </row>
    <row r="90" spans="1:9" x14ac:dyDescent="0.55000000000000004">
      <c r="A90">
        <v>35</v>
      </c>
      <c r="B90" t="s">
        <v>276</v>
      </c>
      <c r="C90" t="s">
        <v>207</v>
      </c>
      <c r="D90" t="s">
        <v>39</v>
      </c>
      <c r="F90">
        <v>400</v>
      </c>
      <c r="G90" t="s">
        <v>405</v>
      </c>
      <c r="H90" t="s">
        <v>306</v>
      </c>
      <c r="I90" t="s">
        <v>312</v>
      </c>
    </row>
    <row r="91" spans="1:9" x14ac:dyDescent="0.55000000000000004">
      <c r="A91">
        <v>36</v>
      </c>
      <c r="B91" t="s">
        <v>276</v>
      </c>
      <c r="C91" t="s">
        <v>207</v>
      </c>
      <c r="D91" t="s">
        <v>39</v>
      </c>
      <c r="F91">
        <v>400</v>
      </c>
      <c r="G91" t="s">
        <v>406</v>
      </c>
      <c r="H91" t="s">
        <v>306</v>
      </c>
      <c r="I91" t="s">
        <v>312</v>
      </c>
    </row>
    <row r="92" spans="1:9" x14ac:dyDescent="0.55000000000000004">
      <c r="A92">
        <v>37</v>
      </c>
      <c r="B92" t="s">
        <v>276</v>
      </c>
      <c r="C92" t="s">
        <v>207</v>
      </c>
      <c r="D92" t="s">
        <v>39</v>
      </c>
      <c r="F92">
        <v>400</v>
      </c>
      <c r="G92" t="s">
        <v>407</v>
      </c>
      <c r="H92" t="s">
        <v>302</v>
      </c>
      <c r="I92" t="s">
        <v>314</v>
      </c>
    </row>
    <row r="93" spans="1:9" x14ac:dyDescent="0.55000000000000004">
      <c r="A93">
        <v>38</v>
      </c>
      <c r="B93" t="s">
        <v>276</v>
      </c>
      <c r="C93" t="s">
        <v>207</v>
      </c>
      <c r="D93" t="s">
        <v>39</v>
      </c>
      <c r="F93">
        <v>400</v>
      </c>
      <c r="G93" t="s">
        <v>408</v>
      </c>
      <c r="H93" t="s">
        <v>304</v>
      </c>
      <c r="I93" t="s">
        <v>314</v>
      </c>
    </row>
    <row r="94" spans="1:9" x14ac:dyDescent="0.55000000000000004">
      <c r="A94">
        <v>39</v>
      </c>
      <c r="B94" t="s">
        <v>276</v>
      </c>
      <c r="C94" t="s">
        <v>207</v>
      </c>
      <c r="D94" t="s">
        <v>39</v>
      </c>
      <c r="F94">
        <v>400</v>
      </c>
      <c r="G94" t="s">
        <v>409</v>
      </c>
      <c r="H94" t="s">
        <v>308</v>
      </c>
      <c r="I94" t="s">
        <v>314</v>
      </c>
    </row>
    <row r="95" spans="1:9" x14ac:dyDescent="0.55000000000000004">
      <c r="A95">
        <v>40</v>
      </c>
      <c r="B95" t="s">
        <v>340</v>
      </c>
      <c r="C95" t="s">
        <v>207</v>
      </c>
      <c r="D95" t="s">
        <v>39</v>
      </c>
      <c r="F95">
        <v>200</v>
      </c>
      <c r="G95" t="s">
        <v>407</v>
      </c>
      <c r="H95" t="s">
        <v>190</v>
      </c>
      <c r="I95" t="s">
        <v>336</v>
      </c>
    </row>
    <row r="96" spans="1:9" x14ac:dyDescent="0.55000000000000004">
      <c r="A96">
        <v>41</v>
      </c>
      <c r="B96" t="s">
        <v>341</v>
      </c>
      <c r="C96" t="s">
        <v>207</v>
      </c>
      <c r="D96" t="s">
        <v>39</v>
      </c>
      <c r="F96">
        <v>200</v>
      </c>
      <c r="G96" t="s">
        <v>408</v>
      </c>
      <c r="H96" t="s">
        <v>190</v>
      </c>
      <c r="I96" t="s">
        <v>337</v>
      </c>
    </row>
    <row r="97" spans="1:9" x14ac:dyDescent="0.55000000000000004">
      <c r="A97">
        <v>42</v>
      </c>
      <c r="B97" t="s">
        <v>342</v>
      </c>
      <c r="C97" t="s">
        <v>207</v>
      </c>
      <c r="D97" t="s">
        <v>39</v>
      </c>
      <c r="F97">
        <v>200</v>
      </c>
      <c r="G97" t="s">
        <v>409</v>
      </c>
      <c r="H97" t="s">
        <v>190</v>
      </c>
      <c r="I97" t="s">
        <v>338</v>
      </c>
    </row>
    <row r="98" spans="1:9" x14ac:dyDescent="0.55000000000000004">
      <c r="A98">
        <v>43</v>
      </c>
      <c r="B98" t="s">
        <v>342</v>
      </c>
      <c r="C98" t="s">
        <v>207</v>
      </c>
      <c r="D98" t="s">
        <v>39</v>
      </c>
      <c r="F98">
        <v>400</v>
      </c>
      <c r="G98" t="s">
        <v>411</v>
      </c>
      <c r="H98" t="s">
        <v>308</v>
      </c>
      <c r="I98" t="s">
        <v>314</v>
      </c>
    </row>
    <row r="99" spans="1:9" x14ac:dyDescent="0.55000000000000004">
      <c r="A99">
        <v>44</v>
      </c>
      <c r="B99" t="s">
        <v>342</v>
      </c>
      <c r="C99" t="s">
        <v>207</v>
      </c>
      <c r="D99" t="s">
        <v>39</v>
      </c>
      <c r="F99">
        <v>400</v>
      </c>
      <c r="G99" t="s">
        <v>412</v>
      </c>
      <c r="H99" t="s">
        <v>308</v>
      </c>
      <c r="I99" t="s">
        <v>314</v>
      </c>
    </row>
    <row r="100" spans="1:9" x14ac:dyDescent="0.55000000000000004">
      <c r="A100">
        <v>45</v>
      </c>
      <c r="B100" t="s">
        <v>343</v>
      </c>
      <c r="C100" t="s">
        <v>207</v>
      </c>
      <c r="D100" t="s">
        <v>39</v>
      </c>
      <c r="F100">
        <v>404</v>
      </c>
      <c r="G100" t="s">
        <v>392</v>
      </c>
    </row>
    <row r="101" spans="1:9" x14ac:dyDescent="0.55000000000000004">
      <c r="A101">
        <v>46</v>
      </c>
      <c r="B101" t="s">
        <v>276</v>
      </c>
      <c r="C101" t="s">
        <v>207</v>
      </c>
      <c r="D101" t="s">
        <v>39</v>
      </c>
      <c r="E101" t="s">
        <v>30</v>
      </c>
      <c r="F101">
        <v>404</v>
      </c>
      <c r="G101" t="s">
        <v>390</v>
      </c>
    </row>
    <row r="102" spans="1:9" x14ac:dyDescent="0.55000000000000004">
      <c r="A102">
        <v>47</v>
      </c>
      <c r="B102" t="s">
        <v>276</v>
      </c>
      <c r="C102" t="s">
        <v>221</v>
      </c>
      <c r="D102" t="s">
        <v>39</v>
      </c>
      <c r="F102">
        <v>200</v>
      </c>
      <c r="H102" t="s">
        <v>190</v>
      </c>
      <c r="I102" t="s">
        <v>27</v>
      </c>
    </row>
    <row r="103" spans="1:9" x14ac:dyDescent="0.55000000000000004">
      <c r="A103">
        <v>48</v>
      </c>
      <c r="B103" t="s">
        <v>276</v>
      </c>
      <c r="C103" t="s">
        <v>221</v>
      </c>
      <c r="D103" t="s">
        <v>39</v>
      </c>
      <c r="F103">
        <v>200</v>
      </c>
      <c r="H103" t="s">
        <v>349</v>
      </c>
      <c r="I103" t="s">
        <v>359</v>
      </c>
    </row>
    <row r="104" spans="1:9" x14ac:dyDescent="0.55000000000000004">
      <c r="A104">
        <v>49</v>
      </c>
      <c r="B104" t="s">
        <v>276</v>
      </c>
      <c r="C104" t="s">
        <v>221</v>
      </c>
      <c r="D104" t="s">
        <v>39</v>
      </c>
      <c r="F104">
        <v>200</v>
      </c>
      <c r="H104" t="s">
        <v>351</v>
      </c>
      <c r="I104">
        <v>200000</v>
      </c>
    </row>
    <row r="105" spans="1:9" x14ac:dyDescent="0.55000000000000004">
      <c r="A105">
        <v>50</v>
      </c>
      <c r="B105" t="s">
        <v>276</v>
      </c>
      <c r="C105" t="s">
        <v>221</v>
      </c>
      <c r="D105" t="s">
        <v>39</v>
      </c>
      <c r="F105">
        <v>200</v>
      </c>
      <c r="H105" t="s">
        <v>353</v>
      </c>
      <c r="I105">
        <v>1</v>
      </c>
    </row>
    <row r="106" spans="1:9" x14ac:dyDescent="0.55000000000000004">
      <c r="A106">
        <v>51</v>
      </c>
      <c r="B106" t="s">
        <v>276</v>
      </c>
      <c r="C106" t="s">
        <v>221</v>
      </c>
      <c r="D106" t="s">
        <v>39</v>
      </c>
      <c r="F106">
        <v>200</v>
      </c>
      <c r="H106" t="s">
        <v>355</v>
      </c>
      <c r="I106" t="s">
        <v>27</v>
      </c>
    </row>
    <row r="107" spans="1:9" x14ac:dyDescent="0.55000000000000004">
      <c r="A107">
        <v>52</v>
      </c>
      <c r="B107" t="s">
        <v>276</v>
      </c>
      <c r="C107" t="s">
        <v>221</v>
      </c>
      <c r="D107" t="s">
        <v>39</v>
      </c>
      <c r="F107">
        <v>200</v>
      </c>
      <c r="H107" t="s">
        <v>357</v>
      </c>
      <c r="I107" t="s">
        <v>50</v>
      </c>
    </row>
    <row r="108" spans="1:9" x14ac:dyDescent="0.55000000000000004">
      <c r="A108">
        <v>53</v>
      </c>
      <c r="B108" t="s">
        <v>276</v>
      </c>
      <c r="C108" t="s">
        <v>221</v>
      </c>
      <c r="D108" t="s">
        <v>39</v>
      </c>
      <c r="F108">
        <v>200</v>
      </c>
      <c r="H108" t="s">
        <v>360</v>
      </c>
    </row>
    <row r="109" spans="1:9" x14ac:dyDescent="0.55000000000000004">
      <c r="A109">
        <v>54</v>
      </c>
      <c r="B109" t="s">
        <v>276</v>
      </c>
      <c r="C109" t="s">
        <v>221</v>
      </c>
      <c r="D109" t="s">
        <v>39</v>
      </c>
      <c r="F109">
        <v>200</v>
      </c>
      <c r="H109" t="s">
        <v>229</v>
      </c>
      <c r="I109" t="s">
        <v>103</v>
      </c>
    </row>
    <row r="110" spans="1:9" x14ac:dyDescent="0.55000000000000004">
      <c r="A110">
        <v>55</v>
      </c>
      <c r="B110" t="s">
        <v>362</v>
      </c>
      <c r="C110" t="s">
        <v>221</v>
      </c>
      <c r="D110" t="s">
        <v>39</v>
      </c>
      <c r="F110">
        <v>200</v>
      </c>
      <c r="H110" t="s">
        <v>363</v>
      </c>
      <c r="I110" t="s">
        <v>29</v>
      </c>
    </row>
    <row r="111" spans="1:9" x14ac:dyDescent="0.55000000000000004">
      <c r="A111">
        <v>56</v>
      </c>
      <c r="B111" t="s">
        <v>362</v>
      </c>
      <c r="C111" t="s">
        <v>221</v>
      </c>
      <c r="D111" t="s">
        <v>39</v>
      </c>
      <c r="F111">
        <v>200</v>
      </c>
      <c r="H111" t="s">
        <v>365</v>
      </c>
      <c r="I111">
        <v>210</v>
      </c>
    </row>
    <row r="112" spans="1:9" x14ac:dyDescent="0.55000000000000004">
      <c r="A112">
        <v>57</v>
      </c>
      <c r="B112" t="s">
        <v>362</v>
      </c>
      <c r="C112" t="s">
        <v>221</v>
      </c>
      <c r="D112" t="s">
        <v>39</v>
      </c>
      <c r="E112" t="s">
        <v>30</v>
      </c>
      <c r="F112">
        <v>404</v>
      </c>
    </row>
    <row r="113" spans="1:9" x14ac:dyDescent="0.55000000000000004">
      <c r="A113">
        <v>58</v>
      </c>
      <c r="B113" t="s">
        <v>276</v>
      </c>
      <c r="C113" t="s">
        <v>248</v>
      </c>
      <c r="D113" t="s">
        <v>39</v>
      </c>
      <c r="F113">
        <v>200</v>
      </c>
    </row>
    <row r="114" spans="1:9" x14ac:dyDescent="0.55000000000000004">
      <c r="A114">
        <v>59</v>
      </c>
      <c r="B114" t="s">
        <v>343</v>
      </c>
      <c r="C114" t="s">
        <v>248</v>
      </c>
      <c r="D114" t="s">
        <v>39</v>
      </c>
      <c r="F114">
        <v>200</v>
      </c>
    </row>
    <row r="115" spans="1:9" x14ac:dyDescent="0.55000000000000004">
      <c r="A115">
        <v>60</v>
      </c>
      <c r="B115" t="s">
        <v>276</v>
      </c>
      <c r="C115" t="s">
        <v>248</v>
      </c>
      <c r="D115" t="s">
        <v>39</v>
      </c>
      <c r="E115" t="s">
        <v>30</v>
      </c>
      <c r="F115">
        <v>200</v>
      </c>
    </row>
    <row r="116" spans="1:9" x14ac:dyDescent="0.55000000000000004">
      <c r="A116">
        <v>1</v>
      </c>
      <c r="B116" t="s">
        <v>433</v>
      </c>
      <c r="C116" t="s">
        <v>221</v>
      </c>
      <c r="D116" t="s">
        <v>39</v>
      </c>
      <c r="F116">
        <v>200</v>
      </c>
      <c r="H116" t="s">
        <v>422</v>
      </c>
    </row>
    <row r="117" spans="1:9" x14ac:dyDescent="0.55000000000000004">
      <c r="A117">
        <v>2</v>
      </c>
      <c r="B117" t="s">
        <v>434</v>
      </c>
      <c r="C117" t="s">
        <v>221</v>
      </c>
      <c r="D117" t="s">
        <v>39</v>
      </c>
      <c r="F117">
        <v>400</v>
      </c>
      <c r="H117" t="s">
        <v>424</v>
      </c>
      <c r="I117" t="s">
        <v>172</v>
      </c>
    </row>
    <row r="118" spans="1:9" x14ac:dyDescent="0.55000000000000004">
      <c r="A118">
        <v>3</v>
      </c>
      <c r="B118" t="s">
        <v>435</v>
      </c>
      <c r="C118" t="s">
        <v>221</v>
      </c>
      <c r="D118" t="s">
        <v>39</v>
      </c>
      <c r="F118">
        <v>400</v>
      </c>
      <c r="H118" t="s">
        <v>426</v>
      </c>
      <c r="I118" t="s">
        <v>172</v>
      </c>
    </row>
    <row r="119" spans="1:9" x14ac:dyDescent="0.55000000000000004">
      <c r="A119">
        <v>4</v>
      </c>
      <c r="B119" t="s">
        <v>436</v>
      </c>
      <c r="C119" t="s">
        <v>221</v>
      </c>
      <c r="D119" t="s">
        <v>39</v>
      </c>
      <c r="F119">
        <v>400</v>
      </c>
      <c r="H119" t="s">
        <v>424</v>
      </c>
      <c r="I119" t="s">
        <v>441</v>
      </c>
    </row>
    <row r="120" spans="1:9" x14ac:dyDescent="0.55000000000000004">
      <c r="A120">
        <v>5</v>
      </c>
      <c r="B120" t="s">
        <v>436</v>
      </c>
      <c r="C120" t="s">
        <v>221</v>
      </c>
      <c r="D120" t="s">
        <v>39</v>
      </c>
      <c r="F120">
        <v>400</v>
      </c>
      <c r="H120" t="s">
        <v>426</v>
      </c>
      <c r="I120" t="s">
        <v>439</v>
      </c>
    </row>
    <row r="121" spans="1:9" x14ac:dyDescent="0.55000000000000004">
      <c r="A121">
        <v>6</v>
      </c>
      <c r="B121" t="s">
        <v>437</v>
      </c>
      <c r="C121" t="s">
        <v>221</v>
      </c>
      <c r="D121" t="s">
        <v>39</v>
      </c>
      <c r="F121">
        <v>400</v>
      </c>
      <c r="H121" t="s">
        <v>424</v>
      </c>
      <c r="I121" t="s">
        <v>172</v>
      </c>
    </row>
    <row r="122" spans="1:9" x14ac:dyDescent="0.55000000000000004">
      <c r="A122">
        <v>7</v>
      </c>
      <c r="B122" t="s">
        <v>438</v>
      </c>
      <c r="C122" t="s">
        <v>221</v>
      </c>
      <c r="D122" t="s">
        <v>39</v>
      </c>
      <c r="F122">
        <v>400</v>
      </c>
      <c r="H122" t="s">
        <v>426</v>
      </c>
      <c r="I122" t="s">
        <v>172</v>
      </c>
    </row>
    <row r="123" spans="1:9" x14ac:dyDescent="0.55000000000000004">
      <c r="A123">
        <v>1</v>
      </c>
      <c r="B123" t="s">
        <v>418</v>
      </c>
      <c r="C123" t="s">
        <v>416</v>
      </c>
      <c r="D123" t="s">
        <v>39</v>
      </c>
      <c r="F123">
        <v>200</v>
      </c>
      <c r="G123" t="s">
        <v>269</v>
      </c>
    </row>
    <row r="124" spans="1:9" x14ac:dyDescent="0.55000000000000004">
      <c r="A124">
        <v>2</v>
      </c>
      <c r="B124" t="s">
        <v>418</v>
      </c>
      <c r="C124" t="s">
        <v>416</v>
      </c>
      <c r="D124" t="s">
        <v>420</v>
      </c>
      <c r="F124">
        <v>200</v>
      </c>
      <c r="G124" t="s">
        <v>269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D18C-ED8B-4CB4-959D-BE51D09F2680}">
  <dimension ref="A1:O21"/>
  <sheetViews>
    <sheetView zoomScale="75" zoomScaleNormal="75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8" x14ac:dyDescent="0.55000000000000004"/>
  <cols>
    <col min="1" max="1" width="6.25" style="58" customWidth="1"/>
    <col min="2" max="2" width="15.5" customWidth="1"/>
    <col min="3" max="3" width="6.58203125" customWidth="1"/>
    <col min="4" max="4" width="10.6640625" customWidth="1"/>
    <col min="5" max="5" width="8.6640625" style="58"/>
    <col min="6" max="6" width="21.83203125" customWidth="1"/>
    <col min="7" max="11" width="8.58203125" customWidth="1"/>
    <col min="12" max="12" width="23.75" customWidth="1"/>
    <col min="13" max="13" width="30.6640625" customWidth="1"/>
    <col min="14" max="14" width="20.75" customWidth="1"/>
    <col min="15" max="15" width="20.6640625" customWidth="1"/>
  </cols>
  <sheetData>
    <row r="1" spans="1:15" s="83" customFormat="1" x14ac:dyDescent="0.55000000000000004">
      <c r="A1" s="59" t="s">
        <v>158</v>
      </c>
      <c r="B1" s="81" t="s">
        <v>163</v>
      </c>
      <c r="C1" s="81" t="s">
        <v>370</v>
      </c>
      <c r="D1" s="81" t="s">
        <v>162</v>
      </c>
      <c r="E1" s="59" t="s">
        <v>164</v>
      </c>
      <c r="F1" s="81" t="s">
        <v>330</v>
      </c>
      <c r="G1" s="81" t="s">
        <v>218</v>
      </c>
      <c r="H1" s="81" t="s">
        <v>1</v>
      </c>
      <c r="I1" s="81" t="s">
        <v>2</v>
      </c>
      <c r="J1" s="81" t="s">
        <v>166</v>
      </c>
      <c r="K1" s="81" t="s">
        <v>213</v>
      </c>
      <c r="L1" s="82" t="s">
        <v>188</v>
      </c>
      <c r="M1" s="82" t="s">
        <v>171</v>
      </c>
      <c r="N1" s="82" t="s">
        <v>369</v>
      </c>
      <c r="O1" s="82" t="s">
        <v>215</v>
      </c>
    </row>
    <row r="2" spans="1:15" s="17" customFormat="1" x14ac:dyDescent="0.55000000000000004">
      <c r="A2" s="57">
        <f>ROW()-1</f>
        <v>1</v>
      </c>
      <c r="B2" s="30" t="s">
        <v>165</v>
      </c>
      <c r="C2" s="29" t="e" cm="1" vm="1">
        <f t="array" ref="C2">IFERROR(VLOOKUP(IF(COUNTBLANK(AB_001[[#This Row],[XAbookId]]),_FV(AB_001[[#This Row],[User]],"abook_id"),AB_001[[#This Row],[XAbookId]]),abookRecord[],2,FALSE),"")</f>
        <v>#VALUE!</v>
      </c>
      <c r="D2" s="29" t="s">
        <v>206</v>
      </c>
      <c r="E2" s="57">
        <v>201</v>
      </c>
      <c r="F2" s="29" t="e" vm="2">
        <v>#VALUE!</v>
      </c>
      <c r="G2" s="31"/>
      <c r="H2" s="29" t="s">
        <v>1</v>
      </c>
      <c r="I2" s="29"/>
      <c r="J2" s="29">
        <v>1</v>
      </c>
      <c r="K2" s="29" t="b">
        <v>1</v>
      </c>
      <c r="L2" s="29" t="s">
        <v>226</v>
      </c>
      <c r="M2" s="29" t="s">
        <v>193</v>
      </c>
      <c r="N2" s="29"/>
      <c r="O2" s="29" t="str" cm="1">
        <f t="array" ref="O2">_FV(AB_001[[#This Row],[User]],"user_id")</f>
        <v>test01@example.com</v>
      </c>
    </row>
    <row r="3" spans="1:15" s="17" customFormat="1" x14ac:dyDescent="0.55000000000000004">
      <c r="A3" s="57">
        <f t="shared" ref="A3:A20" si="0">ROW()-1</f>
        <v>2</v>
      </c>
      <c r="B3" s="30" t="s">
        <v>165</v>
      </c>
      <c r="C3" s="29" t="e" cm="1" vm="1">
        <f t="array" ref="C3">IFERROR(VLOOKUP(IF(COUNTBLANK(AB_001[[#This Row],[XAbookId]]),_FV(AB_001[[#This Row],[User]],"abook_id"),AB_001[[#This Row],[XAbookId]]),abookRecord[],2,FALSE),"")</f>
        <v>#VALUE!</v>
      </c>
      <c r="D3" s="29" t="s">
        <v>206</v>
      </c>
      <c r="E3" s="57">
        <v>400</v>
      </c>
      <c r="F3" s="29" t="e" vm="2">
        <v>#VALUE!</v>
      </c>
      <c r="G3" s="31"/>
      <c r="H3" s="18"/>
      <c r="I3" s="29"/>
      <c r="J3" s="29">
        <v>2</v>
      </c>
      <c r="K3" s="29" t="b">
        <v>0</v>
      </c>
      <c r="L3" s="29" t="s">
        <v>210</v>
      </c>
      <c r="M3" s="29" t="s">
        <v>173</v>
      </c>
      <c r="N3" s="29"/>
      <c r="O3" s="29" t="str" cm="1">
        <f t="array" ref="O3">_FV(AB_001[[#This Row],[User]],"user_id")</f>
        <v>test01@example.com</v>
      </c>
    </row>
    <row r="4" spans="1:15" s="17" customFormat="1" x14ac:dyDescent="0.55000000000000004">
      <c r="A4" s="57">
        <f t="shared" si="0"/>
        <v>3</v>
      </c>
      <c r="B4" s="30" t="s">
        <v>165</v>
      </c>
      <c r="C4" s="29" t="e" cm="1" vm="1">
        <f t="array" ref="C4">IFERROR(VLOOKUP(IF(COUNTBLANK(AB_001[[#This Row],[XAbookId]]),_FV(AB_001[[#This Row],[User]],"abook_id"),AB_001[[#This Row],[XAbookId]]),abookRecord[],2,FALSE),"")</f>
        <v>#VALUE!</v>
      </c>
      <c r="D4" s="29" t="s">
        <v>206</v>
      </c>
      <c r="E4" s="57">
        <v>400</v>
      </c>
      <c r="F4" s="29" t="e" vm="2">
        <v>#VALUE!</v>
      </c>
      <c r="G4" s="31"/>
      <c r="H4" s="18" t="str">
        <f>REPT(".",21)</f>
        <v>.....................</v>
      </c>
      <c r="I4" s="29" t="str">
        <f>REPT(".",300)</f>
        <v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v>
      </c>
      <c r="J4" s="29">
        <v>3</v>
      </c>
      <c r="K4" s="29" t="b">
        <v>1</v>
      </c>
      <c r="L4" s="29" t="s">
        <v>210</v>
      </c>
      <c r="M4" s="29" t="s">
        <v>175</v>
      </c>
      <c r="N4" s="29"/>
      <c r="O4" s="29" t="str" cm="1">
        <f t="array" ref="O4">_FV(AB_001[[#This Row],[User]],"user_id")</f>
        <v>test01@example.com</v>
      </c>
    </row>
    <row r="5" spans="1:15" s="17" customFormat="1" x14ac:dyDescent="0.55000000000000004">
      <c r="A5" s="57">
        <f t="shared" si="0"/>
        <v>4</v>
      </c>
      <c r="B5" s="30" t="s">
        <v>165</v>
      </c>
      <c r="C5" s="29" t="e" cm="1" vm="1">
        <f t="array" ref="C5">IFERROR(VLOOKUP(IF(COUNTBLANK(AB_001[[#This Row],[XAbookId]]),_FV(AB_001[[#This Row],[User]],"abook_id"),AB_001[[#This Row],[XAbookId]]),abookRecord[],2,FALSE),"")</f>
        <v>#VALUE!</v>
      </c>
      <c r="D5" s="29" t="s">
        <v>206</v>
      </c>
      <c r="E5" s="57">
        <v>400</v>
      </c>
      <c r="F5" s="29" t="e" vm="2">
        <v>#VALUE!</v>
      </c>
      <c r="G5" s="31"/>
      <c r="H5" s="29" t="str">
        <f t="shared" ref="H5:H6" si="1">REPT(".",20)</f>
        <v>....................</v>
      </c>
      <c r="I5" s="18" t="str">
        <f>REPT(".",301)</f>
        <v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v>
      </c>
      <c r="J5" s="29">
        <v>4</v>
      </c>
      <c r="K5" s="29" t="b">
        <v>0</v>
      </c>
      <c r="L5" s="29" t="s">
        <v>212</v>
      </c>
      <c r="M5" s="29" t="s">
        <v>177</v>
      </c>
      <c r="N5" s="29"/>
      <c r="O5" s="29" t="str" cm="1">
        <f t="array" ref="O5">_FV(AB_001[[#This Row],[User]],"user_id")</f>
        <v>test01@example.com</v>
      </c>
    </row>
    <row r="6" spans="1:15" s="17" customFormat="1" x14ac:dyDescent="0.55000000000000004">
      <c r="A6" s="57">
        <f t="shared" si="0"/>
        <v>5</v>
      </c>
      <c r="B6" s="30" t="s">
        <v>165</v>
      </c>
      <c r="C6" s="29" t="e" cm="1" vm="1">
        <f t="array" ref="C6">IFERROR(VLOOKUP(IF(COUNTBLANK(AB_001[[#This Row],[XAbookId]]),_FV(AB_001[[#This Row],[User]],"abook_id"),AB_001[[#This Row],[XAbookId]]),abookRecord[],2,FALSE),"")</f>
        <v>#VALUE!</v>
      </c>
      <c r="D6" s="29" t="s">
        <v>208</v>
      </c>
      <c r="E6" s="57">
        <v>200</v>
      </c>
      <c r="F6" s="29" t="e" vm="2">
        <v>#VALUE!</v>
      </c>
      <c r="G6" s="31"/>
      <c r="H6" s="29" t="str">
        <f t="shared" si="1"/>
        <v>....................</v>
      </c>
      <c r="I6" s="29"/>
      <c r="J6" s="29">
        <v>5</v>
      </c>
      <c r="K6" s="29" t="b">
        <v>0</v>
      </c>
      <c r="L6" s="29" t="s">
        <v>226</v>
      </c>
      <c r="M6" s="29" t="str" cm="1">
        <f t="array" ref="M6">_FV(AB_001[[#This Row],[Abook]],"abook_id")</f>
        <v>2</v>
      </c>
      <c r="N6" s="32"/>
      <c r="O6" s="29" t="str" cm="1">
        <f t="array" ref="O6">_FV(AB_001[[#This Row],[User]],"user_id")</f>
        <v>test01@example.com</v>
      </c>
    </row>
    <row r="7" spans="1:15" s="17" customFormat="1" x14ac:dyDescent="0.55000000000000004">
      <c r="A7" s="57">
        <f t="shared" si="0"/>
        <v>6</v>
      </c>
      <c r="B7" s="30" t="s">
        <v>165</v>
      </c>
      <c r="C7" s="29" t="e" cm="1" vm="1">
        <f t="array" ref="C7">IFERROR(VLOOKUP(IF(COUNTBLANK(AB_001[[#This Row],[XAbookId]]),_FV(AB_001[[#This Row],[User]],"abook_id"),AB_001[[#This Row],[XAbookId]]),abookRecord[],2,FALSE),"")</f>
        <v>#VALUE!</v>
      </c>
      <c r="D7" s="29" t="s">
        <v>208</v>
      </c>
      <c r="E7" s="57">
        <v>400</v>
      </c>
      <c r="F7" s="29" t="e" vm="2">
        <v>#VALUE!</v>
      </c>
      <c r="G7" s="31"/>
      <c r="H7" s="18"/>
      <c r="I7" s="29"/>
      <c r="J7" s="29">
        <v>6</v>
      </c>
      <c r="K7" s="29" t="b">
        <v>1</v>
      </c>
      <c r="L7" s="29" t="s">
        <v>210</v>
      </c>
      <c r="M7" s="29" t="s">
        <v>173</v>
      </c>
      <c r="N7" s="29"/>
      <c r="O7" s="29" t="str" cm="1">
        <f t="array" ref="O7">_FV(AB_001[[#This Row],[User]],"user_id")</f>
        <v>test01@example.com</v>
      </c>
    </row>
    <row r="8" spans="1:15" s="17" customFormat="1" x14ac:dyDescent="0.55000000000000004">
      <c r="A8" s="57">
        <f t="shared" si="0"/>
        <v>7</v>
      </c>
      <c r="B8" s="30" t="s">
        <v>165</v>
      </c>
      <c r="C8" s="29" t="e" cm="1" vm="1">
        <f t="array" ref="C8">IFERROR(VLOOKUP(IF(COUNTBLANK(AB_001[[#This Row],[XAbookId]]),_FV(AB_001[[#This Row],[User]],"abook_id"),AB_001[[#This Row],[XAbookId]]),abookRecord[],2,FALSE),"")</f>
        <v>#VALUE!</v>
      </c>
      <c r="D8" s="29" t="s">
        <v>208</v>
      </c>
      <c r="E8" s="57">
        <v>400</v>
      </c>
      <c r="F8" s="29" t="e" vm="2">
        <v>#VALUE!</v>
      </c>
      <c r="G8" s="31"/>
      <c r="H8" s="18" t="str">
        <f>REPT(".",21)</f>
        <v>.....................</v>
      </c>
      <c r="I8" s="29" t="str">
        <f>REPT(".",300)</f>
        <v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v>
      </c>
      <c r="J8" s="29">
        <v>7</v>
      </c>
      <c r="K8" s="29" t="b">
        <v>0</v>
      </c>
      <c r="L8" s="29" t="s">
        <v>210</v>
      </c>
      <c r="M8" s="29" t="s">
        <v>175</v>
      </c>
      <c r="N8" s="29"/>
      <c r="O8" s="29" t="str" cm="1">
        <f t="array" ref="O8">_FV(AB_001[[#This Row],[User]],"user_id")</f>
        <v>test01@example.com</v>
      </c>
    </row>
    <row r="9" spans="1:15" s="17" customFormat="1" x14ac:dyDescent="0.55000000000000004">
      <c r="A9" s="57">
        <f t="shared" si="0"/>
        <v>8</v>
      </c>
      <c r="B9" s="30" t="s">
        <v>165</v>
      </c>
      <c r="C9" s="29" t="e" cm="1" vm="1">
        <f t="array" ref="C9">IFERROR(VLOOKUP(IF(COUNTBLANK(AB_001[[#This Row],[XAbookId]]),_FV(AB_001[[#This Row],[User]],"abook_id"),AB_001[[#This Row],[XAbookId]]),abookRecord[],2,FALSE),"")</f>
        <v>#VALUE!</v>
      </c>
      <c r="D9" s="29" t="s">
        <v>208</v>
      </c>
      <c r="E9" s="57">
        <v>400</v>
      </c>
      <c r="F9" s="29" t="e" vm="2">
        <v>#VALUE!</v>
      </c>
      <c r="G9" s="31"/>
      <c r="H9" s="29" t="str">
        <f t="shared" ref="H9" si="2">REPT(".",20)</f>
        <v>....................</v>
      </c>
      <c r="I9" s="18" t="str">
        <f t="shared" ref="I9" si="3">REPT(".",301)</f>
        <v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v>
      </c>
      <c r="J9" s="29">
        <v>8</v>
      </c>
      <c r="K9" s="29" t="b">
        <v>1</v>
      </c>
      <c r="L9" s="29" t="s">
        <v>212</v>
      </c>
      <c r="M9" s="29" t="s">
        <v>177</v>
      </c>
      <c r="N9" s="29"/>
      <c r="O9" s="29" t="str" cm="1">
        <f t="array" ref="O9">_FV(AB_001[[#This Row],[User]],"user_id")</f>
        <v>test01@example.com</v>
      </c>
    </row>
    <row r="10" spans="1:15" s="17" customFormat="1" x14ac:dyDescent="0.55000000000000004">
      <c r="A10" s="57">
        <f>ROW()-1</f>
        <v>9</v>
      </c>
      <c r="B10" s="29" t="s">
        <v>220</v>
      </c>
      <c r="C10" s="29" t="e" cm="1" vm="1">
        <f t="array" ref="C10">IFERROR(VLOOKUP(IF(COUNTBLANK(AB_001[[#This Row],[XAbookId]]),_FV(AB_001[[#This Row],[User]],"abook_id"),AB_001[[#This Row],[XAbookId]]),abookRecord[],2,FALSE),"")</f>
        <v>#VALUE!</v>
      </c>
      <c r="D10" s="29" t="s">
        <v>222</v>
      </c>
      <c r="E10" s="57">
        <v>200</v>
      </c>
      <c r="F10" s="29" t="e" vm="2">
        <v>#VALUE!</v>
      </c>
      <c r="G10" s="31"/>
      <c r="H10" s="34"/>
      <c r="I10" s="39"/>
      <c r="J10" s="34"/>
      <c r="K10" s="34"/>
      <c r="L10" s="29" t="s">
        <v>226</v>
      </c>
      <c r="M10" s="29" t="str" cm="1">
        <f t="array" ref="M10">_FV(AB_001[[#This Row],[Abook]],"abook_id")</f>
        <v>2</v>
      </c>
      <c r="N10" s="29"/>
      <c r="O10" s="29" t="str" cm="1">
        <f t="array" ref="O10">_FV(AB_001[[#This Row],[User]],"user_id")</f>
        <v>test01@example.com</v>
      </c>
    </row>
    <row r="11" spans="1:15" s="17" customFormat="1" x14ac:dyDescent="0.55000000000000004">
      <c r="A11" s="57">
        <f t="shared" si="0"/>
        <v>10</v>
      </c>
      <c r="B11" s="29" t="s">
        <v>220</v>
      </c>
      <c r="C11" s="29" t="e" cm="1" vm="1">
        <f t="array" ref="C11">IFERROR(VLOOKUP(IF(COUNTBLANK(AB_001[[#This Row],[XAbookId]]),_FV(AB_001[[#This Row],[User]],"abook_id"),AB_001[[#This Row],[XAbookId]]),abookRecord[],2,FALSE),"")</f>
        <v>#VALUE!</v>
      </c>
      <c r="D11" s="29" t="s">
        <v>222</v>
      </c>
      <c r="E11" s="57">
        <v>200</v>
      </c>
      <c r="F11" s="29" t="e" vm="2">
        <v>#VALUE!</v>
      </c>
      <c r="G11" s="31" t="s">
        <v>223</v>
      </c>
      <c r="H11" s="34"/>
      <c r="I11" s="39"/>
      <c r="J11" s="34"/>
      <c r="K11" s="34"/>
      <c r="L11" s="29" t="s">
        <v>226</v>
      </c>
      <c r="M11" s="29" t="str" cm="1">
        <f t="array" ref="M11">_FV(AB_001[[#This Row],[Abook]],"abook_id")</f>
        <v>2</v>
      </c>
      <c r="N11" s="29"/>
      <c r="O11" s="29" t="str" cm="1">
        <f t="array" ref="O11">_FV(AB_001[[#This Row],[User]],"user_id")</f>
        <v>test01@example.com</v>
      </c>
    </row>
    <row r="12" spans="1:15" s="17" customFormat="1" x14ac:dyDescent="0.55000000000000004">
      <c r="A12" s="57">
        <f t="shared" si="0"/>
        <v>11</v>
      </c>
      <c r="B12" s="29" t="s">
        <v>220</v>
      </c>
      <c r="C12" s="29" t="e" cm="1" vm="1">
        <f t="array" ref="C12">IFERROR(VLOOKUP(IF(COUNTBLANK(AB_001[[#This Row],[XAbookId]]),_FV(AB_001[[#This Row],[User]],"abook_id"),AB_001[[#This Row],[XAbookId]]),abookRecord[],2,FALSE),"")</f>
        <v>#VALUE!</v>
      </c>
      <c r="D12" s="29" t="s">
        <v>222</v>
      </c>
      <c r="E12" s="57">
        <v>200</v>
      </c>
      <c r="F12" s="29" t="e" vm="2">
        <v>#VALUE!</v>
      </c>
      <c r="G12" s="31" t="s">
        <v>223</v>
      </c>
      <c r="H12" s="34"/>
      <c r="I12" s="39"/>
      <c r="J12" s="34"/>
      <c r="K12" s="34"/>
      <c r="L12" s="29" t="s">
        <v>228</v>
      </c>
      <c r="M12" s="29" t="str" cm="1">
        <f t="array" ref="M12">_FV(AB_001[[#This Row],[Abook]],"name")</f>
        <v>name of abook2</v>
      </c>
      <c r="N12" s="29"/>
      <c r="O12" s="29" t="str" cm="1">
        <f t="array" ref="O12">_FV(AB_001[[#This Row],[User]],"user_id")</f>
        <v>test01@example.com</v>
      </c>
    </row>
    <row r="13" spans="1:15" s="17" customFormat="1" x14ac:dyDescent="0.55000000000000004">
      <c r="A13" s="57">
        <f t="shared" si="0"/>
        <v>12</v>
      </c>
      <c r="B13" s="29" t="s">
        <v>220</v>
      </c>
      <c r="C13" s="29" t="e" cm="1" vm="1">
        <f t="array" ref="C13">IFERROR(VLOOKUP(IF(COUNTBLANK(AB_001[[#This Row],[XAbookId]]),_FV(AB_001[[#This Row],[User]],"abook_id"),AB_001[[#This Row],[XAbookId]]),abookRecord[],2,FALSE),"")</f>
        <v>#VALUE!</v>
      </c>
      <c r="D13" s="29" t="s">
        <v>222</v>
      </c>
      <c r="E13" s="57">
        <v>200</v>
      </c>
      <c r="F13" s="29" t="e" vm="2">
        <v>#VALUE!</v>
      </c>
      <c r="G13" s="31" t="s">
        <v>223</v>
      </c>
      <c r="H13" s="34"/>
      <c r="I13" s="39"/>
      <c r="J13" s="34"/>
      <c r="K13" s="34"/>
      <c r="L13" s="29" t="s">
        <v>230</v>
      </c>
      <c r="M13" s="29" t="str" cm="1">
        <f t="array" ref="M13">_FV(AB_001[[#This Row],[Abook]],"memo")</f>
        <v>memo of abook2</v>
      </c>
      <c r="N13" s="29"/>
      <c r="O13" s="29" t="str" cm="1">
        <f t="array" ref="O13">_FV(AB_001[[#This Row],[User]],"user_id")</f>
        <v>test01@example.com</v>
      </c>
    </row>
    <row r="14" spans="1:15" s="17" customFormat="1" x14ac:dyDescent="0.55000000000000004">
      <c r="A14" s="57">
        <f t="shared" si="0"/>
        <v>13</v>
      </c>
      <c r="B14" s="29" t="s">
        <v>220</v>
      </c>
      <c r="C14" s="29" t="e" cm="1" vm="1">
        <f t="array" ref="C14">IFERROR(VLOOKUP(IF(COUNTBLANK(AB_001[[#This Row],[XAbookId]]),_FV(AB_001[[#This Row],[User]],"abook_id"),AB_001[[#This Row],[XAbookId]]),abookRecord[],2,FALSE),"")</f>
        <v>#VALUE!</v>
      </c>
      <c r="D14" s="29" t="s">
        <v>222</v>
      </c>
      <c r="E14" s="57">
        <v>200</v>
      </c>
      <c r="F14" s="29" t="e" vm="2">
        <v>#VALUE!</v>
      </c>
      <c r="G14" s="31" t="s">
        <v>223</v>
      </c>
      <c r="H14" s="34"/>
      <c r="I14" s="39"/>
      <c r="J14" s="34"/>
      <c r="K14" s="34"/>
      <c r="L14" s="29" t="s">
        <v>232</v>
      </c>
      <c r="M14" s="29" cm="1">
        <f t="array" ref="M14">_FV(AB_001[[#This Row],[Abook]],"start_of_month_date")</f>
        <v>2</v>
      </c>
      <c r="N14" s="29"/>
      <c r="O14" s="29" t="str" cm="1">
        <f t="array" ref="O14">_FV(AB_001[[#This Row],[User]],"user_id")</f>
        <v>test01@example.com</v>
      </c>
    </row>
    <row r="15" spans="1:15" s="17" customFormat="1" x14ac:dyDescent="0.55000000000000004">
      <c r="A15" s="57">
        <f t="shared" si="0"/>
        <v>14</v>
      </c>
      <c r="B15" s="29" t="s">
        <v>220</v>
      </c>
      <c r="C15" s="29" t="e" cm="1" vm="1">
        <f t="array" ref="C15">IFERROR(VLOOKUP(IF(COUNTBLANK(AB_001[[#This Row],[XAbookId]]),_FV(AB_001[[#This Row],[User]],"abook_id"),AB_001[[#This Row],[XAbookId]]),abookRecord[],2,FALSE),"")</f>
        <v>#VALUE!</v>
      </c>
      <c r="D15" s="29" t="s">
        <v>222</v>
      </c>
      <c r="E15" s="57">
        <v>200</v>
      </c>
      <c r="F15" s="29" t="e" vm="2">
        <v>#VALUE!</v>
      </c>
      <c r="G15" s="31" t="s">
        <v>223</v>
      </c>
      <c r="H15" s="34"/>
      <c r="I15" s="39"/>
      <c r="J15" s="34"/>
      <c r="K15" s="34"/>
      <c r="L15" s="29" t="s">
        <v>234</v>
      </c>
      <c r="M15" s="29" t="b" cm="1">
        <f t="array" ref="M15">_FV(AB_001[[#This Row],[Abook]],"start_of_month_is_prev")</f>
        <v>0</v>
      </c>
      <c r="N15" s="29"/>
      <c r="O15" s="29" t="str" cm="1">
        <f t="array" ref="O15">_FV(AB_001[[#This Row],[User]],"user_id")</f>
        <v>test01@example.com</v>
      </c>
    </row>
    <row r="16" spans="1:15" s="17" customFormat="1" x14ac:dyDescent="0.55000000000000004">
      <c r="A16" s="57">
        <f t="shared" si="0"/>
        <v>15</v>
      </c>
      <c r="B16" s="29" t="s">
        <v>220</v>
      </c>
      <c r="C16" s="29" t="e" cm="1" vm="3">
        <f t="array" ref="C16">IFERROR(VLOOKUP(IF(COUNTBLANK(AB_001[[#This Row],[XAbookId]]),_FV(AB_001[[#This Row],[User]],"abook_id"),AB_001[[#This Row],[XAbookId]]),abookRecord[],2,FALSE),"")</f>
        <v>#VALUE!</v>
      </c>
      <c r="D16" s="29" t="s">
        <v>222</v>
      </c>
      <c r="E16" s="57">
        <v>200</v>
      </c>
      <c r="F16" s="29" t="e" vm="4">
        <v>#VALUE!</v>
      </c>
      <c r="G16" s="31" t="s">
        <v>224</v>
      </c>
      <c r="H16" s="34"/>
      <c r="I16" s="39"/>
      <c r="J16" s="34"/>
      <c r="K16" s="34"/>
      <c r="L16" s="29" t="s">
        <v>226</v>
      </c>
      <c r="M16" s="29" t="str" cm="1">
        <f t="array" ref="M16">_FV(AB_001[[#This Row],[Abook]],"abook_id")</f>
        <v>3</v>
      </c>
      <c r="N16" s="29"/>
      <c r="O16" s="29" t="str" cm="1">
        <f t="array" ref="O16">_FV(AB_001[[#This Row],[User]],"user_id")</f>
        <v>test03@example.com</v>
      </c>
    </row>
    <row r="17" spans="1:15" s="17" customFormat="1" x14ac:dyDescent="0.55000000000000004">
      <c r="A17" s="57">
        <f t="shared" si="0"/>
        <v>16</v>
      </c>
      <c r="B17" s="29" t="s">
        <v>220</v>
      </c>
      <c r="C17" s="29" t="e" cm="1" vm="3">
        <f t="array" ref="C17">IFERROR(VLOOKUP(IF(COUNTBLANK(AB_001[[#This Row],[XAbookId]]),_FV(AB_001[[#This Row],[User]],"abook_id"),AB_001[[#This Row],[XAbookId]]),abookRecord[],2,FALSE),"")</f>
        <v>#VALUE!</v>
      </c>
      <c r="D17" s="29" t="s">
        <v>222</v>
      </c>
      <c r="E17" s="57">
        <v>200</v>
      </c>
      <c r="F17" s="29" t="e" vm="4">
        <v>#VALUE!</v>
      </c>
      <c r="G17" s="31" t="s">
        <v>224</v>
      </c>
      <c r="H17" s="34"/>
      <c r="I17" s="39"/>
      <c r="J17" s="34"/>
      <c r="K17" s="34"/>
      <c r="L17" s="29" t="s">
        <v>228</v>
      </c>
      <c r="M17" s="29" t="str" cm="1">
        <f t="array" ref="M17">_FV(AB_001[[#This Row],[Abook]],"name")</f>
        <v>name of abook3</v>
      </c>
      <c r="N17" s="29"/>
      <c r="O17" s="29" t="str" cm="1">
        <f t="array" ref="O17">_FV(AB_001[[#This Row],[User]],"user_id")</f>
        <v>test03@example.com</v>
      </c>
    </row>
    <row r="18" spans="1:15" s="17" customFormat="1" x14ac:dyDescent="0.55000000000000004">
      <c r="A18" s="57">
        <f t="shared" si="0"/>
        <v>17</v>
      </c>
      <c r="B18" s="29" t="s">
        <v>220</v>
      </c>
      <c r="C18" s="29" t="e" cm="1" vm="3">
        <f t="array" ref="C18">IFERROR(VLOOKUP(IF(COUNTBLANK(AB_001[[#This Row],[XAbookId]]),_FV(AB_001[[#This Row],[User]],"abook_id"),AB_001[[#This Row],[XAbookId]]),abookRecord[],2,FALSE),"")</f>
        <v>#VALUE!</v>
      </c>
      <c r="D18" s="29" t="s">
        <v>222</v>
      </c>
      <c r="E18" s="57">
        <v>200</v>
      </c>
      <c r="F18" s="29" t="e" vm="4">
        <v>#VALUE!</v>
      </c>
      <c r="G18" s="31" t="s">
        <v>224</v>
      </c>
      <c r="H18" s="34"/>
      <c r="I18" s="39"/>
      <c r="J18" s="34"/>
      <c r="K18" s="34"/>
      <c r="L18" s="29" t="s">
        <v>230</v>
      </c>
      <c r="M18" s="29" t="str" cm="1">
        <f t="array" ref="M18">_FV(AB_001[[#This Row],[Abook]],"memo")</f>
        <v>memo of abook3</v>
      </c>
      <c r="N18" s="29"/>
      <c r="O18" s="29" t="str" cm="1">
        <f t="array" ref="O18">_FV(AB_001[[#This Row],[User]],"user_id")</f>
        <v>test03@example.com</v>
      </c>
    </row>
    <row r="19" spans="1:15" s="17" customFormat="1" x14ac:dyDescent="0.55000000000000004">
      <c r="A19" s="57">
        <f t="shared" si="0"/>
        <v>18</v>
      </c>
      <c r="B19" s="29" t="s">
        <v>220</v>
      </c>
      <c r="C19" s="29" t="e" cm="1" vm="3">
        <f t="array" ref="C19">IFERROR(VLOOKUP(IF(COUNTBLANK(AB_001[[#This Row],[XAbookId]]),_FV(AB_001[[#This Row],[User]],"abook_id"),AB_001[[#This Row],[XAbookId]]),abookRecord[],2,FALSE),"")</f>
        <v>#VALUE!</v>
      </c>
      <c r="D19" s="29" t="s">
        <v>222</v>
      </c>
      <c r="E19" s="57">
        <v>200</v>
      </c>
      <c r="F19" s="29" t="e" vm="4">
        <v>#VALUE!</v>
      </c>
      <c r="G19" s="31" t="s">
        <v>224</v>
      </c>
      <c r="H19" s="34"/>
      <c r="I19" s="39"/>
      <c r="J19" s="34"/>
      <c r="K19" s="34"/>
      <c r="L19" s="29" t="s">
        <v>232</v>
      </c>
      <c r="M19" s="29" cm="1">
        <f t="array" ref="M19">_FV(AB_001[[#This Row],[Abook]],"start_of_month_date")</f>
        <v>3</v>
      </c>
      <c r="N19" s="29"/>
      <c r="O19" s="29" t="str" cm="1">
        <f t="array" ref="O19">_FV(AB_001[[#This Row],[User]],"user_id")</f>
        <v>test03@example.com</v>
      </c>
    </row>
    <row r="20" spans="1:15" s="17" customFormat="1" x14ac:dyDescent="0.55000000000000004">
      <c r="A20" s="57">
        <f t="shared" si="0"/>
        <v>19</v>
      </c>
      <c r="B20" s="29" t="s">
        <v>220</v>
      </c>
      <c r="C20" s="29" t="e" cm="1" vm="3">
        <f t="array" ref="C20">IFERROR(VLOOKUP(IF(COUNTBLANK(AB_001[[#This Row],[XAbookId]]),_FV(AB_001[[#This Row],[User]],"abook_id"),AB_001[[#This Row],[XAbookId]]),abookRecord[],2,FALSE),"")</f>
        <v>#VALUE!</v>
      </c>
      <c r="D20" s="29" t="s">
        <v>222</v>
      </c>
      <c r="E20" s="57">
        <v>200</v>
      </c>
      <c r="F20" s="29" t="e" vm="4">
        <v>#VALUE!</v>
      </c>
      <c r="G20" s="31" t="s">
        <v>224</v>
      </c>
      <c r="H20" s="34"/>
      <c r="I20" s="39"/>
      <c r="J20" s="34"/>
      <c r="K20" s="34"/>
      <c r="L20" s="29" t="s">
        <v>234</v>
      </c>
      <c r="M20" s="29" t="b" cm="1">
        <f t="array" ref="M20">_FV(AB_001[[#This Row],[Abook]],"start_of_month_is_prev")</f>
        <v>0</v>
      </c>
      <c r="N20" s="29"/>
      <c r="O20" s="29" t="str" cm="1">
        <f t="array" ref="O20">_FV(AB_001[[#This Row],[User]],"user_id")</f>
        <v>test03@example.com</v>
      </c>
    </row>
    <row r="21" spans="1:15" s="17" customFormat="1" x14ac:dyDescent="0.55000000000000004">
      <c r="A21" s="57">
        <f>ROW()-1</f>
        <v>20</v>
      </c>
      <c r="B21" s="29" t="s">
        <v>220</v>
      </c>
      <c r="C21" s="29" t="str" cm="1">
        <f t="array" ref="C21">IFERROR(VLOOKUP(IF(COUNTBLANK(AB_001[[#This Row],[XAbookId]]),_FV(AB_001[[#This Row],[User]],"abook_id"),AB_001[[#This Row],[XAbookId]]),abookRecord[],2,FALSE),"")</f>
        <v/>
      </c>
      <c r="D21" s="29" t="s">
        <v>222</v>
      </c>
      <c r="E21" s="57">
        <v>404</v>
      </c>
      <c r="F21" s="29" t="e" vm="4">
        <v>#VALUE!</v>
      </c>
      <c r="G21" s="31" t="s">
        <v>135</v>
      </c>
      <c r="H21" s="34"/>
      <c r="I21" s="39"/>
      <c r="J21" s="34"/>
      <c r="K21" s="34"/>
      <c r="L21" s="29"/>
      <c r="M21" s="29"/>
      <c r="N21" s="29"/>
      <c r="O21" s="29" t="str" cm="1">
        <f t="array" ref="O21">_FV(AB_001[[#This Row],[User]],"user_id")</f>
        <v>test03@example.com</v>
      </c>
    </row>
  </sheetData>
  <phoneticPr fontId="1"/>
  <conditionalFormatting sqref="E2:E9 E11:E21">
    <cfRule type="expression" dxfId="4" priority="2">
      <formula>AND(E2&gt;=400,E2&lt;500)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6D0A7A5-0D92-49DF-B453-DA7B689DDC80}">
          <x14:formula1>
            <xm:f>'M2'!$B$2:$B$4</xm:f>
          </x14:formula1>
          <xm:sqref>F2:F21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A58F-049B-44DA-A43C-C2E52E713DD9}">
  <dimension ref="A1:R35"/>
  <sheetViews>
    <sheetView zoomScale="75" zoomScaleNormal="75" workbookViewId="0">
      <pane xSplit="6" ySplit="1" topLeftCell="G2" activePane="bottomRight" state="frozen"/>
      <selection pane="topRight"/>
      <selection pane="bottomLeft"/>
      <selection pane="bottomRight"/>
    </sheetView>
  </sheetViews>
  <sheetFormatPr defaultRowHeight="18" x14ac:dyDescent="0.55000000000000004"/>
  <cols>
    <col min="1" max="1" width="5.1640625" customWidth="1"/>
    <col min="2" max="2" width="13.4140625" customWidth="1"/>
    <col min="3" max="3" width="6.58203125" customWidth="1"/>
    <col min="4" max="4" width="9.58203125" customWidth="1"/>
    <col min="5" max="5" width="6.58203125" style="56" customWidth="1"/>
    <col min="6" max="6" width="22.75" customWidth="1"/>
    <col min="7" max="14" width="8.58203125" customWidth="1"/>
    <col min="15" max="15" width="30.4140625" customWidth="1"/>
    <col min="16" max="34" width="30.58203125" customWidth="1"/>
  </cols>
  <sheetData>
    <row r="1" spans="1:18" s="17" customFormat="1" x14ac:dyDescent="0.55000000000000004">
      <c r="A1" s="78" t="s">
        <v>158</v>
      </c>
      <c r="B1" s="79" t="s">
        <v>163</v>
      </c>
      <c r="C1" s="79" t="s">
        <v>333</v>
      </c>
      <c r="D1" s="79" t="s">
        <v>162</v>
      </c>
      <c r="E1" s="79" t="s">
        <v>164</v>
      </c>
      <c r="F1" s="79" t="s">
        <v>330</v>
      </c>
      <c r="G1" s="79" t="s">
        <v>218</v>
      </c>
      <c r="H1" s="79" t="s">
        <v>1</v>
      </c>
      <c r="I1" s="80" t="s">
        <v>180</v>
      </c>
      <c r="J1" s="79" t="s">
        <v>239</v>
      </c>
      <c r="K1" s="79" t="s">
        <v>15</v>
      </c>
      <c r="L1" s="79" t="s">
        <v>17</v>
      </c>
      <c r="M1" s="79" t="s">
        <v>240</v>
      </c>
      <c r="N1" s="79" t="s">
        <v>241</v>
      </c>
      <c r="O1" s="79" t="s">
        <v>188</v>
      </c>
      <c r="P1" s="79" t="s">
        <v>171</v>
      </c>
      <c r="Q1" s="79" t="s">
        <v>369</v>
      </c>
      <c r="R1" s="79" t="s">
        <v>215</v>
      </c>
    </row>
    <row r="2" spans="1:18" x14ac:dyDescent="0.55000000000000004">
      <c r="A2" s="27">
        <f>ROW()-1</f>
        <v>1</v>
      </c>
      <c r="B2" s="33" t="str" cm="1">
        <f t="array" ref="B2">"/accounts"&amp;IF(COUNTBLANK(AC_001[[#This Row],[Account]]),"","/"&amp;_FV(AC_001[[#This Row],[Account]],"id"))</f>
        <v>/accounts</v>
      </c>
      <c r="C2" s="33"/>
      <c r="D2" s="34" t="s">
        <v>206</v>
      </c>
      <c r="E2" s="60">
        <v>201</v>
      </c>
      <c r="F2" s="34" t="e" vm="2">
        <v>#VALUE!</v>
      </c>
      <c r="G2" s="49"/>
      <c r="H2" s="34" t="s">
        <v>1</v>
      </c>
      <c r="I2" s="69">
        <v>1</v>
      </c>
      <c r="J2" s="34" t="b">
        <v>0</v>
      </c>
      <c r="K2" s="34" t="b">
        <v>1</v>
      </c>
      <c r="L2" s="34" t="s">
        <v>368</v>
      </c>
      <c r="M2" s="34" t="b">
        <v>0</v>
      </c>
      <c r="N2" s="34" t="b">
        <v>0</v>
      </c>
      <c r="O2" s="34" t="s">
        <v>191</v>
      </c>
      <c r="P2" s="34" t="s">
        <v>193</v>
      </c>
      <c r="Q2" s="34"/>
      <c r="R2" s="77" t="str" cm="1">
        <f t="array" ref="R2">_FV(AC_001[[#This Row],[User]],"user_id")</f>
        <v>test01@example.com</v>
      </c>
    </row>
    <row r="3" spans="1:18" x14ac:dyDescent="0.55000000000000004">
      <c r="A3" s="27">
        <f t="shared" ref="A3:A35" si="0">ROW()-1</f>
        <v>2</v>
      </c>
      <c r="B3" s="33" t="str" cm="1">
        <f t="array" ref="B3">"/accounts"&amp;IF(COUNTBLANK(AC_001[[#This Row],[Account]]),"","/"&amp;_FV(AC_001[[#This Row],[Account]],"id"))</f>
        <v>/accounts</v>
      </c>
      <c r="C3" s="33"/>
      <c r="D3" s="34" t="s">
        <v>206</v>
      </c>
      <c r="E3" s="60">
        <v>201</v>
      </c>
      <c r="F3" s="34" t="e" vm="2">
        <v>#VALUE!</v>
      </c>
      <c r="G3" s="49"/>
      <c r="H3" s="34" t="s">
        <v>1</v>
      </c>
      <c r="I3" s="69">
        <v>2</v>
      </c>
      <c r="J3" s="34" t="b">
        <v>0</v>
      </c>
      <c r="K3" s="34" t="b">
        <v>1</v>
      </c>
      <c r="L3" s="34" t="s">
        <v>368</v>
      </c>
      <c r="M3" s="34" t="b">
        <v>0</v>
      </c>
      <c r="N3" s="34" t="b">
        <v>0</v>
      </c>
      <c r="O3" s="34" t="s">
        <v>191</v>
      </c>
      <c r="P3" s="34" t="s">
        <v>193</v>
      </c>
      <c r="Q3" s="34"/>
      <c r="R3" s="34" t="str" cm="1">
        <f t="array" ref="R3">_FV(AC_001[[#This Row],[User]],"user_id")</f>
        <v>test01@example.com</v>
      </c>
    </row>
    <row r="4" spans="1:18" x14ac:dyDescent="0.55000000000000004">
      <c r="A4" s="27">
        <f t="shared" si="0"/>
        <v>3</v>
      </c>
      <c r="B4" s="33" t="str" cm="1">
        <f t="array" ref="B4">"/accounts"&amp;IF(COUNTBLANK(AC_001[[#This Row],[Account]]),"","/"&amp;_FV(AC_001[[#This Row],[Account]],"id"))</f>
        <v>/accounts</v>
      </c>
      <c r="C4" s="33"/>
      <c r="D4" s="34" t="s">
        <v>206</v>
      </c>
      <c r="E4" s="60">
        <v>201</v>
      </c>
      <c r="F4" s="34" t="e" vm="2">
        <v>#VALUE!</v>
      </c>
      <c r="G4" s="49"/>
      <c r="H4" s="34" t="s">
        <v>1</v>
      </c>
      <c r="I4" s="69">
        <v>3</v>
      </c>
      <c r="J4" s="34" t="b">
        <v>0</v>
      </c>
      <c r="K4" s="34" t="b">
        <v>1</v>
      </c>
      <c r="L4" s="34" t="s">
        <v>368</v>
      </c>
      <c r="M4" s="34" t="b">
        <v>1</v>
      </c>
      <c r="N4" s="34" t="b">
        <v>0</v>
      </c>
      <c r="O4" s="34" t="s">
        <v>191</v>
      </c>
      <c r="P4" s="34" t="s">
        <v>193</v>
      </c>
      <c r="Q4" s="34"/>
      <c r="R4" s="34" t="str" cm="1">
        <f t="array" ref="R4">_FV(AC_001[[#This Row],[User]],"user_id")</f>
        <v>test01@example.com</v>
      </c>
    </row>
    <row r="5" spans="1:18" x14ac:dyDescent="0.55000000000000004">
      <c r="A5" s="27">
        <f t="shared" si="0"/>
        <v>4</v>
      </c>
      <c r="B5" s="33" t="str" cm="1">
        <f t="array" ref="B5">"/accounts"&amp;IF(COUNTBLANK(AC_001[[#This Row],[Account]]),"","/"&amp;_FV(AC_001[[#This Row],[Account]],"id"))</f>
        <v>/accounts</v>
      </c>
      <c r="C5" s="33"/>
      <c r="D5" s="34" t="s">
        <v>206</v>
      </c>
      <c r="E5" s="60">
        <v>201</v>
      </c>
      <c r="F5" s="34" t="e" vm="2">
        <v>#VALUE!</v>
      </c>
      <c r="G5" s="49"/>
      <c r="H5" s="34" t="s">
        <v>1</v>
      </c>
      <c r="I5" s="69">
        <v>4</v>
      </c>
      <c r="J5" s="34" t="b">
        <v>0</v>
      </c>
      <c r="K5" s="34" t="b">
        <v>1</v>
      </c>
      <c r="L5" s="34" t="s">
        <v>368</v>
      </c>
      <c r="M5" s="34" t="b">
        <v>1</v>
      </c>
      <c r="N5" s="34" t="b">
        <v>1</v>
      </c>
      <c r="O5" s="34" t="s">
        <v>191</v>
      </c>
      <c r="P5" s="34" t="s">
        <v>193</v>
      </c>
      <c r="Q5" s="34"/>
      <c r="R5" s="34" t="str" cm="1">
        <f t="array" ref="R5">_FV(AC_001[[#This Row],[User]],"user_id")</f>
        <v>test01@example.com</v>
      </c>
    </row>
    <row r="6" spans="1:18" x14ac:dyDescent="0.55000000000000004">
      <c r="A6" s="27">
        <f t="shared" si="0"/>
        <v>5</v>
      </c>
      <c r="B6" s="33" t="str" cm="1">
        <f t="array" ref="B6">"/accounts"&amp;IF(COUNTBLANK(AC_001[[#This Row],[Account]]),"","/"&amp;_FV(AC_001[[#This Row],[Account]],"id"))</f>
        <v>/accounts</v>
      </c>
      <c r="C6" s="33"/>
      <c r="D6" s="34" t="s">
        <v>206</v>
      </c>
      <c r="E6" s="60">
        <v>201</v>
      </c>
      <c r="F6" s="34" t="e" vm="2">
        <v>#VALUE!</v>
      </c>
      <c r="G6" s="49"/>
      <c r="H6" s="34" t="str">
        <f>REPT(".",30)</f>
        <v>..............................</v>
      </c>
      <c r="I6" s="69">
        <v>4</v>
      </c>
      <c r="J6" s="34" t="b">
        <v>0</v>
      </c>
      <c r="K6" s="34" t="b">
        <v>1</v>
      </c>
      <c r="L6" s="34" t="str">
        <f>REPT(".",30)</f>
        <v>..............................</v>
      </c>
      <c r="M6" s="34" t="b">
        <v>1</v>
      </c>
      <c r="N6" s="34" t="b">
        <v>1</v>
      </c>
      <c r="O6" s="34" t="s">
        <v>191</v>
      </c>
      <c r="P6" s="34" t="s">
        <v>193</v>
      </c>
      <c r="Q6" s="34"/>
      <c r="R6" s="34" t="str" cm="1">
        <f t="array" ref="R6">_FV(AC_001[[#This Row],[User]],"user_id")</f>
        <v>test01@example.com</v>
      </c>
    </row>
    <row r="7" spans="1:18" x14ac:dyDescent="0.55000000000000004">
      <c r="A7" s="27">
        <f t="shared" si="0"/>
        <v>6</v>
      </c>
      <c r="B7" s="33" t="str" cm="1">
        <f t="array" ref="B7">"/accounts"&amp;IF(COUNTBLANK(AC_001[[#This Row],[Account]]),"","/"&amp;_FV(AC_001[[#This Row],[Account]],"id"))</f>
        <v>/accounts</v>
      </c>
      <c r="C7" s="33"/>
      <c r="D7" s="34" t="s">
        <v>206</v>
      </c>
      <c r="E7" s="60">
        <v>400</v>
      </c>
      <c r="F7" s="34" t="e" vm="2">
        <v>#VALUE!</v>
      </c>
      <c r="G7" s="49"/>
      <c r="H7" s="18"/>
      <c r="I7" s="69">
        <v>1</v>
      </c>
      <c r="J7" s="34" t="b">
        <v>0</v>
      </c>
      <c r="K7" s="34" t="b">
        <v>1</v>
      </c>
      <c r="L7" s="34" t="s">
        <v>368</v>
      </c>
      <c r="M7" s="34" t="b">
        <v>0</v>
      </c>
      <c r="N7" s="34" t="b">
        <v>0</v>
      </c>
      <c r="O7" s="34" t="s">
        <v>179</v>
      </c>
      <c r="P7" s="34" t="s">
        <v>173</v>
      </c>
      <c r="Q7" s="34"/>
      <c r="R7" s="34" t="str" cm="1">
        <f t="array" ref="R7">_FV(AC_001[[#This Row],[User]],"user_id")</f>
        <v>test01@example.com</v>
      </c>
    </row>
    <row r="8" spans="1:18" x14ac:dyDescent="0.55000000000000004">
      <c r="A8" s="27">
        <f t="shared" si="0"/>
        <v>7</v>
      </c>
      <c r="B8" s="33" t="str" cm="1">
        <f t="array" ref="B8">"/accounts"&amp;IF(COUNTBLANK(AC_001[[#This Row],[Account]]),"","/"&amp;_FV(AC_001[[#This Row],[Account]],"id"))</f>
        <v>/accounts</v>
      </c>
      <c r="C8" s="33"/>
      <c r="D8" s="34" t="s">
        <v>206</v>
      </c>
      <c r="E8" s="60">
        <v>400</v>
      </c>
      <c r="F8" s="34" t="e" vm="2">
        <v>#VALUE!</v>
      </c>
      <c r="G8" s="49"/>
      <c r="H8" s="19" t="str">
        <f>REPT(".",31)</f>
        <v>...............................</v>
      </c>
      <c r="I8" s="69">
        <v>1</v>
      </c>
      <c r="J8" s="34" t="b">
        <v>0</v>
      </c>
      <c r="K8" s="34" t="b">
        <v>1</v>
      </c>
      <c r="L8" s="39" t="s">
        <v>368</v>
      </c>
      <c r="M8" s="34" t="b">
        <v>0</v>
      </c>
      <c r="N8" s="34" t="b">
        <v>0</v>
      </c>
      <c r="O8" s="34" t="s">
        <v>179</v>
      </c>
      <c r="P8" s="34" t="s">
        <v>186</v>
      </c>
      <c r="Q8" s="34"/>
      <c r="R8" s="34" t="str" cm="1">
        <f t="array" ref="R8">_FV(AC_001[[#This Row],[User]],"user_id")</f>
        <v>test01@example.com</v>
      </c>
    </row>
    <row r="9" spans="1:18" x14ac:dyDescent="0.55000000000000004">
      <c r="A9" s="27">
        <f t="shared" si="0"/>
        <v>8</v>
      </c>
      <c r="B9" s="33" t="str" cm="1">
        <f t="array" ref="B9">"/accounts"&amp;IF(COUNTBLANK(AC_001[[#This Row],[Account]]),"","/"&amp;_FV(AC_001[[#This Row],[Account]],"id"))</f>
        <v>/accounts</v>
      </c>
      <c r="C9" s="33"/>
      <c r="D9" s="34" t="s">
        <v>206</v>
      </c>
      <c r="E9" s="60">
        <v>400</v>
      </c>
      <c r="F9" s="34" t="e" vm="2">
        <v>#VALUE!</v>
      </c>
      <c r="G9" s="49"/>
      <c r="H9" s="34" t="s">
        <v>1</v>
      </c>
      <c r="I9" s="20"/>
      <c r="J9" s="34" t="b">
        <v>0</v>
      </c>
      <c r="K9" s="34" t="b">
        <v>1</v>
      </c>
      <c r="L9" s="39" t="s">
        <v>368</v>
      </c>
      <c r="M9" s="34" t="b">
        <v>0</v>
      </c>
      <c r="N9" s="34" t="b">
        <v>0</v>
      </c>
      <c r="O9" s="34" t="s">
        <v>182</v>
      </c>
      <c r="P9" s="34" t="s">
        <v>173</v>
      </c>
      <c r="Q9" s="34"/>
      <c r="R9" s="34" t="str" cm="1">
        <f t="array" ref="R9">_FV(AC_001[[#This Row],[User]],"user_id")</f>
        <v>test01@example.com</v>
      </c>
    </row>
    <row r="10" spans="1:18" x14ac:dyDescent="0.55000000000000004">
      <c r="A10" s="27">
        <f t="shared" si="0"/>
        <v>9</v>
      </c>
      <c r="B10" s="33" t="str" cm="1">
        <f t="array" ref="B10">"/accounts"&amp;IF(COUNTBLANK(AC_001[[#This Row],[Account]]),"","/"&amp;_FV(AC_001[[#This Row],[Account]],"id"))</f>
        <v>/accounts</v>
      </c>
      <c r="C10" s="33"/>
      <c r="D10" s="34" t="s">
        <v>206</v>
      </c>
      <c r="E10" s="60">
        <v>400</v>
      </c>
      <c r="F10" s="34" t="e" vm="2">
        <v>#VALUE!</v>
      </c>
      <c r="G10" s="49"/>
      <c r="H10" s="39" t="s">
        <v>1</v>
      </c>
      <c r="I10" s="69">
        <v>1</v>
      </c>
      <c r="J10" s="34" t="b">
        <v>0</v>
      </c>
      <c r="K10" s="34" t="b">
        <v>1</v>
      </c>
      <c r="L10" s="21"/>
      <c r="M10" s="34" t="b">
        <v>0</v>
      </c>
      <c r="N10" s="34" t="b">
        <v>0</v>
      </c>
      <c r="O10" s="34" t="s">
        <v>184</v>
      </c>
      <c r="P10" s="34" t="s">
        <v>173</v>
      </c>
      <c r="Q10" s="34"/>
      <c r="R10" s="34" t="str" cm="1">
        <f t="array" ref="R10">_FV(AC_001[[#This Row],[User]],"user_id")</f>
        <v>test01@example.com</v>
      </c>
    </row>
    <row r="11" spans="1:18" x14ac:dyDescent="0.55000000000000004">
      <c r="A11" s="27">
        <f t="shared" si="0"/>
        <v>10</v>
      </c>
      <c r="B11" s="33" t="str" cm="1">
        <f t="array" ref="B11">"/accounts"&amp;IF(COUNTBLANK(AC_001[[#This Row],[Account]]),"","/"&amp;_FV(AC_001[[#This Row],[Account]],"id"))</f>
        <v>/accounts</v>
      </c>
      <c r="C11" s="33"/>
      <c r="D11" s="34" t="s">
        <v>206</v>
      </c>
      <c r="E11" s="60">
        <v>400</v>
      </c>
      <c r="F11" s="34" t="e" vm="2">
        <v>#VALUE!</v>
      </c>
      <c r="G11" s="49"/>
      <c r="H11" s="39" t="s">
        <v>1</v>
      </c>
      <c r="I11" s="69">
        <v>1</v>
      </c>
      <c r="J11" s="34" t="b">
        <v>0</v>
      </c>
      <c r="K11" s="34" t="b">
        <v>1</v>
      </c>
      <c r="L11" s="22" t="str">
        <f>REPT(".",31)</f>
        <v>...............................</v>
      </c>
      <c r="M11" s="34" t="b">
        <v>0</v>
      </c>
      <c r="N11" s="34" t="b">
        <v>0</v>
      </c>
      <c r="O11" s="34" t="s">
        <v>184</v>
      </c>
      <c r="P11" s="34" t="s">
        <v>186</v>
      </c>
      <c r="Q11" s="34"/>
      <c r="R11" s="34" t="str" cm="1">
        <f t="array" ref="R11">_FV(AC_001[[#This Row],[User]],"user_id")</f>
        <v>test01@example.com</v>
      </c>
    </row>
    <row r="12" spans="1:18" x14ac:dyDescent="0.55000000000000004">
      <c r="A12" s="27">
        <f t="shared" si="0"/>
        <v>11</v>
      </c>
      <c r="B12" s="33" t="str" cm="1">
        <f t="array" ref="B12">"/accounts"&amp;IF(COUNTBLANK(AC_001[[#This Row],[Account]]),"","/"&amp;_FV(AC_001[[#This Row],[Account]],"id"))</f>
        <v>/accounts/1</v>
      </c>
      <c r="C12" s="33" t="e" vm="5">
        <v>#VALUE!</v>
      </c>
      <c r="D12" s="34" t="s">
        <v>208</v>
      </c>
      <c r="E12" s="60">
        <v>200</v>
      </c>
      <c r="F12" s="34" t="e" vm="2">
        <v>#VALUE!</v>
      </c>
      <c r="G12" s="49"/>
      <c r="H12" s="39" t="s">
        <v>1</v>
      </c>
      <c r="I12" s="69">
        <v>1</v>
      </c>
      <c r="J12" s="34" t="b">
        <v>0</v>
      </c>
      <c r="K12" s="34" t="b">
        <v>1</v>
      </c>
      <c r="L12" s="39" t="s">
        <v>368</v>
      </c>
      <c r="M12" s="34" t="b">
        <v>0</v>
      </c>
      <c r="N12" s="34" t="b">
        <v>0</v>
      </c>
      <c r="O12" s="34" t="s">
        <v>191</v>
      </c>
      <c r="P12" s="34">
        <v>1</v>
      </c>
      <c r="Q12" s="34"/>
      <c r="R12" s="34" t="str" cm="1">
        <f t="array" ref="R12">_FV(AC_001[[#This Row],[User]],"user_id")</f>
        <v>test01@example.com</v>
      </c>
    </row>
    <row r="13" spans="1:18" x14ac:dyDescent="0.55000000000000004">
      <c r="A13" s="27">
        <f t="shared" si="0"/>
        <v>12</v>
      </c>
      <c r="B13" s="33" t="str" cm="1">
        <f t="array" ref="B13">"/accounts"&amp;IF(COUNTBLANK(AC_001[[#This Row],[Account]]),"","/"&amp;_FV(AC_001[[#This Row],[Account]],"id"))</f>
        <v>/accounts/1</v>
      </c>
      <c r="C13" s="33" t="e" vm="5">
        <v>#VALUE!</v>
      </c>
      <c r="D13" s="34" t="s">
        <v>208</v>
      </c>
      <c r="E13" s="60">
        <v>200</v>
      </c>
      <c r="F13" s="34" t="e" vm="2">
        <v>#VALUE!</v>
      </c>
      <c r="G13" s="49"/>
      <c r="H13" s="39" t="s">
        <v>1</v>
      </c>
      <c r="I13" s="23">
        <v>2</v>
      </c>
      <c r="J13" s="34" t="b">
        <v>0</v>
      </c>
      <c r="K13" s="34" t="b">
        <v>1</v>
      </c>
      <c r="L13" s="39" t="s">
        <v>368</v>
      </c>
      <c r="M13" s="34" t="b">
        <v>0</v>
      </c>
      <c r="N13" s="34" t="b">
        <v>0</v>
      </c>
      <c r="O13" s="34" t="s">
        <v>245</v>
      </c>
      <c r="P13" s="24" cm="1">
        <f t="array" ref="P13">_FV(VLOOKUP("1",accountRecord[],2,FALSE),"finance_div")</f>
        <v>1</v>
      </c>
      <c r="Q13" s="34"/>
      <c r="R13" s="34" t="str" cm="1">
        <f t="array" ref="R13">_FV(AC_001[[#This Row],[User]],"user_id")</f>
        <v>test01@example.com</v>
      </c>
    </row>
    <row r="14" spans="1:18" x14ac:dyDescent="0.55000000000000004">
      <c r="A14" s="27">
        <f t="shared" si="0"/>
        <v>13</v>
      </c>
      <c r="B14" s="33" t="str" cm="1">
        <f t="array" ref="B14">"/accounts"&amp;IF(COUNTBLANK(AC_001[[#This Row],[Account]]),"","/"&amp;_FV(AC_001[[#This Row],[Account]],"id"))</f>
        <v>/accounts/1</v>
      </c>
      <c r="C14" s="33" t="e" vm="5">
        <v>#VALUE!</v>
      </c>
      <c r="D14" s="34" t="s">
        <v>208</v>
      </c>
      <c r="E14" s="60">
        <v>400</v>
      </c>
      <c r="F14" s="34" t="e" vm="2">
        <v>#VALUE!</v>
      </c>
      <c r="G14" s="49"/>
      <c r="H14" s="21"/>
      <c r="I14" s="69">
        <v>1</v>
      </c>
      <c r="J14" s="34" t="b">
        <v>0</v>
      </c>
      <c r="K14" s="34" t="b">
        <v>1</v>
      </c>
      <c r="L14" s="39" t="s">
        <v>368</v>
      </c>
      <c r="M14" s="34" t="b">
        <v>0</v>
      </c>
      <c r="N14" s="34" t="b">
        <v>0</v>
      </c>
      <c r="O14" s="34" t="s">
        <v>179</v>
      </c>
      <c r="P14" s="34" t="s">
        <v>173</v>
      </c>
      <c r="Q14" s="34"/>
      <c r="R14" s="34" t="str" cm="1">
        <f t="array" ref="R14">_FV(AC_001[[#This Row],[User]],"user_id")</f>
        <v>test01@example.com</v>
      </c>
    </row>
    <row r="15" spans="1:18" x14ac:dyDescent="0.55000000000000004">
      <c r="A15" s="27">
        <f t="shared" si="0"/>
        <v>14</v>
      </c>
      <c r="B15" s="33" t="str" cm="1">
        <f t="array" ref="B15">"/accounts"&amp;IF(COUNTBLANK(AC_001[[#This Row],[Account]]),"","/"&amp;_FV(AC_001[[#This Row],[Account]],"id"))</f>
        <v>/accounts/1</v>
      </c>
      <c r="C15" s="33" t="e" vm="5">
        <v>#VALUE!</v>
      </c>
      <c r="D15" s="34" t="s">
        <v>208</v>
      </c>
      <c r="E15" s="60">
        <v>400</v>
      </c>
      <c r="F15" s="34" t="e" vm="2">
        <v>#VALUE!</v>
      </c>
      <c r="G15" s="49"/>
      <c r="H15" s="22" t="str">
        <f>REPT(".",31)</f>
        <v>...............................</v>
      </c>
      <c r="I15" s="69">
        <v>1</v>
      </c>
      <c r="J15" s="34" t="b">
        <v>0</v>
      </c>
      <c r="K15" s="34" t="b">
        <v>1</v>
      </c>
      <c r="L15" s="39" t="s">
        <v>368</v>
      </c>
      <c r="M15" s="34" t="b">
        <v>0</v>
      </c>
      <c r="N15" s="34" t="b">
        <v>0</v>
      </c>
      <c r="O15" s="34" t="s">
        <v>179</v>
      </c>
      <c r="P15" s="34" t="s">
        <v>186</v>
      </c>
      <c r="Q15" s="34"/>
      <c r="R15" s="34" t="str" cm="1">
        <f t="array" ref="R15">_FV(AC_001[[#This Row],[User]],"user_id")</f>
        <v>test01@example.com</v>
      </c>
    </row>
    <row r="16" spans="1:18" x14ac:dyDescent="0.55000000000000004">
      <c r="A16" s="27">
        <f t="shared" si="0"/>
        <v>15</v>
      </c>
      <c r="B16" s="33" t="str" cm="1">
        <f t="array" ref="B16">"/accounts"&amp;IF(COUNTBLANK(AC_001[[#This Row],[Account]]),"","/"&amp;_FV(AC_001[[#This Row],[Account]],"id"))</f>
        <v>/accounts/1</v>
      </c>
      <c r="C16" s="33" t="e" vm="5">
        <v>#VALUE!</v>
      </c>
      <c r="D16" s="34" t="s">
        <v>208</v>
      </c>
      <c r="E16" s="60">
        <v>400</v>
      </c>
      <c r="F16" s="34" t="e" vm="2">
        <v>#VALUE!</v>
      </c>
      <c r="G16" s="49"/>
      <c r="H16" s="39" t="s">
        <v>1</v>
      </c>
      <c r="I16" s="69">
        <v>1</v>
      </c>
      <c r="J16" s="34" t="b">
        <v>0</v>
      </c>
      <c r="K16" s="34" t="b">
        <v>1</v>
      </c>
      <c r="L16" s="21"/>
      <c r="M16" s="34" t="b">
        <v>0</v>
      </c>
      <c r="N16" s="34" t="b">
        <v>0</v>
      </c>
      <c r="O16" s="34" t="s">
        <v>184</v>
      </c>
      <c r="P16" s="34" t="s">
        <v>173</v>
      </c>
      <c r="Q16" s="34"/>
      <c r="R16" s="34" t="str" cm="1">
        <f t="array" ref="R16">_FV(AC_001[[#This Row],[User]],"user_id")</f>
        <v>test01@example.com</v>
      </c>
    </row>
    <row r="17" spans="1:18" x14ac:dyDescent="0.55000000000000004">
      <c r="A17" s="27">
        <f t="shared" si="0"/>
        <v>16</v>
      </c>
      <c r="B17" s="33" t="str" cm="1">
        <f t="array" ref="B17">"/accounts"&amp;IF(COUNTBLANK(AC_001[[#This Row],[Account]]),"","/"&amp;_FV(AC_001[[#This Row],[Account]],"id"))</f>
        <v>/accounts/1</v>
      </c>
      <c r="C17" s="33" t="e" vm="5">
        <v>#VALUE!</v>
      </c>
      <c r="D17" s="34" t="s">
        <v>208</v>
      </c>
      <c r="E17" s="60">
        <v>400</v>
      </c>
      <c r="F17" s="34" t="e" vm="2">
        <v>#VALUE!</v>
      </c>
      <c r="G17" s="49"/>
      <c r="H17" s="39" t="s">
        <v>1</v>
      </c>
      <c r="I17" s="69">
        <v>1</v>
      </c>
      <c r="J17" s="34" t="b">
        <v>0</v>
      </c>
      <c r="K17" s="34" t="b">
        <v>1</v>
      </c>
      <c r="L17" s="22" t="str">
        <f>REPT(".",31)</f>
        <v>...............................</v>
      </c>
      <c r="M17" s="34" t="b">
        <v>0</v>
      </c>
      <c r="N17" s="34" t="b">
        <v>0</v>
      </c>
      <c r="O17" s="34" t="s">
        <v>184</v>
      </c>
      <c r="P17" s="34" t="s">
        <v>186</v>
      </c>
      <c r="Q17" s="34"/>
      <c r="R17" s="34" t="str" cm="1">
        <f t="array" ref="R17">_FV(AC_001[[#This Row],[User]],"user_id")</f>
        <v>test01@example.com</v>
      </c>
    </row>
    <row r="18" spans="1:18" x14ac:dyDescent="0.55000000000000004">
      <c r="A18" s="27">
        <f t="shared" si="0"/>
        <v>17</v>
      </c>
      <c r="B18" s="33" t="str" cm="1">
        <f t="array" ref="B18">"/accounts"&amp;IF(COUNTBLANK(AC_001[[#This Row],[Account]]),"","/"&amp;_FV(AC_001[[#This Row],[Account]],"id"))</f>
        <v>/accounts/1</v>
      </c>
      <c r="C18" s="33" t="e" vm="5">
        <v>#VALUE!</v>
      </c>
      <c r="D18" s="34" t="s">
        <v>208</v>
      </c>
      <c r="E18" s="60">
        <v>404</v>
      </c>
      <c r="F18" s="34" t="e" vm="2">
        <v>#VALUE!</v>
      </c>
      <c r="G18" s="25" t="s">
        <v>367</v>
      </c>
      <c r="H18" s="39" t="s">
        <v>1</v>
      </c>
      <c r="I18" s="69">
        <v>1</v>
      </c>
      <c r="J18" s="34" t="b">
        <v>0</v>
      </c>
      <c r="K18" s="34" t="b">
        <v>1</v>
      </c>
      <c r="L18" s="39" t="s">
        <v>368</v>
      </c>
      <c r="M18" s="34" t="b">
        <v>0</v>
      </c>
      <c r="N18" s="34" t="b">
        <v>0</v>
      </c>
      <c r="O18" s="34"/>
      <c r="P18" s="34"/>
      <c r="Q18" s="34"/>
      <c r="R18" s="34" t="str" cm="1">
        <f t="array" ref="R18">_FV(AC_001[[#This Row],[User]],"user_id")</f>
        <v>test01@example.com</v>
      </c>
    </row>
    <row r="19" spans="1:18" x14ac:dyDescent="0.55000000000000004">
      <c r="A19" s="27">
        <f t="shared" si="0"/>
        <v>18</v>
      </c>
      <c r="B19" s="33" t="str" cm="1">
        <f t="array" ref="B19">"/accounts"&amp;IF(COUNTBLANK(AC_001[[#This Row],[Account]]),"","/"&amp;_FV(AC_001[[#This Row],[Account]],"id"))</f>
        <v>/accounts/15</v>
      </c>
      <c r="C19" s="26" t="e" vm="6">
        <v>#VALUE!</v>
      </c>
      <c r="D19" s="34" t="s">
        <v>208</v>
      </c>
      <c r="E19" s="60">
        <v>404</v>
      </c>
      <c r="F19" s="34" t="e" vm="2">
        <v>#VALUE!</v>
      </c>
      <c r="G19" s="75" t="s">
        <v>367</v>
      </c>
      <c r="H19" s="39" t="s">
        <v>1</v>
      </c>
      <c r="I19" s="69">
        <v>1</v>
      </c>
      <c r="J19" s="34" t="b">
        <v>0</v>
      </c>
      <c r="K19" s="34" t="b">
        <v>1</v>
      </c>
      <c r="L19" s="39" t="s">
        <v>368</v>
      </c>
      <c r="M19" s="34" t="b">
        <v>0</v>
      </c>
      <c r="N19" s="34" t="b">
        <v>0</v>
      </c>
      <c r="O19" s="34"/>
      <c r="P19" s="34"/>
      <c r="Q19" s="34"/>
      <c r="R19" s="34" t="str" cm="1">
        <f t="array" ref="R19">_FV(AC_001[[#This Row],[User]],"user_id")</f>
        <v>test01@example.com</v>
      </c>
    </row>
    <row r="20" spans="1:18" x14ac:dyDescent="0.55000000000000004">
      <c r="A20" s="27">
        <f t="shared" si="0"/>
        <v>19</v>
      </c>
      <c r="B20" s="33" t="str" cm="1">
        <f t="array" ref="B20">"/accounts"&amp;IF(COUNTBLANK(AC_001[[#This Row],[Account]]),"","/"&amp;_FV(AC_001[[#This Row],[Account]],"id"))</f>
        <v>/accounts/1</v>
      </c>
      <c r="C20" s="33" t="e" vm="5">
        <v>#VALUE!</v>
      </c>
      <c r="D20" s="34" t="s">
        <v>222</v>
      </c>
      <c r="E20" s="60">
        <v>200</v>
      </c>
      <c r="F20" s="34" t="e" vm="2">
        <v>#VALUE!</v>
      </c>
      <c r="G20" s="49"/>
      <c r="H20" s="39"/>
      <c r="I20" s="69"/>
      <c r="J20" s="34"/>
      <c r="K20" s="34"/>
      <c r="L20" s="39"/>
      <c r="M20" s="34"/>
      <c r="N20" s="34"/>
      <c r="O20" s="34" t="s">
        <v>191</v>
      </c>
      <c r="P20" s="34" t="str" cm="1">
        <f t="array" ref="P20">_FV(AC_001[[#This Row],[Account]],"id")</f>
        <v>1</v>
      </c>
      <c r="Q20" s="34"/>
      <c r="R20" s="34" t="str" cm="1">
        <f t="array" ref="R20">_FV(AC_001[[#This Row],[User]],"user_id")</f>
        <v>test01@example.com</v>
      </c>
    </row>
    <row r="21" spans="1:18" x14ac:dyDescent="0.55000000000000004">
      <c r="A21" s="27">
        <f t="shared" si="0"/>
        <v>20</v>
      </c>
      <c r="B21" s="33" t="str" cm="1">
        <f t="array" ref="B21">"/accounts"&amp;IF(COUNTBLANK(AC_001[[#This Row],[Account]]),"","/"&amp;_FV(AC_001[[#This Row],[Account]],"id"))</f>
        <v>/accounts/1</v>
      </c>
      <c r="C21" s="33" t="e" vm="5">
        <v>#VALUE!</v>
      </c>
      <c r="D21" s="34" t="s">
        <v>222</v>
      </c>
      <c r="E21" s="60">
        <v>200</v>
      </c>
      <c r="F21" s="34" t="e" vm="2">
        <v>#VALUE!</v>
      </c>
      <c r="G21" s="49"/>
      <c r="H21" s="39"/>
      <c r="I21" s="69"/>
      <c r="J21" s="34"/>
      <c r="K21" s="34"/>
      <c r="L21" s="39"/>
      <c r="M21" s="34"/>
      <c r="N21" s="34"/>
      <c r="O21" s="34" t="s">
        <v>228</v>
      </c>
      <c r="P21" s="34" t="str" cm="1">
        <f t="array" ref="P21">_FV(AC_001[[#This Row],[Account]],"name")</f>
        <v>name of 1</v>
      </c>
      <c r="Q21" s="34"/>
      <c r="R21" s="34" t="str" cm="1">
        <f t="array" ref="R21">_FV(AC_001[[#This Row],[User]],"user_id")</f>
        <v>test01@example.com</v>
      </c>
    </row>
    <row r="22" spans="1:18" x14ac:dyDescent="0.55000000000000004">
      <c r="A22" s="27">
        <f t="shared" si="0"/>
        <v>21</v>
      </c>
      <c r="B22" s="33" t="str" cm="1">
        <f t="array" ref="B22">"/accounts"&amp;IF(COUNTBLANK(AC_001[[#This Row],[Account]]),"","/"&amp;_FV(AC_001[[#This Row],[Account]],"id"))</f>
        <v>/accounts/1</v>
      </c>
      <c r="C22" s="33" t="e" vm="5">
        <v>#VALUE!</v>
      </c>
      <c r="D22" s="34" t="s">
        <v>222</v>
      </c>
      <c r="E22" s="60">
        <v>200</v>
      </c>
      <c r="F22" s="34" t="e" vm="2">
        <v>#VALUE!</v>
      </c>
      <c r="G22" s="49"/>
      <c r="H22" s="39"/>
      <c r="I22" s="69"/>
      <c r="J22" s="34"/>
      <c r="K22" s="34"/>
      <c r="L22" s="39"/>
      <c r="M22" s="34"/>
      <c r="N22" s="34"/>
      <c r="O22" s="34" t="s">
        <v>245</v>
      </c>
      <c r="P22" s="34" cm="1">
        <f t="array" ref="P22">_FV(AC_001[[#This Row],[Account]],"finance_div")</f>
        <v>1</v>
      </c>
      <c r="Q22" s="34"/>
      <c r="R22" s="34" t="str" cm="1">
        <f t="array" ref="R22">_FV(AC_001[[#This Row],[User]],"user_id")</f>
        <v>test01@example.com</v>
      </c>
    </row>
    <row r="23" spans="1:18" x14ac:dyDescent="0.55000000000000004">
      <c r="A23" s="27">
        <f t="shared" si="0"/>
        <v>22</v>
      </c>
      <c r="B23" s="33" t="str" cm="1">
        <f t="array" ref="B23">"/accounts"&amp;IF(COUNTBLANK(AC_001[[#This Row],[Account]]),"","/"&amp;_FV(AC_001[[#This Row],[Account]],"id"))</f>
        <v>/accounts/1</v>
      </c>
      <c r="C23" s="33" t="e" vm="5">
        <v>#VALUE!</v>
      </c>
      <c r="D23" s="34" t="s">
        <v>222</v>
      </c>
      <c r="E23" s="60">
        <v>200</v>
      </c>
      <c r="F23" s="34" t="e" vm="2">
        <v>#VALUE!</v>
      </c>
      <c r="G23" s="49"/>
      <c r="H23" s="39"/>
      <c r="I23" s="69"/>
      <c r="J23" s="34"/>
      <c r="K23" s="34"/>
      <c r="L23" s="39"/>
      <c r="M23" s="34"/>
      <c r="N23" s="34"/>
      <c r="O23" s="34" t="s">
        <v>251</v>
      </c>
      <c r="P23" s="34" t="b" cm="1">
        <f t="array" ref="P23">_FV(AC_001[[#This Row],[Account]],"use_fee")</f>
        <v>0</v>
      </c>
      <c r="Q23" s="34"/>
      <c r="R23" s="34" t="str" cm="1">
        <f t="array" ref="R23">_FV(AC_001[[#This Row],[User]],"user_id")</f>
        <v>test01@example.com</v>
      </c>
    </row>
    <row r="24" spans="1:18" x14ac:dyDescent="0.55000000000000004">
      <c r="A24" s="27">
        <f t="shared" si="0"/>
        <v>23</v>
      </c>
      <c r="B24" s="33" t="str" cm="1">
        <f t="array" ref="B24">"/accounts"&amp;IF(COUNTBLANK(AC_001[[#This Row],[Account]]),"","/"&amp;_FV(AC_001[[#This Row],[Account]],"id"))</f>
        <v>/accounts/1</v>
      </c>
      <c r="C24" s="33" t="e" vm="5">
        <v>#VALUE!</v>
      </c>
      <c r="D24" s="34" t="s">
        <v>222</v>
      </c>
      <c r="E24" s="60">
        <v>200</v>
      </c>
      <c r="F24" s="34" t="e" vm="2">
        <v>#VALUE!</v>
      </c>
      <c r="G24" s="49"/>
      <c r="H24" s="39"/>
      <c r="I24" s="69"/>
      <c r="J24" s="34"/>
      <c r="K24" s="34"/>
      <c r="L24" s="39"/>
      <c r="M24" s="34"/>
      <c r="N24" s="34"/>
      <c r="O24" s="34" t="s">
        <v>253</v>
      </c>
      <c r="P24" s="34" t="b" cm="1">
        <f t="array" ref="P24">_FV(AC_001[[#This Row],[Account]],"avaliable")</f>
        <v>1</v>
      </c>
      <c r="Q24" s="34"/>
      <c r="R24" s="34" t="str" cm="1">
        <f t="array" ref="R24">_FV(AC_001[[#This Row],[User]],"user_id")</f>
        <v>test01@example.com</v>
      </c>
    </row>
    <row r="25" spans="1:18" x14ac:dyDescent="0.55000000000000004">
      <c r="A25" s="27">
        <f t="shared" si="0"/>
        <v>24</v>
      </c>
      <c r="B25" s="33" t="str" cm="1">
        <f t="array" ref="B25">"/accounts"&amp;IF(COUNTBLANK(AC_001[[#This Row],[Account]]),"","/"&amp;_FV(AC_001[[#This Row],[Account]],"id"))</f>
        <v>/accounts/1</v>
      </c>
      <c r="C25" s="33" t="e" vm="5">
        <v>#VALUE!</v>
      </c>
      <c r="D25" s="34" t="s">
        <v>222</v>
      </c>
      <c r="E25" s="60">
        <v>200</v>
      </c>
      <c r="F25" s="34" t="e" vm="2">
        <v>#VALUE!</v>
      </c>
      <c r="G25" s="49"/>
      <c r="H25" s="39"/>
      <c r="I25" s="69"/>
      <c r="J25" s="34"/>
      <c r="K25" s="34"/>
      <c r="L25" s="39"/>
      <c r="M25" s="34"/>
      <c r="N25" s="34"/>
      <c r="O25" s="34" t="s">
        <v>255</v>
      </c>
      <c r="P25" s="34" t="str" cm="1">
        <f t="array" ref="P25">_FV(AC_001[[#This Row],[Account]],"color")</f>
        <v>#000001</v>
      </c>
      <c r="Q25" s="34"/>
      <c r="R25" s="34" t="str" cm="1">
        <f t="array" ref="R25">_FV(AC_001[[#This Row],[User]],"user_id")</f>
        <v>test01@example.com</v>
      </c>
    </row>
    <row r="26" spans="1:18" x14ac:dyDescent="0.55000000000000004">
      <c r="A26" s="27">
        <f t="shared" si="0"/>
        <v>25</v>
      </c>
      <c r="B26" s="33" t="str" cm="1">
        <f t="array" ref="B26">"/accounts"&amp;IF(COUNTBLANK(AC_001[[#This Row],[Account]]),"","/"&amp;_FV(AC_001[[#This Row],[Account]],"id"))</f>
        <v>/accounts/1</v>
      </c>
      <c r="C26" s="33" t="e" vm="5">
        <v>#VALUE!</v>
      </c>
      <c r="D26" s="34" t="s">
        <v>222</v>
      </c>
      <c r="E26" s="60">
        <v>200</v>
      </c>
      <c r="F26" s="34" t="e" vm="2">
        <v>#VALUE!</v>
      </c>
      <c r="G26" s="49"/>
      <c r="H26" s="39"/>
      <c r="I26" s="69"/>
      <c r="J26" s="34"/>
      <c r="K26" s="34"/>
      <c r="L26" s="39"/>
      <c r="M26" s="34"/>
      <c r="N26" s="34"/>
      <c r="O26" s="34" t="s">
        <v>257</v>
      </c>
      <c r="P26" s="34" t="b" cm="1">
        <f t="array" ref="P26">_FV(AC_001[[#This Row],[Account]],"usually_used_for_payment")</f>
        <v>0</v>
      </c>
      <c r="Q26" s="34"/>
      <c r="R26" s="34" t="str" cm="1">
        <f t="array" ref="R26">_FV(AC_001[[#This Row],[User]],"user_id")</f>
        <v>test01@example.com</v>
      </c>
    </row>
    <row r="27" spans="1:18" x14ac:dyDescent="0.55000000000000004">
      <c r="A27" s="27">
        <f t="shared" si="0"/>
        <v>26</v>
      </c>
      <c r="B27" s="33" t="str" cm="1">
        <f t="array" ref="B27">"/accounts"&amp;IF(COUNTBLANK(AC_001[[#This Row],[Account]]),"","/"&amp;_FV(AC_001[[#This Row],[Account]],"id"))</f>
        <v>/accounts/1</v>
      </c>
      <c r="C27" s="33" t="e" vm="5">
        <v>#VALUE!</v>
      </c>
      <c r="D27" s="34" t="s">
        <v>222</v>
      </c>
      <c r="E27" s="60">
        <v>200</v>
      </c>
      <c r="F27" s="34" t="e" vm="2">
        <v>#VALUE!</v>
      </c>
      <c r="G27" s="49"/>
      <c r="H27" s="39"/>
      <c r="I27" s="69"/>
      <c r="J27" s="34"/>
      <c r="K27" s="34"/>
      <c r="L27" s="39"/>
      <c r="M27" s="34"/>
      <c r="N27" s="34"/>
      <c r="O27" s="34" t="s">
        <v>259</v>
      </c>
      <c r="P27" s="34" t="b" cm="1">
        <f t="array" ref="P27">_FV(AC_001[[#This Row],[Account]],"usually_used_for_receipt")</f>
        <v>0</v>
      </c>
      <c r="Q27" s="34"/>
      <c r="R27" s="34" t="str" cm="1">
        <f t="array" ref="R27">_FV(AC_001[[#This Row],[User]],"user_id")</f>
        <v>test01@example.com</v>
      </c>
    </row>
    <row r="28" spans="1:18" x14ac:dyDescent="0.55000000000000004">
      <c r="A28" s="27">
        <f t="shared" si="0"/>
        <v>27</v>
      </c>
      <c r="B28" s="33" t="str" cm="1">
        <f t="array" ref="B28">"/accounts"&amp;IF(COUNTBLANK(AC_001[[#This Row],[Account]]),"","/"&amp;_FV(AC_001[[#This Row],[Account]],"id"))</f>
        <v>/accounts/1</v>
      </c>
      <c r="C28" s="33" t="e" vm="5">
        <v>#VALUE!</v>
      </c>
      <c r="D28" s="34" t="s">
        <v>222</v>
      </c>
      <c r="E28" s="60">
        <v>404</v>
      </c>
      <c r="F28" s="34" t="e" vm="2">
        <v>#VALUE!</v>
      </c>
      <c r="G28" s="25" t="s">
        <v>367</v>
      </c>
      <c r="H28" s="39"/>
      <c r="I28" s="69"/>
      <c r="J28" s="34"/>
      <c r="K28" s="34"/>
      <c r="L28" s="39"/>
      <c r="M28" s="34"/>
      <c r="N28" s="34"/>
      <c r="O28" s="34"/>
      <c r="P28" s="34"/>
      <c r="Q28" s="34"/>
      <c r="R28" s="34" t="str" cm="1">
        <f t="array" ref="R28">_FV(AC_001[[#This Row],[User]],"user_id")</f>
        <v>test01@example.com</v>
      </c>
    </row>
    <row r="29" spans="1:18" x14ac:dyDescent="0.55000000000000004">
      <c r="A29" s="27">
        <f t="shared" si="0"/>
        <v>28</v>
      </c>
      <c r="B29" s="33" t="str" cm="1">
        <f t="array" ref="B29">"/accounts"&amp;IF(COUNTBLANK(AC_001[[#This Row],[Account]]),"","/"&amp;_FV(AC_001[[#This Row],[Account]],"id"))</f>
        <v>/accounts/15</v>
      </c>
      <c r="C29" s="33" t="e" vm="6">
        <v>#VALUE!</v>
      </c>
      <c r="D29" s="34" t="s">
        <v>222</v>
      </c>
      <c r="E29" s="60">
        <v>404</v>
      </c>
      <c r="F29" s="34" t="e" vm="2">
        <v>#VALUE!</v>
      </c>
      <c r="G29" s="49"/>
      <c r="H29" s="39"/>
      <c r="I29" s="69"/>
      <c r="J29" s="34"/>
      <c r="K29" s="34"/>
      <c r="L29" s="39"/>
      <c r="M29" s="34"/>
      <c r="N29" s="34"/>
      <c r="O29" s="34"/>
      <c r="P29" s="34"/>
      <c r="Q29" s="34"/>
      <c r="R29" s="34" t="str" cm="1">
        <f t="array" ref="R29">_FV(AC_001[[#This Row],[User]],"user_id")</f>
        <v>test01@example.com</v>
      </c>
    </row>
    <row r="30" spans="1:18" x14ac:dyDescent="0.55000000000000004">
      <c r="A30" s="27">
        <f t="shared" si="0"/>
        <v>29</v>
      </c>
      <c r="B30" s="33" t="str" cm="1">
        <f t="array" ref="B30">"/accounts"&amp;IF(COUNTBLANK(AC_001[[#This Row],[Account]]),"","/"&amp;_FV(AC_001[[#This Row],[Account]],"id"))</f>
        <v>/accounts/15</v>
      </c>
      <c r="C30" s="33" t="e" vm="6">
        <v>#VALUE!</v>
      </c>
      <c r="D30" s="34" t="s">
        <v>249</v>
      </c>
      <c r="E30" s="60">
        <v>200</v>
      </c>
      <c r="F30" s="34" t="e" vm="2">
        <v>#VALUE!</v>
      </c>
      <c r="G30" s="49"/>
      <c r="H30" s="39"/>
      <c r="I30" s="69"/>
      <c r="J30" s="34"/>
      <c r="K30" s="34"/>
      <c r="L30" s="39"/>
      <c r="M30" s="34"/>
      <c r="N30" s="34"/>
      <c r="O30" s="34"/>
      <c r="P30" s="34"/>
      <c r="Q30" s="34"/>
      <c r="R30" s="34" t="str" cm="1">
        <f t="array" ref="R30">_FV(AC_001[[#This Row],[User]],"user_id")</f>
        <v>test01@example.com</v>
      </c>
    </row>
    <row r="31" spans="1:18" x14ac:dyDescent="0.55000000000000004">
      <c r="A31" s="27">
        <f t="shared" si="0"/>
        <v>30</v>
      </c>
      <c r="B31" s="33" t="str" cm="1">
        <f t="array" ref="B31">"/accounts"&amp;IF(COUNTBLANK(AC_001[[#This Row],[Account]]),"","/"&amp;_FV(AC_001[[#This Row],[Account]],"id"))</f>
        <v>/accounts/16</v>
      </c>
      <c r="C31" s="33" t="e" vm="7">
        <v>#VALUE!</v>
      </c>
      <c r="D31" s="34" t="s">
        <v>249</v>
      </c>
      <c r="E31" s="60">
        <v>200</v>
      </c>
      <c r="F31" s="34" t="e" vm="2">
        <v>#VALUE!</v>
      </c>
      <c r="G31" s="49"/>
      <c r="H31" s="39"/>
      <c r="I31" s="69"/>
      <c r="J31" s="34"/>
      <c r="K31" s="34"/>
      <c r="L31" s="39"/>
      <c r="M31" s="34"/>
      <c r="N31" s="34"/>
      <c r="O31" s="34"/>
      <c r="P31" s="34"/>
      <c r="Q31" s="34"/>
      <c r="R31" s="34" t="str" cm="1">
        <f t="array" ref="R31">_FV(AC_001[[#This Row],[User]],"user_id")</f>
        <v>test01@example.com</v>
      </c>
    </row>
    <row r="32" spans="1:18" x14ac:dyDescent="0.55000000000000004">
      <c r="A32" s="27">
        <f t="shared" si="0"/>
        <v>31</v>
      </c>
      <c r="B32" s="33" t="str" cm="1">
        <f t="array" ref="B32">"/accounts"&amp;IF(COUNTBLANK(AC_001[[#This Row],[Account]]),"","/"&amp;_FV(AC_001[[#This Row],[Account]],"id"))</f>
        <v>/accounts/1</v>
      </c>
      <c r="C32" s="33" t="e" vm="5">
        <v>#VALUE!</v>
      </c>
      <c r="D32" s="34" t="s">
        <v>249</v>
      </c>
      <c r="E32" s="60">
        <v>400</v>
      </c>
      <c r="F32" s="34" t="e" vm="2">
        <v>#VALUE!</v>
      </c>
      <c r="G32" s="49"/>
      <c r="H32" s="39"/>
      <c r="I32" s="69"/>
      <c r="J32" s="34"/>
      <c r="K32" s="34"/>
      <c r="L32" s="39"/>
      <c r="M32" s="34"/>
      <c r="N32" s="34"/>
      <c r="O32" s="34" t="s">
        <v>261</v>
      </c>
      <c r="P32" s="34" t="s">
        <v>263</v>
      </c>
      <c r="Q32" s="34"/>
      <c r="R32" s="34" t="str" cm="1">
        <f t="array" ref="R32">_FV(AC_001[[#This Row],[User]],"user_id")</f>
        <v>test01@example.com</v>
      </c>
    </row>
    <row r="33" spans="1:18" x14ac:dyDescent="0.55000000000000004">
      <c r="A33" s="27">
        <f t="shared" si="0"/>
        <v>32</v>
      </c>
      <c r="B33" s="33" t="str" cm="1">
        <f t="array" ref="B33">"/accounts"&amp;IF(COUNTBLANK(AC_001[[#This Row],[Account]]),"","/"&amp;_FV(AC_001[[#This Row],[Account]],"id"))</f>
        <v>/accounts</v>
      </c>
      <c r="C33" s="33"/>
      <c r="D33" s="34" t="s">
        <v>222</v>
      </c>
      <c r="E33" s="60">
        <v>200</v>
      </c>
      <c r="F33" s="72" t="e" vm="2">
        <v>#VALUE!</v>
      </c>
      <c r="G33" s="49"/>
      <c r="H33" s="39"/>
      <c r="I33" s="69"/>
      <c r="J33" s="34"/>
      <c r="K33" s="34"/>
      <c r="L33" s="39"/>
      <c r="M33" s="34"/>
      <c r="N33" s="34"/>
      <c r="O33" s="34" t="s">
        <v>268</v>
      </c>
      <c r="P33" s="34" t="str" cm="1">
        <f t="array" ref="P33">VLOOKUP(_FV(F33,"user_id"),get_accounts_case[],3,FALSE)</f>
        <v>1,2,3,4,5,6,7,8,9,16</v>
      </c>
      <c r="Q33" s="34"/>
      <c r="R33" s="34" t="str" cm="1">
        <f t="array" ref="R33">_FV(AC_001[[#This Row],[User]],"user_id")</f>
        <v>test01@example.com</v>
      </c>
    </row>
    <row r="34" spans="1:18" x14ac:dyDescent="0.55000000000000004">
      <c r="A34" s="27">
        <f t="shared" si="0"/>
        <v>33</v>
      </c>
      <c r="B34" s="33" t="str" cm="1">
        <f t="array" ref="B34">"/accounts"&amp;IF(COUNTBLANK(AC_001[[#This Row],[Account]]),"","/"&amp;_FV(AC_001[[#This Row],[Account]],"id"))</f>
        <v>/accounts</v>
      </c>
      <c r="C34" s="33"/>
      <c r="D34" s="34" t="s">
        <v>222</v>
      </c>
      <c r="E34" s="60">
        <v>200</v>
      </c>
      <c r="F34" s="72" t="e" vm="8">
        <v>#VALUE!</v>
      </c>
      <c r="G34" s="49"/>
      <c r="H34" s="39"/>
      <c r="I34" s="69"/>
      <c r="J34" s="34"/>
      <c r="K34" s="34"/>
      <c r="L34" s="39"/>
      <c r="M34" s="34"/>
      <c r="N34" s="34"/>
      <c r="O34" s="34" t="s">
        <v>268</v>
      </c>
      <c r="P34" s="34" t="str" cm="1">
        <f t="array" ref="P34">VLOOKUP(_FV(F34,"user_id"),get_accounts_case[],3,FALSE)</f>
        <v>1,2,3,4,5,6,7,8,9,16</v>
      </c>
      <c r="Q34" s="34"/>
      <c r="R34" s="34" t="str" cm="1">
        <f t="array" ref="R34">_FV(AC_001[[#This Row],[User]],"user_id")</f>
        <v>test02@example.com</v>
      </c>
    </row>
    <row r="35" spans="1:18" x14ac:dyDescent="0.55000000000000004">
      <c r="A35" s="28">
        <f t="shared" si="0"/>
        <v>34</v>
      </c>
      <c r="B35" s="40" t="str" cm="1">
        <f t="array" ref="B35">"/accounts"&amp;IF(COUNTBLANK(AC_001[[#This Row],[Account]]),"","/"&amp;_FV(AC_001[[#This Row],[Account]],"id"))</f>
        <v>/accounts</v>
      </c>
      <c r="C35" s="40"/>
      <c r="D35" s="71" t="s">
        <v>222</v>
      </c>
      <c r="E35" s="73">
        <v>200</v>
      </c>
      <c r="F35" s="74" t="e" vm="4">
        <v>#VALUE!</v>
      </c>
      <c r="G35" s="76"/>
      <c r="H35" s="41"/>
      <c r="I35" s="70"/>
      <c r="J35" s="71"/>
      <c r="K35" s="71"/>
      <c r="L35" s="41"/>
      <c r="M35" s="71"/>
      <c r="N35" s="71"/>
      <c r="O35" s="71" t="s">
        <v>268</v>
      </c>
      <c r="P35" s="71" t="str" cm="1">
        <f t="array" ref="P35">VLOOKUP(_FV(F35,"user_id"),get_accounts_case[],3,FALSE)</f>
        <v>10,11,12,13,14,15</v>
      </c>
      <c r="Q35" s="71"/>
      <c r="R35" s="71" t="str" cm="1">
        <f t="array" ref="R35">_FV(AC_001[[#This Row],[User]],"user_id")</f>
        <v>test03@example.com</v>
      </c>
    </row>
  </sheetData>
  <phoneticPr fontId="1"/>
  <conditionalFormatting sqref="E3:E6">
    <cfRule type="expression" dxfId="3" priority="1">
      <formula>AND(E3&gt;=400,E3&lt;500)</formula>
    </cfRule>
  </conditionalFormatting>
  <conditionalFormatting sqref="E2 E7:E35">
    <cfRule type="expression" dxfId="2" priority="2">
      <formula>AND(E2&gt;=400,E2&lt;500)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FFA7CC-2BDD-473C-BBB7-A8E7F555BF2D}">
          <x14:formula1>
            <xm:f>'M2'!$B$2:$B$4</xm:f>
          </x14:formula1>
          <xm:sqref>F2:F35</xm:sqref>
        </x14:dataValidation>
        <x14:dataValidation type="list" allowBlank="1" showInputMessage="1" showErrorMessage="1" xr:uid="{1A3BA720-C305-423E-BC02-C9D319FB08A6}">
          <x14:formula1>
            <xm:f>'M1'!$B$9:$B$24</xm:f>
          </x14:formula1>
          <xm:sqref>C2:C35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1C1E-95BB-40F8-8B5B-3DFA3BCE0C85}">
  <dimension ref="A1:C4"/>
  <sheetViews>
    <sheetView zoomScale="75" zoomScaleNormal="75" workbookViewId="0"/>
  </sheetViews>
  <sheetFormatPr defaultRowHeight="18" x14ac:dyDescent="0.55000000000000004"/>
  <cols>
    <col min="1" max="1" width="20" customWidth="1"/>
    <col min="2" max="2" width="10.75" customWidth="1"/>
    <col min="3" max="3" width="17.25" customWidth="1"/>
  </cols>
  <sheetData>
    <row r="1" spans="1:3" x14ac:dyDescent="0.55000000000000004">
      <c r="A1" t="s">
        <v>264</v>
      </c>
      <c r="B1" t="s">
        <v>265</v>
      </c>
      <c r="C1" t="s">
        <v>266</v>
      </c>
    </row>
    <row r="2" spans="1:3" x14ac:dyDescent="0.55000000000000004">
      <c r="A2" t="s">
        <v>39</v>
      </c>
      <c r="B2" t="s">
        <v>28</v>
      </c>
      <c r="C2" t="s">
        <v>347</v>
      </c>
    </row>
    <row r="3" spans="1:3" x14ac:dyDescent="0.55000000000000004">
      <c r="A3" t="s">
        <v>41</v>
      </c>
      <c r="B3" t="s">
        <v>28</v>
      </c>
      <c r="C3" t="s">
        <v>347</v>
      </c>
    </row>
    <row r="4" spans="1:3" x14ac:dyDescent="0.55000000000000004">
      <c r="A4" t="s">
        <v>40</v>
      </c>
      <c r="B4" t="s">
        <v>29</v>
      </c>
      <c r="C4" t="s">
        <v>326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5837-0F79-4A3C-AA9A-900E85069F27}">
  <dimension ref="A1:V61"/>
  <sheetViews>
    <sheetView zoomScale="75" zoomScaleNormal="7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T12" sqref="T12"/>
    </sheetView>
  </sheetViews>
  <sheetFormatPr defaultRowHeight="18" x14ac:dyDescent="0.55000000000000004"/>
  <cols>
    <col min="1" max="1" width="6.25" style="56" customWidth="1"/>
    <col min="2" max="2" width="12.4140625" customWidth="1"/>
    <col min="3" max="3" width="6.58203125" customWidth="1"/>
    <col min="5" max="5" width="6.58203125" style="56" customWidth="1"/>
    <col min="6" max="6" width="22.75" customWidth="1"/>
    <col min="7" max="7" width="6.58203125" customWidth="1"/>
    <col min="8" max="8" width="11.6640625" customWidth="1"/>
    <col min="9" max="9" width="6.58203125" customWidth="1"/>
    <col min="10" max="10" width="9.58203125" customWidth="1"/>
    <col min="12" max="14" width="6.58203125" customWidth="1"/>
    <col min="15" max="15" width="9.58203125" customWidth="1"/>
    <col min="16" max="18" width="6.58203125" customWidth="1"/>
    <col min="19" max="19" width="32.4140625" customWidth="1"/>
    <col min="20" max="20" width="33.4140625" customWidth="1"/>
    <col min="21" max="22" width="20.6640625" customWidth="1"/>
  </cols>
  <sheetData>
    <row r="1" spans="1:22" x14ac:dyDescent="0.55000000000000004">
      <c r="A1" s="62" t="s">
        <v>158</v>
      </c>
      <c r="B1" s="45" t="s">
        <v>163</v>
      </c>
      <c r="C1" s="45" t="s">
        <v>327</v>
      </c>
      <c r="D1" s="45" t="s">
        <v>162</v>
      </c>
      <c r="E1" s="63" t="s">
        <v>164</v>
      </c>
      <c r="F1" s="45" t="s">
        <v>330</v>
      </c>
      <c r="G1" s="45" t="s">
        <v>217</v>
      </c>
      <c r="H1" s="46" t="s">
        <v>283</v>
      </c>
      <c r="I1" s="45" t="s">
        <v>284</v>
      </c>
      <c r="J1" s="45" t="s">
        <v>24</v>
      </c>
      <c r="K1" s="45" t="s">
        <v>2</v>
      </c>
      <c r="L1" s="47" t="s">
        <v>293</v>
      </c>
      <c r="M1" s="47" t="s">
        <v>294</v>
      </c>
      <c r="N1" s="47" t="s">
        <v>285</v>
      </c>
      <c r="O1" s="45" t="s">
        <v>286</v>
      </c>
      <c r="P1" s="45" t="s">
        <v>413</v>
      </c>
      <c r="Q1" s="45" t="s">
        <v>414</v>
      </c>
      <c r="R1" s="45" t="s">
        <v>415</v>
      </c>
      <c r="S1" s="45" t="s">
        <v>187</v>
      </c>
      <c r="T1" s="48" t="s">
        <v>171</v>
      </c>
      <c r="U1" s="48" t="s">
        <v>369</v>
      </c>
      <c r="V1" s="45" t="s">
        <v>215</v>
      </c>
    </row>
    <row r="2" spans="1:22" s="17" customFormat="1" x14ac:dyDescent="0.55000000000000004">
      <c r="A2" s="60">
        <f t="shared" ref="A2:A6" si="0">ROW()-1</f>
        <v>1</v>
      </c>
      <c r="B2" s="33" t="str" cm="1">
        <f t="array" ref="B2">"/journals"&amp;IF(COUNTBLANK(JO_001[[#This Row],[Journal]]),"","/"&amp;_FV(JO_001[[#This Row],[Journal]],"id"))</f>
        <v>/journals</v>
      </c>
      <c r="C2" s="33"/>
      <c r="D2" s="33" t="s">
        <v>206</v>
      </c>
      <c r="E2" s="60">
        <v>201</v>
      </c>
      <c r="F2" s="34" t="e" vm="2">
        <v>#VALUE!</v>
      </c>
      <c r="G2" s="33"/>
      <c r="H2" s="54">
        <v>43831</v>
      </c>
      <c r="I2" s="33">
        <v>2</v>
      </c>
      <c r="J2" s="33">
        <v>10000000</v>
      </c>
      <c r="K2" s="33" t="str">
        <f>REPT(".",300)</f>
        <v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v>
      </c>
      <c r="L2" s="36" t="s">
        <v>28</v>
      </c>
      <c r="M2" s="36" t="s">
        <v>50</v>
      </c>
      <c r="N2" s="37"/>
      <c r="O2" s="33"/>
      <c r="P2" s="33" t="e" vm="9">
        <f>IFERROR(VLOOKUP(JO_001[[#This Row],[debitAccountId]],accountRecord[],2,FALSE),"")</f>
        <v>#VALUE!</v>
      </c>
      <c r="Q2" s="33" t="e" vm="10">
        <f>IFERROR(VLOOKUP(JO_001[[#This Row],[creditAccountId]],accountRecord[],2,FALSE),"")</f>
        <v>#VALUE!</v>
      </c>
      <c r="R2" s="33" t="str">
        <f>IFERROR(VLOOKUP(JO_001[[#This Row],[feeAccountId]],accountRecord[],2,FALSE),"")</f>
        <v/>
      </c>
      <c r="S2" s="34" t="s">
        <v>191</v>
      </c>
      <c r="T2" s="34" t="s">
        <v>193</v>
      </c>
      <c r="U2" s="34"/>
      <c r="V2" s="33" t="str" cm="1">
        <f t="array" ref="V2">_FV(JO_001[[#This Row],[User]],"user_id")</f>
        <v>test01@example.com</v>
      </c>
    </row>
    <row r="3" spans="1:22" s="17" customFormat="1" x14ac:dyDescent="0.55000000000000004">
      <c r="A3" s="60">
        <f t="shared" si="0"/>
        <v>2</v>
      </c>
      <c r="B3" s="33" t="str" cm="1">
        <f t="array" ref="B3">"/journals"&amp;IF(COUNTBLANK(JO_001[[#This Row],[Journal]]),"","/"&amp;_FV(JO_001[[#This Row],[Journal]],"id"))</f>
        <v>/journals</v>
      </c>
      <c r="C3" s="33"/>
      <c r="D3" s="33" t="s">
        <v>205</v>
      </c>
      <c r="E3" s="60">
        <v>201</v>
      </c>
      <c r="F3" s="34" t="e" vm="2">
        <v>#VALUE!</v>
      </c>
      <c r="G3" s="33"/>
      <c r="H3" s="54">
        <v>43831</v>
      </c>
      <c r="I3" s="33">
        <v>1</v>
      </c>
      <c r="J3" s="33">
        <v>1000</v>
      </c>
      <c r="K3" s="33"/>
      <c r="L3" s="36" t="s">
        <v>50</v>
      </c>
      <c r="M3" s="36" t="s">
        <v>27</v>
      </c>
      <c r="N3" s="37"/>
      <c r="O3" s="33"/>
      <c r="P3" s="33" t="e" vm="10">
        <f>IFERROR(VLOOKUP(JO_001[[#This Row],[debitAccountId]],accountRecord[],2,FALSE),"")</f>
        <v>#VALUE!</v>
      </c>
      <c r="Q3" s="33" t="e" vm="5">
        <f>IFERROR(VLOOKUP(JO_001[[#This Row],[creditAccountId]],accountRecord[],2,FALSE),"")</f>
        <v>#VALUE!</v>
      </c>
      <c r="R3" s="33" t="str">
        <f>IFERROR(VLOOKUP(JO_001[[#This Row],[feeAccountId]],accountRecord[],2,FALSE),"")</f>
        <v/>
      </c>
      <c r="S3" s="34" t="s">
        <v>191</v>
      </c>
      <c r="T3" s="34" t="s">
        <v>193</v>
      </c>
      <c r="U3" s="34"/>
      <c r="V3" s="33" t="str" cm="1">
        <f t="array" ref="V3">_FV(JO_001[[#This Row],[User]],"user_id")</f>
        <v>test01@example.com</v>
      </c>
    </row>
    <row r="4" spans="1:22" s="17" customFormat="1" x14ac:dyDescent="0.55000000000000004">
      <c r="A4" s="60">
        <f t="shared" si="0"/>
        <v>3</v>
      </c>
      <c r="B4" s="33" t="str" cm="1">
        <f t="array" ref="B4">"/journals"&amp;IF(COUNTBLANK(JO_001[[#This Row],[Journal]]),"","/"&amp;_FV(JO_001[[#This Row],[Journal]],"id"))</f>
        <v>/journals</v>
      </c>
      <c r="C4" s="33"/>
      <c r="D4" s="33" t="s">
        <v>205</v>
      </c>
      <c r="E4" s="60">
        <v>201</v>
      </c>
      <c r="F4" s="34" t="e" vm="2">
        <v>#VALUE!</v>
      </c>
      <c r="G4" s="33"/>
      <c r="H4" s="54">
        <v>43831</v>
      </c>
      <c r="I4" s="33">
        <v>3</v>
      </c>
      <c r="J4" s="33">
        <v>1000</v>
      </c>
      <c r="K4" s="33"/>
      <c r="L4" s="36" t="s">
        <v>50</v>
      </c>
      <c r="M4" s="36" t="s">
        <v>49</v>
      </c>
      <c r="N4" s="37"/>
      <c r="O4" s="33"/>
      <c r="P4" s="33" t="e" vm="10">
        <f>IFERROR(VLOOKUP(JO_001[[#This Row],[debitAccountId]],accountRecord[],2,FALSE),"")</f>
        <v>#VALUE!</v>
      </c>
      <c r="Q4" s="33" t="e" vm="11">
        <f>IFERROR(VLOOKUP(JO_001[[#This Row],[creditAccountId]],accountRecord[],2,FALSE),"")</f>
        <v>#VALUE!</v>
      </c>
      <c r="R4" s="33" t="str">
        <f>IFERROR(VLOOKUP(JO_001[[#This Row],[feeAccountId]],accountRecord[],2,FALSE),"")</f>
        <v/>
      </c>
      <c r="S4" s="34" t="s">
        <v>191</v>
      </c>
      <c r="T4" s="34" t="s">
        <v>193</v>
      </c>
      <c r="U4" s="34"/>
      <c r="V4" s="33" t="str" cm="1">
        <f t="array" ref="V4">_FV(JO_001[[#This Row],[User]],"user_id")</f>
        <v>test01@example.com</v>
      </c>
    </row>
    <row r="5" spans="1:22" s="17" customFormat="1" x14ac:dyDescent="0.55000000000000004">
      <c r="A5" s="60">
        <f t="shared" si="0"/>
        <v>4</v>
      </c>
      <c r="B5" s="33" t="str" cm="1">
        <f t="array" ref="B5">"/journals"&amp;IF(COUNTBLANK(JO_001[[#This Row],[Journal]]),"","/"&amp;_FV(JO_001[[#This Row],[Journal]],"id"))</f>
        <v>/journals</v>
      </c>
      <c r="C5" s="33"/>
      <c r="D5" s="33" t="s">
        <v>205</v>
      </c>
      <c r="E5" s="60">
        <v>201</v>
      </c>
      <c r="F5" s="34" t="e" vm="2">
        <v>#VALUE!</v>
      </c>
      <c r="G5" s="33"/>
      <c r="H5" s="54">
        <v>43831</v>
      </c>
      <c r="I5" s="33">
        <v>3</v>
      </c>
      <c r="J5" s="33">
        <v>1000</v>
      </c>
      <c r="K5" s="33"/>
      <c r="L5" s="36" t="s">
        <v>50</v>
      </c>
      <c r="M5" s="36" t="s">
        <v>49</v>
      </c>
      <c r="N5" s="37" t="s">
        <v>29</v>
      </c>
      <c r="O5" s="33">
        <v>210</v>
      </c>
      <c r="P5" s="33" t="e" vm="10">
        <f>IFERROR(VLOOKUP(JO_001[[#This Row],[debitAccountId]],accountRecord[],2,FALSE),"")</f>
        <v>#VALUE!</v>
      </c>
      <c r="Q5" s="33" t="e" vm="11">
        <f>IFERROR(VLOOKUP(JO_001[[#This Row],[creditAccountId]],accountRecord[],2,FALSE),"")</f>
        <v>#VALUE!</v>
      </c>
      <c r="R5" s="33" t="e" vm="12">
        <f>IFERROR(VLOOKUP(JO_001[[#This Row],[feeAccountId]],accountRecord[],2,FALSE),"")</f>
        <v>#VALUE!</v>
      </c>
      <c r="S5" s="34" t="s">
        <v>191</v>
      </c>
      <c r="T5" s="34" t="s">
        <v>193</v>
      </c>
      <c r="U5" s="34"/>
      <c r="V5" s="33" t="str" cm="1">
        <f t="array" ref="V5">_FV(JO_001[[#This Row],[User]],"user_id")</f>
        <v>test01@example.com</v>
      </c>
    </row>
    <row r="6" spans="1:22" s="17" customFormat="1" x14ac:dyDescent="0.55000000000000004">
      <c r="A6" s="60">
        <f t="shared" si="0"/>
        <v>5</v>
      </c>
      <c r="B6" s="33" t="str" cm="1">
        <f t="array" ref="B6">"/journals"&amp;IF(COUNTBLANK(JO_001[[#This Row],[Journal]]),"","/"&amp;_FV(JO_001[[#This Row],[Journal]],"id"))</f>
        <v>/journals</v>
      </c>
      <c r="C6" s="33"/>
      <c r="D6" s="33" t="s">
        <v>205</v>
      </c>
      <c r="E6" s="60">
        <v>201</v>
      </c>
      <c r="F6" s="34" t="e" vm="2">
        <v>#VALUE!</v>
      </c>
      <c r="G6" s="33"/>
      <c r="H6" s="54">
        <v>43831</v>
      </c>
      <c r="I6" s="33">
        <v>3</v>
      </c>
      <c r="J6" s="33">
        <v>1000</v>
      </c>
      <c r="K6" s="33"/>
      <c r="L6" s="36" t="s">
        <v>50</v>
      </c>
      <c r="M6" s="36" t="s">
        <v>49</v>
      </c>
      <c r="N6" s="37"/>
      <c r="O6" s="33" t="s">
        <v>295</v>
      </c>
      <c r="P6" s="33" t="e" vm="10">
        <f>IFERROR(VLOOKUP(JO_001[[#This Row],[debitAccountId]],accountRecord[],2,FALSE),"")</f>
        <v>#VALUE!</v>
      </c>
      <c r="Q6" s="33" t="e" vm="11">
        <f>IFERROR(VLOOKUP(JO_001[[#This Row],[creditAccountId]],accountRecord[],2,FALSE),"")</f>
        <v>#VALUE!</v>
      </c>
      <c r="R6" s="33" t="str">
        <f>IFERROR(VLOOKUP(JO_001[[#This Row],[feeAccountId]],accountRecord[],2,FALSE),"")</f>
        <v/>
      </c>
      <c r="S6" s="34" t="s">
        <v>191</v>
      </c>
      <c r="T6" s="34" t="s">
        <v>193</v>
      </c>
      <c r="U6" s="34"/>
      <c r="V6" s="33" t="str" cm="1">
        <f t="array" ref="V6">_FV(JO_001[[#This Row],[User]],"user_id")</f>
        <v>test01@example.com</v>
      </c>
    </row>
    <row r="7" spans="1:22" s="17" customFormat="1" x14ac:dyDescent="0.55000000000000004">
      <c r="A7" s="61">
        <f>ROW()-1</f>
        <v>6</v>
      </c>
      <c r="B7" s="33" t="str" cm="1">
        <f t="array" ref="B7">"/journals"&amp;IF(COUNTBLANK(JO_001[[#This Row],[Journal]]),"","/"&amp;_FV(JO_001[[#This Row],[Journal]],"id"))</f>
        <v>/journals</v>
      </c>
      <c r="C7" s="33"/>
      <c r="D7" s="33" t="s">
        <v>205</v>
      </c>
      <c r="E7" s="60">
        <v>400</v>
      </c>
      <c r="F7" s="34" t="e" vm="2">
        <v>#VALUE!</v>
      </c>
      <c r="G7" s="33"/>
      <c r="H7" s="55"/>
      <c r="I7" s="33">
        <v>2</v>
      </c>
      <c r="J7" s="33">
        <v>1000</v>
      </c>
      <c r="K7" s="33"/>
      <c r="L7" s="36" t="s">
        <v>28</v>
      </c>
      <c r="M7" s="36" t="s">
        <v>50</v>
      </c>
      <c r="N7" s="37"/>
      <c r="O7" s="33"/>
      <c r="P7" s="33" t="e" vm="9">
        <f>IFERROR(VLOOKUP(JO_001[[#This Row],[debitAccountId]],accountRecord[],2,FALSE),"")</f>
        <v>#VALUE!</v>
      </c>
      <c r="Q7" s="33" t="e" vm="10">
        <f>IFERROR(VLOOKUP(JO_001[[#This Row],[creditAccountId]],accountRecord[],2,FALSE),"")</f>
        <v>#VALUE!</v>
      </c>
      <c r="R7" s="33" t="str">
        <f>IFERROR(VLOOKUP(JO_001[[#This Row],[feeAccountId]],accountRecord[],2,FALSE),"")</f>
        <v/>
      </c>
      <c r="S7" s="34" t="s">
        <v>297</v>
      </c>
      <c r="T7" s="34" t="s">
        <v>173</v>
      </c>
      <c r="U7" s="34"/>
      <c r="V7" s="33" t="str" cm="1">
        <f t="array" ref="V7">_FV(JO_001[[#This Row],[User]],"user_id")</f>
        <v>test01@example.com</v>
      </c>
    </row>
    <row r="8" spans="1:22" s="17" customFormat="1" x14ac:dyDescent="0.55000000000000004">
      <c r="A8" s="61">
        <f>ROW()-1</f>
        <v>7</v>
      </c>
      <c r="B8" s="33" t="str" cm="1">
        <f t="array" ref="B8">"/journals"&amp;IF(COUNTBLANK(JO_001[[#This Row],[Journal]]),"","/"&amp;_FV(JO_001[[#This Row],[Journal]],"id"))</f>
        <v>/journals</v>
      </c>
      <c r="C8" s="33"/>
      <c r="D8" s="33" t="s">
        <v>205</v>
      </c>
      <c r="E8" s="60">
        <v>400</v>
      </c>
      <c r="F8" s="34" t="e" vm="8">
        <v>#VALUE!</v>
      </c>
      <c r="G8" s="33"/>
      <c r="H8" s="54">
        <v>43831</v>
      </c>
      <c r="I8" s="26"/>
      <c r="J8" s="33">
        <v>1000</v>
      </c>
      <c r="K8" s="33"/>
      <c r="L8" s="36" t="s">
        <v>28</v>
      </c>
      <c r="M8" s="36" t="s">
        <v>50</v>
      </c>
      <c r="N8" s="37"/>
      <c r="O8" s="33"/>
      <c r="P8" s="33" t="e" vm="9">
        <f>IFERROR(VLOOKUP(JO_001[[#This Row],[debitAccountId]],accountRecord[],2,FALSE),"")</f>
        <v>#VALUE!</v>
      </c>
      <c r="Q8" s="33" t="e" vm="10">
        <f>IFERROR(VLOOKUP(JO_001[[#This Row],[creditAccountId]],accountRecord[],2,FALSE),"")</f>
        <v>#VALUE!</v>
      </c>
      <c r="R8" s="33" t="str">
        <f>IFERROR(VLOOKUP(JO_001[[#This Row],[feeAccountId]],accountRecord[],2,FALSE),"")</f>
        <v/>
      </c>
      <c r="S8" s="34" t="s">
        <v>299</v>
      </c>
      <c r="T8" s="34" t="s">
        <v>173</v>
      </c>
      <c r="U8" s="34"/>
      <c r="V8" s="33" t="str" cm="1">
        <f t="array" ref="V8">_FV(JO_001[[#This Row],[User]],"user_id")</f>
        <v>test02@example.com</v>
      </c>
    </row>
    <row r="9" spans="1:22" s="17" customFormat="1" x14ac:dyDescent="0.55000000000000004">
      <c r="A9" s="60">
        <f t="shared" ref="A9:A57" si="1">ROW()-1</f>
        <v>8</v>
      </c>
      <c r="B9" s="33" t="str" cm="1">
        <f t="array" ref="B9">"/journals"&amp;IF(COUNTBLANK(JO_001[[#This Row],[Journal]]),"","/"&amp;_FV(JO_001[[#This Row],[Journal]],"id"))</f>
        <v>/journals</v>
      </c>
      <c r="C9" s="33"/>
      <c r="D9" s="33" t="s">
        <v>206</v>
      </c>
      <c r="E9" s="60">
        <v>400</v>
      </c>
      <c r="F9" s="34" t="e" vm="2">
        <v>#VALUE!</v>
      </c>
      <c r="G9" s="33"/>
      <c r="H9" s="54">
        <v>43831</v>
      </c>
      <c r="I9" s="33">
        <v>2</v>
      </c>
      <c r="J9" s="26"/>
      <c r="K9" s="33"/>
      <c r="L9" s="36" t="s">
        <v>28</v>
      </c>
      <c r="M9" s="36" t="s">
        <v>50</v>
      </c>
      <c r="N9" s="37"/>
      <c r="O9" s="33"/>
      <c r="P9" s="33" t="e" vm="9">
        <f>IFERROR(VLOOKUP(JO_001[[#This Row],[debitAccountId]],accountRecord[],2,FALSE),"")</f>
        <v>#VALUE!</v>
      </c>
      <c r="Q9" s="33" t="e" vm="10">
        <f>IFERROR(VLOOKUP(JO_001[[#This Row],[creditAccountId]],accountRecord[],2,FALSE),"")</f>
        <v>#VALUE!</v>
      </c>
      <c r="R9" s="33" t="str">
        <f>IFERROR(VLOOKUP(JO_001[[#This Row],[feeAccountId]],accountRecord[],2,FALSE),"")</f>
        <v/>
      </c>
      <c r="S9" s="34" t="s">
        <v>301</v>
      </c>
      <c r="T9" s="34" t="s">
        <v>173</v>
      </c>
      <c r="U9" s="34"/>
      <c r="V9" s="33" t="str" cm="1">
        <f t="array" ref="V9">_FV(JO_001[[#This Row],[User]],"user_id")</f>
        <v>test01@example.com</v>
      </c>
    </row>
    <row r="10" spans="1:22" s="17" customFormat="1" x14ac:dyDescent="0.55000000000000004">
      <c r="A10" s="61">
        <f t="shared" si="1"/>
        <v>9</v>
      </c>
      <c r="B10" s="33" t="str" cm="1">
        <f t="array" ref="B10">"/journals"&amp;IF(COUNTBLANK(JO_001[[#This Row],[Journal]]),"","/"&amp;_FV(JO_001[[#This Row],[Journal]],"id"))</f>
        <v>/journals</v>
      </c>
      <c r="C10" s="33"/>
      <c r="D10" s="33" t="s">
        <v>206</v>
      </c>
      <c r="E10" s="60">
        <v>400</v>
      </c>
      <c r="F10" s="34" t="e" vm="2">
        <v>#VALUE!</v>
      </c>
      <c r="G10" s="33"/>
      <c r="H10" s="54">
        <v>43831</v>
      </c>
      <c r="I10" s="33">
        <v>2</v>
      </c>
      <c r="J10" s="33">
        <v>1000</v>
      </c>
      <c r="K10" s="33"/>
      <c r="L10" s="42"/>
      <c r="M10" s="36" t="s">
        <v>50</v>
      </c>
      <c r="N10" s="37"/>
      <c r="O10" s="33"/>
      <c r="P10" s="33" t="str">
        <f>IFERROR(VLOOKUP(JO_001[[#This Row],[debitAccountId]],accountRecord[],2,FALSE),"")</f>
        <v/>
      </c>
      <c r="Q10" s="33" t="e" vm="10">
        <f>IFERROR(VLOOKUP(JO_001[[#This Row],[creditAccountId]],accountRecord[],2,FALSE),"")</f>
        <v>#VALUE!</v>
      </c>
      <c r="R10" s="33" t="str">
        <f>IFERROR(VLOOKUP(JO_001[[#This Row],[feeAccountId]],accountRecord[],2,FALSE),"")</f>
        <v/>
      </c>
      <c r="S10" s="34" t="s">
        <v>305</v>
      </c>
      <c r="T10" s="34" t="s">
        <v>173</v>
      </c>
      <c r="U10" s="34"/>
      <c r="V10" s="33" t="str" cm="1">
        <f t="array" ref="V10">_FV(JO_001[[#This Row],[User]],"user_id")</f>
        <v>test01@example.com</v>
      </c>
    </row>
    <row r="11" spans="1:22" s="17" customFormat="1" x14ac:dyDescent="0.55000000000000004">
      <c r="A11" s="61">
        <f t="shared" si="1"/>
        <v>10</v>
      </c>
      <c r="B11" s="33" t="str" cm="1">
        <f t="array" ref="B11">"/journals"&amp;IF(COUNTBLANK(JO_001[[#This Row],[Journal]]),"","/"&amp;_FV(JO_001[[#This Row],[Journal]],"id"))</f>
        <v>/journals</v>
      </c>
      <c r="C11" s="33"/>
      <c r="D11" s="33" t="s">
        <v>206</v>
      </c>
      <c r="E11" s="60">
        <v>400</v>
      </c>
      <c r="F11" s="34" t="e" vm="2">
        <v>#VALUE!</v>
      </c>
      <c r="G11" s="33"/>
      <c r="H11" s="54">
        <v>43831</v>
      </c>
      <c r="I11" s="33">
        <v>2</v>
      </c>
      <c r="J11" s="33">
        <v>1000</v>
      </c>
      <c r="K11" s="33"/>
      <c r="L11" s="36" t="s">
        <v>28</v>
      </c>
      <c r="M11" s="42"/>
      <c r="N11" s="37"/>
      <c r="O11" s="33"/>
      <c r="P11" s="33" t="e" vm="9">
        <f>IFERROR(VLOOKUP(JO_001[[#This Row],[debitAccountId]],accountRecord[],2,FALSE),"")</f>
        <v>#VALUE!</v>
      </c>
      <c r="Q11" s="33" t="str">
        <f>IFERROR(VLOOKUP(JO_001[[#This Row],[creditAccountId]],accountRecord[],2,FALSE),"")</f>
        <v/>
      </c>
      <c r="R11" s="33" t="str">
        <f>IFERROR(VLOOKUP(JO_001[[#This Row],[feeAccountId]],accountRecord[],2,FALSE),"")</f>
        <v/>
      </c>
      <c r="S11" s="34" t="s">
        <v>303</v>
      </c>
      <c r="T11" s="34" t="s">
        <v>173</v>
      </c>
      <c r="U11" s="34"/>
      <c r="V11" s="33" t="str" cm="1">
        <f t="array" ref="V11">_FV(JO_001[[#This Row],[User]],"user_id")</f>
        <v>test01@example.com</v>
      </c>
    </row>
    <row r="12" spans="1:22" s="17" customFormat="1" x14ac:dyDescent="0.55000000000000004">
      <c r="A12" s="61">
        <f t="shared" si="1"/>
        <v>11</v>
      </c>
      <c r="B12" s="33" t="str" cm="1">
        <f t="array" ref="B12">"/journals"&amp;IF(COUNTBLANK(JO_001[[#This Row],[Journal]]),"","/"&amp;_FV(JO_001[[#This Row],[Journal]],"id"))</f>
        <v>/journals</v>
      </c>
      <c r="C12" s="33"/>
      <c r="D12" s="33" t="s">
        <v>206</v>
      </c>
      <c r="E12" s="60">
        <v>400</v>
      </c>
      <c r="F12" s="34" t="e" vm="2">
        <v>#VALUE!</v>
      </c>
      <c r="G12" s="33"/>
      <c r="H12" s="54">
        <v>43831</v>
      </c>
      <c r="I12" s="33">
        <v>2</v>
      </c>
      <c r="J12" s="33">
        <v>1000</v>
      </c>
      <c r="K12" s="33"/>
      <c r="L12" s="36" t="s">
        <v>28</v>
      </c>
      <c r="M12" s="36" t="s">
        <v>50</v>
      </c>
      <c r="N12" s="37" t="s">
        <v>29</v>
      </c>
      <c r="O12" s="26"/>
      <c r="P12" s="33" t="e" vm="9">
        <f>IFERROR(VLOOKUP(JO_001[[#This Row],[debitAccountId]],accountRecord[],2,FALSE),"")</f>
        <v>#VALUE!</v>
      </c>
      <c r="Q12" s="33" t="e" vm="10">
        <f>IFERROR(VLOOKUP(JO_001[[#This Row],[creditAccountId]],accountRecord[],2,FALSE),"")</f>
        <v>#VALUE!</v>
      </c>
      <c r="R12" s="33" t="e" vm="12">
        <f>IFERROR(VLOOKUP(JO_001[[#This Row],[feeAccountId]],accountRecord[],2,FALSE),"")</f>
        <v>#VALUE!</v>
      </c>
      <c r="S12" s="34" t="s">
        <v>307</v>
      </c>
      <c r="T12" s="34" t="s">
        <v>173</v>
      </c>
      <c r="U12" s="34"/>
      <c r="V12" s="33" t="str" cm="1">
        <f t="array" ref="V12">_FV(JO_001[[#This Row],[User]],"user_id")</f>
        <v>test01@example.com</v>
      </c>
    </row>
    <row r="13" spans="1:22" s="17" customFormat="1" x14ac:dyDescent="0.55000000000000004">
      <c r="A13" s="61">
        <f t="shared" si="1"/>
        <v>12</v>
      </c>
      <c r="B13" s="33" t="str" cm="1">
        <f t="array" ref="B13">"/journals"&amp;IF(COUNTBLANK(JO_001[[#This Row],[Journal]]),"","/"&amp;_FV(JO_001[[#This Row],[Journal]],"id"))</f>
        <v>/journals</v>
      </c>
      <c r="C13" s="33"/>
      <c r="D13" s="33" t="s">
        <v>206</v>
      </c>
      <c r="E13" s="60">
        <v>400</v>
      </c>
      <c r="F13" s="34" t="e" vm="2">
        <v>#VALUE!</v>
      </c>
      <c r="G13" s="33"/>
      <c r="H13" s="54">
        <v>43831</v>
      </c>
      <c r="I13" s="33">
        <v>2</v>
      </c>
      <c r="J13" s="33">
        <v>1000</v>
      </c>
      <c r="K13" s="33"/>
      <c r="L13" s="36" t="s">
        <v>28</v>
      </c>
      <c r="M13" s="36" t="s">
        <v>50</v>
      </c>
      <c r="N13" s="43"/>
      <c r="O13" s="33">
        <v>210</v>
      </c>
      <c r="P13" s="33" t="e" vm="9">
        <f>IFERROR(VLOOKUP(JO_001[[#This Row],[debitAccountId]],accountRecord[],2,FALSE),"")</f>
        <v>#VALUE!</v>
      </c>
      <c r="Q13" s="33" t="e" vm="10">
        <f>IFERROR(VLOOKUP(JO_001[[#This Row],[creditAccountId]],accountRecord[],2,FALSE),"")</f>
        <v>#VALUE!</v>
      </c>
      <c r="R13" s="33" t="str">
        <f>IFERROR(VLOOKUP(JO_001[[#This Row],[feeAccountId]],accountRecord[],2,FALSE),"")</f>
        <v/>
      </c>
      <c r="S13" s="34" t="s">
        <v>309</v>
      </c>
      <c r="T13" s="34" t="s">
        <v>173</v>
      </c>
      <c r="U13" s="34"/>
      <c r="V13" s="33" t="str" cm="1">
        <f t="array" ref="V13">_FV(JO_001[[#This Row],[User]],"user_id")</f>
        <v>test01@example.com</v>
      </c>
    </row>
    <row r="14" spans="1:22" s="17" customFormat="1" x14ac:dyDescent="0.55000000000000004">
      <c r="A14" s="61">
        <f t="shared" si="1"/>
        <v>13</v>
      </c>
      <c r="B14" s="33" t="str" cm="1">
        <f t="array" ref="B14">"/journals"&amp;IF(COUNTBLANK(JO_001[[#This Row],[Journal]]),"","/"&amp;_FV(JO_001[[#This Row],[Journal]],"id"))</f>
        <v>/journals</v>
      </c>
      <c r="C14" s="33"/>
      <c r="D14" s="33" t="s">
        <v>206</v>
      </c>
      <c r="E14" s="60">
        <v>400</v>
      </c>
      <c r="F14" s="34" t="e" vm="2">
        <v>#VALUE!</v>
      </c>
      <c r="G14" s="33"/>
      <c r="H14" s="54">
        <v>43831</v>
      </c>
      <c r="I14" s="33">
        <v>2</v>
      </c>
      <c r="J14" s="33">
        <v>1000</v>
      </c>
      <c r="K14" s="26" t="str">
        <f>REPT(".",301)</f>
        <v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v>
      </c>
      <c r="L14" s="36" t="s">
        <v>28</v>
      </c>
      <c r="M14" s="36" t="s">
        <v>50</v>
      </c>
      <c r="N14" s="37"/>
      <c r="O14" s="33"/>
      <c r="P14" s="33" t="e" vm="9">
        <f>IFERROR(VLOOKUP(JO_001[[#This Row],[debitAccountId]],accountRecord[],2,FALSE),"")</f>
        <v>#VALUE!</v>
      </c>
      <c r="Q14" s="33" t="e" vm="10">
        <f>IFERROR(VLOOKUP(JO_001[[#This Row],[creditAccountId]],accountRecord[],2,FALSE),"")</f>
        <v>#VALUE!</v>
      </c>
      <c r="R14" s="33" t="str">
        <f>IFERROR(VLOOKUP(JO_001[[#This Row],[feeAccountId]],accountRecord[],2,FALSE),"")</f>
        <v/>
      </c>
      <c r="S14" s="34" t="s">
        <v>311</v>
      </c>
      <c r="T14" s="34" t="s">
        <v>177</v>
      </c>
      <c r="U14" s="34"/>
      <c r="V14" s="33" t="str" cm="1">
        <f t="array" ref="V14">_FV(JO_001[[#This Row],[User]],"user_id")</f>
        <v>test01@example.com</v>
      </c>
    </row>
    <row r="15" spans="1:22" s="17" customFormat="1" x14ac:dyDescent="0.55000000000000004">
      <c r="A15" s="61">
        <f t="shared" si="1"/>
        <v>14</v>
      </c>
      <c r="B15" s="33" t="str" cm="1">
        <f t="array" ref="B15">"/journals"&amp;IF(COUNTBLANK(JO_001[[#This Row],[Journal]]),"","/"&amp;_FV(JO_001[[#This Row],[Journal]],"id"))</f>
        <v>/journals</v>
      </c>
      <c r="C15" s="33"/>
      <c r="D15" s="33" t="s">
        <v>206</v>
      </c>
      <c r="E15" s="60">
        <v>400</v>
      </c>
      <c r="F15" s="34" t="e" vm="2">
        <v>#VALUE!</v>
      </c>
      <c r="G15" s="33"/>
      <c r="H15" s="54">
        <v>43831</v>
      </c>
      <c r="I15" s="33">
        <v>2</v>
      </c>
      <c r="J15" s="26">
        <v>0</v>
      </c>
      <c r="K15" s="33"/>
      <c r="L15" s="36" t="s">
        <v>28</v>
      </c>
      <c r="M15" s="36" t="s">
        <v>50</v>
      </c>
      <c r="N15" s="37"/>
      <c r="O15" s="33"/>
      <c r="P15" s="33" t="e" vm="9">
        <f>IFERROR(VLOOKUP(JO_001[[#This Row],[debitAccountId]],accountRecord[],2,FALSE),"")</f>
        <v>#VALUE!</v>
      </c>
      <c r="Q15" s="33" t="e" vm="10">
        <f>IFERROR(VLOOKUP(JO_001[[#This Row],[creditAccountId]],accountRecord[],2,FALSE),"")</f>
        <v>#VALUE!</v>
      </c>
      <c r="R15" s="33" t="str">
        <f>IFERROR(VLOOKUP(JO_001[[#This Row],[feeAccountId]],accountRecord[],2,FALSE),"")</f>
        <v/>
      </c>
      <c r="S15" s="34" t="s">
        <v>301</v>
      </c>
      <c r="T15" s="34" t="s">
        <v>313</v>
      </c>
      <c r="U15" s="34"/>
      <c r="V15" s="33" t="str" cm="1">
        <f t="array" ref="V15">_FV(JO_001[[#This Row],[User]],"user_id")</f>
        <v>test01@example.com</v>
      </c>
    </row>
    <row r="16" spans="1:22" s="17" customFormat="1" x14ac:dyDescent="0.55000000000000004">
      <c r="A16" s="61">
        <f t="shared" si="1"/>
        <v>15</v>
      </c>
      <c r="B16" s="33" t="str" cm="1">
        <f t="array" ref="B16">"/journals"&amp;IF(COUNTBLANK(JO_001[[#This Row],[Journal]]),"","/"&amp;_FV(JO_001[[#This Row],[Journal]],"id"))</f>
        <v>/journals</v>
      </c>
      <c r="C16" s="33"/>
      <c r="D16" s="33" t="s">
        <v>206</v>
      </c>
      <c r="E16" s="60">
        <v>400</v>
      </c>
      <c r="F16" s="34" t="e" vm="2">
        <v>#VALUE!</v>
      </c>
      <c r="G16" s="33"/>
      <c r="H16" s="54">
        <v>43831</v>
      </c>
      <c r="I16" s="33">
        <v>2</v>
      </c>
      <c r="J16" s="26">
        <v>10000001</v>
      </c>
      <c r="K16" s="33"/>
      <c r="L16" s="36" t="s">
        <v>28</v>
      </c>
      <c r="M16" s="36" t="s">
        <v>50</v>
      </c>
      <c r="N16" s="37"/>
      <c r="O16" s="33"/>
      <c r="P16" s="33" t="e" vm="9">
        <f>IFERROR(VLOOKUP(JO_001[[#This Row],[debitAccountId]],accountRecord[],2,FALSE),"")</f>
        <v>#VALUE!</v>
      </c>
      <c r="Q16" s="33" t="e" vm="10">
        <f>IFERROR(VLOOKUP(JO_001[[#This Row],[creditAccountId]],accountRecord[],2,FALSE),"")</f>
        <v>#VALUE!</v>
      </c>
      <c r="R16" s="33" t="str">
        <f>IFERROR(VLOOKUP(JO_001[[#This Row],[feeAccountId]],accountRecord[],2,FALSE),"")</f>
        <v/>
      </c>
      <c r="S16" s="34" t="s">
        <v>301</v>
      </c>
      <c r="T16" s="34" t="s">
        <v>313</v>
      </c>
      <c r="U16" s="34"/>
      <c r="V16" s="33" t="str" cm="1">
        <f t="array" ref="V16">_FV(JO_001[[#This Row],[User]],"user_id")</f>
        <v>test01@example.com</v>
      </c>
    </row>
    <row r="17" spans="1:22" s="17" customFormat="1" x14ac:dyDescent="0.55000000000000004">
      <c r="A17" s="61">
        <f t="shared" si="1"/>
        <v>16</v>
      </c>
      <c r="B17" s="33" t="str" cm="1">
        <f t="array" ref="B17">"/journals"&amp;IF(COUNTBLANK(JO_001[[#This Row],[Journal]]),"","/"&amp;_FV(JO_001[[#This Row],[Journal]],"id"))</f>
        <v>/journals</v>
      </c>
      <c r="C17" s="33"/>
      <c r="D17" s="33" t="s">
        <v>206</v>
      </c>
      <c r="E17" s="60">
        <v>400</v>
      </c>
      <c r="F17" s="34" t="e" vm="2">
        <v>#VALUE!</v>
      </c>
      <c r="G17" s="33"/>
      <c r="H17" s="54">
        <v>43831</v>
      </c>
      <c r="I17" s="33">
        <v>2</v>
      </c>
      <c r="J17" s="33">
        <v>1000</v>
      </c>
      <c r="K17" s="33"/>
      <c r="L17" s="36" t="s">
        <v>28</v>
      </c>
      <c r="M17" s="36" t="s">
        <v>50</v>
      </c>
      <c r="N17" s="37" t="s">
        <v>29</v>
      </c>
      <c r="O17" s="26">
        <v>0</v>
      </c>
      <c r="P17" s="33" t="e" vm="9">
        <f>IFERROR(VLOOKUP(JO_001[[#This Row],[debitAccountId]],accountRecord[],2,FALSE),"")</f>
        <v>#VALUE!</v>
      </c>
      <c r="Q17" s="33" t="e" vm="10">
        <f>IFERROR(VLOOKUP(JO_001[[#This Row],[creditAccountId]],accountRecord[],2,FALSE),"")</f>
        <v>#VALUE!</v>
      </c>
      <c r="R17" s="33" t="e" vm="12">
        <f>IFERROR(VLOOKUP(JO_001[[#This Row],[feeAccountId]],accountRecord[],2,FALSE),"")</f>
        <v>#VALUE!</v>
      </c>
      <c r="S17" s="34" t="s">
        <v>307</v>
      </c>
      <c r="T17" s="34" t="s">
        <v>313</v>
      </c>
      <c r="U17" s="34"/>
      <c r="V17" s="33" t="str" cm="1">
        <f t="array" ref="V17">_FV(JO_001[[#This Row],[User]],"user_id")</f>
        <v>test01@example.com</v>
      </c>
    </row>
    <row r="18" spans="1:22" s="17" customFormat="1" x14ac:dyDescent="0.55000000000000004">
      <c r="A18" s="61">
        <f t="shared" si="1"/>
        <v>17</v>
      </c>
      <c r="B18" s="33" t="str" cm="1">
        <f t="array" ref="B18">"/journals"&amp;IF(COUNTBLANK(JO_001[[#This Row],[Journal]]),"","/"&amp;_FV(JO_001[[#This Row],[Journal]],"id"))</f>
        <v>/journals</v>
      </c>
      <c r="C18" s="33"/>
      <c r="D18" s="33" t="s">
        <v>206</v>
      </c>
      <c r="E18" s="60">
        <v>400</v>
      </c>
      <c r="F18" s="34" t="e" vm="2">
        <v>#VALUE!</v>
      </c>
      <c r="G18" s="33"/>
      <c r="H18" s="54">
        <v>43831</v>
      </c>
      <c r="I18" s="33">
        <v>2</v>
      </c>
      <c r="J18" s="33">
        <v>1000</v>
      </c>
      <c r="K18" s="33"/>
      <c r="L18" s="36" t="s">
        <v>28</v>
      </c>
      <c r="M18" s="36" t="s">
        <v>50</v>
      </c>
      <c r="N18" s="37" t="s">
        <v>29</v>
      </c>
      <c r="O18" s="26">
        <v>10000001</v>
      </c>
      <c r="P18" s="33" t="e" vm="9">
        <f>IFERROR(VLOOKUP(JO_001[[#This Row],[debitAccountId]],accountRecord[],2,FALSE),"")</f>
        <v>#VALUE!</v>
      </c>
      <c r="Q18" s="33" t="e" vm="10">
        <f>IFERROR(VLOOKUP(JO_001[[#This Row],[creditAccountId]],accountRecord[],2,FALSE),"")</f>
        <v>#VALUE!</v>
      </c>
      <c r="R18" s="33" t="e" vm="12">
        <f>IFERROR(VLOOKUP(JO_001[[#This Row],[feeAccountId]],accountRecord[],2,FALSE),"")</f>
        <v>#VALUE!</v>
      </c>
      <c r="S18" s="34" t="s">
        <v>307</v>
      </c>
      <c r="T18" s="34" t="s">
        <v>313</v>
      </c>
      <c r="U18" s="34"/>
      <c r="V18" s="33" t="str" cm="1">
        <f t="array" ref="V18">_FV(JO_001[[#This Row],[User]],"user_id")</f>
        <v>test01@example.com</v>
      </c>
    </row>
    <row r="19" spans="1:22" s="17" customFormat="1" x14ac:dyDescent="0.55000000000000004">
      <c r="A19" s="61">
        <f t="shared" si="1"/>
        <v>18</v>
      </c>
      <c r="B19" s="33" t="str" cm="1">
        <f t="array" ref="B19">"/journals"&amp;IF(COUNTBLANK(JO_001[[#This Row],[Journal]]),"","/"&amp;_FV(JO_001[[#This Row],[Journal]],"id"))</f>
        <v>/journals</v>
      </c>
      <c r="C19" s="33"/>
      <c r="D19" s="33" t="s">
        <v>206</v>
      </c>
      <c r="E19" s="60">
        <v>400</v>
      </c>
      <c r="F19" s="34" t="e" vm="2">
        <v>#VALUE!</v>
      </c>
      <c r="G19" s="33"/>
      <c r="H19" s="54">
        <v>43831</v>
      </c>
      <c r="I19" s="33">
        <v>2</v>
      </c>
      <c r="J19" s="33">
        <v>1000</v>
      </c>
      <c r="K19" s="33"/>
      <c r="L19" s="36" t="s">
        <v>28</v>
      </c>
      <c r="M19" s="36" t="s">
        <v>51</v>
      </c>
      <c r="N19" s="37"/>
      <c r="O19" s="33"/>
      <c r="P19" s="33" t="e" vm="9">
        <f>IFERROR(VLOOKUP(JO_001[[#This Row],[debitAccountId]],accountRecord[],2,FALSE),"")</f>
        <v>#VALUE!</v>
      </c>
      <c r="Q19" s="26" t="e" vm="13">
        <f>IFERROR(VLOOKUP(JO_001[[#This Row],[creditAccountId]],accountRecord[],2,FALSE),"")</f>
        <v>#VALUE!</v>
      </c>
      <c r="R19" s="33" t="str">
        <f>IFERROR(VLOOKUP(JO_001[[#This Row],[feeAccountId]],accountRecord[],2,FALSE),"")</f>
        <v/>
      </c>
      <c r="S19" s="34" t="s">
        <v>303</v>
      </c>
      <c r="T19" s="33" t="s">
        <v>315</v>
      </c>
      <c r="U19" s="33"/>
      <c r="V19" s="33" t="str" cm="1">
        <f t="array" ref="V19">_FV(JO_001[[#This Row],[User]],"user_id")</f>
        <v>test01@example.com</v>
      </c>
    </row>
    <row r="20" spans="1:22" s="17" customFormat="1" x14ac:dyDescent="0.55000000000000004">
      <c r="A20" s="61">
        <f t="shared" si="1"/>
        <v>19</v>
      </c>
      <c r="B20" s="33" t="str" cm="1">
        <f t="array" ref="B20">"/journals"&amp;IF(COUNTBLANK(JO_001[[#This Row],[Journal]]),"","/"&amp;_FV(JO_001[[#This Row],[Journal]],"id"))</f>
        <v>/journals</v>
      </c>
      <c r="C20" s="33"/>
      <c r="D20" s="33" t="s">
        <v>206</v>
      </c>
      <c r="E20" s="60">
        <v>400</v>
      </c>
      <c r="F20" s="34" t="e" vm="2">
        <v>#VALUE!</v>
      </c>
      <c r="G20" s="33"/>
      <c r="H20" s="54">
        <v>43831</v>
      </c>
      <c r="I20" s="33">
        <v>1</v>
      </c>
      <c r="J20" s="33">
        <v>1000</v>
      </c>
      <c r="K20" s="33"/>
      <c r="L20" s="36" t="s">
        <v>51</v>
      </c>
      <c r="M20" s="36" t="s">
        <v>27</v>
      </c>
      <c r="N20" s="37"/>
      <c r="O20" s="33"/>
      <c r="P20" s="26" t="e" vm="13">
        <f>IFERROR(VLOOKUP(JO_001[[#This Row],[debitAccountId]],accountRecord[],2,FALSE),"")</f>
        <v>#VALUE!</v>
      </c>
      <c r="Q20" s="33" t="e" vm="5">
        <f>IFERROR(VLOOKUP(JO_001[[#This Row],[creditAccountId]],accountRecord[],2,FALSE),"")</f>
        <v>#VALUE!</v>
      </c>
      <c r="R20" s="33" t="str">
        <f>IFERROR(VLOOKUP(JO_001[[#This Row],[feeAccountId]],accountRecord[],2,FALSE),"")</f>
        <v/>
      </c>
      <c r="S20" s="34" t="s">
        <v>305</v>
      </c>
      <c r="T20" s="33" t="s">
        <v>315</v>
      </c>
      <c r="U20" s="33"/>
      <c r="V20" s="33" t="str" cm="1">
        <f t="array" ref="V20">_FV(JO_001[[#This Row],[User]],"user_id")</f>
        <v>test01@example.com</v>
      </c>
    </row>
    <row r="21" spans="1:22" s="17" customFormat="1" x14ac:dyDescent="0.55000000000000004">
      <c r="A21" s="61">
        <f t="shared" si="1"/>
        <v>20</v>
      </c>
      <c r="B21" s="33" t="str" cm="1">
        <f t="array" ref="B21">"/journals"&amp;IF(COUNTBLANK(JO_001[[#This Row],[Journal]]),"","/"&amp;_FV(JO_001[[#This Row],[Journal]],"id"))</f>
        <v>/journals</v>
      </c>
      <c r="C21" s="33"/>
      <c r="D21" s="33" t="s">
        <v>205</v>
      </c>
      <c r="E21" s="60">
        <v>400</v>
      </c>
      <c r="F21" s="34" t="e" vm="2">
        <v>#VALUE!</v>
      </c>
      <c r="G21" s="33"/>
      <c r="H21" s="54">
        <v>43831</v>
      </c>
      <c r="I21" s="33">
        <v>3</v>
      </c>
      <c r="J21" s="33">
        <v>1000</v>
      </c>
      <c r="K21" s="33"/>
      <c r="L21" s="36" t="s">
        <v>50</v>
      </c>
      <c r="M21" s="36" t="s">
        <v>49</v>
      </c>
      <c r="N21" s="37" t="s">
        <v>28</v>
      </c>
      <c r="O21" s="33">
        <v>210</v>
      </c>
      <c r="P21" s="33" t="e" vm="10">
        <f>IFERROR(VLOOKUP(JO_001[[#This Row],[debitAccountId]],accountRecord[],2,FALSE),"")</f>
        <v>#VALUE!</v>
      </c>
      <c r="Q21" s="33" t="e" vm="11">
        <f>IFERROR(VLOOKUP(JO_001[[#This Row],[creditAccountId]],accountRecord[],2,FALSE),"")</f>
        <v>#VALUE!</v>
      </c>
      <c r="R21" s="26" t="e" vm="9">
        <f>IFERROR(VLOOKUP(JO_001[[#This Row],[feeAccountId]],accountRecord[],2,FALSE),"")</f>
        <v>#VALUE!</v>
      </c>
      <c r="S21" s="34" t="s">
        <v>309</v>
      </c>
      <c r="T21" s="33" t="s">
        <v>315</v>
      </c>
      <c r="U21" s="33"/>
      <c r="V21" s="33" t="str" cm="1">
        <f t="array" ref="V21">_FV(JO_001[[#This Row],[User]],"user_id")</f>
        <v>test01@example.com</v>
      </c>
    </row>
    <row r="22" spans="1:22" s="17" customFormat="1" x14ac:dyDescent="0.55000000000000004">
      <c r="A22" s="61">
        <f t="shared" si="1"/>
        <v>21</v>
      </c>
      <c r="B22" s="33" t="str" cm="1">
        <f t="array" ref="B22">"/journals"&amp;IF(COUNTBLANK(JO_001[[#This Row],[Journal]]),"","/"&amp;_FV(JO_001[[#This Row],[Journal]],"id"))</f>
        <v>/journals/1</v>
      </c>
      <c r="C22" s="33" t="e" vm="14">
        <v>#VALUE!</v>
      </c>
      <c r="D22" s="33" t="s">
        <v>208</v>
      </c>
      <c r="E22" s="60">
        <v>200</v>
      </c>
      <c r="F22" s="34" t="e" vm="2">
        <v>#VALUE!</v>
      </c>
      <c r="G22" s="33"/>
      <c r="H22" s="54">
        <v>43831</v>
      </c>
      <c r="I22" s="33">
        <v>2</v>
      </c>
      <c r="J22" s="33">
        <v>10000000</v>
      </c>
      <c r="K22" s="33" t="str">
        <f>REPT(".",300)</f>
        <v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v>
      </c>
      <c r="L22" s="36" t="s">
        <v>28</v>
      </c>
      <c r="M22" s="36" t="s">
        <v>50</v>
      </c>
      <c r="N22" s="37"/>
      <c r="O22" s="33"/>
      <c r="P22" s="33" t="e" vm="9">
        <f>IFERROR(VLOOKUP(JO_001[[#This Row],[debitAccountId]],accountRecord[],2,FALSE),"")</f>
        <v>#VALUE!</v>
      </c>
      <c r="Q22" s="33" t="e" vm="10">
        <f>IFERROR(VLOOKUP(JO_001[[#This Row],[creditAccountId]],accountRecord[],2,FALSE),"")</f>
        <v>#VALUE!</v>
      </c>
      <c r="R22" s="33" t="str">
        <f>IFERROR(VLOOKUP(JO_001[[#This Row],[feeAccountId]],accountRecord[],2,FALSE),"")</f>
        <v/>
      </c>
      <c r="S22" s="34" t="s">
        <v>191</v>
      </c>
      <c r="T22" s="34" t="str" cm="1">
        <f t="array" ref="T22">_FV(JO_001[[#This Row],[Journal]],"id")</f>
        <v>1</v>
      </c>
      <c r="U22" s="34"/>
      <c r="V22" s="33" t="str" cm="1">
        <f t="array" ref="V22">_FV(JO_001[[#This Row],[User]],"user_id")</f>
        <v>test01@example.com</v>
      </c>
    </row>
    <row r="23" spans="1:22" s="17" customFormat="1" x14ac:dyDescent="0.55000000000000004">
      <c r="A23" s="61">
        <f>ROW()-1</f>
        <v>22</v>
      </c>
      <c r="B23" s="33" t="str" cm="1">
        <f t="array" ref="B23">"/journals"&amp;IF(COUNTBLANK(JO_001[[#This Row],[Journal]]),"","/"&amp;_FV(JO_001[[#This Row],[Journal]],"id"))</f>
        <v>/journals/1</v>
      </c>
      <c r="C23" s="33" t="e" vm="14">
        <v>#VALUE!</v>
      </c>
      <c r="D23" s="33" t="s">
        <v>208</v>
      </c>
      <c r="E23" s="60">
        <v>200</v>
      </c>
      <c r="F23" s="34" t="e" vm="2">
        <v>#VALUE!</v>
      </c>
      <c r="G23" s="33"/>
      <c r="H23" s="54">
        <v>43831</v>
      </c>
      <c r="I23" s="33">
        <v>2</v>
      </c>
      <c r="J23" s="33">
        <v>10000000</v>
      </c>
      <c r="K23" s="33" t="str">
        <f t="shared" ref="K23:K25" si="2">REPT(".",300)</f>
        <v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v>
      </c>
      <c r="L23" s="36" t="s">
        <v>28</v>
      </c>
      <c r="M23" s="36" t="s">
        <v>50</v>
      </c>
      <c r="N23" s="36" t="s">
        <v>29</v>
      </c>
      <c r="O23" s="33">
        <v>105</v>
      </c>
      <c r="P23" s="33" t="e" vm="9">
        <f>IFERROR(VLOOKUP(JO_001[[#This Row],[debitAccountId]],accountRecord[],2,FALSE),"")</f>
        <v>#VALUE!</v>
      </c>
      <c r="Q23" s="33" t="e" vm="10">
        <f>IFERROR(VLOOKUP(JO_001[[#This Row],[creditAccountId]],accountRecord[],2,FALSE),"")</f>
        <v>#VALUE!</v>
      </c>
      <c r="R23" s="33" t="e" vm="12">
        <f>IFERROR(VLOOKUP(JO_001[[#This Row],[feeAccountId]],accountRecord[],2,FALSE),"")</f>
        <v>#VALUE!</v>
      </c>
      <c r="S23" s="34" t="s">
        <v>364</v>
      </c>
      <c r="T23" s="49" t="str">
        <f>JO_001[[#This Row],[feeAccountId]]</f>
        <v>3</v>
      </c>
      <c r="U23" s="49"/>
      <c r="V23" s="33" t="str" cm="1">
        <f t="array" ref="V23">_FV(JO_001[[#This Row],[User]],"user_id")</f>
        <v>test01@example.com</v>
      </c>
    </row>
    <row r="24" spans="1:22" s="17" customFormat="1" x14ac:dyDescent="0.55000000000000004">
      <c r="A24" s="61">
        <f>ROW()-1</f>
        <v>23</v>
      </c>
      <c r="B24" s="33" t="str" cm="1">
        <f t="array" ref="B24">"/journals"&amp;IF(COUNTBLANK(JO_001[[#This Row],[Journal]]),"","/"&amp;_FV(JO_001[[#This Row],[Journal]],"id"))</f>
        <v>/journals/36</v>
      </c>
      <c r="C24" s="33" t="e" vm="15">
        <v>#VALUE!</v>
      </c>
      <c r="D24" s="33" t="s">
        <v>208</v>
      </c>
      <c r="E24" s="60">
        <v>200</v>
      </c>
      <c r="F24" s="34" t="e" vm="2">
        <v>#VALUE!</v>
      </c>
      <c r="G24" s="33"/>
      <c r="H24" s="54">
        <v>43831</v>
      </c>
      <c r="I24" s="33">
        <v>2</v>
      </c>
      <c r="J24" s="33">
        <v>10000000</v>
      </c>
      <c r="K24" s="33" t="str">
        <f t="shared" si="2"/>
        <v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v>
      </c>
      <c r="L24" s="36" t="s">
        <v>28</v>
      </c>
      <c r="M24" s="36" t="s">
        <v>50</v>
      </c>
      <c r="N24" s="36" t="s">
        <v>29</v>
      </c>
      <c r="O24" s="33">
        <v>105</v>
      </c>
      <c r="P24" s="33" t="e" vm="9">
        <f>IFERROR(VLOOKUP(JO_001[[#This Row],[debitAccountId]],accountRecord[],2,FALSE),"")</f>
        <v>#VALUE!</v>
      </c>
      <c r="Q24" s="33" t="e" vm="10">
        <f>IFERROR(VLOOKUP(JO_001[[#This Row],[creditAccountId]],accountRecord[],2,FALSE),"")</f>
        <v>#VALUE!</v>
      </c>
      <c r="R24" s="33" t="e" vm="12">
        <f>IFERROR(VLOOKUP(JO_001[[#This Row],[feeAccountId]],accountRecord[],2,FALSE),"")</f>
        <v>#VALUE!</v>
      </c>
      <c r="S24" s="34" t="s">
        <v>364</v>
      </c>
      <c r="T24" s="49" t="str">
        <f>JO_001[[#This Row],[feeAccountId]]</f>
        <v>3</v>
      </c>
      <c r="U24" s="49"/>
      <c r="V24" s="33" t="str" cm="1">
        <f t="array" ref="V24">_FV(JO_001[[#This Row],[User]],"user_id")</f>
        <v>test01@example.com</v>
      </c>
    </row>
    <row r="25" spans="1:22" s="17" customFormat="1" x14ac:dyDescent="0.55000000000000004">
      <c r="A25" s="61">
        <f>ROW()-1</f>
        <v>24</v>
      </c>
      <c r="B25" s="33" t="str" cm="1">
        <f t="array" ref="B25">"/journals"&amp;IF(COUNTBLANK(JO_001[[#This Row],[Journal]]),"","/"&amp;_FV(JO_001[[#This Row],[Journal]],"id"))</f>
        <v>/journals/36</v>
      </c>
      <c r="C25" s="33" t="e" vm="15">
        <v>#VALUE!</v>
      </c>
      <c r="D25" s="33" t="s">
        <v>208</v>
      </c>
      <c r="E25" s="60">
        <v>200</v>
      </c>
      <c r="F25" s="34" t="e" vm="2">
        <v>#VALUE!</v>
      </c>
      <c r="G25" s="33"/>
      <c r="H25" s="54">
        <v>43831</v>
      </c>
      <c r="I25" s="33">
        <v>2</v>
      </c>
      <c r="J25" s="33">
        <v>10000000</v>
      </c>
      <c r="K25" s="33" t="str">
        <f t="shared" si="2"/>
        <v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v>
      </c>
      <c r="L25" s="36" t="s">
        <v>28</v>
      </c>
      <c r="M25" s="36" t="s">
        <v>50</v>
      </c>
      <c r="N25" s="36"/>
      <c r="O25" s="33"/>
      <c r="P25" s="33" t="e" vm="9">
        <f>IFERROR(VLOOKUP(JO_001[[#This Row],[debitAccountId]],accountRecord[],2,FALSE),"")</f>
        <v>#VALUE!</v>
      </c>
      <c r="Q25" s="33" t="e" vm="10">
        <f>IFERROR(VLOOKUP(JO_001[[#This Row],[creditAccountId]],accountRecord[],2,FALSE),"")</f>
        <v>#VALUE!</v>
      </c>
      <c r="R25" s="33" t="str">
        <f>IFERROR(VLOOKUP(JO_001[[#This Row],[feeAccountId]],accountRecord[],2,FALSE),"")</f>
        <v/>
      </c>
      <c r="S25" s="34" t="s">
        <v>364</v>
      </c>
      <c r="T25" s="49"/>
      <c r="U25" s="49"/>
      <c r="V25" s="33" t="str" cm="1">
        <f t="array" ref="V25">_FV(JO_001[[#This Row],[User]],"user_id")</f>
        <v>test01@example.com</v>
      </c>
    </row>
    <row r="26" spans="1:22" s="17" customFormat="1" x14ac:dyDescent="0.55000000000000004">
      <c r="A26" s="61">
        <f t="shared" si="1"/>
        <v>25</v>
      </c>
      <c r="B26" s="33" t="str" cm="1">
        <f t="array" ref="B26">"/journals"&amp;IF(COUNTBLANK(JO_001[[#This Row],[Journal]]),"","/"&amp;_FV(JO_001[[#This Row],[Journal]],"id"))</f>
        <v>/journals/1</v>
      </c>
      <c r="C26" s="38" t="e" vm="14">
        <v>#VALUE!</v>
      </c>
      <c r="D26" s="33" t="s">
        <v>208</v>
      </c>
      <c r="E26" s="60">
        <v>400</v>
      </c>
      <c r="F26" s="39" t="e" vm="2">
        <v>#VALUE!</v>
      </c>
      <c r="G26" s="33"/>
      <c r="H26" s="55"/>
      <c r="I26" s="33">
        <v>2</v>
      </c>
      <c r="J26" s="33">
        <v>1000</v>
      </c>
      <c r="K26" s="33"/>
      <c r="L26" s="36" t="s">
        <v>28</v>
      </c>
      <c r="M26" s="36" t="s">
        <v>50</v>
      </c>
      <c r="N26" s="37"/>
      <c r="O26" s="33"/>
      <c r="P26" s="33" t="e" vm="9">
        <f>IFERROR(VLOOKUP(JO_001[[#This Row],[debitAccountId]],accountRecord[],2,FALSE),"")</f>
        <v>#VALUE!</v>
      </c>
      <c r="Q26" s="33" t="e" vm="10">
        <f>IFERROR(VLOOKUP(JO_001[[#This Row],[creditAccountId]],accountRecord[],2,FALSE),"")</f>
        <v>#VALUE!</v>
      </c>
      <c r="R26" s="33" t="str">
        <f>IFERROR(VLOOKUP(JO_001[[#This Row],[feeAccountId]],accountRecord[],2,FALSE),"")</f>
        <v/>
      </c>
      <c r="S26" s="34" t="s">
        <v>297</v>
      </c>
      <c r="T26" s="34" t="s">
        <v>173</v>
      </c>
      <c r="U26" s="34"/>
      <c r="V26" s="33" t="str" cm="1">
        <f t="array" ref="V26">_FV(JO_001[[#This Row],[User]],"user_id")</f>
        <v>test01@example.com</v>
      </c>
    </row>
    <row r="27" spans="1:22" s="17" customFormat="1" x14ac:dyDescent="0.55000000000000004">
      <c r="A27" s="61">
        <f t="shared" si="1"/>
        <v>26</v>
      </c>
      <c r="B27" s="33" t="str" cm="1">
        <f t="array" ref="B27">"/journals"&amp;IF(COUNTBLANK(JO_001[[#This Row],[Journal]]),"","/"&amp;_FV(JO_001[[#This Row],[Journal]],"id"))</f>
        <v>/journals/1</v>
      </c>
      <c r="C27" s="38" t="e" vm="14">
        <v>#VALUE!</v>
      </c>
      <c r="D27" s="33" t="s">
        <v>208</v>
      </c>
      <c r="E27" s="60">
        <v>400</v>
      </c>
      <c r="F27" s="39" t="e" vm="8">
        <v>#VALUE!</v>
      </c>
      <c r="G27" s="33"/>
      <c r="H27" s="54">
        <v>43831</v>
      </c>
      <c r="I27" s="26"/>
      <c r="J27" s="33">
        <v>1000</v>
      </c>
      <c r="K27" s="33"/>
      <c r="L27" s="36" t="s">
        <v>28</v>
      </c>
      <c r="M27" s="36" t="s">
        <v>50</v>
      </c>
      <c r="N27" s="37"/>
      <c r="O27" s="33"/>
      <c r="P27" s="33" t="e" vm="9">
        <f>IFERROR(VLOOKUP(JO_001[[#This Row],[debitAccountId]],accountRecord[],2,FALSE),"")</f>
        <v>#VALUE!</v>
      </c>
      <c r="Q27" s="33" t="e" vm="10">
        <f>IFERROR(VLOOKUP(JO_001[[#This Row],[creditAccountId]],accountRecord[],2,FALSE),"")</f>
        <v>#VALUE!</v>
      </c>
      <c r="R27" s="33" t="str">
        <f>IFERROR(VLOOKUP(JO_001[[#This Row],[feeAccountId]],accountRecord[],2,FALSE),"")</f>
        <v/>
      </c>
      <c r="S27" s="34" t="s">
        <v>299</v>
      </c>
      <c r="T27" s="34" t="s">
        <v>173</v>
      </c>
      <c r="U27" s="34"/>
      <c r="V27" s="33" t="str" cm="1">
        <f t="array" ref="V27">_FV(JO_001[[#This Row],[User]],"user_id")</f>
        <v>test02@example.com</v>
      </c>
    </row>
    <row r="28" spans="1:22" s="17" customFormat="1" x14ac:dyDescent="0.55000000000000004">
      <c r="A28" s="61">
        <f t="shared" si="1"/>
        <v>27</v>
      </c>
      <c r="B28" s="33" t="str" cm="1">
        <f t="array" ref="B28">"/journals"&amp;IF(COUNTBLANK(JO_001[[#This Row],[Journal]]),"","/"&amp;_FV(JO_001[[#This Row],[Journal]],"id"))</f>
        <v>/journals/1</v>
      </c>
      <c r="C28" s="38" t="e" vm="14">
        <v>#VALUE!</v>
      </c>
      <c r="D28" s="33" t="s">
        <v>208</v>
      </c>
      <c r="E28" s="60">
        <v>400</v>
      </c>
      <c r="F28" s="39" t="e" vm="2">
        <v>#VALUE!</v>
      </c>
      <c r="G28" s="33"/>
      <c r="H28" s="54">
        <v>43831</v>
      </c>
      <c r="I28" s="33">
        <v>2</v>
      </c>
      <c r="J28" s="26"/>
      <c r="K28" s="33"/>
      <c r="L28" s="36" t="s">
        <v>28</v>
      </c>
      <c r="M28" s="36" t="s">
        <v>50</v>
      </c>
      <c r="N28" s="37"/>
      <c r="O28" s="33"/>
      <c r="P28" s="33" t="e" vm="9">
        <f>IFERROR(VLOOKUP(JO_001[[#This Row],[debitAccountId]],accountRecord[],2,FALSE),"")</f>
        <v>#VALUE!</v>
      </c>
      <c r="Q28" s="33" t="e" vm="10">
        <f>IFERROR(VLOOKUP(JO_001[[#This Row],[creditAccountId]],accountRecord[],2,FALSE),"")</f>
        <v>#VALUE!</v>
      </c>
      <c r="R28" s="33" t="str">
        <f>IFERROR(VLOOKUP(JO_001[[#This Row],[feeAccountId]],accountRecord[],2,FALSE),"")</f>
        <v/>
      </c>
      <c r="S28" s="34" t="s">
        <v>301</v>
      </c>
      <c r="T28" s="34" t="s">
        <v>173</v>
      </c>
      <c r="U28" s="34"/>
      <c r="V28" s="33" t="str" cm="1">
        <f t="array" ref="V28">_FV(JO_001[[#This Row],[User]],"user_id")</f>
        <v>test01@example.com</v>
      </c>
    </row>
    <row r="29" spans="1:22" s="17" customFormat="1" x14ac:dyDescent="0.55000000000000004">
      <c r="A29" s="61">
        <f t="shared" si="1"/>
        <v>28</v>
      </c>
      <c r="B29" s="33" t="str" cm="1">
        <f t="array" ref="B29">"/journals"&amp;IF(COUNTBLANK(JO_001[[#This Row],[Journal]]),"","/"&amp;_FV(JO_001[[#This Row],[Journal]],"id"))</f>
        <v>/journals/1</v>
      </c>
      <c r="C29" s="38" t="e" vm="14">
        <v>#VALUE!</v>
      </c>
      <c r="D29" s="33" t="s">
        <v>208</v>
      </c>
      <c r="E29" s="60">
        <v>400</v>
      </c>
      <c r="F29" s="39" t="e" vm="2">
        <v>#VALUE!</v>
      </c>
      <c r="G29" s="33"/>
      <c r="H29" s="54">
        <v>43831</v>
      </c>
      <c r="I29" s="33">
        <v>2</v>
      </c>
      <c r="J29" s="33">
        <v>1000</v>
      </c>
      <c r="K29" s="33"/>
      <c r="L29" s="42"/>
      <c r="M29" s="36" t="s">
        <v>50</v>
      </c>
      <c r="N29" s="37"/>
      <c r="O29" s="33"/>
      <c r="P29" s="33" t="str">
        <f>IFERROR(VLOOKUP(JO_001[[#This Row],[debitAccountId]],accountRecord[],2,FALSE),"")</f>
        <v/>
      </c>
      <c r="Q29" s="33" t="e" vm="10">
        <f>IFERROR(VLOOKUP(JO_001[[#This Row],[creditAccountId]],accountRecord[],2,FALSE),"")</f>
        <v>#VALUE!</v>
      </c>
      <c r="R29" s="33" t="str">
        <f>IFERROR(VLOOKUP(JO_001[[#This Row],[feeAccountId]],accountRecord[],2,FALSE),"")</f>
        <v/>
      </c>
      <c r="S29" s="34" t="s">
        <v>305</v>
      </c>
      <c r="T29" s="34" t="s">
        <v>173</v>
      </c>
      <c r="U29" s="34"/>
      <c r="V29" s="33" t="str" cm="1">
        <f t="array" ref="V29">_FV(JO_001[[#This Row],[User]],"user_id")</f>
        <v>test01@example.com</v>
      </c>
    </row>
    <row r="30" spans="1:22" s="17" customFormat="1" x14ac:dyDescent="0.55000000000000004">
      <c r="A30" s="61">
        <f t="shared" si="1"/>
        <v>29</v>
      </c>
      <c r="B30" s="33" t="str" cm="1">
        <f t="array" ref="B30">"/journals"&amp;IF(COUNTBLANK(JO_001[[#This Row],[Journal]]),"","/"&amp;_FV(JO_001[[#This Row],[Journal]],"id"))</f>
        <v>/journals/1</v>
      </c>
      <c r="C30" s="38" t="e" vm="14">
        <v>#VALUE!</v>
      </c>
      <c r="D30" s="33" t="s">
        <v>208</v>
      </c>
      <c r="E30" s="60">
        <v>400</v>
      </c>
      <c r="F30" s="39" t="e" vm="2">
        <v>#VALUE!</v>
      </c>
      <c r="G30" s="33"/>
      <c r="H30" s="54">
        <v>43831</v>
      </c>
      <c r="I30" s="33">
        <v>2</v>
      </c>
      <c r="J30" s="33">
        <v>1000</v>
      </c>
      <c r="K30" s="33"/>
      <c r="L30" s="36" t="s">
        <v>28</v>
      </c>
      <c r="M30" s="42"/>
      <c r="N30" s="37"/>
      <c r="O30" s="33"/>
      <c r="P30" s="33" t="e" vm="9">
        <f>IFERROR(VLOOKUP(JO_001[[#This Row],[debitAccountId]],accountRecord[],2,FALSE),"")</f>
        <v>#VALUE!</v>
      </c>
      <c r="Q30" s="33" t="str">
        <f>IFERROR(VLOOKUP(JO_001[[#This Row],[creditAccountId]],accountRecord[],2,FALSE),"")</f>
        <v/>
      </c>
      <c r="R30" s="33" t="str">
        <f>IFERROR(VLOOKUP(JO_001[[#This Row],[feeAccountId]],accountRecord[],2,FALSE),"")</f>
        <v/>
      </c>
      <c r="S30" s="34" t="s">
        <v>303</v>
      </c>
      <c r="T30" s="34" t="s">
        <v>173</v>
      </c>
      <c r="U30" s="34"/>
      <c r="V30" s="33" t="str" cm="1">
        <f t="array" ref="V30">_FV(JO_001[[#This Row],[User]],"user_id")</f>
        <v>test01@example.com</v>
      </c>
    </row>
    <row r="31" spans="1:22" s="17" customFormat="1" x14ac:dyDescent="0.55000000000000004">
      <c r="A31" s="61">
        <f t="shared" si="1"/>
        <v>30</v>
      </c>
      <c r="B31" s="33" t="str" cm="1">
        <f t="array" ref="B31">"/journals"&amp;IF(COUNTBLANK(JO_001[[#This Row],[Journal]]),"","/"&amp;_FV(JO_001[[#This Row],[Journal]],"id"))</f>
        <v>/journals/1</v>
      </c>
      <c r="C31" s="38" t="e" vm="14">
        <v>#VALUE!</v>
      </c>
      <c r="D31" s="33" t="s">
        <v>208</v>
      </c>
      <c r="E31" s="60">
        <v>400</v>
      </c>
      <c r="F31" s="39" t="e" vm="2">
        <v>#VALUE!</v>
      </c>
      <c r="G31" s="33"/>
      <c r="H31" s="54">
        <v>43831</v>
      </c>
      <c r="I31" s="33">
        <v>2</v>
      </c>
      <c r="J31" s="33">
        <v>1000</v>
      </c>
      <c r="K31" s="33"/>
      <c r="L31" s="36" t="s">
        <v>28</v>
      </c>
      <c r="M31" s="36" t="s">
        <v>50</v>
      </c>
      <c r="N31" s="37" t="s">
        <v>29</v>
      </c>
      <c r="O31" s="26"/>
      <c r="P31" s="33" t="e" vm="9">
        <f>IFERROR(VLOOKUP(JO_001[[#This Row],[debitAccountId]],accountRecord[],2,FALSE),"")</f>
        <v>#VALUE!</v>
      </c>
      <c r="Q31" s="33" t="e" vm="10">
        <f>IFERROR(VLOOKUP(JO_001[[#This Row],[creditAccountId]],accountRecord[],2,FALSE),"")</f>
        <v>#VALUE!</v>
      </c>
      <c r="R31" s="33" t="e" vm="12">
        <f>IFERROR(VLOOKUP(JO_001[[#This Row],[feeAccountId]],accountRecord[],2,FALSE),"")</f>
        <v>#VALUE!</v>
      </c>
      <c r="S31" s="34" t="s">
        <v>307</v>
      </c>
      <c r="T31" s="34" t="s">
        <v>173</v>
      </c>
      <c r="U31" s="34"/>
      <c r="V31" s="33" t="str" cm="1">
        <f t="array" ref="V31">_FV(JO_001[[#This Row],[User]],"user_id")</f>
        <v>test01@example.com</v>
      </c>
    </row>
    <row r="32" spans="1:22" s="17" customFormat="1" x14ac:dyDescent="0.55000000000000004">
      <c r="A32" s="61">
        <f t="shared" si="1"/>
        <v>31</v>
      </c>
      <c r="B32" s="33" t="str" cm="1">
        <f t="array" ref="B32">"/journals"&amp;IF(COUNTBLANK(JO_001[[#This Row],[Journal]]),"","/"&amp;_FV(JO_001[[#This Row],[Journal]],"id"))</f>
        <v>/journals/1</v>
      </c>
      <c r="C32" s="38" t="e" vm="14">
        <v>#VALUE!</v>
      </c>
      <c r="D32" s="33" t="s">
        <v>208</v>
      </c>
      <c r="E32" s="60">
        <v>400</v>
      </c>
      <c r="F32" s="39" t="e" vm="2">
        <v>#VALUE!</v>
      </c>
      <c r="G32" s="33"/>
      <c r="H32" s="54">
        <v>43831</v>
      </c>
      <c r="I32" s="33">
        <v>2</v>
      </c>
      <c r="J32" s="33">
        <v>1000</v>
      </c>
      <c r="K32" s="33"/>
      <c r="L32" s="36" t="s">
        <v>28</v>
      </c>
      <c r="M32" s="36" t="s">
        <v>50</v>
      </c>
      <c r="N32" s="43"/>
      <c r="O32" s="33">
        <v>210</v>
      </c>
      <c r="P32" s="33" t="e" vm="9">
        <f>IFERROR(VLOOKUP(JO_001[[#This Row],[debitAccountId]],accountRecord[],2,FALSE),"")</f>
        <v>#VALUE!</v>
      </c>
      <c r="Q32" s="33" t="e" vm="10">
        <f>IFERROR(VLOOKUP(JO_001[[#This Row],[creditAccountId]],accountRecord[],2,FALSE),"")</f>
        <v>#VALUE!</v>
      </c>
      <c r="R32" s="33" t="str">
        <f>IFERROR(VLOOKUP(JO_001[[#This Row],[feeAccountId]],accountRecord[],2,FALSE),"")</f>
        <v/>
      </c>
      <c r="S32" s="34" t="s">
        <v>309</v>
      </c>
      <c r="T32" s="34" t="s">
        <v>173</v>
      </c>
      <c r="U32" s="34"/>
      <c r="V32" s="33" t="str" cm="1">
        <f t="array" ref="V32">_FV(JO_001[[#This Row],[User]],"user_id")</f>
        <v>test01@example.com</v>
      </c>
    </row>
    <row r="33" spans="1:22" s="17" customFormat="1" x14ac:dyDescent="0.55000000000000004">
      <c r="A33" s="61">
        <f t="shared" si="1"/>
        <v>32</v>
      </c>
      <c r="B33" s="33" t="str" cm="1">
        <f t="array" ref="B33">"/journals"&amp;IF(COUNTBLANK(JO_001[[#This Row],[Journal]]),"","/"&amp;_FV(JO_001[[#This Row],[Journal]],"id"))</f>
        <v>/journals/1</v>
      </c>
      <c r="C33" s="38" t="e" vm="14">
        <v>#VALUE!</v>
      </c>
      <c r="D33" s="33" t="s">
        <v>208</v>
      </c>
      <c r="E33" s="60">
        <v>400</v>
      </c>
      <c r="F33" s="39" t="e" vm="2">
        <v>#VALUE!</v>
      </c>
      <c r="G33" s="33"/>
      <c r="H33" s="54">
        <v>43831</v>
      </c>
      <c r="I33" s="33">
        <v>2</v>
      </c>
      <c r="J33" s="33">
        <v>1000</v>
      </c>
      <c r="K33" s="26" t="str">
        <f>REPT(".",301)</f>
        <v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v>
      </c>
      <c r="L33" s="36" t="s">
        <v>28</v>
      </c>
      <c r="M33" s="36" t="s">
        <v>50</v>
      </c>
      <c r="N33" s="37"/>
      <c r="O33" s="33"/>
      <c r="P33" s="33" t="e" vm="9">
        <f>IFERROR(VLOOKUP(JO_001[[#This Row],[debitAccountId]],accountRecord[],2,FALSE),"")</f>
        <v>#VALUE!</v>
      </c>
      <c r="Q33" s="33" t="e" vm="10">
        <f>IFERROR(VLOOKUP(JO_001[[#This Row],[creditAccountId]],accountRecord[],2,FALSE),"")</f>
        <v>#VALUE!</v>
      </c>
      <c r="R33" s="33" t="str">
        <f>IFERROR(VLOOKUP(JO_001[[#This Row],[feeAccountId]],accountRecord[],2,FALSE),"")</f>
        <v/>
      </c>
      <c r="S33" s="34" t="s">
        <v>311</v>
      </c>
      <c r="T33" s="34" t="s">
        <v>177</v>
      </c>
      <c r="U33" s="34"/>
      <c r="V33" s="33" t="str" cm="1">
        <f t="array" ref="V33">_FV(JO_001[[#This Row],[User]],"user_id")</f>
        <v>test01@example.com</v>
      </c>
    </row>
    <row r="34" spans="1:22" s="17" customFormat="1" x14ac:dyDescent="0.55000000000000004">
      <c r="A34" s="61">
        <f t="shared" si="1"/>
        <v>33</v>
      </c>
      <c r="B34" s="33" t="str" cm="1">
        <f t="array" ref="B34">"/journals"&amp;IF(COUNTBLANK(JO_001[[#This Row],[Journal]]),"","/"&amp;_FV(JO_001[[#This Row],[Journal]],"id"))</f>
        <v>/journals/1</v>
      </c>
      <c r="C34" s="38" t="e" vm="14">
        <v>#VALUE!</v>
      </c>
      <c r="D34" s="33" t="s">
        <v>208</v>
      </c>
      <c r="E34" s="60">
        <v>400</v>
      </c>
      <c r="F34" s="39" t="e" vm="2">
        <v>#VALUE!</v>
      </c>
      <c r="G34" s="33"/>
      <c r="H34" s="54">
        <v>43831</v>
      </c>
      <c r="I34" s="33">
        <v>2</v>
      </c>
      <c r="J34" s="26">
        <v>0</v>
      </c>
      <c r="K34" s="33"/>
      <c r="L34" s="36" t="s">
        <v>28</v>
      </c>
      <c r="M34" s="36" t="s">
        <v>50</v>
      </c>
      <c r="N34" s="37"/>
      <c r="O34" s="33"/>
      <c r="P34" s="33" t="e" vm="9">
        <f>IFERROR(VLOOKUP(JO_001[[#This Row],[debitAccountId]],accountRecord[],2,FALSE),"")</f>
        <v>#VALUE!</v>
      </c>
      <c r="Q34" s="33" t="e" vm="10">
        <f>IFERROR(VLOOKUP(JO_001[[#This Row],[creditAccountId]],accountRecord[],2,FALSE),"")</f>
        <v>#VALUE!</v>
      </c>
      <c r="R34" s="33" t="str">
        <f>IFERROR(VLOOKUP(JO_001[[#This Row],[feeAccountId]],accountRecord[],2,FALSE),"")</f>
        <v/>
      </c>
      <c r="S34" s="34" t="s">
        <v>301</v>
      </c>
      <c r="T34" s="34" t="s">
        <v>313</v>
      </c>
      <c r="U34" s="34"/>
      <c r="V34" s="33" t="str" cm="1">
        <f t="array" ref="V34">_FV(JO_001[[#This Row],[User]],"user_id")</f>
        <v>test01@example.com</v>
      </c>
    </row>
    <row r="35" spans="1:22" s="17" customFormat="1" x14ac:dyDescent="0.55000000000000004">
      <c r="A35" s="61">
        <f t="shared" si="1"/>
        <v>34</v>
      </c>
      <c r="B35" s="33" t="str" cm="1">
        <f t="array" ref="B35">"/journals"&amp;IF(COUNTBLANK(JO_001[[#This Row],[Journal]]),"","/"&amp;_FV(JO_001[[#This Row],[Journal]],"id"))</f>
        <v>/journals/1</v>
      </c>
      <c r="C35" s="38" t="e" vm="14">
        <v>#VALUE!</v>
      </c>
      <c r="D35" s="33" t="s">
        <v>208</v>
      </c>
      <c r="E35" s="60">
        <v>400</v>
      </c>
      <c r="F35" s="39" t="e" vm="2">
        <v>#VALUE!</v>
      </c>
      <c r="G35" s="33"/>
      <c r="H35" s="54">
        <v>43831</v>
      </c>
      <c r="I35" s="33">
        <v>2</v>
      </c>
      <c r="J35" s="26">
        <v>10000001</v>
      </c>
      <c r="K35" s="33"/>
      <c r="L35" s="36" t="s">
        <v>28</v>
      </c>
      <c r="M35" s="36" t="s">
        <v>50</v>
      </c>
      <c r="N35" s="37"/>
      <c r="O35" s="33"/>
      <c r="P35" s="33" t="e" vm="9">
        <f>IFERROR(VLOOKUP(JO_001[[#This Row],[debitAccountId]],accountRecord[],2,FALSE),"")</f>
        <v>#VALUE!</v>
      </c>
      <c r="Q35" s="33" t="e" vm="10">
        <f>IFERROR(VLOOKUP(JO_001[[#This Row],[creditAccountId]],accountRecord[],2,FALSE),"")</f>
        <v>#VALUE!</v>
      </c>
      <c r="R35" s="33" t="str">
        <f>IFERROR(VLOOKUP(JO_001[[#This Row],[feeAccountId]],accountRecord[],2,FALSE),"")</f>
        <v/>
      </c>
      <c r="S35" s="34" t="s">
        <v>301</v>
      </c>
      <c r="T35" s="34" t="s">
        <v>313</v>
      </c>
      <c r="U35" s="34"/>
      <c r="V35" s="33" t="str" cm="1">
        <f t="array" ref="V35">_FV(JO_001[[#This Row],[User]],"user_id")</f>
        <v>test01@example.com</v>
      </c>
    </row>
    <row r="36" spans="1:22" s="17" customFormat="1" x14ac:dyDescent="0.55000000000000004">
      <c r="A36" s="61">
        <f t="shared" si="1"/>
        <v>35</v>
      </c>
      <c r="B36" s="33" t="str" cm="1">
        <f t="array" ref="B36">"/journals"&amp;IF(COUNTBLANK(JO_001[[#This Row],[Journal]]),"","/"&amp;_FV(JO_001[[#This Row],[Journal]],"id"))</f>
        <v>/journals/1</v>
      </c>
      <c r="C36" s="38" t="e" vm="14">
        <v>#VALUE!</v>
      </c>
      <c r="D36" s="33" t="s">
        <v>208</v>
      </c>
      <c r="E36" s="60">
        <v>400</v>
      </c>
      <c r="F36" s="39" t="e" vm="2">
        <v>#VALUE!</v>
      </c>
      <c r="G36" s="33"/>
      <c r="H36" s="54">
        <v>43831</v>
      </c>
      <c r="I36" s="33">
        <v>2</v>
      </c>
      <c r="J36" s="33">
        <v>1000</v>
      </c>
      <c r="K36" s="33"/>
      <c r="L36" s="36" t="s">
        <v>28</v>
      </c>
      <c r="M36" s="36" t="s">
        <v>50</v>
      </c>
      <c r="N36" s="37" t="s">
        <v>29</v>
      </c>
      <c r="O36" s="26">
        <v>0</v>
      </c>
      <c r="P36" s="33" t="e" vm="9">
        <f>IFERROR(VLOOKUP(JO_001[[#This Row],[debitAccountId]],accountRecord[],2,FALSE),"")</f>
        <v>#VALUE!</v>
      </c>
      <c r="Q36" s="33" t="e" vm="10">
        <f>IFERROR(VLOOKUP(JO_001[[#This Row],[creditAccountId]],accountRecord[],2,FALSE),"")</f>
        <v>#VALUE!</v>
      </c>
      <c r="R36" s="33" t="e" vm="12">
        <f>IFERROR(VLOOKUP(JO_001[[#This Row],[feeAccountId]],accountRecord[],2,FALSE),"")</f>
        <v>#VALUE!</v>
      </c>
      <c r="S36" s="34" t="s">
        <v>307</v>
      </c>
      <c r="T36" s="34" t="s">
        <v>313</v>
      </c>
      <c r="U36" s="34"/>
      <c r="V36" s="33" t="str" cm="1">
        <f t="array" ref="V36">_FV(JO_001[[#This Row],[User]],"user_id")</f>
        <v>test01@example.com</v>
      </c>
    </row>
    <row r="37" spans="1:22" s="17" customFormat="1" x14ac:dyDescent="0.55000000000000004">
      <c r="A37" s="61">
        <f t="shared" si="1"/>
        <v>36</v>
      </c>
      <c r="B37" s="33" t="str" cm="1">
        <f t="array" ref="B37">"/journals"&amp;IF(COUNTBLANK(JO_001[[#This Row],[Journal]]),"","/"&amp;_FV(JO_001[[#This Row],[Journal]],"id"))</f>
        <v>/journals/1</v>
      </c>
      <c r="C37" s="38" t="e" vm="14">
        <v>#VALUE!</v>
      </c>
      <c r="D37" s="33" t="s">
        <v>208</v>
      </c>
      <c r="E37" s="60">
        <v>400</v>
      </c>
      <c r="F37" s="39" t="e" vm="2">
        <v>#VALUE!</v>
      </c>
      <c r="G37" s="33"/>
      <c r="H37" s="54">
        <v>43831</v>
      </c>
      <c r="I37" s="33">
        <v>2</v>
      </c>
      <c r="J37" s="33">
        <v>1000</v>
      </c>
      <c r="K37" s="33"/>
      <c r="L37" s="36" t="s">
        <v>28</v>
      </c>
      <c r="M37" s="36" t="s">
        <v>50</v>
      </c>
      <c r="N37" s="37" t="s">
        <v>29</v>
      </c>
      <c r="O37" s="26">
        <v>10000001</v>
      </c>
      <c r="P37" s="33" t="e" vm="9">
        <f>IFERROR(VLOOKUP(JO_001[[#This Row],[debitAccountId]],accountRecord[],2,FALSE),"")</f>
        <v>#VALUE!</v>
      </c>
      <c r="Q37" s="33" t="e" vm="10">
        <f>IFERROR(VLOOKUP(JO_001[[#This Row],[creditAccountId]],accountRecord[],2,FALSE),"")</f>
        <v>#VALUE!</v>
      </c>
      <c r="R37" s="33" t="e" vm="12">
        <f>IFERROR(VLOOKUP(JO_001[[#This Row],[feeAccountId]],accountRecord[],2,FALSE),"")</f>
        <v>#VALUE!</v>
      </c>
      <c r="S37" s="34" t="s">
        <v>307</v>
      </c>
      <c r="T37" s="34" t="s">
        <v>313</v>
      </c>
      <c r="U37" s="34"/>
      <c r="V37" s="33" t="str" cm="1">
        <f t="array" ref="V37">_FV(JO_001[[#This Row],[User]],"user_id")</f>
        <v>test01@example.com</v>
      </c>
    </row>
    <row r="38" spans="1:22" s="17" customFormat="1" x14ac:dyDescent="0.55000000000000004">
      <c r="A38" s="61">
        <f t="shared" si="1"/>
        <v>37</v>
      </c>
      <c r="B38" s="33" t="str" cm="1">
        <f t="array" ref="B38">"/journals"&amp;IF(COUNTBLANK(JO_001[[#This Row],[Journal]]),"","/"&amp;_FV(JO_001[[#This Row],[Journal]],"id"))</f>
        <v>/journals/1</v>
      </c>
      <c r="C38" s="38" t="e" vm="14">
        <v>#VALUE!</v>
      </c>
      <c r="D38" s="33" t="s">
        <v>208</v>
      </c>
      <c r="E38" s="60">
        <v>400</v>
      </c>
      <c r="F38" s="39" t="e" vm="2">
        <v>#VALUE!</v>
      </c>
      <c r="G38" s="33"/>
      <c r="H38" s="54">
        <v>43831</v>
      </c>
      <c r="I38" s="33">
        <v>2</v>
      </c>
      <c r="J38" s="33">
        <v>1000</v>
      </c>
      <c r="K38" s="33"/>
      <c r="L38" s="36" t="s">
        <v>28</v>
      </c>
      <c r="M38" s="36" t="s">
        <v>51</v>
      </c>
      <c r="N38" s="37"/>
      <c r="O38" s="33"/>
      <c r="P38" s="33" t="e" vm="9">
        <f>IFERROR(VLOOKUP(JO_001[[#This Row],[debitAccountId]],accountRecord[],2,FALSE),"")</f>
        <v>#VALUE!</v>
      </c>
      <c r="Q38" s="26" t="e" vm="13">
        <f>IFERROR(VLOOKUP(JO_001[[#This Row],[creditAccountId]],accountRecord[],2,FALSE),"")</f>
        <v>#VALUE!</v>
      </c>
      <c r="R38" s="33" t="str">
        <f>IFERROR(VLOOKUP(JO_001[[#This Row],[feeAccountId]],accountRecord[],2,FALSE),"")</f>
        <v/>
      </c>
      <c r="S38" s="34" t="s">
        <v>303</v>
      </c>
      <c r="T38" s="33" t="s">
        <v>315</v>
      </c>
      <c r="U38" s="33"/>
      <c r="V38" s="33" t="str" cm="1">
        <f t="array" ref="V38">_FV(JO_001[[#This Row],[User]],"user_id")</f>
        <v>test01@example.com</v>
      </c>
    </row>
    <row r="39" spans="1:22" s="17" customFormat="1" x14ac:dyDescent="0.55000000000000004">
      <c r="A39" s="61">
        <f t="shared" si="1"/>
        <v>38</v>
      </c>
      <c r="B39" s="33" t="str" cm="1">
        <f t="array" ref="B39">"/journals"&amp;IF(COUNTBLANK(JO_001[[#This Row],[Journal]]),"","/"&amp;_FV(JO_001[[#This Row],[Journal]],"id"))</f>
        <v>/journals/1</v>
      </c>
      <c r="C39" s="38" t="e" vm="14">
        <v>#VALUE!</v>
      </c>
      <c r="D39" s="33" t="s">
        <v>208</v>
      </c>
      <c r="E39" s="60">
        <v>400</v>
      </c>
      <c r="F39" s="39" t="e" vm="2">
        <v>#VALUE!</v>
      </c>
      <c r="G39" s="33"/>
      <c r="H39" s="54">
        <v>43831</v>
      </c>
      <c r="I39" s="33">
        <v>1</v>
      </c>
      <c r="J39" s="33">
        <v>1000</v>
      </c>
      <c r="K39" s="33"/>
      <c r="L39" s="36" t="s">
        <v>51</v>
      </c>
      <c r="M39" s="36" t="s">
        <v>27</v>
      </c>
      <c r="N39" s="37"/>
      <c r="O39" s="33"/>
      <c r="P39" s="26" t="e" vm="13">
        <f>IFERROR(VLOOKUP(JO_001[[#This Row],[debitAccountId]],accountRecord[],2,FALSE),"")</f>
        <v>#VALUE!</v>
      </c>
      <c r="Q39" s="33" t="e" vm="5">
        <f>IFERROR(VLOOKUP(JO_001[[#This Row],[creditAccountId]],accountRecord[],2,FALSE),"")</f>
        <v>#VALUE!</v>
      </c>
      <c r="R39" s="33" t="str">
        <f>IFERROR(VLOOKUP(JO_001[[#This Row],[feeAccountId]],accountRecord[],2,FALSE),"")</f>
        <v/>
      </c>
      <c r="S39" s="34" t="s">
        <v>305</v>
      </c>
      <c r="T39" s="33" t="s">
        <v>315</v>
      </c>
      <c r="U39" s="33"/>
      <c r="V39" s="33" t="str" cm="1">
        <f t="array" ref="V39">_FV(JO_001[[#This Row],[User]],"user_id")</f>
        <v>test01@example.com</v>
      </c>
    </row>
    <row r="40" spans="1:22" s="17" customFormat="1" x14ac:dyDescent="0.55000000000000004">
      <c r="A40" s="61">
        <f t="shared" si="1"/>
        <v>39</v>
      </c>
      <c r="B40" s="33" t="str" cm="1">
        <f t="array" ref="B40">"/journals"&amp;IF(COUNTBLANK(JO_001[[#This Row],[Journal]]),"","/"&amp;_FV(JO_001[[#This Row],[Journal]],"id"))</f>
        <v>/journals/1</v>
      </c>
      <c r="C40" s="38" t="e" vm="14">
        <v>#VALUE!</v>
      </c>
      <c r="D40" s="33" t="s">
        <v>208</v>
      </c>
      <c r="E40" s="60">
        <v>400</v>
      </c>
      <c r="F40" s="39" t="e" vm="2">
        <v>#VALUE!</v>
      </c>
      <c r="G40" s="33"/>
      <c r="H40" s="54">
        <v>43831</v>
      </c>
      <c r="I40" s="33">
        <v>3</v>
      </c>
      <c r="J40" s="33">
        <v>1000</v>
      </c>
      <c r="K40" s="33"/>
      <c r="L40" s="36" t="s">
        <v>50</v>
      </c>
      <c r="M40" s="36" t="s">
        <v>49</v>
      </c>
      <c r="N40" s="37" t="s">
        <v>28</v>
      </c>
      <c r="O40" s="33">
        <v>210</v>
      </c>
      <c r="P40" s="33" t="e" vm="10">
        <f>IFERROR(VLOOKUP(JO_001[[#This Row],[debitAccountId]],accountRecord[],2,FALSE),"")</f>
        <v>#VALUE!</v>
      </c>
      <c r="Q40" s="33" t="e" vm="11">
        <f>IFERROR(VLOOKUP(JO_001[[#This Row],[creditAccountId]],accountRecord[],2,FALSE),"")</f>
        <v>#VALUE!</v>
      </c>
      <c r="R40" s="26" t="e" vm="9">
        <f>IFERROR(VLOOKUP(JO_001[[#This Row],[feeAccountId]],accountRecord[],2,FALSE),"")</f>
        <v>#VALUE!</v>
      </c>
      <c r="S40" s="34" t="s">
        <v>309</v>
      </c>
      <c r="T40" s="33" t="s">
        <v>315</v>
      </c>
      <c r="U40" s="33"/>
      <c r="V40" s="33" t="str" cm="1">
        <f t="array" ref="V40">_FV(JO_001[[#This Row],[User]],"user_id")</f>
        <v>test01@example.com</v>
      </c>
    </row>
    <row r="41" spans="1:22" s="17" customFormat="1" x14ac:dyDescent="0.55000000000000004">
      <c r="A41" s="61">
        <f t="shared" si="1"/>
        <v>40</v>
      </c>
      <c r="B41" s="33" t="str" cm="1">
        <f t="array" ref="B41">"/journals"&amp;IF(COUNTBLANK(JO_001[[#This Row],[Journal]]),"","/"&amp;_FV(JO_001[[#This Row],[Journal]],"id"))</f>
        <v>/journals/34</v>
      </c>
      <c r="C41" s="38" t="e" vm="16">
        <v>#VALUE!</v>
      </c>
      <c r="D41" s="33" t="s">
        <v>208</v>
      </c>
      <c r="E41" s="60">
        <v>200</v>
      </c>
      <c r="F41" s="39" t="e" vm="2">
        <v>#VALUE!</v>
      </c>
      <c r="G41" s="33"/>
      <c r="H41" s="54">
        <v>43831</v>
      </c>
      <c r="I41" s="33">
        <v>2</v>
      </c>
      <c r="J41" s="33">
        <v>1000</v>
      </c>
      <c r="K41" s="33"/>
      <c r="L41" s="36" t="s">
        <v>28</v>
      </c>
      <c r="M41" s="36" t="s">
        <v>51</v>
      </c>
      <c r="N41" s="37"/>
      <c r="O41" s="33"/>
      <c r="P41" s="33" t="e" vm="9">
        <f>IFERROR(VLOOKUP(JO_001[[#This Row],[debitAccountId]],accountRecord[],2,FALSE),"")</f>
        <v>#VALUE!</v>
      </c>
      <c r="Q41" s="33" t="e" vm="13">
        <f>IFERROR(VLOOKUP(JO_001[[#This Row],[creditAccountId]],accountRecord[],2,FALSE),"")</f>
        <v>#VALUE!</v>
      </c>
      <c r="R41" s="33" t="str">
        <f>IFERROR(VLOOKUP(JO_001[[#This Row],[feeAccountId]],accountRecord[],2,FALSE),"")</f>
        <v/>
      </c>
      <c r="S41" s="34" t="s">
        <v>191</v>
      </c>
      <c r="T41" s="34" t="str" cm="1">
        <f t="array" ref="T41">_FV(JO_001[[#This Row],[Journal]],"id")</f>
        <v>34</v>
      </c>
      <c r="U41" s="34"/>
      <c r="V41" s="33" t="str" cm="1">
        <f t="array" ref="V41">_FV(JO_001[[#This Row],[User]],"user_id")</f>
        <v>test01@example.com</v>
      </c>
    </row>
    <row r="42" spans="1:22" s="17" customFormat="1" x14ac:dyDescent="0.55000000000000004">
      <c r="A42" s="61">
        <f t="shared" si="1"/>
        <v>41</v>
      </c>
      <c r="B42" s="33" t="str" cm="1">
        <f t="array" ref="B42">"/journals"&amp;IF(COUNTBLANK(JO_001[[#This Row],[Journal]]),"","/"&amp;_FV(JO_001[[#This Row],[Journal]],"id"))</f>
        <v>/journals/35</v>
      </c>
      <c r="C42" s="38" t="e" vm="17">
        <v>#VALUE!</v>
      </c>
      <c r="D42" s="33" t="s">
        <v>208</v>
      </c>
      <c r="E42" s="60">
        <v>200</v>
      </c>
      <c r="F42" s="39" t="e" vm="2">
        <v>#VALUE!</v>
      </c>
      <c r="G42" s="33"/>
      <c r="H42" s="54">
        <v>43831</v>
      </c>
      <c r="I42" s="33">
        <v>1</v>
      </c>
      <c r="J42" s="33">
        <v>1000</v>
      </c>
      <c r="K42" s="33"/>
      <c r="L42" s="36" t="s">
        <v>51</v>
      </c>
      <c r="M42" s="36" t="s">
        <v>27</v>
      </c>
      <c r="N42" s="37"/>
      <c r="O42" s="33"/>
      <c r="P42" s="33" t="e" vm="13">
        <f>IFERROR(VLOOKUP(JO_001[[#This Row],[debitAccountId]],accountRecord[],2,FALSE),"")</f>
        <v>#VALUE!</v>
      </c>
      <c r="Q42" s="33" t="e" vm="5">
        <f>IFERROR(VLOOKUP(JO_001[[#This Row],[creditAccountId]],accountRecord[],2,FALSE),"")</f>
        <v>#VALUE!</v>
      </c>
      <c r="R42" s="33" t="str">
        <f>IFERROR(VLOOKUP(JO_001[[#This Row],[feeAccountId]],accountRecord[],2,FALSE),"")</f>
        <v/>
      </c>
      <c r="S42" s="34" t="s">
        <v>191</v>
      </c>
      <c r="T42" s="34" t="str" cm="1">
        <f t="array" ref="T42">_FV(JO_001[[#This Row],[Journal]],"id")</f>
        <v>35</v>
      </c>
      <c r="U42" s="34"/>
      <c r="V42" s="33" t="str" cm="1">
        <f t="array" ref="V42">_FV(JO_001[[#This Row],[User]],"user_id")</f>
        <v>test01@example.com</v>
      </c>
    </row>
    <row r="43" spans="1:22" s="17" customFormat="1" x14ac:dyDescent="0.55000000000000004">
      <c r="A43" s="61">
        <f t="shared" si="1"/>
        <v>42</v>
      </c>
      <c r="B43" s="33" t="str" cm="1">
        <f t="array" ref="B43">"/journals"&amp;IF(COUNTBLANK(JO_001[[#This Row],[Journal]]),"","/"&amp;_FV(JO_001[[#This Row],[Journal]],"id"))</f>
        <v>/journals/36</v>
      </c>
      <c r="C43" s="38" t="e" vm="15">
        <v>#VALUE!</v>
      </c>
      <c r="D43" s="33" t="s">
        <v>208</v>
      </c>
      <c r="E43" s="60">
        <v>200</v>
      </c>
      <c r="F43" s="39" t="e" vm="2">
        <v>#VALUE!</v>
      </c>
      <c r="G43" s="33"/>
      <c r="H43" s="54">
        <v>43831</v>
      </c>
      <c r="I43" s="33">
        <v>3</v>
      </c>
      <c r="J43" s="33">
        <v>1000</v>
      </c>
      <c r="K43" s="33"/>
      <c r="L43" s="36" t="s">
        <v>50</v>
      </c>
      <c r="M43" s="36" t="s">
        <v>49</v>
      </c>
      <c r="N43" s="37" t="s">
        <v>28</v>
      </c>
      <c r="O43" s="33">
        <v>210</v>
      </c>
      <c r="P43" s="33" t="e" vm="10">
        <f>IFERROR(VLOOKUP(JO_001[[#This Row],[debitAccountId]],accountRecord[],2,FALSE),"")</f>
        <v>#VALUE!</v>
      </c>
      <c r="Q43" s="33" t="e" vm="11">
        <f>IFERROR(VLOOKUP(JO_001[[#This Row],[creditAccountId]],accountRecord[],2,FALSE),"")</f>
        <v>#VALUE!</v>
      </c>
      <c r="R43" s="33" t="e" vm="9">
        <f>IFERROR(VLOOKUP(JO_001[[#This Row],[feeAccountId]],accountRecord[],2,FALSE),"")</f>
        <v>#VALUE!</v>
      </c>
      <c r="S43" s="34" t="s">
        <v>191</v>
      </c>
      <c r="T43" s="34" t="str" cm="1">
        <f t="array" ref="T43">_FV(JO_001[[#This Row],[Journal]],"id")</f>
        <v>36</v>
      </c>
      <c r="U43" s="34"/>
      <c r="V43" s="33" t="str" cm="1">
        <f t="array" ref="V43">_FV(JO_001[[#This Row],[User]],"user_id")</f>
        <v>test01@example.com</v>
      </c>
    </row>
    <row r="44" spans="1:22" s="17" customFormat="1" x14ac:dyDescent="0.55000000000000004">
      <c r="A44" s="61">
        <f>ROW()-1</f>
        <v>43</v>
      </c>
      <c r="B44" s="33" t="str" cm="1">
        <f t="array" ref="B44">"/journals"&amp;IF(COUNTBLANK(JO_001[[#This Row],[Journal]]),"","/"&amp;_FV(JO_001[[#This Row],[Journal]],"id"))</f>
        <v>/journals/36</v>
      </c>
      <c r="C44" s="38" t="e" vm="15">
        <v>#VALUE!</v>
      </c>
      <c r="D44" s="33" t="s">
        <v>208</v>
      </c>
      <c r="E44" s="60">
        <v>400</v>
      </c>
      <c r="F44" s="39" t="e" vm="2">
        <v>#VALUE!</v>
      </c>
      <c r="G44" s="33"/>
      <c r="H44" s="54">
        <v>43831</v>
      </c>
      <c r="I44" s="33">
        <v>3</v>
      </c>
      <c r="J44" s="33">
        <v>1000</v>
      </c>
      <c r="K44" s="33"/>
      <c r="L44" s="36" t="s">
        <v>50</v>
      </c>
      <c r="M44" s="36" t="s">
        <v>49</v>
      </c>
      <c r="N44" s="36" t="s">
        <v>30</v>
      </c>
      <c r="O44" s="33">
        <v>210</v>
      </c>
      <c r="P44" s="33" t="e" vm="10">
        <f>IFERROR(VLOOKUP(JO_001[[#This Row],[debitAccountId]],accountRecord[],2,FALSE),"")</f>
        <v>#VALUE!</v>
      </c>
      <c r="Q44" s="33" t="e" vm="11">
        <f>IFERROR(VLOOKUP(JO_001[[#This Row],[creditAccountId]],accountRecord[],2,FALSE),"")</f>
        <v>#VALUE!</v>
      </c>
      <c r="R44" s="26" t="e" vm="18">
        <f>IFERROR(VLOOKUP(JO_001[[#This Row],[feeAccountId]],accountRecord[],2,FALSE),"")</f>
        <v>#VALUE!</v>
      </c>
      <c r="S44" s="34" t="s">
        <v>309</v>
      </c>
      <c r="T44" s="33" t="s">
        <v>315</v>
      </c>
      <c r="U44" s="33"/>
      <c r="V44" s="33" t="str" cm="1">
        <f t="array" ref="V44">_FV(JO_001[[#This Row],[User]],"user_id")</f>
        <v>test01@example.com</v>
      </c>
    </row>
    <row r="45" spans="1:22" s="17" customFormat="1" x14ac:dyDescent="0.55000000000000004">
      <c r="A45" s="61">
        <f>ROW()-1</f>
        <v>44</v>
      </c>
      <c r="B45" s="33" t="str" cm="1">
        <f t="array" ref="B45">"/journals"&amp;IF(COUNTBLANK(JO_001[[#This Row],[Journal]]),"","/"&amp;_FV(JO_001[[#This Row],[Journal]],"id"))</f>
        <v>/journals/36</v>
      </c>
      <c r="C45" s="38" t="e" vm="15">
        <v>#VALUE!</v>
      </c>
      <c r="D45" s="33" t="s">
        <v>208</v>
      </c>
      <c r="E45" s="60">
        <v>400</v>
      </c>
      <c r="F45" s="39" t="e" vm="2">
        <v>#VALUE!</v>
      </c>
      <c r="G45" s="33"/>
      <c r="H45" s="54">
        <v>43831</v>
      </c>
      <c r="I45" s="33">
        <v>3</v>
      </c>
      <c r="J45" s="33">
        <v>1000</v>
      </c>
      <c r="K45" s="33"/>
      <c r="L45" s="36" t="s">
        <v>50</v>
      </c>
      <c r="M45" s="36" t="s">
        <v>49</v>
      </c>
      <c r="N45" s="36" t="s">
        <v>48</v>
      </c>
      <c r="O45" s="33">
        <v>210</v>
      </c>
      <c r="P45" s="33" t="e" vm="10">
        <f>IFERROR(VLOOKUP(JO_001[[#This Row],[debitAccountId]],accountRecord[],2,FALSE),"")</f>
        <v>#VALUE!</v>
      </c>
      <c r="Q45" s="33" t="e" vm="11">
        <f>IFERROR(VLOOKUP(JO_001[[#This Row],[creditAccountId]],accountRecord[],2,FALSE),"")</f>
        <v>#VALUE!</v>
      </c>
      <c r="R45" s="26" t="e" vm="19">
        <f>IFERROR(VLOOKUP(JO_001[[#This Row],[feeAccountId]],accountRecord[],2,FALSE),"")</f>
        <v>#VALUE!</v>
      </c>
      <c r="S45" s="34" t="s">
        <v>309</v>
      </c>
      <c r="T45" s="33" t="s">
        <v>315</v>
      </c>
      <c r="U45" s="33"/>
      <c r="V45" s="33" t="str" cm="1">
        <f t="array" ref="V45">_FV(JO_001[[#This Row],[User]],"user_id")</f>
        <v>test01@example.com</v>
      </c>
    </row>
    <row r="46" spans="1:22" s="17" customFormat="1" x14ac:dyDescent="0.55000000000000004">
      <c r="A46" s="61">
        <f t="shared" si="1"/>
        <v>45</v>
      </c>
      <c r="B46" s="33" t="s">
        <v>389</v>
      </c>
      <c r="C46" s="38"/>
      <c r="D46" s="33" t="s">
        <v>208</v>
      </c>
      <c r="E46" s="60">
        <v>404</v>
      </c>
      <c r="F46" s="39" t="e" vm="2">
        <v>#VALUE!</v>
      </c>
      <c r="G46" s="33"/>
      <c r="H46" s="54">
        <v>43831</v>
      </c>
      <c r="I46" s="33">
        <v>3</v>
      </c>
      <c r="J46" s="33">
        <v>1000</v>
      </c>
      <c r="K46" s="33"/>
      <c r="L46" s="36" t="s">
        <v>50</v>
      </c>
      <c r="M46" s="36" t="s">
        <v>49</v>
      </c>
      <c r="N46" s="37"/>
      <c r="O46" s="33"/>
      <c r="P46" s="33" t="e" vm="10">
        <f>IFERROR(VLOOKUP(JO_001[[#This Row],[debitAccountId]],accountRecord[],2,FALSE),"")</f>
        <v>#VALUE!</v>
      </c>
      <c r="Q46" s="33" t="e" vm="11">
        <f>IFERROR(VLOOKUP(JO_001[[#This Row],[creditAccountId]],accountRecord[],2,FALSE),"")</f>
        <v>#VALUE!</v>
      </c>
      <c r="R46" s="33" t="str">
        <f>IFERROR(VLOOKUP(JO_001[[#This Row],[feeAccountId]],accountRecord[],2,FALSE),"")</f>
        <v/>
      </c>
      <c r="S46" s="34"/>
      <c r="T46" s="34"/>
      <c r="U46" s="34"/>
      <c r="V46" s="33" t="str" cm="1">
        <f t="array" ref="V46">_FV(JO_001[[#This Row],[User]],"user_id")</f>
        <v>test01@example.com</v>
      </c>
    </row>
    <row r="47" spans="1:22" s="17" customFormat="1" x14ac:dyDescent="0.55000000000000004">
      <c r="A47" s="61">
        <f>ROW()-1</f>
        <v>46</v>
      </c>
      <c r="B47" s="33" t="str" cm="1">
        <f t="array" ref="B47">"/journals"&amp;IF(COUNTBLANK(JO_001[[#This Row],[Journal]]),"","/"&amp;_FV(JO_001[[#This Row],[Journal]],"id"))</f>
        <v>/journals/1</v>
      </c>
      <c r="C47" s="44" t="e" vm="14">
        <v>#VALUE!</v>
      </c>
      <c r="D47" s="33" t="s">
        <v>208</v>
      </c>
      <c r="E47" s="60">
        <v>404</v>
      </c>
      <c r="F47" s="39" t="e" vm="2">
        <v>#VALUE!</v>
      </c>
      <c r="G47" s="68" t="s">
        <v>367</v>
      </c>
      <c r="H47" s="54">
        <v>43831</v>
      </c>
      <c r="I47" s="33">
        <v>2</v>
      </c>
      <c r="J47" s="33">
        <v>10000000</v>
      </c>
      <c r="K47" s="33" t="str">
        <f t="shared" ref="K47" si="3">REPT(".",300)</f>
        <v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v>
      </c>
      <c r="L47" s="36" t="s">
        <v>28</v>
      </c>
      <c r="M47" s="36" t="s">
        <v>50</v>
      </c>
      <c r="N47" s="37"/>
      <c r="O47" s="33"/>
      <c r="P47" s="33" t="e" vm="9">
        <f>IFERROR(VLOOKUP(JO_001[[#This Row],[debitAccountId]],accountRecord[],2,FALSE),"")</f>
        <v>#VALUE!</v>
      </c>
      <c r="Q47" s="33" t="e" vm="10">
        <f>IFERROR(VLOOKUP(JO_001[[#This Row],[creditAccountId]],accountRecord[],2,FALSE),"")</f>
        <v>#VALUE!</v>
      </c>
      <c r="R47" s="33" t="str">
        <f>IFERROR(VLOOKUP(JO_001[[#This Row],[feeAccountId]],accountRecord[],2,FALSE),"")</f>
        <v/>
      </c>
      <c r="S47" s="34"/>
      <c r="T47" s="34"/>
      <c r="U47" s="34"/>
      <c r="V47" s="33" t="str" cm="1">
        <f t="array" ref="V47">_FV(JO_001[[#This Row],[User]],"user_id")</f>
        <v>test01@example.com</v>
      </c>
    </row>
    <row r="48" spans="1:22" s="17" customFormat="1" x14ac:dyDescent="0.55000000000000004">
      <c r="A48" s="61">
        <f t="shared" si="1"/>
        <v>47</v>
      </c>
      <c r="B48" s="33" t="str" cm="1">
        <f t="array" ref="B48">"/journals"&amp;IF(COUNTBLANK(JO_001[[#This Row],[Journal]]),"","/"&amp;_FV(JO_001[[#This Row],[Journal]],"id"))</f>
        <v>/journals/1</v>
      </c>
      <c r="C48" s="38" t="e" vm="14">
        <v>#VALUE!</v>
      </c>
      <c r="D48" s="33" t="s">
        <v>222</v>
      </c>
      <c r="E48" s="60">
        <v>200</v>
      </c>
      <c r="F48" s="39" t="e" vm="2">
        <v>#VALUE!</v>
      </c>
      <c r="G48" s="33"/>
      <c r="H48" s="54"/>
      <c r="I48" s="33"/>
      <c r="J48" s="33"/>
      <c r="K48" s="33"/>
      <c r="L48" s="36"/>
      <c r="M48" s="36"/>
      <c r="N48" s="37"/>
      <c r="O48" s="33"/>
      <c r="P48" s="38" t="str">
        <f>IFERROR(VLOOKUP(JO_001[[#This Row],[debitAccountId]],accountRecord[],2,FALSE),"")</f>
        <v/>
      </c>
      <c r="Q48" s="38" t="str">
        <f>IFERROR(VLOOKUP(JO_001[[#This Row],[creditAccountId]],accountRecord[],2,FALSE),"")</f>
        <v/>
      </c>
      <c r="R48" s="38" t="str">
        <f>IFERROR(VLOOKUP(JO_001[[#This Row],[feeAccountId]],accountRecord[],2,FALSE),"")</f>
        <v/>
      </c>
      <c r="S48" s="34" t="s">
        <v>191</v>
      </c>
      <c r="T48" s="34" t="str" cm="1">
        <f t="array" ref="T48">_FV(JO_001[[#This Row],[Journal]],"id")</f>
        <v>1</v>
      </c>
      <c r="U48" s="34"/>
      <c r="V48" s="33" t="str" cm="1">
        <f t="array" ref="V48">_FV(JO_001[[#This Row],[User]],"user_id")</f>
        <v>test01@example.com</v>
      </c>
    </row>
    <row r="49" spans="1:22" s="17" customFormat="1" x14ac:dyDescent="0.55000000000000004">
      <c r="A49" s="61">
        <f t="shared" si="1"/>
        <v>48</v>
      </c>
      <c r="B49" s="33" t="str" cm="1">
        <f t="array" ref="B49">"/journals"&amp;IF(COUNTBLANK(JO_001[[#This Row],[Journal]]),"","/"&amp;_FV(JO_001[[#This Row],[Journal]],"id"))</f>
        <v>/journals/1</v>
      </c>
      <c r="C49" s="38" t="e" vm="14">
        <v>#VALUE!</v>
      </c>
      <c r="D49" s="33" t="s">
        <v>222</v>
      </c>
      <c r="E49" s="60">
        <v>200</v>
      </c>
      <c r="F49" s="39" t="e" vm="2">
        <v>#VALUE!</v>
      </c>
      <c r="G49" s="33"/>
      <c r="H49" s="54"/>
      <c r="I49" s="33"/>
      <c r="J49" s="33"/>
      <c r="K49" s="33"/>
      <c r="L49" s="36"/>
      <c r="M49" s="36"/>
      <c r="N49" s="37"/>
      <c r="O49" s="33"/>
      <c r="P49" s="38" t="str">
        <f>IFERROR(VLOOKUP(JO_001[[#This Row],[debitAccountId]],accountRecord[],2,FALSE),"")</f>
        <v/>
      </c>
      <c r="Q49" s="38" t="str">
        <f>IFERROR(VLOOKUP(JO_001[[#This Row],[creditAccountId]],accountRecord[],2,FALSE),"")</f>
        <v/>
      </c>
      <c r="R49" s="38" t="str">
        <f>IFERROR(VLOOKUP(JO_001[[#This Row],[feeAccountId]],accountRecord[],2,FALSE),"")</f>
        <v/>
      </c>
      <c r="S49" s="34" t="s">
        <v>350</v>
      </c>
      <c r="T49" s="50" t="str" cm="1">
        <f t="array" ref="T49">TEXT(_FV(JO_001[[#This Row],[Journal]],"accrual_date"),"yyyy-mm-dd")</f>
        <v>2020-08-01</v>
      </c>
      <c r="U49" s="50"/>
      <c r="V49" s="33" t="str" cm="1">
        <f t="array" ref="V49">_FV(JO_001[[#This Row],[User]],"user_id")</f>
        <v>test01@example.com</v>
      </c>
    </row>
    <row r="50" spans="1:22" s="17" customFormat="1" x14ac:dyDescent="0.55000000000000004">
      <c r="A50" s="61">
        <f t="shared" si="1"/>
        <v>49</v>
      </c>
      <c r="B50" s="33" t="str" cm="1">
        <f t="array" ref="B50">"/journals"&amp;IF(COUNTBLANK(JO_001[[#This Row],[Journal]]),"","/"&amp;_FV(JO_001[[#This Row],[Journal]],"id"))</f>
        <v>/journals/1</v>
      </c>
      <c r="C50" s="38" t="e" vm="14">
        <v>#VALUE!</v>
      </c>
      <c r="D50" s="33" t="s">
        <v>222</v>
      </c>
      <c r="E50" s="60">
        <v>200</v>
      </c>
      <c r="F50" s="39" t="e" vm="2">
        <v>#VALUE!</v>
      </c>
      <c r="G50" s="33"/>
      <c r="H50" s="54"/>
      <c r="I50" s="33"/>
      <c r="J50" s="33"/>
      <c r="K50" s="33"/>
      <c r="L50" s="36"/>
      <c r="M50" s="36"/>
      <c r="N50" s="37"/>
      <c r="O50" s="33"/>
      <c r="P50" s="38" t="str">
        <f>IFERROR(VLOOKUP(JO_001[[#This Row],[debitAccountId]],accountRecord[],2,FALSE),"")</f>
        <v/>
      </c>
      <c r="Q50" s="38" t="str">
        <f>IFERROR(VLOOKUP(JO_001[[#This Row],[creditAccountId]],accountRecord[],2,FALSE),"")</f>
        <v/>
      </c>
      <c r="R50" s="38" t="str">
        <f>IFERROR(VLOOKUP(JO_001[[#This Row],[feeAccountId]],accountRecord[],2,FALSE),"")</f>
        <v/>
      </c>
      <c r="S50" s="34" t="s">
        <v>352</v>
      </c>
      <c r="T50" s="34" cm="1">
        <f t="array" ref="T50">_FV(JO_001[[#This Row],[Journal]],"amount")</f>
        <v>200000</v>
      </c>
      <c r="U50" s="34"/>
      <c r="V50" s="33" t="str" cm="1">
        <f t="array" ref="V50">_FV(JO_001[[#This Row],[User]],"user_id")</f>
        <v>test01@example.com</v>
      </c>
    </row>
    <row r="51" spans="1:22" s="17" customFormat="1" x14ac:dyDescent="0.55000000000000004">
      <c r="A51" s="61">
        <f t="shared" si="1"/>
        <v>50</v>
      </c>
      <c r="B51" s="33" t="str" cm="1">
        <f t="array" ref="B51">"/journals"&amp;IF(COUNTBLANK(JO_001[[#This Row],[Journal]]),"","/"&amp;_FV(JO_001[[#This Row],[Journal]],"id"))</f>
        <v>/journals/1</v>
      </c>
      <c r="C51" s="38" t="e" vm="14">
        <v>#VALUE!</v>
      </c>
      <c r="D51" s="33" t="s">
        <v>222</v>
      </c>
      <c r="E51" s="60">
        <v>200</v>
      </c>
      <c r="F51" s="39" t="e" vm="2">
        <v>#VALUE!</v>
      </c>
      <c r="G51" s="33"/>
      <c r="H51" s="54"/>
      <c r="I51" s="33"/>
      <c r="J51" s="33"/>
      <c r="K51" s="33"/>
      <c r="L51" s="36"/>
      <c r="M51" s="36"/>
      <c r="N51" s="37"/>
      <c r="O51" s="33"/>
      <c r="P51" s="38" t="str">
        <f>IFERROR(VLOOKUP(JO_001[[#This Row],[debitAccountId]],accountRecord[],2,FALSE),"")</f>
        <v/>
      </c>
      <c r="Q51" s="38" t="str">
        <f>IFERROR(VLOOKUP(JO_001[[#This Row],[creditAccountId]],accountRecord[],2,FALSE),"")</f>
        <v/>
      </c>
      <c r="R51" s="38" t="str">
        <f>IFERROR(VLOOKUP(JO_001[[#This Row],[feeAccountId]],accountRecord[],2,FALSE),"")</f>
        <v/>
      </c>
      <c r="S51" s="34" t="s">
        <v>354</v>
      </c>
      <c r="T51" s="34" cm="1">
        <f t="array" ref="T51">_FV(JO_001[[#This Row],[Journal]],"journal_div")</f>
        <v>1</v>
      </c>
      <c r="U51" s="34"/>
      <c r="V51" s="33" t="str" cm="1">
        <f t="array" ref="V51">_FV(JO_001[[#This Row],[User]],"user_id")</f>
        <v>test01@example.com</v>
      </c>
    </row>
    <row r="52" spans="1:22" s="17" customFormat="1" x14ac:dyDescent="0.55000000000000004">
      <c r="A52" s="61">
        <f t="shared" si="1"/>
        <v>51</v>
      </c>
      <c r="B52" s="33" t="str" cm="1">
        <f t="array" ref="B52">"/journals"&amp;IF(COUNTBLANK(JO_001[[#This Row],[Journal]]),"","/"&amp;_FV(JO_001[[#This Row],[Journal]],"id"))</f>
        <v>/journals/1</v>
      </c>
      <c r="C52" s="38" t="e" vm="14">
        <v>#VALUE!</v>
      </c>
      <c r="D52" s="33" t="s">
        <v>222</v>
      </c>
      <c r="E52" s="60">
        <v>200</v>
      </c>
      <c r="F52" s="39" t="e" vm="2">
        <v>#VALUE!</v>
      </c>
      <c r="G52" s="33"/>
      <c r="H52" s="54"/>
      <c r="I52" s="33"/>
      <c r="J52" s="33"/>
      <c r="K52" s="33"/>
      <c r="L52" s="36"/>
      <c r="M52" s="36"/>
      <c r="N52" s="37"/>
      <c r="O52" s="33"/>
      <c r="P52" s="38" t="str">
        <f>IFERROR(VLOOKUP(JO_001[[#This Row],[debitAccountId]],accountRecord[],2,FALSE),"")</f>
        <v/>
      </c>
      <c r="Q52" s="38" t="str">
        <f>IFERROR(VLOOKUP(JO_001[[#This Row],[creditAccountId]],accountRecord[],2,FALSE),"")</f>
        <v/>
      </c>
      <c r="R52" s="38" t="str">
        <f>IFERROR(VLOOKUP(JO_001[[#This Row],[feeAccountId]],accountRecord[],2,FALSE),"")</f>
        <v/>
      </c>
      <c r="S52" s="34" t="s">
        <v>356</v>
      </c>
      <c r="T52" s="34" t="str" cm="1">
        <f t="array" ref="T52">_FV(JO_001[[#This Row],[Journal]],"credit_account_id")</f>
        <v>1</v>
      </c>
      <c r="U52" s="34"/>
      <c r="V52" s="33" t="str" cm="1">
        <f t="array" ref="V52">_FV(JO_001[[#This Row],[User]],"user_id")</f>
        <v>test01@example.com</v>
      </c>
    </row>
    <row r="53" spans="1:22" s="17" customFormat="1" x14ac:dyDescent="0.55000000000000004">
      <c r="A53" s="61">
        <f t="shared" si="1"/>
        <v>52</v>
      </c>
      <c r="B53" s="33" t="str" cm="1">
        <f t="array" ref="B53">"/journals"&amp;IF(COUNTBLANK(JO_001[[#This Row],[Journal]]),"","/"&amp;_FV(JO_001[[#This Row],[Journal]],"id"))</f>
        <v>/journals/1</v>
      </c>
      <c r="C53" s="38" t="e" vm="14">
        <v>#VALUE!</v>
      </c>
      <c r="D53" s="33" t="s">
        <v>222</v>
      </c>
      <c r="E53" s="60">
        <v>200</v>
      </c>
      <c r="F53" s="39" t="e" vm="2">
        <v>#VALUE!</v>
      </c>
      <c r="G53" s="33"/>
      <c r="H53" s="54"/>
      <c r="I53" s="33"/>
      <c r="J53" s="33"/>
      <c r="K53" s="33"/>
      <c r="L53" s="36"/>
      <c r="M53" s="36"/>
      <c r="N53" s="37"/>
      <c r="O53" s="33"/>
      <c r="P53" s="38" t="str">
        <f>IFERROR(VLOOKUP(JO_001[[#This Row],[debitAccountId]],accountRecord[],2,FALSE),"")</f>
        <v/>
      </c>
      <c r="Q53" s="38" t="str">
        <f>IFERROR(VLOOKUP(JO_001[[#This Row],[creditAccountId]],accountRecord[],2,FALSE),"")</f>
        <v/>
      </c>
      <c r="R53" s="38" t="str">
        <f>IFERROR(VLOOKUP(JO_001[[#This Row],[feeAccountId]],accountRecord[],2,FALSE),"")</f>
        <v/>
      </c>
      <c r="S53" s="34" t="s">
        <v>358</v>
      </c>
      <c r="T53" s="34" t="str" cm="1">
        <f t="array" ref="T53">_FV(JO_001[[#This Row],[Journal]],"debit_account_id")</f>
        <v>8</v>
      </c>
      <c r="U53" s="34"/>
      <c r="V53" s="33" t="str" cm="1">
        <f t="array" ref="V53">_FV(JO_001[[#This Row],[User]],"user_id")</f>
        <v>test01@example.com</v>
      </c>
    </row>
    <row r="54" spans="1:22" s="17" customFormat="1" x14ac:dyDescent="0.55000000000000004">
      <c r="A54" s="61">
        <f t="shared" si="1"/>
        <v>53</v>
      </c>
      <c r="B54" s="33" t="str" cm="1">
        <f t="array" ref="B54">"/journals"&amp;IF(COUNTBLANK(JO_001[[#This Row],[Journal]]),"","/"&amp;_FV(JO_001[[#This Row],[Journal]],"id"))</f>
        <v>/journals/1</v>
      </c>
      <c r="C54" s="38" t="e" vm="14">
        <v>#VALUE!</v>
      </c>
      <c r="D54" s="33" t="s">
        <v>222</v>
      </c>
      <c r="E54" s="60">
        <v>200</v>
      </c>
      <c r="F54" s="39" t="e" vm="2">
        <v>#VALUE!</v>
      </c>
      <c r="G54" s="33"/>
      <c r="H54" s="54"/>
      <c r="I54" s="33"/>
      <c r="J54" s="33"/>
      <c r="K54" s="33"/>
      <c r="L54" s="36"/>
      <c r="M54" s="36"/>
      <c r="N54" s="37"/>
      <c r="O54" s="33"/>
      <c r="P54" s="38" t="str">
        <f>IFERROR(VLOOKUP(JO_001[[#This Row],[debitAccountId]],accountRecord[],2,FALSE),"")</f>
        <v/>
      </c>
      <c r="Q54" s="38" t="str">
        <f>IFERROR(VLOOKUP(JO_001[[#This Row],[creditAccountId]],accountRecord[],2,FALSE),"")</f>
        <v/>
      </c>
      <c r="R54" s="38" t="str">
        <f>IFERROR(VLOOKUP(JO_001[[#This Row],[feeAccountId]],accountRecord[],2,FALSE),"")</f>
        <v/>
      </c>
      <c r="S54" s="34" t="s">
        <v>361</v>
      </c>
      <c r="T54" s="34"/>
      <c r="U54" s="34"/>
      <c r="V54" s="33" t="str" cm="1">
        <f t="array" ref="V54">_FV(JO_001[[#This Row],[User]],"user_id")</f>
        <v>test01@example.com</v>
      </c>
    </row>
    <row r="55" spans="1:22" s="17" customFormat="1" x14ac:dyDescent="0.55000000000000004">
      <c r="A55" s="61">
        <f t="shared" si="1"/>
        <v>54</v>
      </c>
      <c r="B55" s="33" t="str" cm="1">
        <f t="array" ref="B55">"/journals"&amp;IF(COUNTBLANK(JO_001[[#This Row],[Journal]]),"","/"&amp;_FV(JO_001[[#This Row],[Journal]],"id"))</f>
        <v>/journals/1</v>
      </c>
      <c r="C55" s="38" t="e" vm="14">
        <v>#VALUE!</v>
      </c>
      <c r="D55" s="33" t="s">
        <v>222</v>
      </c>
      <c r="E55" s="60">
        <v>200</v>
      </c>
      <c r="F55" s="39" t="e" vm="2">
        <v>#VALUE!</v>
      </c>
      <c r="G55" s="33"/>
      <c r="H55" s="54"/>
      <c r="I55" s="33"/>
      <c r="J55" s="33"/>
      <c r="K55" s="33"/>
      <c r="L55" s="36"/>
      <c r="M55" s="36"/>
      <c r="N55" s="37"/>
      <c r="O55" s="33"/>
      <c r="P55" s="38" t="str">
        <f>IFERROR(VLOOKUP(JO_001[[#This Row],[debitAccountId]],accountRecord[],2,FALSE),"")</f>
        <v/>
      </c>
      <c r="Q55" s="38" t="str">
        <f>IFERROR(VLOOKUP(JO_001[[#This Row],[creditAccountId]],accountRecord[],2,FALSE),"")</f>
        <v/>
      </c>
      <c r="R55" s="38" t="str">
        <f>IFERROR(VLOOKUP(JO_001[[#This Row],[feeAccountId]],accountRecord[],2,FALSE),"")</f>
        <v/>
      </c>
      <c r="S55" s="34" t="s">
        <v>230</v>
      </c>
      <c r="T55" s="34" t="str" cm="1">
        <f t="array" ref="T55">_FV(JO_001[[#This Row],[Journal]],"memo")</f>
        <v>2020-08-01 200000</v>
      </c>
      <c r="U55" s="34"/>
      <c r="V55" s="33" t="str" cm="1">
        <f t="array" ref="V55">_FV(JO_001[[#This Row],[User]],"user_id")</f>
        <v>test01@example.com</v>
      </c>
    </row>
    <row r="56" spans="1:22" s="17" customFormat="1" x14ac:dyDescent="0.55000000000000004">
      <c r="A56" s="61">
        <f t="shared" si="1"/>
        <v>55</v>
      </c>
      <c r="B56" s="33" t="str" cm="1">
        <f t="array" ref="B56">"/journals"&amp;IF(COUNTBLANK(JO_001[[#This Row],[Journal]]),"","/"&amp;_FV(JO_001[[#This Row],[Journal]],"id"))</f>
        <v>/journals/5</v>
      </c>
      <c r="C56" s="38" t="e" vm="20">
        <v>#VALUE!</v>
      </c>
      <c r="D56" s="33" t="s">
        <v>222</v>
      </c>
      <c r="E56" s="60">
        <v>200</v>
      </c>
      <c r="F56" s="39" t="e" vm="2">
        <v>#VALUE!</v>
      </c>
      <c r="G56" s="33"/>
      <c r="H56" s="54"/>
      <c r="I56" s="33"/>
      <c r="J56" s="33"/>
      <c r="K56" s="33"/>
      <c r="L56" s="36"/>
      <c r="M56" s="36"/>
      <c r="N56" s="37"/>
      <c r="O56" s="33"/>
      <c r="P56" s="38" t="str">
        <f>IFERROR(VLOOKUP(JO_001[[#This Row],[debitAccountId]],accountRecord[],2,FALSE),"")</f>
        <v/>
      </c>
      <c r="Q56" s="38" t="str">
        <f>IFERROR(VLOOKUP(JO_001[[#This Row],[creditAccountId]],accountRecord[],2,FALSE),"")</f>
        <v/>
      </c>
      <c r="R56" s="38" t="str">
        <f>IFERROR(VLOOKUP(JO_001[[#This Row],[feeAccountId]],accountRecord[],2,FALSE),"")</f>
        <v/>
      </c>
      <c r="S56" s="34" t="s">
        <v>364</v>
      </c>
      <c r="T56" s="34" t="str" cm="1">
        <f t="array" ref="T56">_FV(JO_001[[#This Row],[Journal]],"fee_account_id")</f>
        <v>3</v>
      </c>
      <c r="U56" s="34"/>
      <c r="V56" s="33" t="str" cm="1">
        <f t="array" ref="V56">_FV(JO_001[[#This Row],[User]],"user_id")</f>
        <v>test01@example.com</v>
      </c>
    </row>
    <row r="57" spans="1:22" s="17" customFormat="1" x14ac:dyDescent="0.55000000000000004">
      <c r="A57" s="61">
        <f t="shared" si="1"/>
        <v>56</v>
      </c>
      <c r="B57" s="33" t="str" cm="1">
        <f t="array" ref="B57">"/journals"&amp;IF(COUNTBLANK(JO_001[[#This Row],[Journal]]),"","/"&amp;_FV(JO_001[[#This Row],[Journal]],"id"))</f>
        <v>/journals/5</v>
      </c>
      <c r="C57" s="38" t="e" vm="20">
        <v>#VALUE!</v>
      </c>
      <c r="D57" s="33" t="s">
        <v>222</v>
      </c>
      <c r="E57" s="60">
        <v>200</v>
      </c>
      <c r="F57" s="39" t="e" vm="2">
        <v>#VALUE!</v>
      </c>
      <c r="G57" s="33"/>
      <c r="H57" s="54"/>
      <c r="I57" s="33"/>
      <c r="J57" s="33"/>
      <c r="K57" s="33"/>
      <c r="L57" s="36"/>
      <c r="M57" s="36"/>
      <c r="N57" s="37"/>
      <c r="O57" s="33"/>
      <c r="P57" s="38" t="str">
        <f>IFERROR(VLOOKUP(JO_001[[#This Row],[debitAccountId]],accountRecord[],2,FALSE),"")</f>
        <v/>
      </c>
      <c r="Q57" s="38" t="str">
        <f>IFERROR(VLOOKUP(JO_001[[#This Row],[creditAccountId]],accountRecord[],2,FALSE),"")</f>
        <v/>
      </c>
      <c r="R57" s="38" t="str">
        <f>IFERROR(VLOOKUP(JO_001[[#This Row],[feeAccountId]],accountRecord[],2,FALSE),"")</f>
        <v/>
      </c>
      <c r="S57" s="34" t="s">
        <v>366</v>
      </c>
      <c r="T57" s="34" cm="1">
        <f t="array" ref="T57">_FV(JO_001[[#This Row],[Journal]],"fee_amount")</f>
        <v>210</v>
      </c>
      <c r="U57" s="34"/>
      <c r="V57" s="33" t="str" cm="1">
        <f t="array" ref="V57">_FV(JO_001[[#This Row],[User]],"user_id")</f>
        <v>test01@example.com</v>
      </c>
    </row>
    <row r="58" spans="1:22" s="17" customFormat="1" x14ac:dyDescent="0.55000000000000004">
      <c r="A58" s="61">
        <f>ROW()-1</f>
        <v>57</v>
      </c>
      <c r="B58" s="33" t="str" cm="1">
        <f t="array" ref="B58">"/journals"&amp;IF(COUNTBLANK(JO_001[[#This Row],[Journal]]),"","/"&amp;_FV(JO_001[[#This Row],[Journal]],"id"))</f>
        <v>/journals/5</v>
      </c>
      <c r="C58" s="44" t="e" vm="20">
        <v>#VALUE!</v>
      </c>
      <c r="D58" s="33" t="s">
        <v>222</v>
      </c>
      <c r="E58" s="60">
        <v>404</v>
      </c>
      <c r="F58" s="39" t="e" vm="2">
        <v>#VALUE!</v>
      </c>
      <c r="G58" s="68" t="s">
        <v>367</v>
      </c>
      <c r="H58" s="54"/>
      <c r="I58" s="33"/>
      <c r="J58" s="33"/>
      <c r="K58" s="33"/>
      <c r="L58" s="36"/>
      <c r="M58" s="36"/>
      <c r="N58" s="37"/>
      <c r="O58" s="33"/>
      <c r="P58" s="38" t="str">
        <f>IFERROR(VLOOKUP(JO_001[[#This Row],[debitAccountId]],accountRecord[],2,FALSE),"")</f>
        <v/>
      </c>
      <c r="Q58" s="38" t="str">
        <f>IFERROR(VLOOKUP(JO_001[[#This Row],[creditAccountId]],accountRecord[],2,FALSE),"")</f>
        <v/>
      </c>
      <c r="R58" s="38" t="str">
        <f>IFERROR(VLOOKUP(JO_001[[#This Row],[feeAccountId]],accountRecord[],2,FALSE),"")</f>
        <v/>
      </c>
      <c r="S58" s="34"/>
      <c r="T58" s="34"/>
      <c r="U58" s="34"/>
      <c r="V58" s="33" t="str" cm="1">
        <f t="array" ref="V58">_FV(JO_001[[#This Row],[User]],"user_id")</f>
        <v>test01@example.com</v>
      </c>
    </row>
    <row r="59" spans="1:22" s="17" customFormat="1" x14ac:dyDescent="0.55000000000000004">
      <c r="A59" s="61">
        <f t="shared" ref="A59:A61" si="4">ROW()-1</f>
        <v>58</v>
      </c>
      <c r="B59" s="33" t="str" cm="1">
        <f t="array" ref="B59">"/journals"&amp;IF(COUNTBLANK(JO_001[[#This Row],[Journal]]),"","/"&amp;_FV(JO_001[[#This Row],[Journal]],"id"))</f>
        <v>/journals/1</v>
      </c>
      <c r="C59" s="38" t="e" vm="14">
        <v>#VALUE!</v>
      </c>
      <c r="D59" s="33" t="s">
        <v>249</v>
      </c>
      <c r="E59" s="60">
        <v>200</v>
      </c>
      <c r="F59" s="39" t="e" vm="2">
        <v>#VALUE!</v>
      </c>
      <c r="G59" s="33"/>
      <c r="H59" s="54"/>
      <c r="I59" s="33"/>
      <c r="J59" s="33"/>
      <c r="K59" s="33"/>
      <c r="L59" s="36"/>
      <c r="M59" s="36"/>
      <c r="N59" s="37"/>
      <c r="O59" s="33"/>
      <c r="P59" s="38" t="str">
        <f>IFERROR(VLOOKUP(JO_001[[#This Row],[debitAccountId]],accountRecord[],2,FALSE),"")</f>
        <v/>
      </c>
      <c r="Q59" s="38" t="str">
        <f>IFERROR(VLOOKUP(JO_001[[#This Row],[creditAccountId]],accountRecord[],2,FALSE),"")</f>
        <v/>
      </c>
      <c r="R59" s="38" t="str">
        <f>IFERROR(VLOOKUP(JO_001[[#This Row],[feeAccountId]],accountRecord[],2,FALSE),"")</f>
        <v/>
      </c>
      <c r="S59" s="34"/>
      <c r="T59" s="34"/>
      <c r="U59" s="34"/>
      <c r="V59" s="33" t="str" cm="1">
        <f t="array" ref="V59">_FV(JO_001[[#This Row],[User]],"user_id")</f>
        <v>test01@example.com</v>
      </c>
    </row>
    <row r="60" spans="1:22" s="17" customFormat="1" x14ac:dyDescent="0.55000000000000004">
      <c r="A60" s="61">
        <f t="shared" si="4"/>
        <v>59</v>
      </c>
      <c r="B60" s="33" t="s">
        <v>389</v>
      </c>
      <c r="C60" s="38"/>
      <c r="D60" s="33" t="s">
        <v>249</v>
      </c>
      <c r="E60" s="60">
        <v>200</v>
      </c>
      <c r="F60" s="39" t="e" vm="2">
        <v>#VALUE!</v>
      </c>
      <c r="G60" s="35"/>
      <c r="H60" s="54"/>
      <c r="I60" s="33"/>
      <c r="J60" s="37"/>
      <c r="K60" s="37"/>
      <c r="L60" s="37"/>
      <c r="M60" s="37"/>
      <c r="N60" s="37"/>
      <c r="O60" s="33"/>
      <c r="P60" s="38" t="str">
        <f>IFERROR(VLOOKUP(JO_001[[#This Row],[debitAccountId]],accountRecord[],2,FALSE),"")</f>
        <v/>
      </c>
      <c r="Q60" s="38" t="str">
        <f>IFERROR(VLOOKUP(JO_001[[#This Row],[creditAccountId]],accountRecord[],2,FALSE),"")</f>
        <v/>
      </c>
      <c r="R60" s="38" t="str">
        <f>IFERROR(VLOOKUP(JO_001[[#This Row],[feeAccountId]],accountRecord[],2,FALSE),"")</f>
        <v/>
      </c>
      <c r="S60" s="33"/>
      <c r="T60" s="33"/>
      <c r="U60" s="33"/>
      <c r="V60" s="33" t="str" cm="1">
        <f t="array" ref="V60">_FV(JO_001[[#This Row],[User]],"user_id")</f>
        <v>test01@example.com</v>
      </c>
    </row>
    <row r="61" spans="1:22" s="17" customFormat="1" x14ac:dyDescent="0.55000000000000004">
      <c r="A61" s="61">
        <f t="shared" si="4"/>
        <v>60</v>
      </c>
      <c r="B61" s="33" t="str" cm="1">
        <f t="array" ref="B61">"/journals"&amp;IF(COUNTBLANK(JO_001[[#This Row],[Journal]]),"","/"&amp;_FV(JO_001[[#This Row],[Journal]],"id"))</f>
        <v>/journals/1</v>
      </c>
      <c r="C61" s="38" t="e" vm="14">
        <v>#VALUE!</v>
      </c>
      <c r="D61" s="33" t="s">
        <v>249</v>
      </c>
      <c r="E61" s="60">
        <v>200</v>
      </c>
      <c r="F61" s="39" t="e" vm="2">
        <v>#VALUE!</v>
      </c>
      <c r="G61" s="51" t="s">
        <v>367</v>
      </c>
      <c r="H61" s="54"/>
      <c r="I61" s="33"/>
      <c r="J61" s="37"/>
      <c r="K61" s="37"/>
      <c r="L61" s="37"/>
      <c r="M61" s="37"/>
      <c r="N61" s="37"/>
      <c r="O61" s="33"/>
      <c r="P61" s="38" t="str">
        <f>IFERROR(VLOOKUP(JO_001[[#This Row],[debitAccountId]],accountRecord[],2,FALSE),"")</f>
        <v/>
      </c>
      <c r="Q61" s="38" t="str">
        <f>IFERROR(VLOOKUP(JO_001[[#This Row],[creditAccountId]],accountRecord[],2,FALSE),"")</f>
        <v/>
      </c>
      <c r="R61" s="38" t="str">
        <f>IFERROR(VLOOKUP(JO_001[[#This Row],[feeAccountId]],accountRecord[],2,FALSE),"")</f>
        <v/>
      </c>
      <c r="S61" s="33"/>
      <c r="T61" s="33"/>
      <c r="U61" s="33"/>
      <c r="V61" s="33" t="str" cm="1">
        <f t="array" ref="V61">_FV(JO_001[[#This Row],[User]],"user_id")</f>
        <v>test01@example.com</v>
      </c>
    </row>
  </sheetData>
  <phoneticPr fontId="1"/>
  <conditionalFormatting sqref="E2:E61">
    <cfRule type="expression" dxfId="1" priority="1">
      <formula>AND(E2&gt;=400,E2&lt;500)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B6768DF-F12A-415C-A8B4-83FA66463172}">
          <x14:formula1>
            <xm:f>'M1'!$B$29:$B$64</xm:f>
          </x14:formula1>
          <xm:sqref>C2:C61</xm:sqref>
        </x14:dataValidation>
        <x14:dataValidation type="list" allowBlank="1" showInputMessage="1" showErrorMessage="1" xr:uid="{87E51534-D056-4F22-B37A-C5817F2B716C}">
          <x14:formula1>
            <xm:f>'M2'!$B$2:$B$4</xm:f>
          </x14:formula1>
          <xm:sqref>F2:F61</xm:sqref>
        </x14:dataValidation>
        <x14:dataValidation type="list" allowBlank="1" showInputMessage="1" showErrorMessage="1" xr:uid="{3517FEED-3351-4678-BD4F-E15E0384065A}">
          <x14:formula1>
            <xm:f>'M1'!$A$9:$A$24</xm:f>
          </x14:formula1>
          <xm:sqref>L2:N61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F359-15FF-488A-96F4-1C8563CD529F}">
  <dimension ref="A1:O8"/>
  <sheetViews>
    <sheetView zoomScale="75" zoomScaleNormal="75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8" x14ac:dyDescent="0.55000000000000004"/>
  <cols>
    <col min="1" max="1" width="6.58203125" customWidth="1"/>
    <col min="2" max="2" width="16.6640625" bestFit="1" customWidth="1"/>
    <col min="3" max="4" width="6.58203125" customWidth="1"/>
    <col min="5" max="5" width="23" bestFit="1" customWidth="1"/>
    <col min="6" max="7" width="6.58203125" customWidth="1"/>
    <col min="8" max="9" width="10.58203125" customWidth="1"/>
    <col min="10" max="12" width="6.58203125" customWidth="1"/>
    <col min="13" max="13" width="35.1640625" bestFit="1" customWidth="1"/>
    <col min="14" max="14" width="35.4140625" bestFit="1" customWidth="1"/>
    <col min="15" max="15" width="20.83203125" bestFit="1" customWidth="1"/>
  </cols>
  <sheetData>
    <row r="1" spans="1:15" x14ac:dyDescent="0.55000000000000004">
      <c r="A1" s="63" t="s">
        <v>158</v>
      </c>
      <c r="B1" s="45" t="s">
        <v>163</v>
      </c>
      <c r="C1" s="45" t="s">
        <v>162</v>
      </c>
      <c r="D1" s="63" t="s">
        <v>164</v>
      </c>
      <c r="E1" s="45" t="s">
        <v>330</v>
      </c>
      <c r="F1" s="45" t="s">
        <v>217</v>
      </c>
      <c r="G1" s="84" t="s">
        <v>137</v>
      </c>
      <c r="H1" s="84" t="s">
        <v>138</v>
      </c>
      <c r="I1" s="84" t="s">
        <v>139</v>
      </c>
      <c r="J1" s="84" t="s">
        <v>140</v>
      </c>
      <c r="K1" s="84" t="s">
        <v>141</v>
      </c>
      <c r="L1" s="84" t="s">
        <v>142</v>
      </c>
      <c r="M1" s="45" t="s">
        <v>187</v>
      </c>
      <c r="N1" s="45" t="s">
        <v>171</v>
      </c>
      <c r="O1" s="84" t="s">
        <v>215</v>
      </c>
    </row>
    <row r="2" spans="1:15" x14ac:dyDescent="0.55000000000000004">
      <c r="A2" s="56">
        <f>ROW()-1</f>
        <v>1</v>
      </c>
      <c r="B2" t="str">
        <f>"/journals/search?"&amp;_xlfn.TEXTJOIN("&amp;",TRUE,"journalDiv="&amp;JO_002[[#This Row],[JournalDiv]],"accrualDateStart="&amp;_xlfn.ENCODEURL(JO_002[[#This Row],[AccrualDateStart]]),"accrualDateEnd="&amp;_xlfn.ENCODEURL(JO_002[[#This Row],[AccrualDateEnd]]),"accountId="&amp;JO_002[[#This Row],[AccountId]],"financeDiv="&amp;JO_002[[#This Row],[FinanceDiv]],"memo="&amp;_xlfn.ENCODEURL(JO_002[[#This Row],[Memo]]))</f>
        <v>/journals/search?journalDiv=1&amp;accrualDateStart=2020-08-01&amp;accrualDateEnd=2020-08-01&amp;accountId=1&amp;financeDiv=1&amp;memo=memo</v>
      </c>
      <c r="C2" t="s">
        <v>222</v>
      </c>
      <c r="D2">
        <v>200</v>
      </c>
      <c r="E2" s="34" t="e" vm="2">
        <v>#VALUE!</v>
      </c>
      <c r="G2">
        <v>1</v>
      </c>
      <c r="H2" s="53" t="s">
        <v>428</v>
      </c>
      <c r="I2" s="53" t="s">
        <v>428</v>
      </c>
      <c r="J2">
        <v>1</v>
      </c>
      <c r="K2">
        <v>1</v>
      </c>
      <c r="L2" t="s">
        <v>2</v>
      </c>
      <c r="M2" t="s">
        <v>423</v>
      </c>
      <c r="O2" t="str" cm="1">
        <f t="array" ref="O2">_FV(JO_002[[#This Row],[User]],"user_id")</f>
        <v>test01@example.com</v>
      </c>
    </row>
    <row r="3" spans="1:15" x14ac:dyDescent="0.55000000000000004">
      <c r="A3" s="56">
        <f t="shared" ref="A3:A8" si="0">ROW()-1</f>
        <v>2</v>
      </c>
      <c r="B3" t="str">
        <f>"/journals/search?"&amp;_xlfn.TEXTJOIN("&amp;",TRUE,"journalDiv="&amp;JO_002[[#This Row],[JournalDiv]],"accrualDateStart="&amp;_xlfn.ENCODEURL(JO_002[[#This Row],[AccrualDateStart]]),"accrualDateEnd="&amp;_xlfn.ENCODEURL(JO_002[[#This Row],[AccrualDateEnd]]),"accountId="&amp;JO_002[[#This Row],[AccountId]],"financeDiv="&amp;JO_002[[#This Row],[FinanceDiv]],"memo="&amp;_xlfn.ENCODEURL(JO_002[[#This Row],[Memo]]))</f>
        <v>/journals/search?journalDiv=&amp;accrualDateStart=&amp;accrualDateEnd=2020-08-31&amp;accountId=&amp;financeDiv=&amp;memo=</v>
      </c>
      <c r="C3" t="s">
        <v>222</v>
      </c>
      <c r="D3">
        <v>400</v>
      </c>
      <c r="E3" s="34" t="e" vm="2">
        <v>#VALUE!</v>
      </c>
      <c r="H3" s="85"/>
      <c r="I3" s="53" t="s">
        <v>430</v>
      </c>
      <c r="M3" t="s">
        <v>425</v>
      </c>
      <c r="N3" s="34" t="s">
        <v>173</v>
      </c>
      <c r="O3" t="str" cm="1">
        <f t="array" ref="O3">_FV(JO_002[[#This Row],[User]],"user_id")</f>
        <v>test01@example.com</v>
      </c>
    </row>
    <row r="4" spans="1:15" x14ac:dyDescent="0.55000000000000004">
      <c r="A4" s="56">
        <f t="shared" si="0"/>
        <v>3</v>
      </c>
      <c r="B4" t="str">
        <f>"/journals/search?"&amp;_xlfn.TEXTJOIN("&amp;",TRUE,"journalDiv="&amp;JO_002[[#This Row],[JournalDiv]],"accrualDateStart="&amp;_xlfn.ENCODEURL(JO_002[[#This Row],[AccrualDateStart]]),"accrualDateEnd="&amp;_xlfn.ENCODEURL(JO_002[[#This Row],[AccrualDateEnd]]),"accountId="&amp;JO_002[[#This Row],[AccountId]],"financeDiv="&amp;JO_002[[#This Row],[FinanceDiv]],"memo="&amp;_xlfn.ENCODEURL(JO_002[[#This Row],[Memo]]))</f>
        <v>/journals/search?journalDiv=&amp;accrualDateStart=2020-08-01&amp;accrualDateEnd=&amp;accountId=&amp;financeDiv=&amp;memo=</v>
      </c>
      <c r="C4" t="s">
        <v>222</v>
      </c>
      <c r="D4">
        <v>400</v>
      </c>
      <c r="E4" s="34" t="e" vm="2">
        <v>#VALUE!</v>
      </c>
      <c r="H4" s="53" t="s">
        <v>428</v>
      </c>
      <c r="I4" s="85"/>
      <c r="M4" t="s">
        <v>427</v>
      </c>
      <c r="N4" s="34" t="s">
        <v>173</v>
      </c>
      <c r="O4" t="str" cm="1">
        <f t="array" ref="O4">_FV(JO_002[[#This Row],[User]],"user_id")</f>
        <v>test01@example.com</v>
      </c>
    </row>
    <row r="5" spans="1:15" x14ac:dyDescent="0.55000000000000004">
      <c r="A5" s="56">
        <f t="shared" si="0"/>
        <v>4</v>
      </c>
      <c r="B5" t="str">
        <f>"/journals/search?"&amp;_xlfn.TEXTJOIN("&amp;",TRUE,"journalDiv="&amp;JO_002[[#This Row],[JournalDiv]],"accrualDateStart="&amp;_xlfn.ENCODEURL(JO_002[[#This Row],[AccrualDateStart]]),"accrualDateEnd="&amp;_xlfn.ENCODEURL(JO_002[[#This Row],[AccrualDateEnd]]),"accountId="&amp;JO_002[[#This Row],[AccountId]],"financeDiv="&amp;JO_002[[#This Row],[FinanceDiv]],"memo="&amp;_xlfn.ENCODEURL(JO_002[[#This Row],[Memo]]))</f>
        <v>/journals/search?journalDiv=&amp;accrualDateStart=2020-08-02&amp;accrualDateEnd=2020-08-01&amp;accountId=&amp;financeDiv=&amp;memo=</v>
      </c>
      <c r="C5" t="s">
        <v>222</v>
      </c>
      <c r="D5">
        <v>400</v>
      </c>
      <c r="E5" s="34" t="e" vm="2">
        <v>#VALUE!</v>
      </c>
      <c r="H5" s="53" t="s">
        <v>429</v>
      </c>
      <c r="I5" s="53" t="s">
        <v>428</v>
      </c>
      <c r="M5" t="s">
        <v>425</v>
      </c>
      <c r="N5" t="s">
        <v>442</v>
      </c>
      <c r="O5" t="str" cm="1">
        <f t="array" ref="O5">_FV(JO_002[[#This Row],[User]],"user_id")</f>
        <v>test01@example.com</v>
      </c>
    </row>
    <row r="6" spans="1:15" x14ac:dyDescent="0.55000000000000004">
      <c r="A6" s="87">
        <f t="shared" si="0"/>
        <v>5</v>
      </c>
      <c r="B6" t="str">
        <f>"/journals/search?"&amp;_xlfn.TEXTJOIN("&amp;",TRUE,"journalDiv="&amp;JO_002[[#This Row],[JournalDiv]],"accrualDateStart="&amp;_xlfn.ENCODEURL(JO_002[[#This Row],[AccrualDateStart]]),"accrualDateEnd="&amp;_xlfn.ENCODEURL(JO_002[[#This Row],[AccrualDateEnd]]),"accountId="&amp;JO_002[[#This Row],[AccountId]],"financeDiv="&amp;JO_002[[#This Row],[FinanceDiv]],"memo="&amp;_xlfn.ENCODEURL(JO_002[[#This Row],[Memo]]))</f>
        <v>/journals/search?journalDiv=&amp;accrualDateStart=2020-08-02&amp;accrualDateEnd=2020-08-01&amp;accountId=&amp;financeDiv=&amp;memo=</v>
      </c>
      <c r="C6" s="5" t="s">
        <v>222</v>
      </c>
      <c r="D6" s="5">
        <v>400</v>
      </c>
      <c r="E6" s="71" t="e" vm="2">
        <v>#VALUE!</v>
      </c>
      <c r="F6" s="5"/>
      <c r="G6" s="5"/>
      <c r="H6" s="53" t="s">
        <v>429</v>
      </c>
      <c r="I6" s="53" t="s">
        <v>428</v>
      </c>
      <c r="J6" s="5"/>
      <c r="K6" s="5"/>
      <c r="L6" s="5"/>
      <c r="M6" t="s">
        <v>427</v>
      </c>
      <c r="N6" s="5" t="s">
        <v>440</v>
      </c>
      <c r="O6" s="5" t="str" cm="1">
        <f t="array" ref="O6">_FV(JO_002[[#This Row],[User]],"user_id")</f>
        <v>test01@example.com</v>
      </c>
    </row>
    <row r="7" spans="1:15" x14ac:dyDescent="0.55000000000000004">
      <c r="A7" s="87">
        <f t="shared" si="0"/>
        <v>6</v>
      </c>
      <c r="B7" s="86" t="str">
        <f>"/journals/search?"&amp;_xlfn.TEXTJOIN("&amp;",TRUE,"journalDiv="&amp;JO_002[[#This Row],[JournalDiv]],"accrualDateStart="&amp;_xlfn.ENCODEURL(JO_002[[#This Row],[AccrualDateStart]]),"accrualDateEnd="&amp;_xlfn.ENCODEURL(JO_002[[#This Row],[AccrualDateEnd]]),"accountId="&amp;JO_002[[#This Row],[AccountId]],"financeDiv="&amp;JO_002[[#This Row],[FinanceDiv]],"memo="&amp;_xlfn.ENCODEURL(JO_002[[#This Row],[Memo]]))</f>
        <v>/journals/search?journalDiv=&amp;accrualDateStart=202008-01&amp;accrualDateEnd=2020-08-01&amp;accountId=&amp;financeDiv=&amp;memo=</v>
      </c>
      <c r="C7" s="5" t="s">
        <v>222</v>
      </c>
      <c r="D7" s="5">
        <v>400</v>
      </c>
      <c r="E7" s="71" t="e" vm="2">
        <v>#VALUE!</v>
      </c>
      <c r="F7" s="5"/>
      <c r="G7" s="5"/>
      <c r="H7" s="53" t="s">
        <v>431</v>
      </c>
      <c r="I7" s="53" t="s">
        <v>428</v>
      </c>
      <c r="J7" s="5"/>
      <c r="K7" s="5"/>
      <c r="L7" s="5"/>
      <c r="M7" t="s">
        <v>425</v>
      </c>
      <c r="N7" s="34" t="s">
        <v>173</v>
      </c>
      <c r="O7" s="5" t="str" cm="1">
        <f t="array" ref="O7">_FV(JO_002[[#This Row],[User]],"user_id")</f>
        <v>test01@example.com</v>
      </c>
    </row>
    <row r="8" spans="1:15" x14ac:dyDescent="0.55000000000000004">
      <c r="A8" s="87">
        <f t="shared" si="0"/>
        <v>7</v>
      </c>
      <c r="B8" s="86" t="str">
        <f>"/journals/search?"&amp;_xlfn.TEXTJOIN("&amp;",TRUE,"journalDiv="&amp;JO_002[[#This Row],[JournalDiv]],"accrualDateStart="&amp;_xlfn.ENCODEURL(JO_002[[#This Row],[AccrualDateStart]]),"accrualDateEnd="&amp;_xlfn.ENCODEURL(JO_002[[#This Row],[AccrualDateEnd]]),"accountId="&amp;JO_002[[#This Row],[AccountId]],"financeDiv="&amp;JO_002[[#This Row],[FinanceDiv]],"memo="&amp;_xlfn.ENCODEURL(JO_002[[#This Row],[Memo]]))</f>
        <v>/journals/search?journalDiv=&amp;accrualDateStart=2020-08-02&amp;accrualDateEnd=202008-02&amp;accountId=&amp;financeDiv=&amp;memo=</v>
      </c>
      <c r="C8" s="5" t="s">
        <v>222</v>
      </c>
      <c r="D8" s="5">
        <v>400</v>
      </c>
      <c r="E8" s="71" t="e" vm="2">
        <v>#VALUE!</v>
      </c>
      <c r="F8" s="5"/>
      <c r="G8" s="5"/>
      <c r="H8" s="53" t="s">
        <v>429</v>
      </c>
      <c r="I8" s="53" t="s">
        <v>432</v>
      </c>
      <c r="J8" s="5"/>
      <c r="K8" s="5"/>
      <c r="L8" s="5"/>
      <c r="M8" t="s">
        <v>427</v>
      </c>
      <c r="N8" s="34" t="s">
        <v>173</v>
      </c>
      <c r="O8" s="5" t="str" cm="1">
        <f t="array" ref="O8">_FV(JO_002[[#This Row],[User]],"user_id")</f>
        <v>test01@example.com</v>
      </c>
    </row>
  </sheetData>
  <phoneticPr fontId="1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CB974F-7F01-4606-B719-45E4A3261B17}">
          <x14:formula1>
            <xm:f>'M2'!$B$2:$B$4</xm:f>
          </x14:formula1>
          <xm:sqref>E2:E8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01DF-7404-4E85-A851-85F56FBA35C2}">
  <sheetPr codeName="Sheet2"/>
  <dimension ref="A1:K21"/>
  <sheetViews>
    <sheetView zoomScale="85" zoomScaleNormal="85" workbookViewId="0">
      <selection activeCell="E4" sqref="E4:F4"/>
    </sheetView>
  </sheetViews>
  <sheetFormatPr defaultRowHeight="18" x14ac:dyDescent="0.55000000000000004"/>
  <cols>
    <col min="1" max="1" width="3.58203125" customWidth="1"/>
    <col min="2" max="2" width="6.83203125" customWidth="1"/>
    <col min="3" max="3" width="20.9140625" customWidth="1"/>
    <col min="4" max="4" width="22.75" customWidth="1"/>
    <col min="5" max="5" width="20.75" customWidth="1"/>
    <col min="6" max="6" width="19.83203125" customWidth="1"/>
    <col min="7" max="7" width="16" customWidth="1"/>
    <col min="8" max="8" width="11.25" customWidth="1"/>
    <col min="9" max="9" width="12.9140625" customWidth="1"/>
    <col min="10" max="10" width="16.6640625" customWidth="1"/>
    <col min="11" max="11" width="16" customWidth="1"/>
    <col min="12" max="12" width="9.33203125" customWidth="1"/>
    <col min="13" max="13" width="9.33203125" bestFit="1" customWidth="1"/>
    <col min="14" max="14" width="6.33203125" bestFit="1" customWidth="1"/>
    <col min="15" max="15" width="80.6640625" bestFit="1" customWidth="1"/>
    <col min="16" max="16" width="9.33203125" bestFit="1" customWidth="1"/>
    <col min="17" max="18" width="10.83203125" bestFit="1" customWidth="1"/>
    <col min="19" max="19" width="15.58203125" bestFit="1" customWidth="1"/>
  </cols>
  <sheetData>
    <row r="1" spans="1:11" x14ac:dyDescent="0.55000000000000004">
      <c r="A1" t="s">
        <v>145</v>
      </c>
    </row>
    <row r="3" spans="1:11" x14ac:dyDescent="0.55000000000000004">
      <c r="B3" s="65" t="s">
        <v>158</v>
      </c>
      <c r="C3" s="14" t="s">
        <v>143</v>
      </c>
      <c r="D3" s="14" t="s">
        <v>137</v>
      </c>
      <c r="E3" s="14" t="s">
        <v>138</v>
      </c>
      <c r="F3" s="14" t="s">
        <v>139</v>
      </c>
      <c r="G3" s="14" t="s">
        <v>140</v>
      </c>
      <c r="H3" s="14" t="s">
        <v>141</v>
      </c>
      <c r="I3" s="14" t="s">
        <v>142</v>
      </c>
      <c r="J3" s="4"/>
      <c r="K3" s="4"/>
    </row>
    <row r="4" spans="1:11" x14ac:dyDescent="0.55000000000000004">
      <c r="B4" s="64">
        <v>1</v>
      </c>
      <c r="C4" s="13">
        <v>2</v>
      </c>
      <c r="D4" s="14"/>
      <c r="E4" s="52">
        <v>44044</v>
      </c>
      <c r="F4" s="52">
        <v>44074</v>
      </c>
      <c r="G4" s="13"/>
      <c r="H4" s="14"/>
      <c r="I4" s="15"/>
      <c r="J4" s="6"/>
      <c r="K4" s="6"/>
    </row>
    <row r="5" spans="1:11" x14ac:dyDescent="0.55000000000000004">
      <c r="B5" s="64">
        <v>2</v>
      </c>
      <c r="C5" s="13">
        <v>2</v>
      </c>
      <c r="D5" s="14"/>
      <c r="E5" s="53">
        <v>44045</v>
      </c>
      <c r="F5" s="53">
        <v>44063</v>
      </c>
      <c r="G5" s="13"/>
      <c r="H5" s="14"/>
      <c r="I5" s="15"/>
      <c r="J5" s="6"/>
      <c r="K5" s="6"/>
    </row>
    <row r="6" spans="1:11" x14ac:dyDescent="0.55000000000000004">
      <c r="B6" s="64">
        <v>3</v>
      </c>
      <c r="C6" s="13">
        <v>2</v>
      </c>
      <c r="D6" s="14">
        <v>3</v>
      </c>
      <c r="E6" s="52">
        <v>44045</v>
      </c>
      <c r="F6" s="52">
        <v>44063</v>
      </c>
      <c r="G6" s="13"/>
      <c r="H6" s="14"/>
      <c r="I6" s="15"/>
      <c r="J6" s="6"/>
      <c r="K6" s="6"/>
    </row>
    <row r="7" spans="1:11" x14ac:dyDescent="0.55000000000000004">
      <c r="B7" s="64">
        <v>4</v>
      </c>
      <c r="C7" s="13">
        <v>2</v>
      </c>
      <c r="D7" s="14"/>
      <c r="E7" s="52">
        <v>44044</v>
      </c>
      <c r="F7" s="52">
        <v>44074</v>
      </c>
      <c r="G7" s="13">
        <v>1</v>
      </c>
      <c r="H7" s="14"/>
      <c r="I7" s="15"/>
      <c r="J7" s="6"/>
      <c r="K7" s="6"/>
    </row>
    <row r="8" spans="1:11" x14ac:dyDescent="0.55000000000000004">
      <c r="B8" s="64">
        <v>5</v>
      </c>
      <c r="C8" s="13">
        <v>2</v>
      </c>
      <c r="D8" s="14">
        <v>2</v>
      </c>
      <c r="E8" s="52">
        <v>44022</v>
      </c>
      <c r="F8" s="52">
        <v>44053</v>
      </c>
      <c r="G8" s="13">
        <v>4</v>
      </c>
      <c r="H8" s="14">
        <v>3</v>
      </c>
      <c r="I8" s="16" t="s">
        <v>135</v>
      </c>
      <c r="J8" s="7"/>
      <c r="K8" s="7"/>
    </row>
    <row r="9" spans="1:11" x14ac:dyDescent="0.55000000000000004">
      <c r="B9" s="64">
        <v>6</v>
      </c>
      <c r="C9" s="13">
        <v>2</v>
      </c>
      <c r="D9" s="14"/>
      <c r="E9" s="52">
        <v>44044</v>
      </c>
      <c r="F9" s="52">
        <v>44074</v>
      </c>
      <c r="G9" s="13"/>
      <c r="H9" s="14"/>
      <c r="I9" s="16" t="s">
        <v>136</v>
      </c>
      <c r="J9" s="7"/>
      <c r="K9" s="7"/>
    </row>
    <row r="10" spans="1:11" x14ac:dyDescent="0.55000000000000004">
      <c r="B10" s="64">
        <v>7</v>
      </c>
      <c r="C10" s="13">
        <v>3</v>
      </c>
      <c r="D10" s="14"/>
      <c r="E10" s="52">
        <v>44044</v>
      </c>
      <c r="F10" s="52">
        <v>44074</v>
      </c>
      <c r="G10" s="13"/>
      <c r="H10" s="14"/>
      <c r="I10" s="16"/>
      <c r="J10" s="7"/>
      <c r="K10" s="7"/>
    </row>
    <row r="11" spans="1:11" x14ac:dyDescent="0.55000000000000004">
      <c r="B11" s="64">
        <v>8</v>
      </c>
      <c r="C11" s="13">
        <v>2</v>
      </c>
      <c r="D11" s="14"/>
      <c r="E11" s="52">
        <v>44044</v>
      </c>
      <c r="F11" s="52">
        <v>44074</v>
      </c>
      <c r="G11" s="13"/>
      <c r="H11" s="14">
        <v>2</v>
      </c>
      <c r="I11" s="16"/>
      <c r="J11" s="7"/>
      <c r="K11" s="7"/>
    </row>
    <row r="13" spans="1:11" x14ac:dyDescent="0.55000000000000004">
      <c r="B13" t="s">
        <v>157</v>
      </c>
      <c r="C13" t="s">
        <v>214</v>
      </c>
      <c r="D13" t="s">
        <v>155</v>
      </c>
      <c r="E13" t="s">
        <v>144</v>
      </c>
      <c r="F13" t="s">
        <v>156</v>
      </c>
    </row>
    <row r="14" spans="1:11" x14ac:dyDescent="0.55000000000000004">
      <c r="B14" s="56">
        <v>1</v>
      </c>
      <c r="C14" t="s">
        <v>39</v>
      </c>
      <c r="D14" t="s">
        <v>147</v>
      </c>
      <c r="E14">
        <v>17</v>
      </c>
      <c r="F14">
        <v>345800</v>
      </c>
    </row>
    <row r="15" spans="1:11" x14ac:dyDescent="0.55000000000000004">
      <c r="B15" s="56">
        <v>2</v>
      </c>
      <c r="C15" t="s">
        <v>39</v>
      </c>
      <c r="D15" t="s">
        <v>148</v>
      </c>
      <c r="E15">
        <v>10</v>
      </c>
      <c r="F15">
        <v>97800</v>
      </c>
    </row>
    <row r="16" spans="1:11" x14ac:dyDescent="0.55000000000000004">
      <c r="B16" s="56">
        <v>3</v>
      </c>
      <c r="C16" t="s">
        <v>39</v>
      </c>
      <c r="D16" t="s">
        <v>149</v>
      </c>
      <c r="E16">
        <v>1</v>
      </c>
      <c r="F16">
        <v>10000</v>
      </c>
    </row>
    <row r="17" spans="2:6" x14ac:dyDescent="0.55000000000000004">
      <c r="B17" s="56">
        <v>4</v>
      </c>
      <c r="C17" t="s">
        <v>39</v>
      </c>
      <c r="D17" t="s">
        <v>150</v>
      </c>
      <c r="E17">
        <v>1</v>
      </c>
      <c r="F17">
        <v>200000</v>
      </c>
    </row>
    <row r="18" spans="2:6" x14ac:dyDescent="0.55000000000000004">
      <c r="B18" s="56">
        <v>5</v>
      </c>
      <c r="C18" t="s">
        <v>39</v>
      </c>
      <c r="D18" t="s">
        <v>151</v>
      </c>
      <c r="E18">
        <v>7</v>
      </c>
      <c r="F18">
        <v>5800</v>
      </c>
    </row>
    <row r="19" spans="2:6" x14ac:dyDescent="0.55000000000000004">
      <c r="B19" s="56">
        <v>6</v>
      </c>
      <c r="C19" t="s">
        <v>39</v>
      </c>
      <c r="D19" t="s">
        <v>152</v>
      </c>
      <c r="E19">
        <v>1</v>
      </c>
      <c r="F19">
        <v>12000</v>
      </c>
    </row>
    <row r="20" spans="2:6" x14ac:dyDescent="0.55000000000000004">
      <c r="B20" s="56">
        <v>7</v>
      </c>
      <c r="C20" t="s">
        <v>40</v>
      </c>
      <c r="D20" t="s">
        <v>153</v>
      </c>
      <c r="E20">
        <v>8</v>
      </c>
      <c r="F20">
        <v>8028</v>
      </c>
    </row>
    <row r="21" spans="2:6" x14ac:dyDescent="0.55000000000000004">
      <c r="B21" s="56">
        <v>8</v>
      </c>
      <c r="C21" t="s">
        <v>39</v>
      </c>
      <c r="D21" t="s">
        <v>154</v>
      </c>
      <c r="E21">
        <v>15</v>
      </c>
      <c r="F21">
        <v>144800</v>
      </c>
    </row>
  </sheetData>
  <phoneticPr fontId="1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5122-AFE6-4CE8-9C43-3989F0CB26EE}">
  <dimension ref="A1:J9"/>
  <sheetViews>
    <sheetView zoomScale="85" zoomScaleNormal="85" workbookViewId="0"/>
  </sheetViews>
  <sheetFormatPr defaultRowHeight="18" x14ac:dyDescent="0.55000000000000004"/>
  <cols>
    <col min="1" max="1" width="3.58203125" customWidth="1"/>
    <col min="2" max="2" width="13.33203125" customWidth="1"/>
    <col min="3" max="3" width="15.25" customWidth="1"/>
    <col min="4" max="4" width="12.33203125" customWidth="1"/>
    <col min="5" max="5" width="19.4140625" customWidth="1"/>
    <col min="6" max="6" width="7.4140625" customWidth="1"/>
    <col min="7" max="7" width="6.83203125" customWidth="1"/>
    <col min="8" max="8" width="80.6640625" customWidth="1"/>
    <col min="9" max="9" width="20.9140625" customWidth="1"/>
    <col min="10" max="10" width="80.6640625" customWidth="1"/>
  </cols>
  <sheetData>
    <row r="1" spans="1:10" x14ac:dyDescent="0.55000000000000004">
      <c r="A1" t="s">
        <v>146</v>
      </c>
    </row>
    <row r="3" spans="1:10" s="66" customFormat="1" x14ac:dyDescent="0.55000000000000004">
      <c r="B3" s="67" t="s">
        <v>158</v>
      </c>
      <c r="C3" s="67" t="s">
        <v>159</v>
      </c>
      <c r="D3" s="67" t="s">
        <v>160</v>
      </c>
      <c r="E3" s="66" t="s">
        <v>161</v>
      </c>
      <c r="G3" s="66" t="s">
        <v>157</v>
      </c>
      <c r="H3" s="66" t="s">
        <v>169</v>
      </c>
      <c r="I3" s="66" t="s">
        <v>214</v>
      </c>
      <c r="J3" s="66" t="s">
        <v>281</v>
      </c>
    </row>
    <row r="4" spans="1:10" x14ac:dyDescent="0.55000000000000004">
      <c r="B4" s="5">
        <v>1</v>
      </c>
      <c r="C4" s="9">
        <v>44044</v>
      </c>
      <c r="D4" s="9">
        <v>44053</v>
      </c>
      <c r="E4" s="8" t="str">
        <f>TEXT(balance_periods[[#This Row],[From]],"yyyymmdd")&amp;TEXT(balance_periods[[#This Row],[To]],"yyyymmdd")</f>
        <v>2020080120200810</v>
      </c>
      <c r="G4">
        <v>1</v>
      </c>
      <c r="H4" t="s">
        <v>282</v>
      </c>
      <c r="I4" t="s">
        <v>39</v>
      </c>
      <c r="J4" t="s">
        <v>339</v>
      </c>
    </row>
    <row r="5" spans="1:10" x14ac:dyDescent="0.55000000000000004">
      <c r="B5" s="5">
        <v>2</v>
      </c>
      <c r="C5" s="9">
        <f>D4+1</f>
        <v>44054</v>
      </c>
      <c r="D5" s="9">
        <f>C5+D4-C4</f>
        <v>44063</v>
      </c>
      <c r="E5" s="8" t="str">
        <f>TEXT(balance_periods[[#This Row],[From]],"yyyymmdd")&amp;TEXT(balance_periods[[#This Row],[To]],"yyyymmdd")</f>
        <v>2020081120200820</v>
      </c>
      <c r="G5">
        <v>2</v>
      </c>
      <c r="H5" t="s">
        <v>282</v>
      </c>
      <c r="I5" t="s">
        <v>41</v>
      </c>
      <c r="J5" t="s">
        <v>339</v>
      </c>
    </row>
    <row r="6" spans="1:10" x14ac:dyDescent="0.55000000000000004">
      <c r="B6" s="5">
        <v>3</v>
      </c>
      <c r="C6" s="9">
        <f>D5+1</f>
        <v>44064</v>
      </c>
      <c r="D6" s="9">
        <f>C6+D5-C5</f>
        <v>44073</v>
      </c>
      <c r="E6" s="8" t="str">
        <f>TEXT(balance_periods[[#This Row],[From]],"yyyymmdd")&amp;TEXT(balance_periods[[#This Row],[To]],"yyyymmdd")</f>
        <v>2020082120200830</v>
      </c>
      <c r="G6">
        <v>3</v>
      </c>
      <c r="H6" t="s">
        <v>282</v>
      </c>
      <c r="I6" t="s">
        <v>40</v>
      </c>
      <c r="J6" t="s">
        <v>324</v>
      </c>
    </row>
    <row r="7" spans="1:10" x14ac:dyDescent="0.55000000000000004">
      <c r="B7" s="10">
        <v>4</v>
      </c>
      <c r="C7" s="9">
        <f>D6+1</f>
        <v>44074</v>
      </c>
      <c r="D7" s="9">
        <f>C7+D6-C6</f>
        <v>44083</v>
      </c>
      <c r="E7" s="8" t="str">
        <f>TEXT(balance_periods[[#This Row],[From]],"yyyymmdd")&amp;TEXT(balance_periods[[#This Row],[To]],"yyyymmdd")</f>
        <v>2020083120200909</v>
      </c>
      <c r="I7" s="8"/>
      <c r="J7" s="8"/>
    </row>
    <row r="8" spans="1:10" x14ac:dyDescent="0.55000000000000004">
      <c r="B8" s="10">
        <v>5</v>
      </c>
      <c r="C8" s="9">
        <f>D7+1</f>
        <v>44084</v>
      </c>
      <c r="D8" s="9">
        <f>C8+D7-C7</f>
        <v>44093</v>
      </c>
      <c r="E8" s="8" t="str">
        <f>TEXT(balance_periods[[#This Row],[From]],"yyyymmdd")&amp;TEXT(balance_periods[[#This Row],[To]],"yyyymmdd")</f>
        <v>2020091020200919</v>
      </c>
      <c r="I8" s="8"/>
      <c r="J8" s="8"/>
    </row>
    <row r="9" spans="1:10" x14ac:dyDescent="0.55000000000000004">
      <c r="E9" s="10"/>
      <c r="F9" s="9"/>
      <c r="G9" s="9"/>
      <c r="H9" s="8"/>
      <c r="I9" s="8"/>
      <c r="J9" s="8"/>
    </row>
  </sheetData>
  <phoneticPr fontId="1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3593-1732-46D2-A89E-648D70984957}">
  <dimension ref="A1:I3"/>
  <sheetViews>
    <sheetView zoomScale="75" zoomScaleNormal="75" workbookViewId="0"/>
  </sheetViews>
  <sheetFormatPr defaultRowHeight="18" x14ac:dyDescent="0.55000000000000004"/>
  <cols>
    <col min="3" max="3" width="9.08203125" customWidth="1"/>
    <col min="4" max="4" width="12.4140625" customWidth="1"/>
    <col min="5" max="5" width="21.83203125" bestFit="1" customWidth="1"/>
    <col min="6" max="6" width="16.75" customWidth="1"/>
    <col min="7" max="7" width="21.83203125" customWidth="1"/>
    <col min="8" max="9" width="17.25" customWidth="1"/>
  </cols>
  <sheetData>
    <row r="1" spans="1:9" x14ac:dyDescent="0.55000000000000004">
      <c r="A1" s="63" t="s">
        <v>158</v>
      </c>
      <c r="B1" s="45" t="s">
        <v>163</v>
      </c>
      <c r="C1" s="45" t="s">
        <v>162</v>
      </c>
      <c r="D1" s="63" t="s">
        <v>164</v>
      </c>
      <c r="E1" s="45" t="s">
        <v>330</v>
      </c>
      <c r="F1" s="45" t="s">
        <v>217</v>
      </c>
      <c r="G1" s="45" t="s">
        <v>215</v>
      </c>
      <c r="H1" s="45" t="s">
        <v>187</v>
      </c>
      <c r="I1" s="45" t="s">
        <v>171</v>
      </c>
    </row>
    <row r="2" spans="1:9" x14ac:dyDescent="0.55000000000000004">
      <c r="A2">
        <f>ROW()-1</f>
        <v>1</v>
      </c>
      <c r="B2" t="s">
        <v>419</v>
      </c>
      <c r="C2" t="s">
        <v>417</v>
      </c>
      <c r="D2">
        <v>200</v>
      </c>
      <c r="E2" s="34" t="e" vm="2">
        <v>#VALUE!</v>
      </c>
      <c r="G2" t="str" cm="1">
        <f t="array" ref="G2">_FV(US_001[[#This Row],[User]],"user_id")</f>
        <v>test01@example.com</v>
      </c>
    </row>
    <row r="3" spans="1:9" x14ac:dyDescent="0.55000000000000004">
      <c r="A3" s="5">
        <f>ROW()-1</f>
        <v>2</v>
      </c>
      <c r="B3" t="s">
        <v>419</v>
      </c>
      <c r="C3" t="s">
        <v>417</v>
      </c>
      <c r="D3" s="5">
        <v>200</v>
      </c>
      <c r="E3" s="71"/>
      <c r="F3" s="5"/>
      <c r="G3" t="s">
        <v>421</v>
      </c>
    </row>
  </sheetData>
  <phoneticPr fontId="1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C6507E-C5C4-4877-9E2E-B9F403F92A3B}">
          <x14:formula1>
            <xm:f>'M2'!$B$2:$B$4</xm:f>
          </x14:formula1>
          <xm:sqref>E2:E3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8"/>
  </sheetPr>
  <dimension ref="A1:I5"/>
  <sheetViews>
    <sheetView zoomScale="75" zoomScaleNormal="75" workbookViewId="0"/>
  </sheetViews>
  <sheetFormatPr defaultRowHeight="18" x14ac:dyDescent="0.55000000000000004"/>
  <cols>
    <col min="1" max="1" width="11.4140625" customWidth="1"/>
    <col min="2" max="2" width="14.9140625" customWidth="1"/>
    <col min="3" max="3" width="15.5" customWidth="1"/>
    <col min="4" max="4" width="22.58203125" customWidth="1"/>
    <col min="5" max="5" width="25.08203125" customWidth="1"/>
    <col min="6" max="7" width="19.75" customWidth="1"/>
    <col min="8" max="8" width="15.4140625" customWidth="1"/>
    <col min="9" max="9" width="16.4140625" customWidth="1"/>
    <col min="10" max="10" width="26.6640625" customWidth="1"/>
    <col min="11" max="11" width="18.1640625" bestFit="1" customWidth="1"/>
    <col min="12" max="12" width="18.83203125" bestFit="1" customWidth="1"/>
    <col min="13" max="13" width="15.4140625" bestFit="1" customWidth="1"/>
    <col min="14" max="14" width="16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s="2" t="s">
        <v>27</v>
      </c>
      <c r="B2" s="2" t="s">
        <v>31</v>
      </c>
      <c r="C2" s="2" t="s">
        <v>35</v>
      </c>
      <c r="D2">
        <v>1</v>
      </c>
      <c r="E2" t="b">
        <v>0</v>
      </c>
      <c r="F2" s="2" t="s">
        <v>39</v>
      </c>
      <c r="G2" s="2" t="s">
        <v>39</v>
      </c>
      <c r="H2" s="1">
        <v>44095</v>
      </c>
      <c r="I2" s="1">
        <v>44095</v>
      </c>
    </row>
    <row r="3" spans="1:9" x14ac:dyDescent="0.55000000000000004">
      <c r="A3" s="2" t="s">
        <v>28</v>
      </c>
      <c r="B3" s="2" t="s">
        <v>32</v>
      </c>
      <c r="C3" s="2" t="s">
        <v>36</v>
      </c>
      <c r="D3">
        <v>2</v>
      </c>
      <c r="E3" t="b">
        <v>0</v>
      </c>
      <c r="F3" s="2" t="s">
        <v>39</v>
      </c>
      <c r="G3" s="2" t="s">
        <v>39</v>
      </c>
      <c r="H3" s="1">
        <v>44095</v>
      </c>
      <c r="I3" s="1">
        <v>44150.958333333336</v>
      </c>
    </row>
    <row r="4" spans="1:9" x14ac:dyDescent="0.55000000000000004">
      <c r="A4" s="2" t="s">
        <v>29</v>
      </c>
      <c r="B4" s="2" t="s">
        <v>33</v>
      </c>
      <c r="C4" s="2" t="s">
        <v>37</v>
      </c>
      <c r="D4">
        <v>3</v>
      </c>
      <c r="E4" t="b">
        <v>0</v>
      </c>
      <c r="F4" s="2" t="s">
        <v>40</v>
      </c>
      <c r="G4" s="2" t="s">
        <v>40</v>
      </c>
      <c r="H4" s="1">
        <v>44136.794444444444</v>
      </c>
      <c r="I4" s="1">
        <v>44167.349305555559</v>
      </c>
    </row>
    <row r="5" spans="1:9" x14ac:dyDescent="0.55000000000000004">
      <c r="A5" s="2" t="s">
        <v>30</v>
      </c>
      <c r="B5" s="2" t="s">
        <v>34</v>
      </c>
      <c r="C5" s="2" t="s">
        <v>38</v>
      </c>
      <c r="D5">
        <v>4</v>
      </c>
      <c r="E5" t="b">
        <v>0</v>
      </c>
      <c r="F5" s="2" t="s">
        <v>39</v>
      </c>
      <c r="G5" s="2" t="s">
        <v>39</v>
      </c>
      <c r="H5" s="1">
        <v>44136.794444444444</v>
      </c>
      <c r="I5" s="1">
        <v>44167.349305555559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172D-E638-4844-8D8D-CA0895E78F51}">
  <sheetPr codeName="Sheet4">
    <tabColor theme="8"/>
  </sheetPr>
  <dimension ref="A1:G5"/>
  <sheetViews>
    <sheetView zoomScale="75" zoomScaleNormal="75" workbookViewId="0"/>
  </sheetViews>
  <sheetFormatPr defaultRowHeight="18" x14ac:dyDescent="0.55000000000000004"/>
  <cols>
    <col min="1" max="2" width="19.75" customWidth="1"/>
    <col min="3" max="3" width="12" customWidth="1"/>
    <col min="4" max="5" width="19.75" customWidth="1"/>
    <col min="6" max="6" width="15.4140625" customWidth="1"/>
    <col min="7" max="7" width="16" customWidth="1"/>
  </cols>
  <sheetData>
    <row r="1" spans="1:7" x14ac:dyDescent="0.55000000000000004">
      <c r="A1" t="s">
        <v>9</v>
      </c>
      <c r="B1" t="s">
        <v>10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55000000000000004">
      <c r="A2" s="2" t="s">
        <v>39</v>
      </c>
      <c r="B2" s="2" t="s">
        <v>39</v>
      </c>
      <c r="C2" s="2" t="s">
        <v>43</v>
      </c>
      <c r="D2" s="2" t="s">
        <v>39</v>
      </c>
      <c r="E2" s="2" t="s">
        <v>39</v>
      </c>
      <c r="F2" s="1">
        <v>43831</v>
      </c>
      <c r="G2" s="1">
        <v>43831</v>
      </c>
    </row>
    <row r="3" spans="1:7" x14ac:dyDescent="0.55000000000000004">
      <c r="A3" s="2" t="s">
        <v>41</v>
      </c>
      <c r="B3" s="2" t="s">
        <v>41</v>
      </c>
      <c r="C3" s="2" t="s">
        <v>44</v>
      </c>
      <c r="D3" s="2" t="s">
        <v>41</v>
      </c>
      <c r="E3" s="2" t="s">
        <v>41</v>
      </c>
      <c r="F3" s="1">
        <v>43831</v>
      </c>
      <c r="G3" s="1">
        <v>43831</v>
      </c>
    </row>
    <row r="4" spans="1:7" x14ac:dyDescent="0.55000000000000004">
      <c r="A4" s="2" t="s">
        <v>40</v>
      </c>
      <c r="B4" s="2" t="s">
        <v>40</v>
      </c>
      <c r="C4" s="2" t="s">
        <v>45</v>
      </c>
      <c r="D4" s="2" t="s">
        <v>40</v>
      </c>
      <c r="E4" s="2" t="s">
        <v>40</v>
      </c>
      <c r="F4" s="1">
        <v>43831</v>
      </c>
      <c r="G4" s="1">
        <v>43831</v>
      </c>
    </row>
    <row r="5" spans="1:7" x14ac:dyDescent="0.55000000000000004">
      <c r="A5" s="2" t="s">
        <v>42</v>
      </c>
      <c r="B5" s="2" t="s">
        <v>42</v>
      </c>
      <c r="C5" s="2" t="s">
        <v>46</v>
      </c>
      <c r="D5" s="2" t="s">
        <v>42</v>
      </c>
      <c r="E5" s="2" t="s">
        <v>42</v>
      </c>
      <c r="F5" s="1">
        <v>43831</v>
      </c>
      <c r="G5" s="1">
        <v>43831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16CB-AD6D-48D7-8FD7-56E3E35F396A}">
  <sheetPr codeName="Sheet5">
    <tabColor theme="8"/>
  </sheetPr>
  <dimension ref="A1:G6"/>
  <sheetViews>
    <sheetView zoomScale="75" zoomScaleNormal="75" workbookViewId="0"/>
  </sheetViews>
  <sheetFormatPr defaultRowHeight="18" x14ac:dyDescent="0.55000000000000004"/>
  <cols>
    <col min="1" max="1" width="11.4140625" customWidth="1"/>
    <col min="2" max="2" width="19.75" customWidth="1"/>
    <col min="3" max="3" width="9.75" customWidth="1"/>
    <col min="4" max="5" width="19.75" customWidth="1"/>
    <col min="6" max="6" width="15.4140625" customWidth="1"/>
    <col min="7" max="7" width="16" customWidth="1"/>
  </cols>
  <sheetData>
    <row r="1" spans="1:7" x14ac:dyDescent="0.55000000000000004">
      <c r="A1" t="s">
        <v>0</v>
      </c>
      <c r="B1" t="s">
        <v>11</v>
      </c>
      <c r="C1" t="s">
        <v>12</v>
      </c>
      <c r="D1" t="s">
        <v>5</v>
      </c>
      <c r="E1" t="s">
        <v>6</v>
      </c>
      <c r="F1" t="s">
        <v>7</v>
      </c>
      <c r="G1" t="s">
        <v>8</v>
      </c>
    </row>
    <row r="2" spans="1:7" x14ac:dyDescent="0.55000000000000004">
      <c r="A2" s="2" t="s">
        <v>28</v>
      </c>
      <c r="B2" s="2" t="s">
        <v>39</v>
      </c>
      <c r="C2">
        <v>2</v>
      </c>
      <c r="D2" s="2" t="s">
        <v>39</v>
      </c>
      <c r="E2" s="2" t="s">
        <v>39</v>
      </c>
      <c r="F2" s="1">
        <v>44095</v>
      </c>
      <c r="G2" s="1">
        <v>44095</v>
      </c>
    </row>
    <row r="3" spans="1:7" x14ac:dyDescent="0.55000000000000004">
      <c r="A3" s="2" t="s">
        <v>30</v>
      </c>
      <c r="B3" s="2" t="s">
        <v>39</v>
      </c>
      <c r="C3">
        <v>1</v>
      </c>
      <c r="D3" s="2" t="s">
        <v>39</v>
      </c>
      <c r="E3" s="2" t="s">
        <v>39</v>
      </c>
      <c r="F3" s="1">
        <v>44095</v>
      </c>
      <c r="G3" s="1">
        <v>44095</v>
      </c>
    </row>
    <row r="4" spans="1:7" x14ac:dyDescent="0.55000000000000004">
      <c r="A4" s="2" t="s">
        <v>28</v>
      </c>
      <c r="B4" s="2" t="s">
        <v>41</v>
      </c>
      <c r="C4">
        <v>1</v>
      </c>
      <c r="D4" s="2" t="s">
        <v>41</v>
      </c>
      <c r="E4" s="2" t="s">
        <v>41</v>
      </c>
      <c r="F4" s="1">
        <v>44095</v>
      </c>
      <c r="G4" s="1">
        <v>44095</v>
      </c>
    </row>
    <row r="5" spans="1:7" x14ac:dyDescent="0.55000000000000004">
      <c r="A5" s="2" t="s">
        <v>29</v>
      </c>
      <c r="B5" s="2" t="s">
        <v>40</v>
      </c>
      <c r="C5">
        <v>1</v>
      </c>
      <c r="D5" s="2" t="s">
        <v>40</v>
      </c>
      <c r="E5" s="2" t="s">
        <v>40</v>
      </c>
      <c r="F5" s="1">
        <v>44136.794444444444</v>
      </c>
      <c r="G5" s="1">
        <v>44136.794444444444</v>
      </c>
    </row>
    <row r="6" spans="1:7" x14ac:dyDescent="0.55000000000000004">
      <c r="A6" s="2" t="s">
        <v>30</v>
      </c>
      <c r="B6" s="2" t="s">
        <v>40</v>
      </c>
      <c r="C6">
        <v>0</v>
      </c>
      <c r="D6" s="2" t="s">
        <v>40</v>
      </c>
      <c r="E6" s="2" t="s">
        <v>40</v>
      </c>
      <c r="F6" s="1">
        <v>44136.794444444444</v>
      </c>
      <c r="G6" s="1">
        <v>44136.794444444444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E0DF-F68B-4D5F-B01B-3F01EC7E0892}">
  <sheetPr codeName="Sheet6">
    <tabColor theme="8"/>
  </sheetPr>
  <dimension ref="A1:N17"/>
  <sheetViews>
    <sheetView zoomScale="75" zoomScaleNormal="75" workbookViewId="0"/>
  </sheetViews>
  <sheetFormatPr defaultRowHeight="18" x14ac:dyDescent="0.55000000000000004"/>
  <cols>
    <col min="1" max="1" width="5.08203125" customWidth="1"/>
    <col min="2" max="2" width="11.4140625" customWidth="1"/>
    <col min="3" max="3" width="13.75" customWidth="1"/>
    <col min="4" max="4" width="10.58203125" customWidth="1"/>
    <col min="5" max="5" width="10.4140625" customWidth="1"/>
    <col min="6" max="6" width="11.33203125" customWidth="1"/>
    <col min="7" max="7" width="13" customWidth="1"/>
    <col min="8" max="8" width="8.25" style="12" customWidth="1"/>
    <col min="9" max="9" width="28.33203125" customWidth="1"/>
    <col min="10" max="10" width="26.6640625" customWidth="1"/>
    <col min="11" max="12" width="19.75" customWidth="1"/>
    <col min="13" max="13" width="15.4140625" customWidth="1"/>
    <col min="14" max="14" width="16" customWidth="1"/>
  </cols>
  <sheetData>
    <row r="1" spans="1:14" x14ac:dyDescent="0.55000000000000004">
      <c r="A1" t="s">
        <v>9</v>
      </c>
      <c r="B1" t="s">
        <v>0</v>
      </c>
      <c r="C1" t="s">
        <v>13</v>
      </c>
      <c r="D1" t="s">
        <v>1</v>
      </c>
      <c r="E1" t="s">
        <v>14</v>
      </c>
      <c r="F1" t="s">
        <v>15</v>
      </c>
      <c r="G1" t="s">
        <v>16</v>
      </c>
      <c r="H1" s="12" t="s">
        <v>17</v>
      </c>
      <c r="I1" t="s">
        <v>18</v>
      </c>
      <c r="J1" t="s">
        <v>19</v>
      </c>
      <c r="K1" t="s">
        <v>5</v>
      </c>
      <c r="L1" t="s">
        <v>6</v>
      </c>
      <c r="M1" t="s">
        <v>7</v>
      </c>
      <c r="N1" t="s">
        <v>8</v>
      </c>
    </row>
    <row r="2" spans="1:14" x14ac:dyDescent="0.55000000000000004">
      <c r="A2" s="2" t="s">
        <v>27</v>
      </c>
      <c r="B2" s="2" t="s">
        <v>28</v>
      </c>
      <c r="C2">
        <v>1</v>
      </c>
      <c r="D2" s="12" t="s">
        <v>57</v>
      </c>
      <c r="E2" t="b">
        <v>0</v>
      </c>
      <c r="F2" t="b">
        <v>1</v>
      </c>
      <c r="G2">
        <v>1</v>
      </c>
      <c r="H2" s="12" t="s">
        <v>71</v>
      </c>
      <c r="I2" t="b">
        <v>0</v>
      </c>
      <c r="J2" t="b">
        <v>0</v>
      </c>
      <c r="K2" s="2" t="s">
        <v>41</v>
      </c>
      <c r="L2" s="2" t="s">
        <v>39</v>
      </c>
      <c r="M2" s="1">
        <v>43831</v>
      </c>
      <c r="N2" s="1">
        <v>43831</v>
      </c>
    </row>
    <row r="3" spans="1:14" x14ac:dyDescent="0.55000000000000004">
      <c r="A3" s="2" t="s">
        <v>28</v>
      </c>
      <c r="B3" s="2" t="s">
        <v>28</v>
      </c>
      <c r="C3">
        <v>2</v>
      </c>
      <c r="D3" s="12" t="s">
        <v>58</v>
      </c>
      <c r="E3" t="b">
        <v>0</v>
      </c>
      <c r="F3" t="b">
        <v>1</v>
      </c>
      <c r="G3">
        <v>2</v>
      </c>
      <c r="H3" s="12" t="s">
        <v>72</v>
      </c>
      <c r="I3" t="b">
        <v>0</v>
      </c>
      <c r="J3" t="b">
        <v>0</v>
      </c>
      <c r="K3" s="2" t="s">
        <v>39</v>
      </c>
      <c r="L3" s="2" t="s">
        <v>39</v>
      </c>
      <c r="M3" s="1">
        <v>43831</v>
      </c>
      <c r="N3" s="1">
        <v>43831</v>
      </c>
    </row>
    <row r="4" spans="1:14" x14ac:dyDescent="0.55000000000000004">
      <c r="A4" s="2" t="s">
        <v>29</v>
      </c>
      <c r="B4" s="2" t="s">
        <v>28</v>
      </c>
      <c r="C4">
        <v>2</v>
      </c>
      <c r="D4" s="12" t="s">
        <v>59</v>
      </c>
      <c r="E4" t="b">
        <v>1</v>
      </c>
      <c r="F4" t="b">
        <v>1</v>
      </c>
      <c r="G4">
        <v>3</v>
      </c>
      <c r="H4" s="12" t="s">
        <v>73</v>
      </c>
      <c r="I4" t="b">
        <v>0</v>
      </c>
      <c r="J4" t="b">
        <v>0</v>
      </c>
      <c r="K4" s="2" t="s">
        <v>39</v>
      </c>
      <c r="L4" s="2" t="s">
        <v>39</v>
      </c>
      <c r="M4" s="1">
        <v>43831</v>
      </c>
      <c r="N4" s="1">
        <v>43831</v>
      </c>
    </row>
    <row r="5" spans="1:14" x14ac:dyDescent="0.55000000000000004">
      <c r="A5" s="2" t="s">
        <v>30</v>
      </c>
      <c r="B5" s="2" t="s">
        <v>28</v>
      </c>
      <c r="C5">
        <v>2</v>
      </c>
      <c r="D5" s="12" t="s">
        <v>60</v>
      </c>
      <c r="E5" t="b">
        <v>0</v>
      </c>
      <c r="F5" t="b">
        <v>1</v>
      </c>
      <c r="G5">
        <v>4</v>
      </c>
      <c r="H5" s="12" t="s">
        <v>74</v>
      </c>
      <c r="I5" t="b">
        <v>0</v>
      </c>
      <c r="J5" t="b">
        <v>0</v>
      </c>
      <c r="K5" s="2" t="s">
        <v>41</v>
      </c>
      <c r="L5" s="2" t="s">
        <v>39</v>
      </c>
      <c r="M5" s="1">
        <v>43831</v>
      </c>
      <c r="N5" s="1">
        <v>43831</v>
      </c>
    </row>
    <row r="6" spans="1:14" x14ac:dyDescent="0.55000000000000004">
      <c r="A6" s="2" t="s">
        <v>47</v>
      </c>
      <c r="B6" s="2" t="s">
        <v>28</v>
      </c>
      <c r="C6">
        <v>2</v>
      </c>
      <c r="D6" s="12" t="s">
        <v>61</v>
      </c>
      <c r="E6" t="b">
        <v>0</v>
      </c>
      <c r="F6" t="b">
        <v>1</v>
      </c>
      <c r="G6">
        <v>5</v>
      </c>
      <c r="H6" s="12" t="s">
        <v>75</v>
      </c>
      <c r="I6" t="b">
        <v>0</v>
      </c>
      <c r="J6" t="b">
        <v>0</v>
      </c>
      <c r="K6" s="2" t="s">
        <v>41</v>
      </c>
      <c r="L6" s="2" t="s">
        <v>39</v>
      </c>
      <c r="M6" s="1">
        <v>43831</v>
      </c>
      <c r="N6" s="1">
        <v>43831</v>
      </c>
    </row>
    <row r="7" spans="1:14" x14ac:dyDescent="0.55000000000000004">
      <c r="A7" s="2" t="s">
        <v>48</v>
      </c>
      <c r="B7" s="2" t="s">
        <v>28</v>
      </c>
      <c r="C7">
        <v>2</v>
      </c>
      <c r="D7" s="12" t="s">
        <v>62</v>
      </c>
      <c r="E7" t="b">
        <v>0</v>
      </c>
      <c r="F7" t="b">
        <v>0</v>
      </c>
      <c r="G7">
        <v>6</v>
      </c>
      <c r="H7" s="12" t="s">
        <v>76</v>
      </c>
      <c r="I7" t="b">
        <v>0</v>
      </c>
      <c r="J7" t="b">
        <v>0</v>
      </c>
      <c r="K7" s="2" t="s">
        <v>41</v>
      </c>
      <c r="L7" s="2" t="s">
        <v>39</v>
      </c>
      <c r="M7" s="1">
        <v>43831</v>
      </c>
      <c r="N7" s="1">
        <v>43831</v>
      </c>
    </row>
    <row r="8" spans="1:14" x14ac:dyDescent="0.55000000000000004">
      <c r="A8" s="2" t="s">
        <v>49</v>
      </c>
      <c r="B8" s="2" t="s">
        <v>28</v>
      </c>
      <c r="C8">
        <v>3</v>
      </c>
      <c r="D8" s="12" t="s">
        <v>63</v>
      </c>
      <c r="E8" t="b">
        <v>0</v>
      </c>
      <c r="F8" t="b">
        <v>1</v>
      </c>
      <c r="G8">
        <v>1</v>
      </c>
      <c r="H8" s="12" t="s">
        <v>77</v>
      </c>
      <c r="I8" t="b">
        <v>0</v>
      </c>
      <c r="J8" t="b">
        <v>0</v>
      </c>
      <c r="K8" s="2" t="s">
        <v>39</v>
      </c>
      <c r="L8" s="2" t="s">
        <v>39</v>
      </c>
      <c r="M8" s="1">
        <v>43831</v>
      </c>
      <c r="N8" s="1">
        <v>43831</v>
      </c>
    </row>
    <row r="9" spans="1:14" x14ac:dyDescent="0.55000000000000004">
      <c r="A9" s="2" t="s">
        <v>50</v>
      </c>
      <c r="B9" s="2" t="s">
        <v>28</v>
      </c>
      <c r="C9">
        <v>3</v>
      </c>
      <c r="D9" s="12" t="s">
        <v>64</v>
      </c>
      <c r="E9" t="b">
        <v>0</v>
      </c>
      <c r="F9" t="b">
        <v>1</v>
      </c>
      <c r="G9">
        <v>2</v>
      </c>
      <c r="H9" s="12" t="s">
        <v>78</v>
      </c>
      <c r="I9" t="b">
        <v>1</v>
      </c>
      <c r="J9" t="b">
        <v>1</v>
      </c>
      <c r="K9" s="2" t="s">
        <v>41</v>
      </c>
      <c r="L9" s="2" t="s">
        <v>39</v>
      </c>
      <c r="M9" s="1">
        <v>43831</v>
      </c>
      <c r="N9" s="1">
        <v>43831</v>
      </c>
    </row>
    <row r="10" spans="1:14" x14ac:dyDescent="0.55000000000000004">
      <c r="A10" s="2" t="s">
        <v>321</v>
      </c>
      <c r="B10" s="2" t="s">
        <v>28</v>
      </c>
      <c r="C10">
        <v>3</v>
      </c>
      <c r="D10" s="12" t="s">
        <v>65</v>
      </c>
      <c r="E10" t="b">
        <v>0</v>
      </c>
      <c r="F10" t="b">
        <v>0</v>
      </c>
      <c r="G10">
        <v>3</v>
      </c>
      <c r="H10" s="12" t="s">
        <v>335</v>
      </c>
      <c r="I10" t="b">
        <v>0</v>
      </c>
      <c r="J10" t="b">
        <v>0</v>
      </c>
      <c r="K10" s="2" t="s">
        <v>41</v>
      </c>
      <c r="L10" s="2" t="s">
        <v>39</v>
      </c>
      <c r="M10" s="1">
        <v>43831</v>
      </c>
      <c r="N10" s="1">
        <v>43831</v>
      </c>
    </row>
    <row r="11" spans="1:14" x14ac:dyDescent="0.55000000000000004">
      <c r="A11" s="2" t="s">
        <v>323</v>
      </c>
      <c r="B11" s="2" t="s">
        <v>29</v>
      </c>
      <c r="C11">
        <v>2</v>
      </c>
      <c r="D11" s="12" t="s">
        <v>66</v>
      </c>
      <c r="E11" t="b">
        <v>0</v>
      </c>
      <c r="F11" t="b">
        <v>1</v>
      </c>
      <c r="G11">
        <v>1</v>
      </c>
      <c r="H11" s="12" t="s">
        <v>79</v>
      </c>
      <c r="I11" t="b">
        <v>0</v>
      </c>
      <c r="J11" t="b">
        <v>0</v>
      </c>
      <c r="K11" s="2" t="s">
        <v>40</v>
      </c>
      <c r="L11" s="2" t="s">
        <v>40</v>
      </c>
      <c r="M11" s="1">
        <v>43831</v>
      </c>
      <c r="N11" s="1">
        <v>43831</v>
      </c>
    </row>
    <row r="12" spans="1:14" x14ac:dyDescent="0.55000000000000004">
      <c r="A12" s="2" t="s">
        <v>318</v>
      </c>
      <c r="B12" s="2" t="s">
        <v>29</v>
      </c>
      <c r="C12">
        <v>2</v>
      </c>
      <c r="D12" s="12" t="s">
        <v>67</v>
      </c>
      <c r="E12" t="b">
        <v>0</v>
      </c>
      <c r="F12" t="b">
        <v>1</v>
      </c>
      <c r="G12">
        <v>2</v>
      </c>
      <c r="H12" s="12" t="s">
        <v>80</v>
      </c>
      <c r="I12" t="b">
        <v>0</v>
      </c>
      <c r="J12" t="b">
        <v>0</v>
      </c>
      <c r="K12" s="2" t="s">
        <v>40</v>
      </c>
      <c r="L12" s="2" t="s">
        <v>40</v>
      </c>
      <c r="M12" s="1">
        <v>43831</v>
      </c>
      <c r="N12" s="1">
        <v>43831</v>
      </c>
    </row>
    <row r="13" spans="1:14" x14ac:dyDescent="0.55000000000000004">
      <c r="A13" s="2" t="s">
        <v>319</v>
      </c>
      <c r="B13" s="2" t="s">
        <v>29</v>
      </c>
      <c r="C13">
        <v>2</v>
      </c>
      <c r="D13" s="12" t="s">
        <v>68</v>
      </c>
      <c r="E13" t="b">
        <v>0</v>
      </c>
      <c r="F13" t="b">
        <v>1</v>
      </c>
      <c r="G13">
        <v>3</v>
      </c>
      <c r="H13" s="12" t="s">
        <v>81</v>
      </c>
      <c r="I13" t="b">
        <v>0</v>
      </c>
      <c r="J13" t="b">
        <v>0</v>
      </c>
      <c r="K13" s="2" t="s">
        <v>40</v>
      </c>
      <c r="L13" s="2" t="s">
        <v>40</v>
      </c>
      <c r="M13" s="1">
        <v>43831</v>
      </c>
      <c r="N13" s="1">
        <v>43831</v>
      </c>
    </row>
    <row r="14" spans="1:14" x14ac:dyDescent="0.55000000000000004">
      <c r="A14" s="2" t="s">
        <v>320</v>
      </c>
      <c r="B14" s="2" t="s">
        <v>29</v>
      </c>
      <c r="C14">
        <v>2</v>
      </c>
      <c r="D14" s="12" t="s">
        <v>69</v>
      </c>
      <c r="E14" t="b">
        <v>0</v>
      </c>
      <c r="F14" t="b">
        <v>1</v>
      </c>
      <c r="G14">
        <v>4</v>
      </c>
      <c r="H14" s="12" t="s">
        <v>82</v>
      </c>
      <c r="I14" t="b">
        <v>0</v>
      </c>
      <c r="J14" t="b">
        <v>0</v>
      </c>
      <c r="K14" s="2" t="s">
        <v>40</v>
      </c>
      <c r="L14" s="2" t="s">
        <v>40</v>
      </c>
      <c r="M14" s="1">
        <v>43831</v>
      </c>
      <c r="N14" s="1">
        <v>43831</v>
      </c>
    </row>
    <row r="15" spans="1:14" x14ac:dyDescent="0.55000000000000004">
      <c r="A15" s="2" t="s">
        <v>317</v>
      </c>
      <c r="B15" s="2" t="s">
        <v>29</v>
      </c>
      <c r="C15">
        <v>3</v>
      </c>
      <c r="D15" s="12" t="s">
        <v>70</v>
      </c>
      <c r="E15" t="b">
        <v>0</v>
      </c>
      <c r="F15" t="b">
        <v>1</v>
      </c>
      <c r="G15">
        <v>1</v>
      </c>
      <c r="H15" s="12" t="s">
        <v>83</v>
      </c>
      <c r="I15" t="b">
        <v>0</v>
      </c>
      <c r="J15" t="b">
        <v>0</v>
      </c>
      <c r="K15" s="2" t="s">
        <v>40</v>
      </c>
      <c r="L15" s="2" t="s">
        <v>40</v>
      </c>
      <c r="M15" s="1">
        <v>43831</v>
      </c>
      <c r="N15" s="1">
        <v>43831</v>
      </c>
    </row>
    <row r="16" spans="1:14" x14ac:dyDescent="0.55000000000000004">
      <c r="A16" s="2" t="s">
        <v>325</v>
      </c>
      <c r="B16" s="2" t="s">
        <v>29</v>
      </c>
      <c r="C16">
        <v>3</v>
      </c>
      <c r="D16" s="12" t="s">
        <v>334</v>
      </c>
      <c r="E16" t="b">
        <v>1</v>
      </c>
      <c r="F16" t="b">
        <v>1</v>
      </c>
      <c r="G16">
        <v>2</v>
      </c>
      <c r="H16" s="12" t="s">
        <v>322</v>
      </c>
      <c r="I16" t="b">
        <v>0</v>
      </c>
      <c r="J16" t="b">
        <v>0</v>
      </c>
      <c r="K16" s="2" t="s">
        <v>40</v>
      </c>
      <c r="L16" s="2" t="s">
        <v>40</v>
      </c>
      <c r="M16" s="1">
        <v>43831</v>
      </c>
      <c r="N16" s="1">
        <v>43831</v>
      </c>
    </row>
    <row r="17" spans="1:14" x14ac:dyDescent="0.55000000000000004">
      <c r="A17" s="2" t="s">
        <v>344</v>
      </c>
      <c r="B17" s="2" t="s">
        <v>223</v>
      </c>
      <c r="C17">
        <v>3</v>
      </c>
      <c r="D17" s="12" t="s">
        <v>345</v>
      </c>
      <c r="E17" t="b">
        <v>1</v>
      </c>
      <c r="F17" t="b">
        <v>1</v>
      </c>
      <c r="G17">
        <v>4</v>
      </c>
      <c r="H17" s="12" t="s">
        <v>346</v>
      </c>
      <c r="I17" t="b">
        <v>0</v>
      </c>
      <c r="J17" t="b">
        <v>0</v>
      </c>
      <c r="K17" s="2" t="s">
        <v>40</v>
      </c>
      <c r="L17" s="2" t="s">
        <v>40</v>
      </c>
      <c r="M17" s="1">
        <v>43831</v>
      </c>
      <c r="N17" s="1">
        <v>43831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DF15-56BF-4F6A-8FD2-06EAEF15F54B}">
  <sheetPr codeName="Sheet7">
    <tabColor theme="8"/>
  </sheetPr>
  <dimension ref="A1:N37"/>
  <sheetViews>
    <sheetView zoomScale="75" zoomScaleNormal="75" workbookViewId="0"/>
  </sheetViews>
  <sheetFormatPr defaultRowHeight="18" x14ac:dyDescent="0.55000000000000004"/>
  <cols>
    <col min="1" max="1" width="5.08203125" customWidth="1"/>
    <col min="2" max="2" width="11.4140625" customWidth="1"/>
    <col min="3" max="3" width="15.1640625" customWidth="1"/>
    <col min="4" max="4" width="13.4140625" customWidth="1"/>
    <col min="5" max="5" width="19.08203125" customWidth="1"/>
    <col min="6" max="6" width="19.75" customWidth="1"/>
    <col min="7" max="7" width="10.25" customWidth="1"/>
    <col min="8" max="8" width="17.25" customWidth="1"/>
    <col min="9" max="9" width="14.1640625" customWidth="1"/>
    <col min="10" max="10" width="17.9140625" customWidth="1"/>
    <col min="11" max="12" width="19.75" customWidth="1"/>
    <col min="13" max="13" width="15.4140625" customWidth="1"/>
    <col min="14" max="14" width="16" customWidth="1"/>
  </cols>
  <sheetData>
    <row r="1" spans="1:14" x14ac:dyDescent="0.55000000000000004">
      <c r="A1" t="s">
        <v>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</v>
      </c>
      <c r="K1" t="s">
        <v>5</v>
      </c>
      <c r="L1" t="s">
        <v>6</v>
      </c>
      <c r="M1" t="s">
        <v>7</v>
      </c>
      <c r="N1" t="s">
        <v>8</v>
      </c>
    </row>
    <row r="2" spans="1:14" x14ac:dyDescent="0.55000000000000004">
      <c r="A2" s="2" t="s">
        <v>27</v>
      </c>
      <c r="B2" s="2" t="s">
        <v>28</v>
      </c>
      <c r="C2" s="3">
        <v>44044</v>
      </c>
      <c r="D2">
        <v>1</v>
      </c>
      <c r="E2" s="2" t="s">
        <v>50</v>
      </c>
      <c r="F2" s="2" t="s">
        <v>27</v>
      </c>
      <c r="G2">
        <v>200000</v>
      </c>
      <c r="H2" s="2"/>
      <c r="J2" s="2" t="s">
        <v>103</v>
      </c>
      <c r="K2" s="2" t="s">
        <v>39</v>
      </c>
      <c r="L2" s="2" t="s">
        <v>39</v>
      </c>
      <c r="M2" s="1">
        <v>43831</v>
      </c>
      <c r="N2" s="1">
        <v>43831</v>
      </c>
    </row>
    <row r="3" spans="1:14" x14ac:dyDescent="0.55000000000000004">
      <c r="A3" s="2" t="s">
        <v>28</v>
      </c>
      <c r="B3" s="2" t="s">
        <v>28</v>
      </c>
      <c r="C3" s="3">
        <v>44044</v>
      </c>
      <c r="D3">
        <v>2</v>
      </c>
      <c r="E3" s="2" t="s">
        <v>30</v>
      </c>
      <c r="F3" s="2" t="s">
        <v>50</v>
      </c>
      <c r="G3">
        <v>1000</v>
      </c>
      <c r="H3" s="2"/>
      <c r="J3" s="2" t="s">
        <v>104</v>
      </c>
      <c r="K3" s="2" t="s">
        <v>39</v>
      </c>
      <c r="L3" s="2" t="s">
        <v>39</v>
      </c>
      <c r="M3" s="1">
        <v>43831</v>
      </c>
      <c r="N3" s="1">
        <v>43831</v>
      </c>
    </row>
    <row r="4" spans="1:14" x14ac:dyDescent="0.55000000000000004">
      <c r="A4" s="2" t="s">
        <v>29</v>
      </c>
      <c r="B4" s="2" t="s">
        <v>28</v>
      </c>
      <c r="C4" s="3">
        <v>44045</v>
      </c>
      <c r="D4">
        <v>2</v>
      </c>
      <c r="E4" s="2" t="s">
        <v>30</v>
      </c>
      <c r="F4" s="2" t="s">
        <v>50</v>
      </c>
      <c r="G4">
        <v>500</v>
      </c>
      <c r="H4" s="2"/>
      <c r="J4" s="2" t="s">
        <v>105</v>
      </c>
      <c r="K4" s="2" t="s">
        <v>39</v>
      </c>
      <c r="L4" s="2" t="s">
        <v>39</v>
      </c>
      <c r="M4" s="1">
        <v>43831</v>
      </c>
      <c r="N4" s="1">
        <v>43831</v>
      </c>
    </row>
    <row r="5" spans="1:14" x14ac:dyDescent="0.55000000000000004">
      <c r="A5" s="2" t="s">
        <v>30</v>
      </c>
      <c r="B5" s="2" t="s">
        <v>28</v>
      </c>
      <c r="C5" s="3">
        <v>44046</v>
      </c>
      <c r="D5">
        <v>2</v>
      </c>
      <c r="E5" s="2" t="s">
        <v>30</v>
      </c>
      <c r="F5" s="2" t="s">
        <v>50</v>
      </c>
      <c r="G5">
        <v>600</v>
      </c>
      <c r="H5" s="2"/>
      <c r="J5" s="2" t="s">
        <v>106</v>
      </c>
      <c r="K5" s="2" t="s">
        <v>39</v>
      </c>
      <c r="L5" s="2" t="s">
        <v>39</v>
      </c>
      <c r="M5" s="1">
        <v>43831</v>
      </c>
      <c r="N5" s="1">
        <v>43831</v>
      </c>
    </row>
    <row r="6" spans="1:14" x14ac:dyDescent="0.55000000000000004">
      <c r="A6" s="2" t="s">
        <v>47</v>
      </c>
      <c r="B6" s="2" t="s">
        <v>28</v>
      </c>
      <c r="C6" s="3">
        <v>44047</v>
      </c>
      <c r="D6">
        <v>3</v>
      </c>
      <c r="E6" s="2" t="s">
        <v>49</v>
      </c>
      <c r="F6" s="2" t="s">
        <v>50</v>
      </c>
      <c r="G6">
        <v>10000</v>
      </c>
      <c r="H6" s="2" t="s">
        <v>29</v>
      </c>
      <c r="I6">
        <v>210</v>
      </c>
      <c r="J6" s="2" t="s">
        <v>107</v>
      </c>
      <c r="K6" s="2" t="s">
        <v>39</v>
      </c>
      <c r="L6" s="2" t="s">
        <v>39</v>
      </c>
      <c r="M6" s="1">
        <v>43831</v>
      </c>
      <c r="N6" s="1">
        <v>43831</v>
      </c>
    </row>
    <row r="7" spans="1:14" x14ac:dyDescent="0.55000000000000004">
      <c r="A7" s="2" t="s">
        <v>48</v>
      </c>
      <c r="B7" s="2" t="s">
        <v>28</v>
      </c>
      <c r="C7" s="3">
        <v>44048</v>
      </c>
      <c r="D7">
        <v>2</v>
      </c>
      <c r="E7" s="2" t="s">
        <v>30</v>
      </c>
      <c r="F7" s="2" t="s">
        <v>49</v>
      </c>
      <c r="G7">
        <v>1000</v>
      </c>
      <c r="H7" s="2"/>
      <c r="J7" s="2" t="s">
        <v>108</v>
      </c>
      <c r="K7" s="2" t="s">
        <v>39</v>
      </c>
      <c r="L7" s="2" t="s">
        <v>39</v>
      </c>
      <c r="M7" s="1">
        <v>43831</v>
      </c>
      <c r="N7" s="1">
        <v>43831</v>
      </c>
    </row>
    <row r="8" spans="1:14" x14ac:dyDescent="0.55000000000000004">
      <c r="A8" s="2" t="s">
        <v>49</v>
      </c>
      <c r="B8" s="2" t="s">
        <v>28</v>
      </c>
      <c r="C8" s="3">
        <v>44049</v>
      </c>
      <c r="D8">
        <v>2</v>
      </c>
      <c r="E8" s="2" t="s">
        <v>28</v>
      </c>
      <c r="F8" s="2" t="s">
        <v>50</v>
      </c>
      <c r="G8">
        <v>70000</v>
      </c>
      <c r="H8" s="2"/>
      <c r="J8" s="2" t="s">
        <v>109</v>
      </c>
      <c r="K8" s="2" t="s">
        <v>39</v>
      </c>
      <c r="L8" s="2" t="s">
        <v>39</v>
      </c>
      <c r="M8" s="1">
        <v>43831</v>
      </c>
      <c r="N8" s="1">
        <v>43831</v>
      </c>
    </row>
    <row r="9" spans="1:14" x14ac:dyDescent="0.55000000000000004">
      <c r="A9" s="2" t="s">
        <v>50</v>
      </c>
      <c r="B9" s="2" t="s">
        <v>28</v>
      </c>
      <c r="C9" s="3">
        <v>44050</v>
      </c>
      <c r="D9">
        <v>2</v>
      </c>
      <c r="E9" s="2" t="s">
        <v>48</v>
      </c>
      <c r="F9" s="2" t="s">
        <v>50</v>
      </c>
      <c r="G9">
        <v>12000</v>
      </c>
      <c r="H9" s="2"/>
      <c r="J9" s="2" t="s">
        <v>110</v>
      </c>
      <c r="K9" s="2" t="s">
        <v>39</v>
      </c>
      <c r="L9" s="2" t="s">
        <v>39</v>
      </c>
      <c r="M9" s="1">
        <v>43831</v>
      </c>
      <c r="N9" s="1">
        <v>43831</v>
      </c>
    </row>
    <row r="10" spans="1:14" x14ac:dyDescent="0.55000000000000004">
      <c r="A10" s="2" t="s">
        <v>51</v>
      </c>
      <c r="B10" s="2" t="s">
        <v>28</v>
      </c>
      <c r="C10" s="3">
        <v>44051</v>
      </c>
      <c r="D10">
        <v>2</v>
      </c>
      <c r="E10" s="2" t="s">
        <v>30</v>
      </c>
      <c r="F10" s="2" t="s">
        <v>50</v>
      </c>
      <c r="G10">
        <v>1000</v>
      </c>
      <c r="H10" s="2"/>
      <c r="J10" s="2" t="s">
        <v>111</v>
      </c>
      <c r="K10" s="2" t="s">
        <v>39</v>
      </c>
      <c r="L10" s="2" t="s">
        <v>39</v>
      </c>
      <c r="M10" s="1">
        <v>43831</v>
      </c>
      <c r="N10" s="1">
        <v>43831</v>
      </c>
    </row>
    <row r="11" spans="1:14" x14ac:dyDescent="0.55000000000000004">
      <c r="A11" s="2" t="s">
        <v>52</v>
      </c>
      <c r="B11" s="2" t="s">
        <v>28</v>
      </c>
      <c r="C11" s="3">
        <v>44052</v>
      </c>
      <c r="D11">
        <v>2</v>
      </c>
      <c r="E11" s="2" t="s">
        <v>30</v>
      </c>
      <c r="F11" s="2" t="s">
        <v>50</v>
      </c>
      <c r="G11">
        <v>1000</v>
      </c>
      <c r="H11" s="2"/>
      <c r="J11" s="2" t="s">
        <v>112</v>
      </c>
      <c r="K11" s="2" t="s">
        <v>39</v>
      </c>
      <c r="L11" s="2" t="s">
        <v>39</v>
      </c>
      <c r="M11" s="1">
        <v>43831</v>
      </c>
      <c r="N11" s="1">
        <v>43831</v>
      </c>
    </row>
    <row r="12" spans="1:14" x14ac:dyDescent="0.55000000000000004">
      <c r="A12" s="2" t="s">
        <v>53</v>
      </c>
      <c r="B12" s="2" t="s">
        <v>28</v>
      </c>
      <c r="C12" s="3">
        <v>44053</v>
      </c>
      <c r="D12">
        <v>2</v>
      </c>
      <c r="E12" s="2" t="s">
        <v>49</v>
      </c>
      <c r="F12" s="2" t="s">
        <v>49</v>
      </c>
      <c r="G12">
        <v>1000</v>
      </c>
      <c r="H12" s="2"/>
      <c r="J12" s="2" t="s">
        <v>113</v>
      </c>
      <c r="K12" s="2" t="s">
        <v>39</v>
      </c>
      <c r="L12" s="2" t="s">
        <v>39</v>
      </c>
      <c r="M12" s="1">
        <v>43831</v>
      </c>
      <c r="N12" s="1">
        <v>43831</v>
      </c>
    </row>
    <row r="13" spans="1:14" x14ac:dyDescent="0.55000000000000004">
      <c r="A13" s="2" t="s">
        <v>54</v>
      </c>
      <c r="B13" s="2" t="s">
        <v>28</v>
      </c>
      <c r="C13" s="3">
        <v>44053</v>
      </c>
      <c r="D13">
        <v>2</v>
      </c>
      <c r="E13" s="2" t="s">
        <v>30</v>
      </c>
      <c r="F13" s="2" t="s">
        <v>50</v>
      </c>
      <c r="G13">
        <v>700</v>
      </c>
      <c r="H13" s="2"/>
      <c r="J13" s="2" t="s">
        <v>114</v>
      </c>
      <c r="K13" s="2" t="s">
        <v>39</v>
      </c>
      <c r="L13" s="2" t="s">
        <v>39</v>
      </c>
      <c r="M13" s="1">
        <v>43831</v>
      </c>
      <c r="N13" s="1">
        <v>43831</v>
      </c>
    </row>
    <row r="14" spans="1:14" x14ac:dyDescent="0.55000000000000004">
      <c r="A14" s="2" t="s">
        <v>55</v>
      </c>
      <c r="B14" s="2" t="s">
        <v>28</v>
      </c>
      <c r="C14" s="3">
        <v>44071</v>
      </c>
      <c r="D14">
        <v>2</v>
      </c>
      <c r="E14" s="2" t="s">
        <v>30</v>
      </c>
      <c r="F14" s="2" t="s">
        <v>50</v>
      </c>
      <c r="G14">
        <v>5000</v>
      </c>
      <c r="H14" s="2"/>
      <c r="J14" s="2" t="s">
        <v>115</v>
      </c>
      <c r="K14" s="2" t="s">
        <v>39</v>
      </c>
      <c r="L14" s="2" t="s">
        <v>39</v>
      </c>
      <c r="M14" s="1">
        <v>43831</v>
      </c>
      <c r="N14" s="1">
        <v>43831</v>
      </c>
    </row>
    <row r="15" spans="1:14" x14ac:dyDescent="0.55000000000000004">
      <c r="A15" s="2" t="s">
        <v>56</v>
      </c>
      <c r="B15" s="2" t="s">
        <v>28</v>
      </c>
      <c r="C15" s="3">
        <v>44071</v>
      </c>
      <c r="D15">
        <v>2</v>
      </c>
      <c r="E15" s="2" t="s">
        <v>47</v>
      </c>
      <c r="F15" s="2" t="s">
        <v>50</v>
      </c>
      <c r="G15">
        <v>30000</v>
      </c>
      <c r="H15" s="2"/>
      <c r="J15" s="2" t="s">
        <v>116</v>
      </c>
      <c r="K15" s="2" t="s">
        <v>39</v>
      </c>
      <c r="L15" s="2" t="s">
        <v>39</v>
      </c>
      <c r="M15" s="1">
        <v>43831</v>
      </c>
      <c r="N15" s="1">
        <v>43831</v>
      </c>
    </row>
    <row r="16" spans="1:14" x14ac:dyDescent="0.55000000000000004">
      <c r="A16" s="2" t="s">
        <v>84</v>
      </c>
      <c r="B16" s="2" t="s">
        <v>28</v>
      </c>
      <c r="C16" s="3">
        <v>44072</v>
      </c>
      <c r="D16">
        <v>2</v>
      </c>
      <c r="E16" s="2" t="s">
        <v>30</v>
      </c>
      <c r="F16" s="2" t="s">
        <v>50</v>
      </c>
      <c r="G16">
        <v>3000</v>
      </c>
      <c r="H16" s="2"/>
      <c r="J16" s="2" t="s">
        <v>117</v>
      </c>
      <c r="K16" s="2" t="s">
        <v>39</v>
      </c>
      <c r="L16" s="2" t="s">
        <v>39</v>
      </c>
      <c r="M16" s="1">
        <v>43831</v>
      </c>
      <c r="N16" s="1">
        <v>43831</v>
      </c>
    </row>
    <row r="17" spans="1:14" x14ac:dyDescent="0.55000000000000004">
      <c r="A17" s="2" t="s">
        <v>85</v>
      </c>
      <c r="B17" s="2" t="s">
        <v>28</v>
      </c>
      <c r="C17" s="3">
        <v>44073</v>
      </c>
      <c r="D17">
        <v>2</v>
      </c>
      <c r="E17" s="2" t="s">
        <v>30</v>
      </c>
      <c r="F17" s="2" t="s">
        <v>50</v>
      </c>
      <c r="G17">
        <v>4000</v>
      </c>
      <c r="H17" s="2"/>
      <c r="J17" s="2" t="s">
        <v>118</v>
      </c>
      <c r="K17" s="2" t="s">
        <v>39</v>
      </c>
      <c r="L17" s="2" t="s">
        <v>39</v>
      </c>
      <c r="M17" s="1">
        <v>43831</v>
      </c>
      <c r="N17" s="1">
        <v>43831</v>
      </c>
    </row>
    <row r="18" spans="1:14" x14ac:dyDescent="0.55000000000000004">
      <c r="A18" s="2" t="s">
        <v>86</v>
      </c>
      <c r="B18" s="2" t="s">
        <v>28</v>
      </c>
      <c r="C18" s="3">
        <v>44074</v>
      </c>
      <c r="D18">
        <v>2</v>
      </c>
      <c r="E18" s="2" t="s">
        <v>47</v>
      </c>
      <c r="F18" s="2" t="s">
        <v>50</v>
      </c>
      <c r="G18">
        <v>5000</v>
      </c>
      <c r="H18" s="2"/>
      <c r="J18" s="2" t="s">
        <v>119</v>
      </c>
      <c r="K18" s="2" t="s">
        <v>39</v>
      </c>
      <c r="L18" s="2" t="s">
        <v>39</v>
      </c>
      <c r="M18" s="1">
        <v>43831</v>
      </c>
      <c r="N18" s="1">
        <v>43831</v>
      </c>
    </row>
    <row r="19" spans="1:14" x14ac:dyDescent="0.55000000000000004">
      <c r="A19" s="2" t="s">
        <v>87</v>
      </c>
      <c r="B19" s="2" t="s">
        <v>28</v>
      </c>
      <c r="C19" s="3">
        <v>44075</v>
      </c>
      <c r="D19">
        <v>1</v>
      </c>
      <c r="E19" s="2" t="s">
        <v>50</v>
      </c>
      <c r="F19" s="2" t="s">
        <v>27</v>
      </c>
      <c r="G19">
        <v>180000</v>
      </c>
      <c r="H19" s="2"/>
      <c r="J19" s="2" t="s">
        <v>120</v>
      </c>
      <c r="K19" s="2" t="s">
        <v>39</v>
      </c>
      <c r="L19" s="2" t="s">
        <v>39</v>
      </c>
      <c r="M19" s="1">
        <v>43831</v>
      </c>
      <c r="N19" s="1">
        <v>43831</v>
      </c>
    </row>
    <row r="20" spans="1:14" x14ac:dyDescent="0.55000000000000004">
      <c r="A20" s="2" t="s">
        <v>88</v>
      </c>
      <c r="B20" s="2" t="s">
        <v>28</v>
      </c>
      <c r="C20" s="3">
        <v>44075</v>
      </c>
      <c r="D20">
        <v>3</v>
      </c>
      <c r="E20" s="2" t="s">
        <v>49</v>
      </c>
      <c r="F20" s="2" t="s">
        <v>50</v>
      </c>
      <c r="G20">
        <v>30000</v>
      </c>
      <c r="H20" s="2"/>
      <c r="J20" s="2" t="s">
        <v>121</v>
      </c>
      <c r="K20" s="2" t="s">
        <v>39</v>
      </c>
      <c r="L20" s="2" t="s">
        <v>39</v>
      </c>
      <c r="M20" s="1">
        <v>43831</v>
      </c>
      <c r="N20" s="1">
        <v>43831</v>
      </c>
    </row>
    <row r="21" spans="1:14" x14ac:dyDescent="0.55000000000000004">
      <c r="A21" s="2" t="s">
        <v>89</v>
      </c>
      <c r="B21" s="2" t="s">
        <v>28</v>
      </c>
      <c r="C21" s="3">
        <v>44076</v>
      </c>
      <c r="D21">
        <v>2</v>
      </c>
      <c r="E21" s="2" t="s">
        <v>30</v>
      </c>
      <c r="F21" s="2" t="s">
        <v>50</v>
      </c>
      <c r="G21">
        <v>6000</v>
      </c>
      <c r="H21" s="2"/>
      <c r="J21" s="2" t="s">
        <v>122</v>
      </c>
      <c r="K21" s="2" t="s">
        <v>39</v>
      </c>
      <c r="L21" s="2" t="s">
        <v>39</v>
      </c>
      <c r="M21" s="1">
        <v>43831</v>
      </c>
      <c r="N21" s="1">
        <v>43831</v>
      </c>
    </row>
    <row r="22" spans="1:14" x14ac:dyDescent="0.55000000000000004">
      <c r="A22" s="2" t="s">
        <v>90</v>
      </c>
      <c r="B22" s="2" t="s">
        <v>28</v>
      </c>
      <c r="C22" s="3">
        <v>44077</v>
      </c>
      <c r="D22">
        <v>2</v>
      </c>
      <c r="E22" s="2" t="s">
        <v>30</v>
      </c>
      <c r="F22" s="2" t="s">
        <v>50</v>
      </c>
      <c r="G22">
        <v>7000</v>
      </c>
      <c r="H22" s="2"/>
      <c r="J22" s="2" t="s">
        <v>123</v>
      </c>
      <c r="K22" s="2" t="s">
        <v>39</v>
      </c>
      <c r="L22" s="2" t="s">
        <v>39</v>
      </c>
      <c r="M22" s="1">
        <v>43831</v>
      </c>
      <c r="N22" s="1">
        <v>43831</v>
      </c>
    </row>
    <row r="23" spans="1:14" x14ac:dyDescent="0.55000000000000004">
      <c r="A23" s="2" t="s">
        <v>91</v>
      </c>
      <c r="B23" s="2" t="s">
        <v>28</v>
      </c>
      <c r="C23" s="3">
        <v>44078</v>
      </c>
      <c r="D23">
        <v>2</v>
      </c>
      <c r="E23" s="2" t="s">
        <v>30</v>
      </c>
      <c r="F23" s="2" t="s">
        <v>50</v>
      </c>
      <c r="G23">
        <v>8000</v>
      </c>
      <c r="H23" s="2"/>
      <c r="J23" s="2" t="s">
        <v>124</v>
      </c>
      <c r="K23" s="2" t="s">
        <v>39</v>
      </c>
      <c r="L23" s="2" t="s">
        <v>39</v>
      </c>
      <c r="M23" s="1">
        <v>43831</v>
      </c>
      <c r="N23" s="1">
        <v>43831</v>
      </c>
    </row>
    <row r="24" spans="1:14" x14ac:dyDescent="0.55000000000000004">
      <c r="A24" s="2" t="s">
        <v>92</v>
      </c>
      <c r="B24" s="2" t="s">
        <v>29</v>
      </c>
      <c r="C24" s="3">
        <v>44044</v>
      </c>
      <c r="D24">
        <v>2</v>
      </c>
      <c r="E24" s="2" t="s">
        <v>323</v>
      </c>
      <c r="F24" s="2" t="s">
        <v>317</v>
      </c>
      <c r="G24">
        <v>1000</v>
      </c>
      <c r="H24" s="2"/>
      <c r="J24" s="2" t="s">
        <v>104</v>
      </c>
      <c r="K24" s="2" t="s">
        <v>40</v>
      </c>
      <c r="L24" s="2" t="s">
        <v>40</v>
      </c>
      <c r="M24" s="1">
        <v>43831</v>
      </c>
      <c r="N24" s="1">
        <v>43831</v>
      </c>
    </row>
    <row r="25" spans="1:14" x14ac:dyDescent="0.55000000000000004">
      <c r="A25" s="2" t="s">
        <v>93</v>
      </c>
      <c r="B25" s="2" t="s">
        <v>29</v>
      </c>
      <c r="C25" s="3">
        <v>44045</v>
      </c>
      <c r="D25">
        <v>2</v>
      </c>
      <c r="E25" s="2" t="s">
        <v>318</v>
      </c>
      <c r="F25" s="2" t="s">
        <v>317</v>
      </c>
      <c r="G25">
        <v>1001</v>
      </c>
      <c r="H25" s="2"/>
      <c r="J25" s="2" t="s">
        <v>125</v>
      </c>
      <c r="K25" s="2" t="s">
        <v>40</v>
      </c>
      <c r="L25" s="2" t="s">
        <v>40</v>
      </c>
      <c r="M25" s="1">
        <v>43831</v>
      </c>
      <c r="N25" s="1">
        <v>43831</v>
      </c>
    </row>
    <row r="26" spans="1:14" x14ac:dyDescent="0.55000000000000004">
      <c r="A26" s="2" t="s">
        <v>94</v>
      </c>
      <c r="B26" s="2" t="s">
        <v>29</v>
      </c>
      <c r="C26" s="3">
        <v>44046</v>
      </c>
      <c r="D26">
        <v>2</v>
      </c>
      <c r="E26" s="2" t="s">
        <v>319</v>
      </c>
      <c r="F26" s="2" t="s">
        <v>317</v>
      </c>
      <c r="G26">
        <v>1002</v>
      </c>
      <c r="H26" s="2"/>
      <c r="J26" s="2" t="s">
        <v>126</v>
      </c>
      <c r="K26" s="2" t="s">
        <v>40</v>
      </c>
      <c r="L26" s="2" t="s">
        <v>40</v>
      </c>
      <c r="M26" s="1">
        <v>43831</v>
      </c>
      <c r="N26" s="1">
        <v>43831</v>
      </c>
    </row>
    <row r="27" spans="1:14" x14ac:dyDescent="0.55000000000000004">
      <c r="A27" s="2" t="s">
        <v>95</v>
      </c>
      <c r="B27" s="2" t="s">
        <v>29</v>
      </c>
      <c r="C27" s="3">
        <v>44047</v>
      </c>
      <c r="D27">
        <v>2</v>
      </c>
      <c r="E27" s="2" t="s">
        <v>320</v>
      </c>
      <c r="F27" s="2" t="s">
        <v>317</v>
      </c>
      <c r="G27">
        <v>1003</v>
      </c>
      <c r="H27" s="2"/>
      <c r="J27" s="2" t="s">
        <v>127</v>
      </c>
      <c r="K27" s="2" t="s">
        <v>40</v>
      </c>
      <c r="L27" s="2" t="s">
        <v>40</v>
      </c>
      <c r="M27" s="1">
        <v>43831</v>
      </c>
      <c r="N27" s="1">
        <v>43831</v>
      </c>
    </row>
    <row r="28" spans="1:14" x14ac:dyDescent="0.55000000000000004">
      <c r="A28" s="2" t="s">
        <v>96</v>
      </c>
      <c r="B28" s="2" t="s">
        <v>29</v>
      </c>
      <c r="C28" s="3">
        <v>44048</v>
      </c>
      <c r="D28">
        <v>2</v>
      </c>
      <c r="E28" s="2" t="s">
        <v>323</v>
      </c>
      <c r="F28" s="2" t="s">
        <v>317</v>
      </c>
      <c r="G28">
        <v>1004</v>
      </c>
      <c r="H28" s="2"/>
      <c r="J28" s="2" t="s">
        <v>128</v>
      </c>
      <c r="K28" s="2" t="s">
        <v>40</v>
      </c>
      <c r="L28" s="2" t="s">
        <v>40</v>
      </c>
      <c r="M28" s="1">
        <v>43831</v>
      </c>
      <c r="N28" s="1">
        <v>43831</v>
      </c>
    </row>
    <row r="29" spans="1:14" x14ac:dyDescent="0.55000000000000004">
      <c r="A29" s="2" t="s">
        <v>97</v>
      </c>
      <c r="B29" s="2" t="s">
        <v>29</v>
      </c>
      <c r="C29" s="3">
        <v>44049</v>
      </c>
      <c r="D29">
        <v>2</v>
      </c>
      <c r="E29" s="2" t="s">
        <v>318</v>
      </c>
      <c r="F29" s="2" t="s">
        <v>317</v>
      </c>
      <c r="G29">
        <v>1005</v>
      </c>
      <c r="H29" s="2"/>
      <c r="J29" s="2" t="s">
        <v>129</v>
      </c>
      <c r="K29" s="2" t="s">
        <v>40</v>
      </c>
      <c r="L29" s="2" t="s">
        <v>40</v>
      </c>
      <c r="M29" s="1">
        <v>43831</v>
      </c>
      <c r="N29" s="1">
        <v>43831</v>
      </c>
    </row>
    <row r="30" spans="1:14" x14ac:dyDescent="0.55000000000000004">
      <c r="A30" s="2" t="s">
        <v>98</v>
      </c>
      <c r="B30" s="2" t="s">
        <v>29</v>
      </c>
      <c r="C30" s="3">
        <v>44073</v>
      </c>
      <c r="D30">
        <v>2</v>
      </c>
      <c r="E30" s="2" t="s">
        <v>319</v>
      </c>
      <c r="F30" s="2" t="s">
        <v>317</v>
      </c>
      <c r="G30">
        <v>1006</v>
      </c>
      <c r="H30" s="2"/>
      <c r="J30" s="2" t="s">
        <v>130</v>
      </c>
      <c r="K30" s="2" t="s">
        <v>40</v>
      </c>
      <c r="L30" s="2" t="s">
        <v>40</v>
      </c>
      <c r="M30" s="1">
        <v>43831</v>
      </c>
      <c r="N30" s="1">
        <v>43831</v>
      </c>
    </row>
    <row r="31" spans="1:14" x14ac:dyDescent="0.55000000000000004">
      <c r="A31" s="2" t="s">
        <v>99</v>
      </c>
      <c r="B31" s="2" t="s">
        <v>29</v>
      </c>
      <c r="C31" s="3">
        <v>44074</v>
      </c>
      <c r="D31">
        <v>2</v>
      </c>
      <c r="E31" s="2" t="s">
        <v>320</v>
      </c>
      <c r="F31" s="2" t="s">
        <v>317</v>
      </c>
      <c r="G31">
        <v>1007</v>
      </c>
      <c r="H31" s="2"/>
      <c r="J31" s="2" t="s">
        <v>131</v>
      </c>
      <c r="K31" s="2" t="s">
        <v>40</v>
      </c>
      <c r="L31" s="2" t="s">
        <v>40</v>
      </c>
      <c r="M31" s="1">
        <v>43831</v>
      </c>
      <c r="N31" s="1">
        <v>43831</v>
      </c>
    </row>
    <row r="32" spans="1:14" x14ac:dyDescent="0.55000000000000004">
      <c r="A32" s="2" t="s">
        <v>100</v>
      </c>
      <c r="B32" s="2" t="s">
        <v>29</v>
      </c>
      <c r="C32" s="3">
        <v>44075</v>
      </c>
      <c r="D32">
        <v>2</v>
      </c>
      <c r="E32" s="2" t="s">
        <v>319</v>
      </c>
      <c r="F32" s="2" t="s">
        <v>317</v>
      </c>
      <c r="G32">
        <v>1008</v>
      </c>
      <c r="H32" s="2"/>
      <c r="J32" s="2" t="s">
        <v>132</v>
      </c>
      <c r="K32" s="2" t="s">
        <v>40</v>
      </c>
      <c r="L32" s="2" t="s">
        <v>40</v>
      </c>
      <c r="M32" s="1">
        <v>43831</v>
      </c>
      <c r="N32" s="1">
        <v>43831</v>
      </c>
    </row>
    <row r="33" spans="1:14" x14ac:dyDescent="0.55000000000000004">
      <c r="A33" s="2" t="s">
        <v>101</v>
      </c>
      <c r="B33" s="2" t="s">
        <v>29</v>
      </c>
      <c r="C33" s="3">
        <v>44076</v>
      </c>
      <c r="D33">
        <v>2</v>
      </c>
      <c r="E33" s="2" t="s">
        <v>320</v>
      </c>
      <c r="F33" s="2" t="s">
        <v>317</v>
      </c>
      <c r="G33">
        <v>1009</v>
      </c>
      <c r="H33" s="2"/>
      <c r="J33" s="2" t="s">
        <v>133</v>
      </c>
      <c r="K33" s="2" t="s">
        <v>40</v>
      </c>
      <c r="L33" s="2" t="s">
        <v>40</v>
      </c>
      <c r="M33" s="1">
        <v>43831</v>
      </c>
      <c r="N33" s="1">
        <v>43831</v>
      </c>
    </row>
    <row r="34" spans="1:14" x14ac:dyDescent="0.55000000000000004">
      <c r="A34" s="2" t="s">
        <v>102</v>
      </c>
      <c r="B34" s="2" t="s">
        <v>29</v>
      </c>
      <c r="C34" s="3">
        <v>44077</v>
      </c>
      <c r="D34">
        <v>2</v>
      </c>
      <c r="E34" s="2" t="s">
        <v>320</v>
      </c>
      <c r="F34" s="2" t="s">
        <v>317</v>
      </c>
      <c r="G34">
        <v>1010</v>
      </c>
      <c r="H34" s="2"/>
      <c r="J34" s="2" t="s">
        <v>134</v>
      </c>
      <c r="K34" s="2" t="s">
        <v>40</v>
      </c>
      <c r="L34" s="2" t="s">
        <v>40</v>
      </c>
      <c r="M34" s="1">
        <v>43831</v>
      </c>
      <c r="N34" s="1">
        <v>43831</v>
      </c>
    </row>
    <row r="35" spans="1:14" x14ac:dyDescent="0.55000000000000004">
      <c r="A35" s="2" t="s">
        <v>336</v>
      </c>
      <c r="B35" s="2" t="s">
        <v>223</v>
      </c>
      <c r="C35" s="3">
        <v>44075</v>
      </c>
      <c r="D35">
        <v>2</v>
      </c>
      <c r="E35" s="2" t="s">
        <v>28</v>
      </c>
      <c r="F35" s="2" t="s">
        <v>51</v>
      </c>
      <c r="G35">
        <v>1008</v>
      </c>
      <c r="H35" s="2"/>
      <c r="J35" s="2" t="s">
        <v>132</v>
      </c>
      <c r="K35" s="2" t="s">
        <v>40</v>
      </c>
      <c r="L35" s="2" t="s">
        <v>40</v>
      </c>
      <c r="M35" s="1">
        <v>43831</v>
      </c>
      <c r="N35" s="1">
        <v>43831</v>
      </c>
    </row>
    <row r="36" spans="1:14" x14ac:dyDescent="0.55000000000000004">
      <c r="A36" s="2" t="s">
        <v>337</v>
      </c>
      <c r="B36" s="2" t="s">
        <v>223</v>
      </c>
      <c r="C36" s="3">
        <v>44076</v>
      </c>
      <c r="D36">
        <v>1</v>
      </c>
      <c r="E36" s="2" t="s">
        <v>51</v>
      </c>
      <c r="F36" s="2" t="s">
        <v>27</v>
      </c>
      <c r="G36">
        <v>1009</v>
      </c>
      <c r="H36" s="2"/>
      <c r="J36" s="2" t="s">
        <v>133</v>
      </c>
      <c r="K36" s="2" t="s">
        <v>40</v>
      </c>
      <c r="L36" s="2" t="s">
        <v>40</v>
      </c>
      <c r="M36" s="1">
        <v>43831</v>
      </c>
      <c r="N36" s="1">
        <v>43831</v>
      </c>
    </row>
    <row r="37" spans="1:14" x14ac:dyDescent="0.55000000000000004">
      <c r="A37" s="2" t="s">
        <v>338</v>
      </c>
      <c r="B37" s="2" t="s">
        <v>223</v>
      </c>
      <c r="C37" s="3">
        <v>44077</v>
      </c>
      <c r="D37">
        <v>3</v>
      </c>
      <c r="E37" s="2" t="s">
        <v>50</v>
      </c>
      <c r="F37" s="2" t="s">
        <v>49</v>
      </c>
      <c r="G37">
        <v>1010</v>
      </c>
      <c r="H37" s="2" t="s">
        <v>28</v>
      </c>
      <c r="I37">
        <v>210</v>
      </c>
      <c r="J37" s="2" t="s">
        <v>134</v>
      </c>
      <c r="K37" s="2" t="s">
        <v>40</v>
      </c>
      <c r="L37" s="2" t="s">
        <v>40</v>
      </c>
      <c r="M37" s="1">
        <v>43831</v>
      </c>
      <c r="N37" s="1">
        <v>43831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69E4-4AF8-4F9D-824C-95031B3AD394}">
  <sheetPr>
    <tabColor theme="8"/>
  </sheetPr>
  <dimension ref="A1:E5"/>
  <sheetViews>
    <sheetView zoomScaleNormal="100" workbookViewId="0"/>
  </sheetViews>
  <sheetFormatPr defaultRowHeight="18" x14ac:dyDescent="0.55000000000000004"/>
  <cols>
    <col min="1" max="1" width="7.75" customWidth="1"/>
    <col min="2" max="2" width="15.9140625" customWidth="1"/>
    <col min="5" max="5" width="15.58203125" customWidth="1"/>
  </cols>
  <sheetData>
    <row r="1" spans="1:5" x14ac:dyDescent="0.55000000000000004">
      <c r="A1" t="s">
        <v>291</v>
      </c>
      <c r="B1" t="s">
        <v>1</v>
      </c>
      <c r="D1" t="s">
        <v>291</v>
      </c>
      <c r="E1" t="s">
        <v>1</v>
      </c>
    </row>
    <row r="2" spans="1:5" x14ac:dyDescent="0.55000000000000004">
      <c r="A2" s="11">
        <v>1</v>
      </c>
      <c r="B2" t="s">
        <v>287</v>
      </c>
      <c r="D2" s="11">
        <v>1</v>
      </c>
      <c r="E2" t="s">
        <v>287</v>
      </c>
    </row>
    <row r="3" spans="1:5" x14ac:dyDescent="0.55000000000000004">
      <c r="A3" s="11">
        <v>2</v>
      </c>
      <c r="B3" t="s">
        <v>288</v>
      </c>
      <c r="D3" s="11">
        <v>2</v>
      </c>
      <c r="E3" t="s">
        <v>288</v>
      </c>
    </row>
    <row r="4" spans="1:5" x14ac:dyDescent="0.55000000000000004">
      <c r="A4">
        <v>3</v>
      </c>
      <c r="B4" t="s">
        <v>289</v>
      </c>
      <c r="D4">
        <v>3</v>
      </c>
      <c r="E4" t="s">
        <v>292</v>
      </c>
    </row>
    <row r="5" spans="1:5" x14ac:dyDescent="0.55000000000000004">
      <c r="A5">
        <v>4</v>
      </c>
      <c r="B5" t="s">
        <v>290</v>
      </c>
    </row>
  </sheetData>
  <phoneticPr fontId="1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4094-AEBD-415C-BCE2-314D15EAF14B}">
  <sheetPr>
    <tabColor theme="8"/>
  </sheetPr>
  <dimension ref="A1:B64"/>
  <sheetViews>
    <sheetView zoomScale="75" zoomScaleNormal="75" workbookViewId="0"/>
  </sheetViews>
  <sheetFormatPr defaultRowHeight="18" x14ac:dyDescent="0.55000000000000004"/>
  <cols>
    <col min="1" max="1" width="12.5" customWidth="1"/>
    <col min="2" max="2" width="16.6640625" customWidth="1"/>
  </cols>
  <sheetData>
    <row r="1" spans="1:2" x14ac:dyDescent="0.55000000000000004">
      <c r="A1" t="s">
        <v>235</v>
      </c>
      <c r="B1" t="s">
        <v>328</v>
      </c>
    </row>
    <row r="2" spans="1:2" x14ac:dyDescent="0.55000000000000004">
      <c r="A2" t="s">
        <v>27</v>
      </c>
      <c r="B2" t="e" vm="21">
        <v>#VALUE!</v>
      </c>
    </row>
    <row r="3" spans="1:2" x14ac:dyDescent="0.55000000000000004">
      <c r="A3" t="s">
        <v>28</v>
      </c>
      <c r="B3" t="e" vm="1">
        <v>#VALUE!</v>
      </c>
    </row>
    <row r="4" spans="1:2" x14ac:dyDescent="0.55000000000000004">
      <c r="A4" t="s">
        <v>29</v>
      </c>
      <c r="B4" t="e" vm="3">
        <v>#VALUE!</v>
      </c>
    </row>
    <row r="5" spans="1:2" x14ac:dyDescent="0.55000000000000004">
      <c r="A5" t="s">
        <v>30</v>
      </c>
      <c r="B5" t="e" vm="22">
        <v>#VALUE!</v>
      </c>
    </row>
    <row r="8" spans="1:2" x14ac:dyDescent="0.55000000000000004">
      <c r="A8" t="s">
        <v>246</v>
      </c>
      <c r="B8" t="s">
        <v>247</v>
      </c>
    </row>
    <row r="9" spans="1:2" x14ac:dyDescent="0.55000000000000004">
      <c r="A9" t="s">
        <v>27</v>
      </c>
      <c r="B9" t="e" vm="5">
        <v>#VALUE!</v>
      </c>
    </row>
    <row r="10" spans="1:2" x14ac:dyDescent="0.55000000000000004">
      <c r="A10" t="s">
        <v>28</v>
      </c>
      <c r="B10" t="e" vm="9">
        <v>#VALUE!</v>
      </c>
    </row>
    <row r="11" spans="1:2" x14ac:dyDescent="0.55000000000000004">
      <c r="A11" t="s">
        <v>29</v>
      </c>
      <c r="B11" t="e" vm="12">
        <v>#VALUE!</v>
      </c>
    </row>
    <row r="12" spans="1:2" x14ac:dyDescent="0.55000000000000004">
      <c r="A12" t="s">
        <v>30</v>
      </c>
      <c r="B12" t="e" vm="18">
        <v>#VALUE!</v>
      </c>
    </row>
    <row r="13" spans="1:2" x14ac:dyDescent="0.55000000000000004">
      <c r="A13" t="s">
        <v>47</v>
      </c>
      <c r="B13" t="e" vm="23">
        <v>#VALUE!</v>
      </c>
    </row>
    <row r="14" spans="1:2" x14ac:dyDescent="0.55000000000000004">
      <c r="A14" t="s">
        <v>48</v>
      </c>
      <c r="B14" t="e" vm="19">
        <v>#VALUE!</v>
      </c>
    </row>
    <row r="15" spans="1:2" x14ac:dyDescent="0.55000000000000004">
      <c r="A15" t="s">
        <v>49</v>
      </c>
      <c r="B15" t="e" vm="11">
        <v>#VALUE!</v>
      </c>
    </row>
    <row r="16" spans="1:2" x14ac:dyDescent="0.55000000000000004">
      <c r="A16" t="s">
        <v>50</v>
      </c>
      <c r="B16" t="e" vm="10">
        <v>#VALUE!</v>
      </c>
    </row>
    <row r="17" spans="1:2" x14ac:dyDescent="0.55000000000000004">
      <c r="A17" t="s">
        <v>51</v>
      </c>
      <c r="B17" t="e" vm="13">
        <v>#VALUE!</v>
      </c>
    </row>
    <row r="18" spans="1:2" x14ac:dyDescent="0.55000000000000004">
      <c r="A18" t="s">
        <v>52</v>
      </c>
      <c r="B18" t="e" vm="24">
        <v>#VALUE!</v>
      </c>
    </row>
    <row r="19" spans="1:2" x14ac:dyDescent="0.55000000000000004">
      <c r="A19" t="s">
        <v>53</v>
      </c>
      <c r="B19" t="e" vm="25">
        <v>#VALUE!</v>
      </c>
    </row>
    <row r="20" spans="1:2" x14ac:dyDescent="0.55000000000000004">
      <c r="A20" t="s">
        <v>54</v>
      </c>
      <c r="B20" t="e" vm="26">
        <v>#VALUE!</v>
      </c>
    </row>
    <row r="21" spans="1:2" x14ac:dyDescent="0.55000000000000004">
      <c r="A21" t="s">
        <v>55</v>
      </c>
      <c r="B21" t="e" vm="27">
        <v>#VALUE!</v>
      </c>
    </row>
    <row r="22" spans="1:2" x14ac:dyDescent="0.55000000000000004">
      <c r="A22" t="s">
        <v>56</v>
      </c>
      <c r="B22" t="e" vm="28">
        <v>#VALUE!</v>
      </c>
    </row>
    <row r="23" spans="1:2" x14ac:dyDescent="0.55000000000000004">
      <c r="A23" t="s">
        <v>84</v>
      </c>
      <c r="B23" t="e" vm="6">
        <v>#VALUE!</v>
      </c>
    </row>
    <row r="24" spans="1:2" x14ac:dyDescent="0.55000000000000004">
      <c r="A24" t="s">
        <v>85</v>
      </c>
      <c r="B24" t="e" vm="7">
        <v>#VALUE!</v>
      </c>
    </row>
    <row r="28" spans="1:2" x14ac:dyDescent="0.55000000000000004">
      <c r="A28" t="s">
        <v>246</v>
      </c>
      <c r="B28" t="s">
        <v>329</v>
      </c>
    </row>
    <row r="29" spans="1:2" x14ac:dyDescent="0.55000000000000004">
      <c r="A29" t="s">
        <v>27</v>
      </c>
      <c r="B29" t="e" vm="14">
        <v>#VALUE!</v>
      </c>
    </row>
    <row r="30" spans="1:2" x14ac:dyDescent="0.55000000000000004">
      <c r="A30" t="s">
        <v>28</v>
      </c>
      <c r="B30" t="e" vm="29">
        <v>#VALUE!</v>
      </c>
    </row>
    <row r="31" spans="1:2" x14ac:dyDescent="0.55000000000000004">
      <c r="A31" t="s">
        <v>29</v>
      </c>
      <c r="B31" t="e" vm="30">
        <v>#VALUE!</v>
      </c>
    </row>
    <row r="32" spans="1:2" x14ac:dyDescent="0.55000000000000004">
      <c r="A32" t="s">
        <v>30</v>
      </c>
      <c r="B32" t="e" vm="31">
        <v>#VALUE!</v>
      </c>
    </row>
    <row r="33" spans="1:2" x14ac:dyDescent="0.55000000000000004">
      <c r="A33" t="s">
        <v>47</v>
      </c>
      <c r="B33" t="e" vm="20">
        <v>#VALUE!</v>
      </c>
    </row>
    <row r="34" spans="1:2" x14ac:dyDescent="0.55000000000000004">
      <c r="A34" t="s">
        <v>48</v>
      </c>
      <c r="B34" t="e" vm="32">
        <v>#VALUE!</v>
      </c>
    </row>
    <row r="35" spans="1:2" x14ac:dyDescent="0.55000000000000004">
      <c r="A35" t="s">
        <v>49</v>
      </c>
      <c r="B35" t="e" vm="33">
        <v>#VALUE!</v>
      </c>
    </row>
    <row r="36" spans="1:2" x14ac:dyDescent="0.55000000000000004">
      <c r="A36" t="s">
        <v>50</v>
      </c>
      <c r="B36" t="e" vm="34">
        <v>#VALUE!</v>
      </c>
    </row>
    <row r="37" spans="1:2" x14ac:dyDescent="0.55000000000000004">
      <c r="A37" t="s">
        <v>51</v>
      </c>
      <c r="B37" t="e" vm="35">
        <v>#VALUE!</v>
      </c>
    </row>
    <row r="38" spans="1:2" x14ac:dyDescent="0.55000000000000004">
      <c r="A38" t="s">
        <v>52</v>
      </c>
      <c r="B38" t="e" vm="36">
        <v>#VALUE!</v>
      </c>
    </row>
    <row r="39" spans="1:2" x14ac:dyDescent="0.55000000000000004">
      <c r="A39" t="s">
        <v>53</v>
      </c>
      <c r="B39" t="e" vm="37">
        <v>#VALUE!</v>
      </c>
    </row>
    <row r="40" spans="1:2" x14ac:dyDescent="0.55000000000000004">
      <c r="A40" t="s">
        <v>54</v>
      </c>
      <c r="B40" t="e" vm="38">
        <v>#VALUE!</v>
      </c>
    </row>
    <row r="41" spans="1:2" x14ac:dyDescent="0.55000000000000004">
      <c r="A41" t="s">
        <v>55</v>
      </c>
      <c r="B41" t="e" vm="39">
        <v>#VALUE!</v>
      </c>
    </row>
    <row r="42" spans="1:2" x14ac:dyDescent="0.55000000000000004">
      <c r="A42" t="s">
        <v>56</v>
      </c>
      <c r="B42" t="e" vm="40">
        <v>#VALUE!</v>
      </c>
    </row>
    <row r="43" spans="1:2" x14ac:dyDescent="0.55000000000000004">
      <c r="A43" t="s">
        <v>84</v>
      </c>
      <c r="B43" t="e" vm="41">
        <v>#VALUE!</v>
      </c>
    </row>
    <row r="44" spans="1:2" x14ac:dyDescent="0.55000000000000004">
      <c r="A44" t="s">
        <v>85</v>
      </c>
      <c r="B44" t="e" vm="42">
        <v>#VALUE!</v>
      </c>
    </row>
    <row r="45" spans="1:2" x14ac:dyDescent="0.55000000000000004">
      <c r="A45" t="s">
        <v>86</v>
      </c>
      <c r="B45" t="e" vm="43">
        <v>#VALUE!</v>
      </c>
    </row>
    <row r="46" spans="1:2" x14ac:dyDescent="0.55000000000000004">
      <c r="A46" t="s">
        <v>87</v>
      </c>
      <c r="B46" t="e" vm="44">
        <v>#VALUE!</v>
      </c>
    </row>
    <row r="47" spans="1:2" x14ac:dyDescent="0.55000000000000004">
      <c r="A47" t="s">
        <v>88</v>
      </c>
      <c r="B47" t="e" vm="45">
        <v>#VALUE!</v>
      </c>
    </row>
    <row r="48" spans="1:2" x14ac:dyDescent="0.55000000000000004">
      <c r="A48" t="s">
        <v>89</v>
      </c>
      <c r="B48" t="e" vm="46">
        <v>#VALUE!</v>
      </c>
    </row>
    <row r="49" spans="1:2" x14ac:dyDescent="0.55000000000000004">
      <c r="A49" t="s">
        <v>90</v>
      </c>
      <c r="B49" t="e" vm="47">
        <v>#VALUE!</v>
      </c>
    </row>
    <row r="50" spans="1:2" x14ac:dyDescent="0.55000000000000004">
      <c r="A50" t="s">
        <v>91</v>
      </c>
      <c r="B50" t="e" vm="48">
        <v>#VALUE!</v>
      </c>
    </row>
    <row r="51" spans="1:2" x14ac:dyDescent="0.55000000000000004">
      <c r="A51" t="s">
        <v>92</v>
      </c>
      <c r="B51" t="e" vm="49">
        <v>#VALUE!</v>
      </c>
    </row>
    <row r="52" spans="1:2" x14ac:dyDescent="0.55000000000000004">
      <c r="A52" t="s">
        <v>93</v>
      </c>
      <c r="B52" t="e" vm="50">
        <v>#VALUE!</v>
      </c>
    </row>
    <row r="53" spans="1:2" x14ac:dyDescent="0.55000000000000004">
      <c r="A53" t="s">
        <v>94</v>
      </c>
      <c r="B53" t="e" vm="51">
        <v>#VALUE!</v>
      </c>
    </row>
    <row r="54" spans="1:2" x14ac:dyDescent="0.55000000000000004">
      <c r="A54" t="s">
        <v>95</v>
      </c>
      <c r="B54" t="e" vm="52">
        <v>#VALUE!</v>
      </c>
    </row>
    <row r="55" spans="1:2" x14ac:dyDescent="0.55000000000000004">
      <c r="A55" t="s">
        <v>96</v>
      </c>
      <c r="B55" t="e" vm="53">
        <v>#VALUE!</v>
      </c>
    </row>
    <row r="56" spans="1:2" x14ac:dyDescent="0.55000000000000004">
      <c r="A56" t="s">
        <v>97</v>
      </c>
      <c r="B56" t="e" vm="54">
        <v>#VALUE!</v>
      </c>
    </row>
    <row r="57" spans="1:2" x14ac:dyDescent="0.55000000000000004">
      <c r="A57" t="s">
        <v>98</v>
      </c>
      <c r="B57" t="e" vm="55">
        <v>#VALUE!</v>
      </c>
    </row>
    <row r="58" spans="1:2" x14ac:dyDescent="0.55000000000000004">
      <c r="A58" t="s">
        <v>99</v>
      </c>
      <c r="B58" t="e" vm="56">
        <v>#VALUE!</v>
      </c>
    </row>
    <row r="59" spans="1:2" x14ac:dyDescent="0.55000000000000004">
      <c r="A59" t="s">
        <v>100</v>
      </c>
      <c r="B59" t="e" vm="57">
        <v>#VALUE!</v>
      </c>
    </row>
    <row r="60" spans="1:2" x14ac:dyDescent="0.55000000000000004">
      <c r="A60" t="s">
        <v>101</v>
      </c>
      <c r="B60" t="e" vm="58">
        <v>#VALUE!</v>
      </c>
    </row>
    <row r="61" spans="1:2" x14ac:dyDescent="0.55000000000000004">
      <c r="A61" t="s">
        <v>102</v>
      </c>
      <c r="B61" t="e" vm="59">
        <v>#VALUE!</v>
      </c>
    </row>
    <row r="62" spans="1:2" x14ac:dyDescent="0.55000000000000004">
      <c r="A62" t="s">
        <v>336</v>
      </c>
      <c r="B62" t="e" vm="16">
        <v>#VALUE!</v>
      </c>
    </row>
    <row r="63" spans="1:2" x14ac:dyDescent="0.55000000000000004">
      <c r="A63" t="s">
        <v>337</v>
      </c>
      <c r="B63" t="e" vm="17">
        <v>#VALUE!</v>
      </c>
    </row>
    <row r="64" spans="1:2" x14ac:dyDescent="0.55000000000000004">
      <c r="A64" t="s">
        <v>338</v>
      </c>
      <c r="B64" t="e" vm="15">
        <v>#VALUE!</v>
      </c>
    </row>
  </sheetData>
  <phoneticPr fontId="1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96CC-72D2-4DEE-B3D4-F4E22D1FA82C}">
  <sheetPr>
    <tabColor theme="8"/>
  </sheetPr>
  <dimension ref="A1:B4"/>
  <sheetViews>
    <sheetView zoomScale="75" zoomScaleNormal="75" workbookViewId="0"/>
  </sheetViews>
  <sheetFormatPr defaultRowHeight="18" x14ac:dyDescent="0.55000000000000004"/>
  <cols>
    <col min="1" max="1" width="20.83203125" customWidth="1"/>
    <col min="2" max="2" width="23" customWidth="1"/>
  </cols>
  <sheetData>
    <row r="1" spans="1:2" x14ac:dyDescent="0.55000000000000004">
      <c r="A1" t="s">
        <v>331</v>
      </c>
      <c r="B1" t="s">
        <v>332</v>
      </c>
    </row>
    <row r="2" spans="1:2" x14ac:dyDescent="0.55000000000000004">
      <c r="A2" t="s">
        <v>39</v>
      </c>
      <c r="B2" t="e" vm="2">
        <v>#VALUE!</v>
      </c>
    </row>
    <row r="3" spans="1:2" x14ac:dyDescent="0.55000000000000004">
      <c r="A3" t="s">
        <v>41</v>
      </c>
      <c r="B3" t="e" vm="8">
        <v>#VALUE!</v>
      </c>
    </row>
    <row r="4" spans="1:2" x14ac:dyDescent="0.55000000000000004">
      <c r="A4" t="s">
        <v>40</v>
      </c>
      <c r="B4" t="e" vm="4">
        <v>#VALUE!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0070AD-BC44-43D0-BCDA-DD6BC4E7A7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calalog</vt:lpstr>
      <vt:lpstr>access_case</vt:lpstr>
      <vt:lpstr>basic_case</vt:lpstr>
      <vt:lpstr>AB1</vt:lpstr>
      <vt:lpstr>AC1</vt:lpstr>
      <vt:lpstr>AC2</vt:lpstr>
      <vt:lpstr>JO1</vt:lpstr>
      <vt:lpstr>JO2</vt:lpstr>
      <vt:lpstr>JO3</vt:lpstr>
      <vt:lpstr>JO4</vt:lpstr>
      <vt:lpstr>US1</vt:lpstr>
      <vt:lpstr>D1</vt:lpstr>
      <vt:lpstr>D2</vt:lpstr>
      <vt:lpstr>D3</vt:lpstr>
      <vt:lpstr>D4</vt:lpstr>
      <vt:lpstr>D5</vt:lpstr>
      <vt:lpstr>C1</vt:lpstr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2021-01-29T15:00:35Z</dcterms:created>
  <dcterms:modified xsi:type="dcterms:W3CDTF">2021-01-30T13:47:33Z</dcterms:modified>
</cp:coreProperties>
</file>