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4" activeTab="2"/>
  </bookViews>
  <sheets>
    <sheet name="Dir" sheetId="5" r:id="rId1"/>
    <sheet name="Layers" sheetId="2" r:id="rId2"/>
    <sheet name="Rocks" sheetId="1" r:id="rId3"/>
    <sheet name="BC" sheetId="3" r:id="rId4"/>
    <sheet name="NS_Params" sheetId="8" r:id="rId5"/>
    <sheet name="S1_Params" sheetId="7" r:id="rId6"/>
    <sheet name="S2_Params" sheetId="10" r:id="rId7"/>
    <sheet name="hist" sheetId="4" r:id="rId8"/>
    <sheet name="CO2_S1_BC" sheetId="6" r:id="rId9"/>
    <sheet name="CO2_S2_BC" sheetId="9" r:id="rId10"/>
    <sheet name="Water_S1_BC" sheetId="11" r:id="rId11"/>
    <sheet name="Water_S2_BC" sheetId="13" r:id="rId12"/>
    <sheet name="Optimize" sheetId="14" r:id="rId13"/>
    <sheet name="Options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C2" i="1"/>
  <c r="D2" i="1"/>
  <c r="B2" i="1"/>
  <c r="I3" i="13" l="1"/>
  <c r="I4" i="13"/>
  <c r="I5" i="13"/>
  <c r="I2" i="13"/>
  <c r="H2" i="11"/>
  <c r="I2" i="11"/>
  <c r="L2" i="11"/>
  <c r="B5" i="10" l="1"/>
  <c r="L7" i="9" l="1"/>
  <c r="L6" i="9"/>
  <c r="L5" i="9"/>
  <c r="H5" i="9" s="1"/>
  <c r="H3" i="13" s="1"/>
  <c r="D11" i="2" l="1"/>
  <c r="D7" i="2"/>
  <c r="A16" i="2" l="1"/>
  <c r="D16" i="2"/>
  <c r="A15" i="2"/>
  <c r="D15" i="2"/>
  <c r="A14" i="2"/>
  <c r="D14" i="2"/>
  <c r="A13" i="2"/>
  <c r="D13" i="2"/>
  <c r="L4" i="9" l="1"/>
  <c r="D3" i="13" l="1"/>
  <c r="D2" i="13"/>
  <c r="D2" i="11"/>
  <c r="D5" i="9"/>
  <c r="D6" i="9"/>
  <c r="D4" i="13" s="1"/>
  <c r="D7" i="9"/>
  <c r="D5" i="13" s="1"/>
  <c r="D4" i="9"/>
  <c r="D4" i="6"/>
  <c r="B7" i="8" l="1"/>
  <c r="B8" i="7"/>
  <c r="B8" i="10"/>
  <c r="L2" i="13"/>
  <c r="L3" i="13"/>
  <c r="L4" i="13"/>
  <c r="L5" i="13"/>
  <c r="G5" i="9"/>
  <c r="G3" i="13" s="1"/>
  <c r="G6" i="9"/>
  <c r="G7" i="9"/>
  <c r="G5" i="13" s="1"/>
  <c r="G4" i="9"/>
  <c r="G2" i="13" s="1"/>
  <c r="G4" i="6"/>
  <c r="G4" i="13"/>
  <c r="G2" i="11" l="1"/>
  <c r="H7" i="9" l="1"/>
  <c r="H5" i="13" s="1"/>
  <c r="H6" i="9"/>
  <c r="H4" i="13" s="1"/>
  <c r="B3" i="10" l="1"/>
  <c r="H4" i="6"/>
  <c r="H4" i="9" l="1"/>
  <c r="H2" i="13" s="1"/>
  <c r="B4" i="10"/>
  <c r="B4" i="8" l="1"/>
  <c r="B5" i="7"/>
  <c r="B4" i="7"/>
  <c r="G3" i="3" l="1"/>
  <c r="G7" i="3"/>
  <c r="B7" i="3"/>
  <c r="B3" i="3"/>
  <c r="B6" i="3" l="1"/>
  <c r="B5" i="3"/>
  <c r="B4" i="3"/>
  <c r="D2" i="2" l="1"/>
  <c r="D3" i="2"/>
  <c r="D4" i="2"/>
  <c r="B2" i="5" l="1"/>
  <c r="A17" i="2" l="1"/>
  <c r="B2" i="3"/>
  <c r="D17" i="2" l="1"/>
  <c r="D12" i="2"/>
  <c r="D10" i="2"/>
  <c r="D9" i="2"/>
  <c r="D8" i="2"/>
  <c r="D6" i="2"/>
  <c r="D5" i="2"/>
</calcChain>
</file>

<file path=xl/sharedStrings.xml><?xml version="1.0" encoding="utf-8"?>
<sst xmlns="http://schemas.openxmlformats.org/spreadsheetml/2006/main" count="212" uniqueCount="112">
  <si>
    <t>ROCK</t>
  </si>
  <si>
    <t>outside</t>
  </si>
  <si>
    <t>reservoir</t>
  </si>
  <si>
    <t>cap</t>
  </si>
  <si>
    <t>k1</t>
  </si>
  <si>
    <t>k2</t>
  </si>
  <si>
    <t>k3</t>
  </si>
  <si>
    <t>porosity</t>
  </si>
  <si>
    <t>density</t>
  </si>
  <si>
    <t>therm_con</t>
  </si>
  <si>
    <t>Layer</t>
  </si>
  <si>
    <t>Path</t>
  </si>
  <si>
    <t>Layer_id</t>
  </si>
  <si>
    <t>specific_heat</t>
  </si>
  <si>
    <t>BC</t>
  </si>
  <si>
    <t>Type</t>
  </si>
  <si>
    <t>hole</t>
  </si>
  <si>
    <t>upf</t>
  </si>
  <si>
    <t>air</t>
  </si>
  <si>
    <t>Pressure</t>
  </si>
  <si>
    <t>Temperature</t>
  </si>
  <si>
    <t>Z</t>
  </si>
  <si>
    <t>flow</t>
  </si>
  <si>
    <t>top</t>
  </si>
  <si>
    <t>base</t>
  </si>
  <si>
    <t>upflow</t>
  </si>
  <si>
    <t>rate</t>
  </si>
  <si>
    <t>energy</t>
  </si>
  <si>
    <t>impedance</t>
  </si>
  <si>
    <t>fix_t</t>
  </si>
  <si>
    <t>fix_p</t>
  </si>
  <si>
    <t>PseudoLayer</t>
  </si>
  <si>
    <t>work_dir</t>
  </si>
  <si>
    <t>Variable</t>
  </si>
  <si>
    <t>Value</t>
  </si>
  <si>
    <t>grid_2D_path</t>
  </si>
  <si>
    <t>grid_3D_path</t>
  </si>
  <si>
    <t>exe</t>
  </si>
  <si>
    <t>..\..\bin\FEHM_V3.3.0w64.04Dec15.exe</t>
  </si>
  <si>
    <t>data_dir</t>
  </si>
  <si>
    <t>..\..\Data\</t>
  </si>
  <si>
    <t>upf_path_deep</t>
  </si>
  <si>
    <t>upf_path_mid</t>
  </si>
  <si>
    <t>zone</t>
  </si>
  <si>
    <t>top_zone</t>
  </si>
  <si>
    <t>steamzone</t>
  </si>
  <si>
    <t>reservoir_shallow</t>
  </si>
  <si>
    <t>top_temp</t>
  </si>
  <si>
    <t>air2t</t>
  </si>
  <si>
    <t>air2p</t>
  </si>
  <si>
    <t>atmos</t>
  </si>
  <si>
    <t>upf_path_shallow</t>
  </si>
  <si>
    <t>PreNS_BC</t>
  </si>
  <si>
    <t>kl_cap</t>
  </si>
  <si>
    <t>upf_central</t>
  </si>
  <si>
    <t>total</t>
  </si>
  <si>
    <t>num_nodes</t>
  </si>
  <si>
    <t>kl_northwest_shallow</t>
  </si>
  <si>
    <t>kl_northeast_shallow</t>
  </si>
  <si>
    <t>kl_mid</t>
  </si>
  <si>
    <t>kl_deep</t>
  </si>
  <si>
    <t>marbel_sandawa_lowperm</t>
  </si>
  <si>
    <t>co2flow</t>
  </si>
  <si>
    <t>zone_index</t>
  </si>
  <si>
    <t>bc_flag</t>
  </si>
  <si>
    <t>x</t>
  </si>
  <si>
    <t>y</t>
  </si>
  <si>
    <t>z</t>
  </si>
  <si>
    <t>well</t>
  </si>
  <si>
    <t>monitor</t>
  </si>
  <si>
    <t>zone_name</t>
  </si>
  <si>
    <t>co2_inj1</t>
  </si>
  <si>
    <t>iprtype</t>
  </si>
  <si>
    <t>ti</t>
  </si>
  <si>
    <t>tf</t>
  </si>
  <si>
    <t>dtmax</t>
  </si>
  <si>
    <t>dtmin</t>
  </si>
  <si>
    <t>dtn</t>
  </si>
  <si>
    <t>Mton/year</t>
  </si>
  <si>
    <t>co2_prod1</t>
  </si>
  <si>
    <t>monitor_inj1</t>
  </si>
  <si>
    <t>monitor_prod1</t>
  </si>
  <si>
    <t>co2_prod2</t>
  </si>
  <si>
    <t>monitor_prod2</t>
  </si>
  <si>
    <t>monitor_prod3</t>
  </si>
  <si>
    <t>co2_prod3</t>
  </si>
  <si>
    <t>Name</t>
  </si>
  <si>
    <t>inj1</t>
  </si>
  <si>
    <t>prod1</t>
  </si>
  <si>
    <t>prod2</t>
  </si>
  <si>
    <t>prod3</t>
  </si>
  <si>
    <t>cont.time_interval</t>
  </si>
  <si>
    <t>cont.timestep_interval</t>
  </si>
  <si>
    <t>SK2D</t>
  </si>
  <si>
    <t>SK1D</t>
  </si>
  <si>
    <t>SK5D</t>
  </si>
  <si>
    <t>APO1D</t>
  </si>
  <si>
    <t>optimize</t>
  </si>
  <si>
    <t>param</t>
  </si>
  <si>
    <t>init_val</t>
  </si>
  <si>
    <t>bound_min</t>
  </si>
  <si>
    <t>bound_max</t>
  </si>
  <si>
    <t>method</t>
  </si>
  <si>
    <t>L-BFGS-B</t>
  </si>
  <si>
    <t>eps</t>
  </si>
  <si>
    <t>..\..\Grid_Model_5\MGPF_Grid_2D.inp</t>
  </si>
  <si>
    <t>..\..\Grid_Model_5\MGPF_Grid.inp</t>
  </si>
  <si>
    <t>maxiter</t>
  </si>
  <si>
    <t>orig_k1</t>
  </si>
  <si>
    <t>orig_k2</t>
  </si>
  <si>
    <t>orig_k3</t>
  </si>
  <si>
    <t>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</si>
</sst>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1" fontId="0" fillId="2" borderId="0" xfId="0" applyNumberFormat="1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12" sqref="I12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32</v>
      </c>
      <c r="B2" t="str">
        <f ca="1">LEFT(CELL("filename",A1),FIND("[",CELL("filename",A1))-1)</f>
        <v>D:\Thesis\Modeling Directory\Models\Model_5_max_perm\</v>
      </c>
    </row>
    <row r="3" spans="1:2" x14ac:dyDescent="0.25">
      <c r="A3" t="s">
        <v>35</v>
      </c>
      <c r="B3" t="s">
        <v>105</v>
      </c>
    </row>
    <row r="4" spans="1:2" x14ac:dyDescent="0.25">
      <c r="A4" t="s">
        <v>36</v>
      </c>
      <c r="B4" t="s">
        <v>106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I13" sqref="I13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  <col min="12" max="12" width="10.42578125" bestFit="1" customWidth="1"/>
  </cols>
  <sheetData>
    <row r="1" spans="1:16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97</v>
      </c>
    </row>
    <row r="2" spans="1:16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6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6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-22.724985960000001</v>
      </c>
      <c r="I4" s="3">
        <v>-30</v>
      </c>
      <c r="J4" s="3">
        <v>1</v>
      </c>
      <c r="K4">
        <v>6</v>
      </c>
      <c r="L4" s="4">
        <f>SUM(L5:L7)</f>
        <v>0.71714601693129598</v>
      </c>
      <c r="M4">
        <v>0</v>
      </c>
    </row>
    <row r="5" spans="1:16" x14ac:dyDescent="0.25">
      <c r="A5" t="s">
        <v>79</v>
      </c>
      <c r="B5">
        <v>31</v>
      </c>
      <c r="C5" t="s">
        <v>62</v>
      </c>
      <c r="D5" t="str">
        <f>hist!C3</f>
        <v>SK1D</v>
      </c>
      <c r="G5">
        <f>hist!F3</f>
        <v>750</v>
      </c>
      <c r="H5" s="4">
        <f>L5*1000000000/(365.25*24*3600)</f>
        <v>8.3731007200000001</v>
      </c>
      <c r="I5" s="3">
        <v>0</v>
      </c>
      <c r="J5" s="3">
        <v>1</v>
      </c>
      <c r="K5">
        <v>6</v>
      </c>
      <c r="L5" s="4">
        <f>O5/1000000000*(365.25*24*3600)</f>
        <v>0.264234963281472</v>
      </c>
      <c r="M5">
        <v>0</v>
      </c>
      <c r="O5">
        <v>8.3731007200000001</v>
      </c>
      <c r="P5">
        <v>6.5935869900000004</v>
      </c>
    </row>
    <row r="6" spans="1:16" x14ac:dyDescent="0.25">
      <c r="A6" t="s">
        <v>82</v>
      </c>
      <c r="B6">
        <v>32</v>
      </c>
      <c r="C6" t="s">
        <v>62</v>
      </c>
      <c r="D6" t="str">
        <f>hist!C4</f>
        <v>SK5D</v>
      </c>
      <c r="G6">
        <f>hist!F4</f>
        <v>750</v>
      </c>
      <c r="H6" s="4">
        <f>L6*1000000000/(365.25*24*3600)</f>
        <v>8.4276566400000004</v>
      </c>
      <c r="I6" s="3">
        <v>0</v>
      </c>
      <c r="J6" s="3">
        <v>1</v>
      </c>
      <c r="K6">
        <v>6</v>
      </c>
      <c r="L6" s="4">
        <f t="shared" ref="L6:L7" si="0">O6/1000000000*(365.25*24*3600)</f>
        <v>0.26595661718246399</v>
      </c>
      <c r="M6">
        <v>0</v>
      </c>
      <c r="O6">
        <v>8.4276566400000004</v>
      </c>
      <c r="P6">
        <v>6.5314241199999996</v>
      </c>
    </row>
    <row r="7" spans="1:16" x14ac:dyDescent="0.25">
      <c r="A7" t="s">
        <v>85</v>
      </c>
      <c r="B7">
        <v>33</v>
      </c>
      <c r="C7" t="s">
        <v>62</v>
      </c>
      <c r="D7" t="str">
        <f>hist!C5</f>
        <v>APO1D</v>
      </c>
      <c r="G7">
        <f>hist!F5</f>
        <v>750</v>
      </c>
      <c r="H7" s="4">
        <f>L7*1000000000/(365.25*24*3600)</f>
        <v>5.9242285999999993</v>
      </c>
      <c r="I7" s="3">
        <v>0</v>
      </c>
      <c r="J7" s="3">
        <v>1</v>
      </c>
      <c r="K7">
        <v>6</v>
      </c>
      <c r="L7" s="4">
        <f t="shared" si="0"/>
        <v>0.18695443646735999</v>
      </c>
      <c r="M7">
        <v>0</v>
      </c>
      <c r="O7">
        <v>5.9242286000000002</v>
      </c>
      <c r="P7">
        <v>6.6557796099999997</v>
      </c>
    </row>
    <row r="8" spans="1:16" x14ac:dyDescent="0.25">
      <c r="E8" s="3"/>
      <c r="F8" s="3"/>
      <c r="G8" s="3"/>
    </row>
    <row r="9" spans="1:16" x14ac:dyDescent="0.25">
      <c r="E9" s="3"/>
      <c r="F9" s="3"/>
      <c r="G9" s="3"/>
    </row>
    <row r="10" spans="1:16" x14ac:dyDescent="0.25">
      <c r="E10" s="3"/>
      <c r="F10" s="3"/>
      <c r="G10" s="3"/>
    </row>
    <row r="11" spans="1:16" x14ac:dyDescent="0.25">
      <c r="E11" s="3"/>
      <c r="F11" s="3"/>
      <c r="G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I2" sqref="I2"/>
    </sheetView>
  </sheetViews>
  <sheetFormatPr defaultRowHeight="15" x14ac:dyDescent="0.25"/>
  <cols>
    <col min="2" max="2" width="11.28515625" bestFit="1" customWidth="1"/>
  </cols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87</v>
      </c>
      <c r="B2">
        <v>30</v>
      </c>
      <c r="C2" t="s">
        <v>22</v>
      </c>
      <c r="D2" s="3" t="str">
        <f>CO2_S1_BC!D4</f>
        <v>SK2D</v>
      </c>
      <c r="E2" s="3"/>
      <c r="F2" s="3"/>
      <c r="G2" s="3">
        <f>CO2_S1_BC!G4</f>
        <v>750</v>
      </c>
      <c r="H2" s="6">
        <f>CO2_S1_BC!H4</f>
        <v>-79.220219535072374</v>
      </c>
      <c r="I2" s="3">
        <f>CO2_S1_BC!I4</f>
        <v>-30</v>
      </c>
      <c r="J2" s="3">
        <v>0</v>
      </c>
      <c r="L2" s="6">
        <f>CO2_S1_BC!L4</f>
        <v>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31" sqref="B31"/>
    </sheetView>
  </sheetViews>
  <sheetFormatPr defaultRowHeight="15" x14ac:dyDescent="0.25"/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87</v>
      </c>
      <c r="B2">
        <v>30</v>
      </c>
      <c r="C2" t="s">
        <v>22</v>
      </c>
      <c r="D2" t="str">
        <f>CO2_S2_BC!D4</f>
        <v>SK2D</v>
      </c>
      <c r="G2">
        <f>CO2_S2_BC!G4</f>
        <v>750</v>
      </c>
      <c r="H2">
        <f>CO2_S2_BC!H4</f>
        <v>-22.724985960000001</v>
      </c>
      <c r="I2">
        <f>CO2_S2_BC!I4</f>
        <v>-30</v>
      </c>
      <c r="J2" s="3">
        <v>0</v>
      </c>
      <c r="L2" s="4">
        <f>CO2_S2_BC!L4</f>
        <v>0.71714601693129598</v>
      </c>
    </row>
    <row r="3" spans="1:12" x14ac:dyDescent="0.25">
      <c r="A3" t="s">
        <v>88</v>
      </c>
      <c r="B3">
        <v>31</v>
      </c>
      <c r="C3" t="s">
        <v>22</v>
      </c>
      <c r="D3" t="str">
        <f>CO2_S2_BC!D5</f>
        <v>SK1D</v>
      </c>
      <c r="G3">
        <f>CO2_S2_BC!G5</f>
        <v>750</v>
      </c>
      <c r="H3">
        <f>CO2_S2_BC!H5</f>
        <v>8.3731007200000001</v>
      </c>
      <c r="I3">
        <f>CO2_S2_BC!I5</f>
        <v>0</v>
      </c>
      <c r="J3" s="3">
        <v>0</v>
      </c>
      <c r="L3" s="4">
        <f>CO2_S2_BC!L5</f>
        <v>0.264234963281472</v>
      </c>
    </row>
    <row r="4" spans="1:12" x14ac:dyDescent="0.25">
      <c r="A4" t="s">
        <v>89</v>
      </c>
      <c r="B4">
        <v>32</v>
      </c>
      <c r="C4" t="s">
        <v>22</v>
      </c>
      <c r="D4" t="str">
        <f>CO2_S2_BC!D6</f>
        <v>SK5D</v>
      </c>
      <c r="G4">
        <f>CO2_S2_BC!G6</f>
        <v>750</v>
      </c>
      <c r="H4">
        <f>CO2_S2_BC!H6</f>
        <v>8.4276566400000004</v>
      </c>
      <c r="I4">
        <f>CO2_S2_BC!I6</f>
        <v>0</v>
      </c>
      <c r="J4" s="3">
        <v>0</v>
      </c>
      <c r="L4" s="4">
        <f>CO2_S2_BC!L6</f>
        <v>0.26595661718246399</v>
      </c>
    </row>
    <row r="5" spans="1:12" x14ac:dyDescent="0.25">
      <c r="A5" t="s">
        <v>90</v>
      </c>
      <c r="B5">
        <v>33</v>
      </c>
      <c r="C5" t="s">
        <v>22</v>
      </c>
      <c r="D5" t="str">
        <f>CO2_S2_BC!D7</f>
        <v>APO1D</v>
      </c>
      <c r="G5">
        <f>CO2_S2_BC!G7</f>
        <v>750</v>
      </c>
      <c r="H5">
        <f>CO2_S2_BC!H7</f>
        <v>5.9242285999999993</v>
      </c>
      <c r="I5">
        <f>CO2_S2_BC!I7</f>
        <v>0</v>
      </c>
      <c r="J5" s="3">
        <v>0</v>
      </c>
      <c r="L5" s="4">
        <f>CO2_S2_BC!L7</f>
        <v>0.18695443646735999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K6" sqref="K6"/>
    </sheetView>
  </sheetViews>
  <sheetFormatPr defaultRowHeight="15" x14ac:dyDescent="0.25"/>
  <cols>
    <col min="2" max="2" width="7.5703125" bestFit="1" customWidth="1"/>
    <col min="3" max="3" width="11.140625" bestFit="1" customWidth="1"/>
    <col min="4" max="4" width="11.42578125" bestFit="1" customWidth="1"/>
  </cols>
  <sheetData>
    <row r="1" spans="1:4" x14ac:dyDescent="0.25">
      <c r="A1" t="s">
        <v>98</v>
      </c>
      <c r="B1" t="s">
        <v>99</v>
      </c>
      <c r="C1" t="s">
        <v>100</v>
      </c>
      <c r="D1" t="s">
        <v>101</v>
      </c>
    </row>
    <row r="2" spans="1:4" x14ac:dyDescent="0.25">
      <c r="A2" t="s">
        <v>88</v>
      </c>
      <c r="B2">
        <v>2</v>
      </c>
      <c r="C2">
        <v>0</v>
      </c>
      <c r="D2">
        <v>10</v>
      </c>
    </row>
    <row r="3" spans="1:4" x14ac:dyDescent="0.25">
      <c r="A3" t="s">
        <v>89</v>
      </c>
      <c r="B3">
        <v>2</v>
      </c>
      <c r="C3">
        <v>0</v>
      </c>
      <c r="D3">
        <v>10</v>
      </c>
    </row>
    <row r="4" spans="1:4" x14ac:dyDescent="0.25">
      <c r="A4" t="s">
        <v>90</v>
      </c>
      <c r="B4">
        <v>2</v>
      </c>
      <c r="C4">
        <v>0</v>
      </c>
      <c r="D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M19" sqref="M19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102</v>
      </c>
      <c r="B2" t="s">
        <v>103</v>
      </c>
    </row>
    <row r="3" spans="1:2" x14ac:dyDescent="0.25">
      <c r="A3" t="s">
        <v>104</v>
      </c>
      <c r="B3" s="6">
        <v>0.5</v>
      </c>
    </row>
    <row r="4" spans="1:2" x14ac:dyDescent="0.25">
      <c r="A4" t="s">
        <v>107</v>
      </c>
      <c r="B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L7" sqref="L7"/>
    </sheetView>
  </sheetViews>
  <sheetFormatPr defaultRowHeight="15" x14ac:dyDescent="0.25"/>
  <cols>
    <col min="2" max="2" width="12.28515625" bestFit="1" customWidth="1"/>
    <col min="4" max="4" width="31" bestFit="1" customWidth="1"/>
  </cols>
  <sheetData>
    <row r="1" spans="1:4" x14ac:dyDescent="0.25">
      <c r="A1" t="s">
        <v>10</v>
      </c>
      <c r="B1" t="s">
        <v>31</v>
      </c>
      <c r="C1" t="s">
        <v>12</v>
      </c>
      <c r="D1" t="s">
        <v>11</v>
      </c>
    </row>
    <row r="2" spans="1:4" x14ac:dyDescent="0.25">
      <c r="A2">
        <v>2000</v>
      </c>
      <c r="B2">
        <v>2000</v>
      </c>
      <c r="C2">
        <v>1</v>
      </c>
      <c r="D2" t="str">
        <f>"\shapefiles\layers\layer_"&amp;B2&amp;".shp"</f>
        <v>\shapefiles\layers\layer_2000.shp</v>
      </c>
    </row>
    <row r="3" spans="1:4" x14ac:dyDescent="0.25">
      <c r="A3">
        <v>1750</v>
      </c>
      <c r="B3">
        <v>1750</v>
      </c>
      <c r="C3">
        <v>2</v>
      </c>
      <c r="D3" t="str">
        <f>"\shapefiles\layers\layer_"&amp;B3&amp;".shp"</f>
        <v>\shapefiles\layers\layer_1750.shp</v>
      </c>
    </row>
    <row r="4" spans="1:4" x14ac:dyDescent="0.25">
      <c r="A4">
        <v>1500</v>
      </c>
      <c r="B4">
        <v>1500</v>
      </c>
      <c r="C4">
        <v>3</v>
      </c>
      <c r="D4" t="str">
        <f>"\shapefiles\layers\layer_"&amp;B4&amp;".shp"</f>
        <v>\shapefiles\layers\layer_1500.shp</v>
      </c>
    </row>
    <row r="5" spans="1:4" x14ac:dyDescent="0.25">
      <c r="A5">
        <v>1250</v>
      </c>
      <c r="B5">
        <v>1250</v>
      </c>
      <c r="C5">
        <v>4</v>
      </c>
      <c r="D5" t="str">
        <f t="shared" ref="D5:D12" si="0">"\shapefiles\layers\layer_"&amp;B5&amp;".shp"</f>
        <v>\shapefiles\layers\layer_1250.shp</v>
      </c>
    </row>
    <row r="6" spans="1:4" x14ac:dyDescent="0.25">
      <c r="A6">
        <v>1000</v>
      </c>
      <c r="B6">
        <v>1000</v>
      </c>
      <c r="C6">
        <v>5</v>
      </c>
      <c r="D6" t="str">
        <f t="shared" si="0"/>
        <v>\shapefiles\layers\layer_1000.shp</v>
      </c>
    </row>
    <row r="7" spans="1:4" x14ac:dyDescent="0.25">
      <c r="A7" s="5">
        <v>775</v>
      </c>
      <c r="B7" s="5">
        <v>775</v>
      </c>
      <c r="C7">
        <v>6</v>
      </c>
      <c r="D7" t="str">
        <f>D6</f>
        <v>\shapefiles\layers\layer_1000.shp</v>
      </c>
    </row>
    <row r="8" spans="1:4" x14ac:dyDescent="0.25">
      <c r="A8">
        <v>750</v>
      </c>
      <c r="B8">
        <v>750</v>
      </c>
      <c r="C8">
        <v>7</v>
      </c>
      <c r="D8" t="str">
        <f t="shared" si="0"/>
        <v>\shapefiles\layers\layer_750.shp</v>
      </c>
    </row>
    <row r="9" spans="1:4" ht="15.75" customHeight="1" x14ac:dyDescent="0.25">
      <c r="A9">
        <v>500</v>
      </c>
      <c r="B9">
        <v>500</v>
      </c>
      <c r="C9">
        <v>8</v>
      </c>
      <c r="D9" t="str">
        <f t="shared" si="0"/>
        <v>\shapefiles\layers\layer_500.shp</v>
      </c>
    </row>
    <row r="10" spans="1:4" x14ac:dyDescent="0.25">
      <c r="A10">
        <v>250</v>
      </c>
      <c r="B10">
        <v>250</v>
      </c>
      <c r="C10">
        <v>9</v>
      </c>
      <c r="D10" t="str">
        <f t="shared" si="0"/>
        <v>\shapefiles\layers\layer_250.shp</v>
      </c>
    </row>
    <row r="11" spans="1:4" x14ac:dyDescent="0.25">
      <c r="A11" s="5">
        <v>25</v>
      </c>
      <c r="B11" s="5">
        <v>25</v>
      </c>
      <c r="C11">
        <v>10</v>
      </c>
      <c r="D11" t="str">
        <f>D10</f>
        <v>\shapefiles\layers\layer_250.shp</v>
      </c>
    </row>
    <row r="12" spans="1:4" x14ac:dyDescent="0.25">
      <c r="A12">
        <v>0</v>
      </c>
      <c r="B12">
        <v>0</v>
      </c>
      <c r="C12">
        <v>11</v>
      </c>
      <c r="D12" t="str">
        <f t="shared" si="0"/>
        <v>\shapefiles\layers\layer_0.shp</v>
      </c>
    </row>
    <row r="13" spans="1:4" x14ac:dyDescent="0.25">
      <c r="A13">
        <f>-B13</f>
        <v>-250</v>
      </c>
      <c r="B13">
        <v>250</v>
      </c>
      <c r="C13">
        <v>12</v>
      </c>
      <c r="D13" t="str">
        <f>"\shapefiles\layers\layer_n"&amp;B13&amp;".shp"</f>
        <v>\shapefiles\layers\layer_n250.shp</v>
      </c>
    </row>
    <row r="14" spans="1:4" x14ac:dyDescent="0.25">
      <c r="A14">
        <f>-B14</f>
        <v>-500</v>
      </c>
      <c r="B14">
        <v>500</v>
      </c>
      <c r="C14">
        <v>13</v>
      </c>
      <c r="D14" t="str">
        <f>"\shapefiles\layers\layer_n"&amp;B14&amp;".shp"</f>
        <v>\shapefiles\layers\layer_n500.shp</v>
      </c>
    </row>
    <row r="15" spans="1:4" x14ac:dyDescent="0.25">
      <c r="A15">
        <f>-B15</f>
        <v>-1000</v>
      </c>
      <c r="B15">
        <v>1000</v>
      </c>
      <c r="C15">
        <v>14</v>
      </c>
      <c r="D15" t="str">
        <f>"\shapefiles\layers\layer_n"&amp;B15&amp;".shp"</f>
        <v>\shapefiles\layers\layer_n1000.shp</v>
      </c>
    </row>
    <row r="16" spans="1:4" x14ac:dyDescent="0.25">
      <c r="A16">
        <f>-B16</f>
        <v>-1500</v>
      </c>
      <c r="B16">
        <v>1500</v>
      </c>
      <c r="C16">
        <v>15</v>
      </c>
      <c r="D16" t="str">
        <f>"\shapefiles\layers\layer_n"&amp;B16&amp;".shp"</f>
        <v>\shapefiles\layers\layer_n1500.shp</v>
      </c>
    </row>
    <row r="17" spans="1:4" x14ac:dyDescent="0.25">
      <c r="A17">
        <f>-B17</f>
        <v>-2000</v>
      </c>
      <c r="B17">
        <v>2000</v>
      </c>
      <c r="C17">
        <v>16</v>
      </c>
      <c r="D17" t="str">
        <f>"\shapefiles\layers\layer_n"&amp;B17&amp;".shp"</f>
        <v>\shapefiles\layers\layer_n2000.shp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L2" sqref="L2"/>
    </sheetView>
  </sheetViews>
  <sheetFormatPr defaultRowHeight="15" x14ac:dyDescent="0.25"/>
  <cols>
    <col min="1" max="1" width="25.5703125" bestFit="1" customWidth="1"/>
    <col min="5" max="5" width="8.28515625" bestFit="1" customWidth="1"/>
    <col min="6" max="6" width="8.5703125" bestFit="1" customWidth="1"/>
    <col min="7" max="7" width="10.5703125" bestFit="1" customWidth="1"/>
    <col min="8" max="8" width="12.7109375" bestFit="1" customWidth="1"/>
  </cols>
  <sheetData>
    <row r="1" spans="1:14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  <c r="I1" t="s">
        <v>108</v>
      </c>
      <c r="J1" t="s">
        <v>109</v>
      </c>
      <c r="K1" t="s">
        <v>110</v>
      </c>
      <c r="L1" t="s">
        <v>111</v>
      </c>
    </row>
    <row r="2" spans="1:14" x14ac:dyDescent="0.25">
      <c r="A2" t="s">
        <v>1</v>
      </c>
      <c r="B2" s="8">
        <f>I2*$L2</f>
        <v>1.75E-15</v>
      </c>
      <c r="C2" s="8">
        <f t="shared" ref="C2:D17" si="0">J2*$L2</f>
        <v>1.75E-15</v>
      </c>
      <c r="D2" s="8">
        <f t="shared" si="0"/>
        <v>5.0000000000000004E-16</v>
      </c>
      <c r="E2" s="2">
        <v>0.1</v>
      </c>
      <c r="F2" s="2">
        <v>2650</v>
      </c>
      <c r="G2" s="2">
        <v>2.1</v>
      </c>
      <c r="H2" s="2">
        <v>1000</v>
      </c>
      <c r="I2" s="7">
        <v>1.75E-15</v>
      </c>
      <c r="J2" s="7">
        <v>1.75E-15</v>
      </c>
      <c r="K2" s="1">
        <v>5.0000000000000004E-16</v>
      </c>
      <c r="L2">
        <v>1</v>
      </c>
    </row>
    <row r="3" spans="1:14" x14ac:dyDescent="0.25">
      <c r="A3" t="s">
        <v>2</v>
      </c>
      <c r="B3" s="8">
        <f t="shared" ref="B3:B19" si="1">I3*$L3</f>
        <v>1.4999999999999999E-13</v>
      </c>
      <c r="C3" s="8">
        <f t="shared" ref="C3:C19" si="2">J3*$L3</f>
        <v>1.4999999999999999E-13</v>
      </c>
      <c r="D3" s="8">
        <f t="shared" si="0"/>
        <v>1.25E-13</v>
      </c>
      <c r="E3" s="2">
        <v>0.1</v>
      </c>
      <c r="F3" s="2">
        <v>2650</v>
      </c>
      <c r="G3" s="2">
        <v>2.1</v>
      </c>
      <c r="H3" s="2">
        <v>1000</v>
      </c>
      <c r="I3" s="7">
        <v>5.9999999999999997E-15</v>
      </c>
      <c r="J3" s="7">
        <v>5.9999999999999997E-15</v>
      </c>
      <c r="K3" s="1">
        <v>5E-15</v>
      </c>
      <c r="L3">
        <v>25</v>
      </c>
    </row>
    <row r="4" spans="1:14" x14ac:dyDescent="0.25">
      <c r="A4" t="s">
        <v>46</v>
      </c>
      <c r="B4" s="8">
        <f t="shared" si="1"/>
        <v>1.4999999999999999E-13</v>
      </c>
      <c r="C4" s="8">
        <f t="shared" si="2"/>
        <v>1.4999999999999999E-13</v>
      </c>
      <c r="D4" s="8">
        <f t="shared" si="0"/>
        <v>1.25E-13</v>
      </c>
      <c r="E4" s="2">
        <v>0.1</v>
      </c>
      <c r="F4" s="2">
        <v>2650</v>
      </c>
      <c r="G4" s="2">
        <v>2.1</v>
      </c>
      <c r="H4" s="2">
        <v>1000</v>
      </c>
      <c r="I4" s="7">
        <v>5.9999999999999997E-15</v>
      </c>
      <c r="J4" s="7">
        <v>5.9999999999999997E-15</v>
      </c>
      <c r="K4" s="1">
        <v>5E-15</v>
      </c>
      <c r="L4">
        <v>25</v>
      </c>
    </row>
    <row r="5" spans="1:14" x14ac:dyDescent="0.25">
      <c r="A5" t="s">
        <v>3</v>
      </c>
      <c r="B5" s="8">
        <f t="shared" si="1"/>
        <v>2.5000000000000002E-16</v>
      </c>
      <c r="C5" s="8">
        <f t="shared" si="2"/>
        <v>2.5000000000000002E-16</v>
      </c>
      <c r="D5" s="8">
        <f t="shared" si="0"/>
        <v>2.5000000000000002E-16</v>
      </c>
      <c r="E5" s="2">
        <v>0.1</v>
      </c>
      <c r="F5" s="2">
        <v>2650</v>
      </c>
      <c r="G5" s="2">
        <v>2.1</v>
      </c>
      <c r="H5" s="2">
        <v>1000</v>
      </c>
      <c r="I5" s="1">
        <v>1.0000000000000001E-17</v>
      </c>
      <c r="J5" s="1">
        <v>1.0000000000000001E-17</v>
      </c>
      <c r="K5" s="1">
        <v>1.0000000000000001E-17</v>
      </c>
      <c r="L5">
        <v>25</v>
      </c>
    </row>
    <row r="6" spans="1:14" x14ac:dyDescent="0.25">
      <c r="A6" t="s">
        <v>53</v>
      </c>
      <c r="B6" s="8">
        <f t="shared" si="1"/>
        <v>2.5E-15</v>
      </c>
      <c r="C6" s="8">
        <f t="shared" si="2"/>
        <v>2.5E-15</v>
      </c>
      <c r="D6" s="8">
        <f t="shared" si="0"/>
        <v>2.5E-15</v>
      </c>
      <c r="E6" s="2">
        <v>0.1</v>
      </c>
      <c r="F6" s="2">
        <v>2650</v>
      </c>
      <c r="G6" s="2">
        <v>2.1</v>
      </c>
      <c r="H6" s="2">
        <v>1000</v>
      </c>
      <c r="I6" s="1">
        <v>9.9999999999999998E-17</v>
      </c>
      <c r="J6" s="1">
        <v>9.9999999999999998E-17</v>
      </c>
      <c r="K6" s="1">
        <v>9.9999999999999998E-17</v>
      </c>
      <c r="L6">
        <v>25</v>
      </c>
    </row>
    <row r="7" spans="1:14" x14ac:dyDescent="0.25">
      <c r="A7" t="s">
        <v>23</v>
      </c>
      <c r="B7" s="8">
        <f t="shared" si="1"/>
        <v>2.5000000000000001E-14</v>
      </c>
      <c r="C7" s="8">
        <f t="shared" si="2"/>
        <v>2.5000000000000001E-14</v>
      </c>
      <c r="D7" s="8">
        <f t="shared" si="0"/>
        <v>2.5000000000000001E-14</v>
      </c>
      <c r="E7" s="2">
        <v>0.1</v>
      </c>
      <c r="F7" s="2">
        <v>2650</v>
      </c>
      <c r="G7" s="2">
        <v>2.1</v>
      </c>
      <c r="H7" s="2">
        <v>1000</v>
      </c>
      <c r="I7" s="1">
        <v>1.0000000000000001E-15</v>
      </c>
      <c r="J7" s="1">
        <v>1.0000000000000001E-15</v>
      </c>
      <c r="K7" s="1">
        <v>1.0000000000000001E-15</v>
      </c>
      <c r="L7">
        <v>25</v>
      </c>
    </row>
    <row r="8" spans="1:14" x14ac:dyDescent="0.25">
      <c r="A8" t="s">
        <v>16</v>
      </c>
      <c r="B8" s="8">
        <f t="shared" si="1"/>
        <v>4.9999999999999999E-13</v>
      </c>
      <c r="C8" s="8">
        <f t="shared" si="2"/>
        <v>4.9999999999999999E-13</v>
      </c>
      <c r="D8" s="8">
        <f t="shared" si="0"/>
        <v>9.9999999999999998E-13</v>
      </c>
      <c r="E8" s="2">
        <v>0.1</v>
      </c>
      <c r="F8" s="2">
        <v>2650</v>
      </c>
      <c r="G8" s="2">
        <v>2.1</v>
      </c>
      <c r="H8" s="2">
        <v>1000</v>
      </c>
      <c r="I8" s="1">
        <v>2E-14</v>
      </c>
      <c r="J8" s="1">
        <v>2E-14</v>
      </c>
      <c r="K8" s="1">
        <v>4E-14</v>
      </c>
      <c r="L8">
        <v>25</v>
      </c>
      <c r="M8" s="1"/>
      <c r="N8" s="1"/>
    </row>
    <row r="9" spans="1:14" x14ac:dyDescent="0.25">
      <c r="A9" t="s">
        <v>24</v>
      </c>
      <c r="B9" s="8">
        <f t="shared" si="1"/>
        <v>2.5000000000000001E-14</v>
      </c>
      <c r="C9" s="8">
        <f t="shared" si="2"/>
        <v>2.5000000000000001E-14</v>
      </c>
      <c r="D9" s="8">
        <f t="shared" si="0"/>
        <v>2.5000000000000001E-14</v>
      </c>
      <c r="E9" s="2">
        <v>0.1</v>
      </c>
      <c r="F9" s="2">
        <v>2650</v>
      </c>
      <c r="G9" s="2">
        <v>2.1</v>
      </c>
      <c r="H9" s="2">
        <v>1000</v>
      </c>
      <c r="I9" s="1">
        <v>1.0000000000000001E-15</v>
      </c>
      <c r="J9" s="1">
        <v>1.0000000000000001E-15</v>
      </c>
      <c r="K9" s="1">
        <v>1.0000000000000001E-15</v>
      </c>
      <c r="L9">
        <v>25</v>
      </c>
    </row>
    <row r="10" spans="1:14" x14ac:dyDescent="0.25">
      <c r="A10" t="s">
        <v>25</v>
      </c>
      <c r="B10" s="8">
        <f t="shared" si="1"/>
        <v>2.4999999999999999E-13</v>
      </c>
      <c r="C10" s="8">
        <f t="shared" si="2"/>
        <v>2.4999999999999999E-13</v>
      </c>
      <c r="D10" s="8">
        <f t="shared" si="0"/>
        <v>4.9999999999999999E-13</v>
      </c>
      <c r="E10" s="2">
        <v>0.1</v>
      </c>
      <c r="F10" s="2">
        <v>2650</v>
      </c>
      <c r="G10" s="2">
        <v>2.1</v>
      </c>
      <c r="H10" s="2">
        <v>1000</v>
      </c>
      <c r="I10" s="1">
        <v>1E-14</v>
      </c>
      <c r="J10" s="1">
        <v>1E-14</v>
      </c>
      <c r="K10" s="1">
        <v>2E-14</v>
      </c>
      <c r="L10">
        <v>25</v>
      </c>
    </row>
    <row r="11" spans="1:14" x14ac:dyDescent="0.25">
      <c r="A11" t="s">
        <v>41</v>
      </c>
      <c r="B11" s="8">
        <f t="shared" si="1"/>
        <v>4.9999999999999999E-13</v>
      </c>
      <c r="C11" s="8">
        <f t="shared" si="2"/>
        <v>4.9999999999999999E-13</v>
      </c>
      <c r="D11" s="8">
        <f t="shared" si="0"/>
        <v>4.9999999999999999E-13</v>
      </c>
      <c r="E11" s="2">
        <v>0.1</v>
      </c>
      <c r="F11" s="2">
        <v>2650</v>
      </c>
      <c r="G11" s="2">
        <v>2.1</v>
      </c>
      <c r="H11" s="2">
        <v>1000</v>
      </c>
      <c r="I11" s="1">
        <v>2E-14</v>
      </c>
      <c r="J11" s="1">
        <v>2E-14</v>
      </c>
      <c r="K11" s="1">
        <v>2E-14</v>
      </c>
      <c r="L11">
        <v>25</v>
      </c>
    </row>
    <row r="12" spans="1:14" x14ac:dyDescent="0.25">
      <c r="A12" t="s">
        <v>42</v>
      </c>
      <c r="B12" s="8">
        <f t="shared" si="1"/>
        <v>4.9999999999999999E-13</v>
      </c>
      <c r="C12" s="8">
        <f t="shared" si="2"/>
        <v>4.9999999999999999E-13</v>
      </c>
      <c r="D12" s="8">
        <f t="shared" si="0"/>
        <v>4.9999999999999999E-13</v>
      </c>
      <c r="E12" s="2">
        <v>0.1</v>
      </c>
      <c r="F12" s="2">
        <v>2650</v>
      </c>
      <c r="G12" s="2">
        <v>2.1</v>
      </c>
      <c r="H12" s="2">
        <v>1000</v>
      </c>
      <c r="I12" s="1">
        <v>2E-14</v>
      </c>
      <c r="J12" s="1">
        <v>2E-14</v>
      </c>
      <c r="K12" s="1">
        <v>2E-14</v>
      </c>
      <c r="L12">
        <v>25</v>
      </c>
    </row>
    <row r="13" spans="1:14" x14ac:dyDescent="0.25">
      <c r="A13" t="s">
        <v>51</v>
      </c>
      <c r="B13" s="8">
        <f t="shared" si="1"/>
        <v>4.9999999999999999E-13</v>
      </c>
      <c r="C13" s="8">
        <f t="shared" si="2"/>
        <v>4.9999999999999999E-13</v>
      </c>
      <c r="D13" s="8">
        <f t="shared" si="0"/>
        <v>4.9999999999999999E-13</v>
      </c>
      <c r="E13" s="2">
        <v>0.1</v>
      </c>
      <c r="F13" s="2">
        <v>2650</v>
      </c>
      <c r="G13" s="2">
        <v>2.1</v>
      </c>
      <c r="H13" s="2">
        <v>1000</v>
      </c>
      <c r="I13" s="1">
        <v>2E-14</v>
      </c>
      <c r="J13" s="1">
        <v>2E-14</v>
      </c>
      <c r="K13" s="1">
        <v>2E-14</v>
      </c>
      <c r="L13">
        <v>25</v>
      </c>
    </row>
    <row r="14" spans="1:14" x14ac:dyDescent="0.25">
      <c r="A14" t="s">
        <v>45</v>
      </c>
      <c r="B14" s="8">
        <f t="shared" si="1"/>
        <v>1.25E-13</v>
      </c>
      <c r="C14" s="8">
        <f t="shared" si="2"/>
        <v>1.25E-13</v>
      </c>
      <c r="D14" s="8">
        <f t="shared" si="0"/>
        <v>1.25E-13</v>
      </c>
      <c r="E14" s="2">
        <v>0.1</v>
      </c>
      <c r="F14" s="2">
        <v>2650</v>
      </c>
      <c r="G14" s="2">
        <v>2.1</v>
      </c>
      <c r="H14" s="2">
        <v>1000</v>
      </c>
      <c r="I14" s="1">
        <v>5E-15</v>
      </c>
      <c r="J14" s="1">
        <v>5E-15</v>
      </c>
      <c r="K14" s="1">
        <v>5E-15</v>
      </c>
      <c r="L14">
        <v>25</v>
      </c>
    </row>
    <row r="15" spans="1:14" x14ac:dyDescent="0.25">
      <c r="A15" t="s">
        <v>57</v>
      </c>
      <c r="B15" s="8">
        <f t="shared" si="1"/>
        <v>4.9999999999999999E-13</v>
      </c>
      <c r="C15" s="8">
        <f t="shared" si="2"/>
        <v>4.9999999999999999E-13</v>
      </c>
      <c r="D15" s="8">
        <f t="shared" si="0"/>
        <v>4.9999999999999999E-13</v>
      </c>
      <c r="E15" s="2">
        <v>0.1</v>
      </c>
      <c r="F15" s="2">
        <v>2650</v>
      </c>
      <c r="G15" s="2">
        <v>2.1</v>
      </c>
      <c r="H15" s="2">
        <v>1000</v>
      </c>
      <c r="I15" s="1">
        <v>2E-14</v>
      </c>
      <c r="J15" s="1">
        <v>2E-14</v>
      </c>
      <c r="K15" s="1">
        <v>2E-14</v>
      </c>
      <c r="L15">
        <v>25</v>
      </c>
    </row>
    <row r="16" spans="1:14" x14ac:dyDescent="0.25">
      <c r="A16" t="s">
        <v>58</v>
      </c>
      <c r="B16" s="8">
        <f t="shared" si="1"/>
        <v>2.4999999999999999E-13</v>
      </c>
      <c r="C16" s="8">
        <f t="shared" si="2"/>
        <v>2.4999999999999999E-13</v>
      </c>
      <c r="D16" s="8">
        <f t="shared" si="0"/>
        <v>2.4999999999999999E-13</v>
      </c>
      <c r="E16" s="2">
        <v>0.1</v>
      </c>
      <c r="F16" s="2">
        <v>2650</v>
      </c>
      <c r="G16" s="2">
        <v>2.1</v>
      </c>
      <c r="H16" s="2">
        <v>1000</v>
      </c>
      <c r="I16" s="1">
        <v>1E-14</v>
      </c>
      <c r="J16" s="1">
        <v>1E-14</v>
      </c>
      <c r="K16" s="1">
        <v>1E-14</v>
      </c>
      <c r="L16">
        <v>25</v>
      </c>
    </row>
    <row r="17" spans="1:12" x14ac:dyDescent="0.25">
      <c r="A17" t="s">
        <v>59</v>
      </c>
      <c r="B17" s="8">
        <f t="shared" si="1"/>
        <v>5.0000000000000002E-14</v>
      </c>
      <c r="C17" s="8">
        <f t="shared" si="2"/>
        <v>5.0000000000000002E-14</v>
      </c>
      <c r="D17" s="8">
        <f t="shared" si="0"/>
        <v>5.0000000000000002E-14</v>
      </c>
      <c r="E17" s="2">
        <v>0.1</v>
      </c>
      <c r="F17" s="2">
        <v>2650</v>
      </c>
      <c r="G17" s="2">
        <v>2.1</v>
      </c>
      <c r="H17" s="2">
        <v>1000</v>
      </c>
      <c r="I17" s="1">
        <v>2.0000000000000002E-15</v>
      </c>
      <c r="J17" s="1">
        <v>2.0000000000000002E-15</v>
      </c>
      <c r="K17" s="1">
        <v>2.0000000000000002E-15</v>
      </c>
      <c r="L17">
        <v>25</v>
      </c>
    </row>
    <row r="18" spans="1:12" x14ac:dyDescent="0.25">
      <c r="A18" t="s">
        <v>60</v>
      </c>
      <c r="B18" s="8">
        <f t="shared" si="1"/>
        <v>2.5000000000000001E-14</v>
      </c>
      <c r="C18" s="8">
        <f t="shared" si="2"/>
        <v>2.5000000000000001E-14</v>
      </c>
      <c r="D18" s="8">
        <f t="shared" ref="D18:D19" si="3">K18*$L18</f>
        <v>2.5000000000000001E-14</v>
      </c>
      <c r="E18" s="2">
        <v>0.1</v>
      </c>
      <c r="F18" s="2">
        <v>2650</v>
      </c>
      <c r="G18" s="2">
        <v>2.1</v>
      </c>
      <c r="H18" s="2">
        <v>1000</v>
      </c>
      <c r="I18" s="1">
        <v>1.0000000000000001E-15</v>
      </c>
      <c r="J18" s="1">
        <v>1.0000000000000001E-15</v>
      </c>
      <c r="K18" s="1">
        <v>1.0000000000000001E-15</v>
      </c>
      <c r="L18">
        <v>25</v>
      </c>
    </row>
    <row r="19" spans="1:12" x14ac:dyDescent="0.25">
      <c r="A19" t="s">
        <v>61</v>
      </c>
      <c r="B19" s="8">
        <f t="shared" si="1"/>
        <v>2.5000000000000001E-14</v>
      </c>
      <c r="C19" s="8">
        <f t="shared" si="2"/>
        <v>2.5000000000000001E-14</v>
      </c>
      <c r="D19" s="8">
        <f t="shared" si="3"/>
        <v>2.5000000000000001E-14</v>
      </c>
      <c r="E19" s="2">
        <v>0.1</v>
      </c>
      <c r="F19" s="2">
        <v>2650</v>
      </c>
      <c r="G19" s="2">
        <v>2.1</v>
      </c>
      <c r="H19" s="2">
        <v>1000</v>
      </c>
      <c r="I19" s="1">
        <v>1.0000000000000001E-15</v>
      </c>
      <c r="J19" s="1">
        <v>1.0000000000000001E-15</v>
      </c>
      <c r="K19" s="1">
        <v>1.0000000000000001E-15</v>
      </c>
      <c r="L19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E7" sqref="E7"/>
    </sheetView>
  </sheetViews>
  <sheetFormatPr defaultRowHeight="15" x14ac:dyDescent="0.25"/>
  <cols>
    <col min="1" max="1" width="10.85546875" customWidth="1"/>
    <col min="2" max="2" width="43.28515625" bestFit="1" customWidth="1"/>
    <col min="3" max="3" width="10.5703125" bestFit="1" customWidth="1"/>
    <col min="5" max="5" width="12.5703125" bestFit="1" customWidth="1"/>
    <col min="9" max="9" width="10.85546875" bestFit="1" customWidth="1"/>
    <col min="11" max="11" width="12.7109375" customWidth="1"/>
    <col min="13" max="13" width="10" bestFit="1" customWidth="1"/>
  </cols>
  <sheetData>
    <row r="1" spans="1:13" x14ac:dyDescent="0.25">
      <c r="A1" t="s">
        <v>14</v>
      </c>
      <c r="B1" t="s">
        <v>11</v>
      </c>
      <c r="C1" t="s">
        <v>15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  <c r="I1" t="s">
        <v>28</v>
      </c>
      <c r="J1" t="s">
        <v>43</v>
      </c>
      <c r="K1" t="s">
        <v>52</v>
      </c>
      <c r="L1" t="s">
        <v>55</v>
      </c>
      <c r="M1" t="s">
        <v>56</v>
      </c>
    </row>
    <row r="2" spans="1:13" x14ac:dyDescent="0.25">
      <c r="A2" t="s">
        <v>18</v>
      </c>
      <c r="B2" t="str">
        <f t="shared" ref="B2:B7" si="0">"\shapefiles\sources\BC.shp"</f>
        <v>\shapefiles\sources\BC.shp</v>
      </c>
      <c r="C2" t="s">
        <v>30</v>
      </c>
      <c r="D2">
        <v>0.1</v>
      </c>
      <c r="E2">
        <v>25</v>
      </c>
      <c r="I2" s="1">
        <v>1000000000000</v>
      </c>
      <c r="J2" t="s">
        <v>44</v>
      </c>
      <c r="K2">
        <v>1</v>
      </c>
    </row>
    <row r="3" spans="1:13" x14ac:dyDescent="0.25">
      <c r="A3" t="s">
        <v>17</v>
      </c>
      <c r="B3" t="str">
        <f t="shared" si="0"/>
        <v>\shapefiles\sources\BC.shp</v>
      </c>
      <c r="C3" t="s">
        <v>22</v>
      </c>
      <c r="F3">
        <v>-2000</v>
      </c>
      <c r="G3">
        <f>-L3/M3</f>
        <v>-1.2195121951219512</v>
      </c>
      <c r="H3">
        <v>1.55</v>
      </c>
      <c r="I3">
        <v>0</v>
      </c>
      <c r="K3">
        <v>0</v>
      </c>
      <c r="L3">
        <v>50</v>
      </c>
      <c r="M3">
        <v>41</v>
      </c>
    </row>
    <row r="4" spans="1:13" x14ac:dyDescent="0.25">
      <c r="A4" t="s">
        <v>47</v>
      </c>
      <c r="B4" t="str">
        <f t="shared" si="0"/>
        <v>\shapefiles\sources\BC.shp</v>
      </c>
      <c r="C4" t="s">
        <v>29</v>
      </c>
      <c r="E4">
        <v>25</v>
      </c>
      <c r="I4" s="1">
        <v>1000000000000</v>
      </c>
      <c r="J4" t="s">
        <v>44</v>
      </c>
      <c r="K4">
        <v>1</v>
      </c>
    </row>
    <row r="5" spans="1:13" x14ac:dyDescent="0.25">
      <c r="A5" t="s">
        <v>49</v>
      </c>
      <c r="B5" t="str">
        <f t="shared" si="0"/>
        <v>\shapefiles\sources\BC.shp</v>
      </c>
      <c r="C5" t="s">
        <v>30</v>
      </c>
      <c r="D5">
        <v>0.1</v>
      </c>
      <c r="E5">
        <v>25</v>
      </c>
      <c r="I5" s="1">
        <v>1000000000000</v>
      </c>
      <c r="J5" t="s">
        <v>50</v>
      </c>
      <c r="K5">
        <v>1</v>
      </c>
    </row>
    <row r="6" spans="1:13" x14ac:dyDescent="0.25">
      <c r="A6" t="s">
        <v>48</v>
      </c>
      <c r="B6" t="str">
        <f t="shared" si="0"/>
        <v>\shapefiles\sources\BC.shp</v>
      </c>
      <c r="C6" t="s">
        <v>29</v>
      </c>
      <c r="E6">
        <v>25</v>
      </c>
      <c r="I6" s="1">
        <v>1000000000000</v>
      </c>
      <c r="J6" t="s">
        <v>50</v>
      </c>
      <c r="K6">
        <v>1</v>
      </c>
    </row>
    <row r="7" spans="1:13" x14ac:dyDescent="0.25">
      <c r="A7" t="s">
        <v>54</v>
      </c>
      <c r="B7" t="str">
        <f t="shared" si="0"/>
        <v>\shapefiles\sources\BC.shp</v>
      </c>
      <c r="C7" t="s">
        <v>22</v>
      </c>
      <c r="F7">
        <v>-2000</v>
      </c>
      <c r="G7">
        <f>-L7/M7</f>
        <v>-4</v>
      </c>
      <c r="H7">
        <v>1.55</v>
      </c>
      <c r="I7">
        <v>0</v>
      </c>
      <c r="K7">
        <v>0</v>
      </c>
      <c r="L7">
        <v>20</v>
      </c>
      <c r="M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5" x14ac:dyDescent="0.25"/>
  <cols>
    <col min="1" max="1" width="21.7109375" bestFit="1" customWidth="1"/>
    <col min="2" max="2" width="8.57031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73</v>
      </c>
      <c r="B2">
        <v>0</v>
      </c>
    </row>
    <row r="3" spans="1:2" x14ac:dyDescent="0.25">
      <c r="A3" t="s">
        <v>74</v>
      </c>
      <c r="B3" s="1">
        <v>100000000000000</v>
      </c>
    </row>
    <row r="4" spans="1:2" x14ac:dyDescent="0.25">
      <c r="A4" t="s">
        <v>75</v>
      </c>
      <c r="B4">
        <f>B3/10</f>
        <v>10000000000000</v>
      </c>
    </row>
    <row r="5" spans="1:2" x14ac:dyDescent="0.25">
      <c r="A5" t="s">
        <v>76</v>
      </c>
      <c r="B5" s="1">
        <v>1.0000000000000001E-5</v>
      </c>
    </row>
    <row r="6" spans="1:2" x14ac:dyDescent="0.25">
      <c r="A6" t="s">
        <v>77</v>
      </c>
      <c r="B6">
        <v>500</v>
      </c>
    </row>
    <row r="7" spans="1:2" x14ac:dyDescent="0.25">
      <c r="A7" t="s">
        <v>91</v>
      </c>
      <c r="B7">
        <f>B4</f>
        <v>10000000000000</v>
      </c>
    </row>
    <row r="8" spans="1:2" x14ac:dyDescent="0.25">
      <c r="A8" t="s">
        <v>92</v>
      </c>
      <c r="B8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v>0</v>
      </c>
    </row>
    <row r="4" spans="1:2" x14ac:dyDescent="0.25">
      <c r="A4" t="s">
        <v>74</v>
      </c>
      <c r="B4">
        <f>365.25*2</f>
        <v>730.5</v>
      </c>
    </row>
    <row r="5" spans="1:2" x14ac:dyDescent="0.25">
      <c r="A5" t="s">
        <v>75</v>
      </c>
      <c r="B5">
        <f>B4/10</f>
        <v>73.05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3000</v>
      </c>
    </row>
    <row r="8" spans="1:2" x14ac:dyDescent="0.25">
      <c r="A8" t="s">
        <v>91</v>
      </c>
      <c r="B8">
        <f>B5</f>
        <v>73.05</v>
      </c>
    </row>
    <row r="9" spans="1:2" x14ac:dyDescent="0.25">
      <c r="A9" t="s">
        <v>92</v>
      </c>
      <c r="B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f>S1_Params!B4</f>
        <v>730.5</v>
      </c>
    </row>
    <row r="4" spans="1:2" x14ac:dyDescent="0.25">
      <c r="A4" t="s">
        <v>74</v>
      </c>
      <c r="B4">
        <f>365.25*10</f>
        <v>3652.5</v>
      </c>
    </row>
    <row r="5" spans="1:2" x14ac:dyDescent="0.25">
      <c r="A5" t="s">
        <v>75</v>
      </c>
      <c r="B5">
        <f>365.25/12</f>
        <v>30.4375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5000</v>
      </c>
    </row>
    <row r="8" spans="1:2" x14ac:dyDescent="0.25">
      <c r="A8" t="s">
        <v>91</v>
      </c>
      <c r="B8">
        <f>B5</f>
        <v>30.4375</v>
      </c>
    </row>
    <row r="9" spans="1:2" x14ac:dyDescent="0.25">
      <c r="A9" t="s">
        <v>92</v>
      </c>
      <c r="B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I25" sqref="I25"/>
    </sheetView>
  </sheetViews>
  <sheetFormatPr defaultRowHeight="15" x14ac:dyDescent="0.25"/>
  <cols>
    <col min="1" max="1" width="14.42578125" bestFit="1" customWidth="1"/>
  </cols>
  <sheetData>
    <row r="1" spans="1:12" x14ac:dyDescent="0.25">
      <c r="A1" t="s">
        <v>86</v>
      </c>
      <c r="B1" t="s">
        <v>15</v>
      </c>
      <c r="C1" t="s">
        <v>68</v>
      </c>
      <c r="D1" t="s">
        <v>65</v>
      </c>
      <c r="E1" t="s">
        <v>66</v>
      </c>
      <c r="F1" t="s">
        <v>67</v>
      </c>
    </row>
    <row r="2" spans="1:12" x14ac:dyDescent="0.25">
      <c r="A2" t="s">
        <v>80</v>
      </c>
      <c r="B2" t="s">
        <v>69</v>
      </c>
      <c r="C2" t="s">
        <v>93</v>
      </c>
      <c r="F2" s="3">
        <v>750</v>
      </c>
      <c r="I2">
        <v>125.21687</v>
      </c>
      <c r="J2">
        <v>7.0235099999999999</v>
      </c>
      <c r="K2">
        <v>523791.04599999997</v>
      </c>
      <c r="L2">
        <v>776672.77300000004</v>
      </c>
    </row>
    <row r="3" spans="1:12" x14ac:dyDescent="0.25">
      <c r="A3" t="s">
        <v>81</v>
      </c>
      <c r="B3" t="s">
        <v>69</v>
      </c>
      <c r="C3" t="s">
        <v>94</v>
      </c>
      <c r="F3" s="3">
        <v>750</v>
      </c>
      <c r="H3" s="1"/>
      <c r="I3">
        <v>125.21862</v>
      </c>
      <c r="J3">
        <v>7.02644</v>
      </c>
      <c r="K3">
        <v>523984.217</v>
      </c>
      <c r="L3">
        <v>776996.46600000001</v>
      </c>
    </row>
    <row r="4" spans="1:12" x14ac:dyDescent="0.25">
      <c r="A4" t="s">
        <v>83</v>
      </c>
      <c r="B4" t="s">
        <v>69</v>
      </c>
      <c r="C4" t="s">
        <v>95</v>
      </c>
      <c r="F4" s="3">
        <v>750</v>
      </c>
      <c r="I4">
        <v>125.22084</v>
      </c>
      <c r="J4">
        <v>7.0212399999999997</v>
      </c>
      <c r="K4">
        <v>524229.59700000001</v>
      </c>
      <c r="L4">
        <v>776422.17200000002</v>
      </c>
    </row>
    <row r="5" spans="1:12" x14ac:dyDescent="0.25">
      <c r="A5" t="s">
        <v>84</v>
      </c>
      <c r="B5" t="s">
        <v>69</v>
      </c>
      <c r="C5" t="s">
        <v>96</v>
      </c>
      <c r="F5" s="3">
        <v>750</v>
      </c>
      <c r="I5">
        <v>125.22254</v>
      </c>
      <c r="J5">
        <v>7.0242199999999997</v>
      </c>
      <c r="K5">
        <v>524417.54799999995</v>
      </c>
      <c r="L5">
        <v>776751.08600000001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5" sqref="I5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</cols>
  <sheetData>
    <row r="1" spans="1:13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97</v>
      </c>
    </row>
    <row r="2" spans="1:13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3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3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-79.220219535072374</v>
      </c>
      <c r="I4" s="3">
        <v>-30</v>
      </c>
      <c r="J4" s="3">
        <v>1</v>
      </c>
      <c r="K4">
        <v>6</v>
      </c>
      <c r="L4" s="6">
        <v>2.5</v>
      </c>
      <c r="M4">
        <v>0</v>
      </c>
    </row>
    <row r="5" spans="1:13" x14ac:dyDescent="0.25">
      <c r="G5" s="3"/>
      <c r="H5" s="3"/>
      <c r="I5" s="3"/>
      <c r="J5" s="3"/>
    </row>
    <row r="6" spans="1:13" x14ac:dyDescent="0.25">
      <c r="G6" s="3"/>
      <c r="H6" s="3"/>
      <c r="I6" s="3"/>
      <c r="J6" s="3"/>
    </row>
    <row r="7" spans="1:13" x14ac:dyDescent="0.25">
      <c r="G7" s="3"/>
      <c r="H7" s="3"/>
      <c r="I7" s="3"/>
      <c r="J7" s="3"/>
    </row>
    <row r="8" spans="1:13" x14ac:dyDescent="0.25">
      <c r="E8" s="3"/>
      <c r="F8" s="3"/>
      <c r="G8" s="3"/>
      <c r="H8" s="3"/>
      <c r="I8" s="3"/>
      <c r="J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Dir</vt:lpstr>
      <vt:lpstr>Layers</vt:lpstr>
      <vt:lpstr>Rocks</vt:lpstr>
      <vt:lpstr>BC</vt:lpstr>
      <vt:lpstr>NS_Params</vt:lpstr>
      <vt:lpstr>S1_Params</vt:lpstr>
      <vt:lpstr>S2_Params</vt:lpstr>
      <vt:lpstr>hist</vt:lpstr>
      <vt:lpstr>CO2_S1_BC</vt:lpstr>
      <vt:lpstr>CO2_S2_BC</vt:lpstr>
      <vt:lpstr>Water_S1_BC</vt:lpstr>
      <vt:lpstr>Water_S2_BC</vt:lpstr>
      <vt:lpstr>Optimize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2017-05-19T13:44:21Z</dcterms:modified>
</cp:coreProperties>
</file>