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1\EXCEL\"/>
    </mc:Choice>
  </mc:AlternateContent>
  <xr:revisionPtr revIDLastSave="0" documentId="13_ncr:1_{ED81E2DD-370E-47F5-9E0B-DC68B84654E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4.1" sheetId="1" r:id="rId1"/>
    <sheet name="IMP" sheetId="2" r:id="rId2"/>
    <sheet name="IMP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2" l="1"/>
  <c r="F44" i="2"/>
  <c r="F45" i="2"/>
  <c r="F46" i="2"/>
  <c r="F47" i="2"/>
  <c r="F48" i="2"/>
  <c r="F4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1" i="2"/>
  <c r="E51" i="2" s="1"/>
  <c r="D42" i="2"/>
  <c r="E42" i="2" s="1"/>
  <c r="F42" i="2" s="1"/>
  <c r="H28" i="3"/>
  <c r="H4" i="3"/>
  <c r="E28" i="3"/>
  <c r="F28" i="3" s="1"/>
  <c r="G28" i="3" s="1"/>
  <c r="F31" i="3" s="1"/>
  <c r="H5" i="3"/>
  <c r="H8" i="3"/>
  <c r="H9" i="3"/>
  <c r="H12" i="3"/>
  <c r="H13" i="3"/>
  <c r="H16" i="3"/>
  <c r="H17" i="3"/>
  <c r="F7" i="3"/>
  <c r="G7" i="3" s="1"/>
  <c r="F15" i="3"/>
  <c r="G15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4" i="3"/>
  <c r="D5" i="3"/>
  <c r="F5" i="3" s="1"/>
  <c r="G5" i="3" s="1"/>
  <c r="D6" i="3"/>
  <c r="H6" i="3" s="1"/>
  <c r="D7" i="3"/>
  <c r="H7" i="3" s="1"/>
  <c r="D8" i="3"/>
  <c r="F8" i="3" s="1"/>
  <c r="G8" i="3" s="1"/>
  <c r="D9" i="3"/>
  <c r="F9" i="3" s="1"/>
  <c r="G9" i="3" s="1"/>
  <c r="D10" i="3"/>
  <c r="F10" i="3" s="1"/>
  <c r="G10" i="3" s="1"/>
  <c r="D11" i="3"/>
  <c r="H11" i="3" s="1"/>
  <c r="D12" i="3"/>
  <c r="F12" i="3" s="1"/>
  <c r="G12" i="3" s="1"/>
  <c r="D13" i="3"/>
  <c r="F13" i="3" s="1"/>
  <c r="G13" i="3" s="1"/>
  <c r="D14" i="3"/>
  <c r="H14" i="3" s="1"/>
  <c r="D15" i="3"/>
  <c r="H15" i="3" s="1"/>
  <c r="D16" i="3"/>
  <c r="F16" i="3" s="1"/>
  <c r="G16" i="3" s="1"/>
  <c r="D17" i="3"/>
  <c r="F17" i="3" s="1"/>
  <c r="G17" i="3" s="1"/>
  <c r="D18" i="3"/>
  <c r="F18" i="3" s="1"/>
  <c r="G18" i="3" s="1"/>
  <c r="D19" i="3"/>
  <c r="H19" i="3" s="1"/>
  <c r="D4" i="3"/>
  <c r="F4" i="3" s="1"/>
  <c r="H5" i="2"/>
  <c r="H6" i="2"/>
  <c r="H7" i="2"/>
  <c r="H8" i="2"/>
  <c r="H9" i="2"/>
  <c r="H10" i="2"/>
  <c r="H11" i="2"/>
  <c r="H12" i="2"/>
  <c r="H13" i="2"/>
  <c r="H15" i="2"/>
  <c r="H16" i="2"/>
  <c r="H19" i="2"/>
  <c r="H20" i="2"/>
  <c r="H23" i="2"/>
  <c r="H24" i="2"/>
  <c r="H27" i="2"/>
  <c r="H28" i="2"/>
  <c r="H29" i="2"/>
  <c r="H31" i="2"/>
  <c r="H32" i="2"/>
  <c r="H35" i="2"/>
  <c r="H36" i="2"/>
  <c r="H39" i="2"/>
  <c r="H4" i="2"/>
  <c r="D5" i="2"/>
  <c r="E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D15" i="2"/>
  <c r="E15" i="2" s="1"/>
  <c r="F15" i="2" s="1"/>
  <c r="D16" i="2"/>
  <c r="E16" i="2" s="1"/>
  <c r="F16" i="2" s="1"/>
  <c r="D17" i="2"/>
  <c r="D18" i="2"/>
  <c r="D19" i="2"/>
  <c r="E19" i="2" s="1"/>
  <c r="F19" i="2" s="1"/>
  <c r="D20" i="2"/>
  <c r="E20" i="2" s="1"/>
  <c r="F20" i="2" s="1"/>
  <c r="D21" i="2"/>
  <c r="D22" i="2"/>
  <c r="D23" i="2"/>
  <c r="E23" i="2" s="1"/>
  <c r="F23" i="2" s="1"/>
  <c r="D24" i="2"/>
  <c r="E24" i="2" s="1"/>
  <c r="F24" i="2" s="1"/>
  <c r="D25" i="2"/>
  <c r="D26" i="2"/>
  <c r="D27" i="2"/>
  <c r="E27" i="2" s="1"/>
  <c r="F27" i="2" s="1"/>
  <c r="D28" i="2"/>
  <c r="E28" i="2" s="1"/>
  <c r="F28" i="2" s="1"/>
  <c r="D29" i="2"/>
  <c r="E29" i="2" s="1"/>
  <c r="F29" i="2" s="1"/>
  <c r="D30" i="2"/>
  <c r="D31" i="2"/>
  <c r="E31" i="2" s="1"/>
  <c r="F31" i="2" s="1"/>
  <c r="D32" i="2"/>
  <c r="E32" i="2" s="1"/>
  <c r="F32" i="2" s="1"/>
  <c r="D33" i="2"/>
  <c r="D34" i="2"/>
  <c r="D35" i="2"/>
  <c r="E35" i="2" s="1"/>
  <c r="F35" i="2" s="1"/>
  <c r="D36" i="2"/>
  <c r="E36" i="2" s="1"/>
  <c r="F36" i="2" s="1"/>
  <c r="D37" i="2"/>
  <c r="D38" i="2"/>
  <c r="D39" i="2"/>
  <c r="E39" i="2" s="1"/>
  <c r="F39" i="2" s="1"/>
  <c r="D40" i="2"/>
  <c r="E40" i="2" s="1"/>
  <c r="F40" i="2" s="1"/>
  <c r="D41" i="2"/>
  <c r="E41" i="2" s="1"/>
  <c r="F41" i="2" s="1"/>
  <c r="D4" i="2"/>
  <c r="E4" i="2" s="1"/>
  <c r="F4" i="2" s="1"/>
  <c r="H37" i="2"/>
  <c r="H33" i="2"/>
  <c r="H25" i="2"/>
  <c r="H21" i="2"/>
  <c r="H17" i="2"/>
  <c r="J20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5" i="1"/>
  <c r="I5" i="1" s="1"/>
  <c r="F6" i="1"/>
  <c r="G6" i="1" s="1"/>
  <c r="F7" i="1"/>
  <c r="G7" i="1" s="1"/>
  <c r="F11" i="1"/>
  <c r="G11" i="1" s="1"/>
  <c r="F14" i="1"/>
  <c r="F5" i="1"/>
  <c r="G5" i="1" s="1"/>
  <c r="D33" i="1"/>
  <c r="D32" i="1"/>
  <c r="D29" i="1"/>
  <c r="D28" i="1"/>
  <c r="D14" i="1"/>
  <c r="D13" i="1"/>
  <c r="D12" i="1"/>
  <c r="F12" i="1" s="1"/>
  <c r="G12" i="1" s="1"/>
  <c r="D11" i="1"/>
  <c r="D10" i="1"/>
  <c r="D9" i="1"/>
  <c r="D8" i="1"/>
  <c r="F8" i="1" s="1"/>
  <c r="G8" i="1" s="1"/>
  <c r="D7" i="1"/>
  <c r="D6" i="1"/>
  <c r="D5" i="1"/>
  <c r="D26" i="1" s="1"/>
  <c r="H58" i="2" l="1"/>
  <c r="E58" i="2"/>
  <c r="F60" i="2" s="1"/>
  <c r="F51" i="2"/>
  <c r="F58" i="2" s="1"/>
  <c r="F5" i="2"/>
  <c r="H14" i="2"/>
  <c r="E14" i="2"/>
  <c r="F14" i="2" s="1"/>
  <c r="H26" i="2"/>
  <c r="E26" i="2"/>
  <c r="F26" i="2" s="1"/>
  <c r="H38" i="2"/>
  <c r="E38" i="2"/>
  <c r="F38" i="2" s="1"/>
  <c r="E33" i="2"/>
  <c r="F33" i="2" s="1"/>
  <c r="E17" i="2"/>
  <c r="F17" i="2" s="1"/>
  <c r="F14" i="3"/>
  <c r="G14" i="3" s="1"/>
  <c r="F6" i="3"/>
  <c r="G6" i="3" s="1"/>
  <c r="K14" i="1"/>
  <c r="G14" i="1"/>
  <c r="H22" i="2"/>
  <c r="E22" i="2"/>
  <c r="F22" i="2" s="1"/>
  <c r="H30" i="2"/>
  <c r="E30" i="2"/>
  <c r="F30" i="2" s="1"/>
  <c r="H10" i="3"/>
  <c r="F9" i="1"/>
  <c r="G9" i="1" s="1"/>
  <c r="D30" i="1"/>
  <c r="F13" i="1"/>
  <c r="D34" i="1"/>
  <c r="D27" i="1"/>
  <c r="D31" i="1"/>
  <c r="D35" i="1"/>
  <c r="F10" i="1"/>
  <c r="G10" i="1" s="1"/>
  <c r="E37" i="2"/>
  <c r="F37" i="2" s="1"/>
  <c r="E21" i="2"/>
  <c r="F21" i="2" s="1"/>
  <c r="F20" i="3"/>
  <c r="G4" i="3"/>
  <c r="G20" i="3" s="1"/>
  <c r="F22" i="3" s="1"/>
  <c r="F19" i="3"/>
  <c r="G19" i="3" s="1"/>
  <c r="F11" i="3"/>
  <c r="G11" i="3" s="1"/>
  <c r="H18" i="3"/>
  <c r="H20" i="3"/>
  <c r="F23" i="3" s="1"/>
  <c r="H18" i="2"/>
  <c r="E18" i="2"/>
  <c r="F18" i="2" s="1"/>
  <c r="H34" i="2"/>
  <c r="E34" i="2"/>
  <c r="F34" i="2" s="1"/>
  <c r="E25" i="2"/>
  <c r="F25" i="2" s="1"/>
  <c r="F32" i="3"/>
  <c r="J9" i="1"/>
  <c r="J12" i="1"/>
  <c r="K12" i="1" s="1"/>
  <c r="J10" i="1"/>
  <c r="J6" i="1"/>
  <c r="K6" i="1" s="1"/>
  <c r="J11" i="1"/>
  <c r="K11" i="1" s="1"/>
  <c r="J7" i="1"/>
  <c r="K7" i="1" s="1"/>
  <c r="J5" i="1"/>
  <c r="K5" i="1" s="1"/>
  <c r="J8" i="1"/>
  <c r="K8" i="1" s="1"/>
  <c r="K9" i="1"/>
  <c r="I15" i="1"/>
  <c r="F61" i="2" l="1"/>
  <c r="N44" i="2"/>
  <c r="P44" i="2"/>
  <c r="G15" i="1"/>
  <c r="M44" i="2"/>
  <c r="K10" i="1"/>
  <c r="G13" i="1"/>
  <c r="K13" i="1"/>
  <c r="K15" i="1"/>
  <c r="M48" i="2" l="1"/>
  <c r="M47" i="2"/>
</calcChain>
</file>

<file path=xl/sharedStrings.xml><?xml version="1.0" encoding="utf-8"?>
<sst xmlns="http://schemas.openxmlformats.org/spreadsheetml/2006/main" count="58" uniqueCount="41">
  <si>
    <t>SPOT RATES</t>
  </si>
  <si>
    <t>TIME</t>
  </si>
  <si>
    <t>SPOT RATE</t>
  </si>
  <si>
    <t>FORWARD RATE</t>
  </si>
  <si>
    <t>FT</t>
  </si>
  <si>
    <t>COUOPNS</t>
  </si>
  <si>
    <t>DF</t>
  </si>
  <si>
    <t>PV</t>
  </si>
  <si>
    <t>,INT</t>
  </si>
  <si>
    <t>GPV</t>
  </si>
  <si>
    <t>CASHFLOW</t>
  </si>
  <si>
    <t>DCF</t>
  </si>
  <si>
    <t>FOR PAR YIELD</t>
  </si>
  <si>
    <t>PRICE MUST BE EQUAL TO NOMIAL</t>
  </si>
  <si>
    <t>NOMINAL</t>
  </si>
  <si>
    <t>INT</t>
  </si>
  <si>
    <t>PAR YIELD</t>
  </si>
  <si>
    <t>DISCOUNTED MEAN TERM AND CONVEXITY</t>
  </si>
  <si>
    <t>AMOUNT</t>
  </si>
  <si>
    <t>DMT</t>
  </si>
  <si>
    <t>NUMERTOR</t>
  </si>
  <si>
    <t>DMT=</t>
  </si>
  <si>
    <t>NUMEROTOFCONVEX</t>
  </si>
  <si>
    <t>CON</t>
  </si>
  <si>
    <t>DMT = NUMERTOR /PV(WHERE NUMEROTOR IS CALCULATED AS TIME*PV</t>
  </si>
  <si>
    <t>CONV=NUMEROT/PV(WHERE NUMEROT IS CALCL AS TIME*(TIME+1)*AMOUNT*(1+I)^(-TIME+2)</t>
  </si>
  <si>
    <t>IMMUNISATION</t>
  </si>
  <si>
    <t>NUMER DMT</t>
  </si>
  <si>
    <t>CONV</t>
  </si>
  <si>
    <t>NUM CON</t>
  </si>
  <si>
    <t>LIABILITIES</t>
  </si>
  <si>
    <t>ASSETS</t>
  </si>
  <si>
    <t>NUM</t>
  </si>
  <si>
    <t xml:space="preserve">NOW WE CAN SEE THAT IN REDDINGTONS IMMUNISATION WE WANT CON ASSETS GREATER THAN CONV OF LIABLITIES BUT HERE ITS OPP, THIS MEANS A SLIGHT CHANGE IN INTEREST RATE WILL LEAD TO LOSS, WHEREAS IN REDDINGTONS IMMUNISATION, IT LEADS TO PROFIT </t>
  </si>
  <si>
    <t>pv</t>
  </si>
  <si>
    <t>conv</t>
  </si>
  <si>
    <t>dmt</t>
  </si>
  <si>
    <t>liabilities</t>
  </si>
  <si>
    <t>assets</t>
  </si>
  <si>
    <t>dmt and convexity of assets</t>
  </si>
  <si>
    <t>dmt and convexity of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</si>
</sst>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'14.1'!$D$4</c:f>
              <c:strCache>
                <c:ptCount val="1"/>
                <c:pt idx="0">
                  <c:v>SPOT RATE</c:v>
                </c:pt>
              </c:strCache>
            </c:strRef>
          </c:tx>
          <c:marker>
            <c:symbol val="none"/>
          </c:marker>
          <c:val>
            <c:numRef>
              <c:f>'14.1'!$D$5:$D$14</c:f>
              <c:numCache>
                <c:formatCode>General</c:formatCode>
                <c:ptCount val="10"/>
                <c:pt idx="0">
                  <c:v>4.8500000000000001E-2</c:v>
                </c:pt>
                <c:pt idx="1">
                  <c:v>6.4000000000000001E-2</c:v>
                </c:pt>
                <c:pt idx="2">
                  <c:v>7.6499999999999999E-2</c:v>
                </c:pt>
                <c:pt idx="3">
                  <c:v>8.5999999999999993E-2</c:v>
                </c:pt>
                <c:pt idx="4">
                  <c:v>9.2499999999999999E-2</c:v>
                </c:pt>
                <c:pt idx="5">
                  <c:v>9.6000000000000002E-2</c:v>
                </c:pt>
                <c:pt idx="6">
                  <c:v>9.6500000000000016E-2</c:v>
                </c:pt>
                <c:pt idx="7">
                  <c:v>9.4E-2</c:v>
                </c:pt>
                <c:pt idx="8">
                  <c:v>8.8499999999999995E-2</c:v>
                </c:pt>
                <c:pt idx="9">
                  <c:v>8.0000000000000016E-2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4422-8CD3-972754EF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27520"/>
        <c:axId val="117404416"/>
      </c:lineChart>
      <c:catAx>
        <c:axId val="11562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04416"/>
        <c:crosses val="autoZero"/>
        <c:auto val="1"/>
        <c:lblAlgn val="ctr"/>
        <c:lblOffset val="100"/>
        <c:noMultiLvlLbl val="0"/>
      </c:catAx>
      <c:valAx>
        <c:axId val="1174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6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19</xdr:col>
      <xdr:colOff>466725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H12" sqref="H12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C2" t="s">
        <v>8</v>
      </c>
      <c r="D2">
        <v>8.1855893638527327E-2</v>
      </c>
    </row>
    <row r="4" spans="1:11" x14ac:dyDescent="0.25">
      <c r="C4" t="s">
        <v>1</v>
      </c>
      <c r="D4" t="s">
        <v>2</v>
      </c>
      <c r="E4" t="s">
        <v>5</v>
      </c>
      <c r="F4" t="s">
        <v>6</v>
      </c>
      <c r="G4" t="s">
        <v>7</v>
      </c>
      <c r="H4" t="s">
        <v>6</v>
      </c>
      <c r="I4" t="s">
        <v>9</v>
      </c>
      <c r="J4" t="s">
        <v>10</v>
      </c>
      <c r="K4" t="s">
        <v>11</v>
      </c>
    </row>
    <row r="5" spans="1:11" x14ac:dyDescent="0.25">
      <c r="C5">
        <v>1</v>
      </c>
      <c r="D5">
        <f>0.03+(0.02*C5)-(0.0015)*(C5^2)</f>
        <v>4.8500000000000001E-2</v>
      </c>
      <c r="E5">
        <v>4</v>
      </c>
      <c r="F5">
        <f>(1+D5)^-C5</f>
        <v>0.9537434430138293</v>
      </c>
      <c r="G5">
        <f>F5*E5</f>
        <v>3.8149737720553172</v>
      </c>
      <c r="H5">
        <f>(1+$D$2)^-C5</f>
        <v>0.92433752580186312</v>
      </c>
      <c r="I5">
        <f>H5*E5</f>
        <v>3.6973501032074525</v>
      </c>
      <c r="J5">
        <f>$J$20</f>
        <v>9.1717989690358195</v>
      </c>
      <c r="K5">
        <f>J5*F5</f>
        <v>8.747543127358913</v>
      </c>
    </row>
    <row r="6" spans="1:11" x14ac:dyDescent="0.25">
      <c r="C6">
        <v>2</v>
      </c>
      <c r="D6">
        <f t="shared" ref="D6:D14" si="0">0.03+(0.02*C6)-(0.0015)*(C6^2)</f>
        <v>6.4000000000000001E-2</v>
      </c>
      <c r="E6">
        <v>4</v>
      </c>
      <c r="F6">
        <f t="shared" ref="F6:F14" si="1">(1+D6)^-C6</f>
        <v>0.88331731584600581</v>
      </c>
      <c r="G6">
        <f t="shared" ref="G6:G14" si="2">F6*E6</f>
        <v>3.5332692633840233</v>
      </c>
      <c r="H6">
        <f t="shared" ref="H6:H14" si="3">(1+$D$2)^-C6</f>
        <v>0.85439986160550985</v>
      </c>
      <c r="I6">
        <f t="shared" ref="I6:I14" si="4">H6*E6</f>
        <v>3.4175994464220394</v>
      </c>
      <c r="J6">
        <f t="shared" ref="J6:J11" si="5">$J$20</f>
        <v>9.1717989690358195</v>
      </c>
      <c r="K6">
        <f t="shared" ref="K6:K14" si="6">J6*F6</f>
        <v>8.1016088468078831</v>
      </c>
    </row>
    <row r="7" spans="1:11" x14ac:dyDescent="0.25">
      <c r="C7">
        <v>3</v>
      </c>
      <c r="D7">
        <f t="shared" si="0"/>
        <v>7.6499999999999999E-2</v>
      </c>
      <c r="E7">
        <v>4</v>
      </c>
      <c r="F7">
        <f t="shared" si="1"/>
        <v>0.80160034884412712</v>
      </c>
      <c r="G7">
        <f t="shared" si="2"/>
        <v>3.2064013953765085</v>
      </c>
      <c r="H7">
        <f t="shared" si="3"/>
        <v>0.78975385412189136</v>
      </c>
      <c r="I7">
        <f t="shared" si="4"/>
        <v>3.1590154164875655</v>
      </c>
      <c r="J7">
        <f t="shared" si="5"/>
        <v>9.1717989690358195</v>
      </c>
      <c r="K7">
        <f t="shared" si="6"/>
        <v>7.352117253107318</v>
      </c>
    </row>
    <row r="8" spans="1:11" x14ac:dyDescent="0.25">
      <c r="C8">
        <v>4</v>
      </c>
      <c r="D8">
        <f t="shared" si="0"/>
        <v>8.5999999999999993E-2</v>
      </c>
      <c r="E8">
        <v>4</v>
      </c>
      <c r="F8">
        <f t="shared" si="1"/>
        <v>0.71892022074537487</v>
      </c>
      <c r="G8">
        <f t="shared" si="2"/>
        <v>2.8756808829814995</v>
      </c>
      <c r="H8">
        <f t="shared" si="3"/>
        <v>0.72999912351151441</v>
      </c>
      <c r="I8">
        <f t="shared" si="4"/>
        <v>2.9199964940460577</v>
      </c>
      <c r="J8">
        <f t="shared" si="5"/>
        <v>9.1717989690358195</v>
      </c>
      <c r="K8">
        <f t="shared" si="6"/>
        <v>6.5937917394514329</v>
      </c>
    </row>
    <row r="9" spans="1:11" x14ac:dyDescent="0.25">
      <c r="C9">
        <v>5</v>
      </c>
      <c r="D9">
        <f t="shared" si="0"/>
        <v>9.2499999999999999E-2</v>
      </c>
      <c r="E9">
        <v>4</v>
      </c>
      <c r="F9">
        <f t="shared" si="1"/>
        <v>0.64252905596849197</v>
      </c>
      <c r="G9">
        <f t="shared" si="2"/>
        <v>2.5701162238739679</v>
      </c>
      <c r="H9">
        <f t="shared" si="3"/>
        <v>0.67476558366416195</v>
      </c>
      <c r="I9">
        <f t="shared" si="4"/>
        <v>2.6990623346566478</v>
      </c>
      <c r="J9">
        <f t="shared" si="5"/>
        <v>9.1717989690358195</v>
      </c>
      <c r="K9">
        <f t="shared" si="6"/>
        <v>5.8931473331073727</v>
      </c>
    </row>
    <row r="10" spans="1:11" x14ac:dyDescent="0.25">
      <c r="C10">
        <v>6</v>
      </c>
      <c r="D10">
        <f t="shared" si="0"/>
        <v>9.6000000000000002E-2</v>
      </c>
      <c r="E10">
        <v>6</v>
      </c>
      <c r="F10">
        <f t="shared" si="1"/>
        <v>0.57694800386406409</v>
      </c>
      <c r="G10">
        <f t="shared" si="2"/>
        <v>3.4616880231843847</v>
      </c>
      <c r="H10">
        <f t="shared" si="3"/>
        <v>0.62371115010038147</v>
      </c>
      <c r="I10">
        <f t="shared" si="4"/>
        <v>3.7422669006022886</v>
      </c>
      <c r="J10">
        <f t="shared" si="5"/>
        <v>9.1717989690358195</v>
      </c>
      <c r="K10">
        <f t="shared" si="6"/>
        <v>5.2916511070276968</v>
      </c>
    </row>
    <row r="11" spans="1:11" x14ac:dyDescent="0.25">
      <c r="C11">
        <v>7</v>
      </c>
      <c r="D11">
        <f t="shared" si="0"/>
        <v>9.6500000000000016E-2</v>
      </c>
      <c r="E11">
        <v>6</v>
      </c>
      <c r="F11">
        <f t="shared" si="1"/>
        <v>0.52473441418607281</v>
      </c>
      <c r="G11">
        <f t="shared" si="2"/>
        <v>3.1484064851164368</v>
      </c>
      <c r="H11">
        <f t="shared" si="3"/>
        <v>0.57651962129882106</v>
      </c>
      <c r="I11">
        <f t="shared" si="4"/>
        <v>3.4591177277929264</v>
      </c>
      <c r="J11">
        <f t="shared" si="5"/>
        <v>9.1717989690358195</v>
      </c>
      <c r="K11">
        <f t="shared" si="6"/>
        <v>4.8127585590494375</v>
      </c>
    </row>
    <row r="12" spans="1:11" x14ac:dyDescent="0.25">
      <c r="C12">
        <v>8</v>
      </c>
      <c r="D12">
        <f t="shared" si="0"/>
        <v>9.4E-2</v>
      </c>
      <c r="E12">
        <v>6</v>
      </c>
      <c r="F12">
        <f t="shared" si="1"/>
        <v>0.48737295287385562</v>
      </c>
      <c r="G12">
        <f t="shared" si="2"/>
        <v>2.924237717243134</v>
      </c>
      <c r="H12">
        <f t="shared" si="3"/>
        <v>0.53289872032757923</v>
      </c>
      <c r="I12">
        <f t="shared" si="4"/>
        <v>3.1973923219654754</v>
      </c>
      <c r="J12">
        <f>J20+100</f>
        <v>109.17179896903582</v>
      </c>
      <c r="K12">
        <f t="shared" si="6"/>
        <v>53.207382034089932</v>
      </c>
    </row>
    <row r="13" spans="1:11" x14ac:dyDescent="0.25">
      <c r="C13">
        <v>9</v>
      </c>
      <c r="D13">
        <f t="shared" si="0"/>
        <v>8.8499999999999995E-2</v>
      </c>
      <c r="E13">
        <v>6</v>
      </c>
      <c r="F13">
        <f t="shared" si="1"/>
        <v>0.46616976191920934</v>
      </c>
      <c r="G13">
        <f t="shared" si="2"/>
        <v>2.797018571515256</v>
      </c>
      <c r="H13">
        <f t="shared" si="3"/>
        <v>0.49257828465057357</v>
      </c>
      <c r="I13">
        <f t="shared" si="4"/>
        <v>2.9554697079034415</v>
      </c>
      <c r="K13">
        <f t="shared" si="6"/>
        <v>0</v>
      </c>
    </row>
    <row r="14" spans="1:11" x14ac:dyDescent="0.25">
      <c r="C14">
        <v>10</v>
      </c>
      <c r="D14">
        <f t="shared" si="0"/>
        <v>8.0000000000000016E-2</v>
      </c>
      <c r="E14">
        <v>116</v>
      </c>
      <c r="F14">
        <f t="shared" si="1"/>
        <v>0.46319348808468425</v>
      </c>
      <c r="G14">
        <f t="shared" si="2"/>
        <v>53.730444617823373</v>
      </c>
      <c r="H14">
        <f t="shared" si="3"/>
        <v>0.45530859289763709</v>
      </c>
      <c r="I14">
        <f t="shared" si="4"/>
        <v>52.8157967761259</v>
      </c>
      <c r="K14">
        <f t="shared" si="6"/>
        <v>0</v>
      </c>
    </row>
    <row r="15" spans="1:11" x14ac:dyDescent="0.25">
      <c r="G15">
        <f>SUM(G5:G14)</f>
        <v>82.062236952553903</v>
      </c>
      <c r="I15">
        <f>SUM(I5:I14)</f>
        <v>82.063067229209793</v>
      </c>
      <c r="K15">
        <f>SUM(K5:K13)</f>
        <v>99.999999999999972</v>
      </c>
    </row>
    <row r="17" spans="1:10" x14ac:dyDescent="0.25">
      <c r="I17" t="s">
        <v>12</v>
      </c>
    </row>
    <row r="18" spans="1:10" x14ac:dyDescent="0.25">
      <c r="I18" t="s">
        <v>13</v>
      </c>
    </row>
    <row r="19" spans="1:10" x14ac:dyDescent="0.25">
      <c r="I19" t="s">
        <v>14</v>
      </c>
      <c r="J19">
        <v>100</v>
      </c>
    </row>
    <row r="20" spans="1:10" x14ac:dyDescent="0.25">
      <c r="I20" t="s">
        <v>15</v>
      </c>
      <c r="J20">
        <f>J21*J19</f>
        <v>9.1717989690358195</v>
      </c>
    </row>
    <row r="21" spans="1:10" x14ac:dyDescent="0.25">
      <c r="I21" t="s">
        <v>16</v>
      </c>
      <c r="J21" s="1">
        <v>9.1717989690358187E-2</v>
      </c>
    </row>
    <row r="22" spans="1:10" x14ac:dyDescent="0.25">
      <c r="A22" t="s">
        <v>3</v>
      </c>
    </row>
    <row r="25" spans="1:10" x14ac:dyDescent="0.25">
      <c r="C25" t="s">
        <v>1</v>
      </c>
      <c r="D25" t="s">
        <v>4</v>
      </c>
    </row>
    <row r="26" spans="1:10" x14ac:dyDescent="0.25">
      <c r="C26">
        <v>0</v>
      </c>
      <c r="D26">
        <f>D5</f>
        <v>4.8500000000000001E-2</v>
      </c>
    </row>
    <row r="27" spans="1:10" x14ac:dyDescent="0.25">
      <c r="C27">
        <v>1</v>
      </c>
      <c r="D27">
        <f>((1+D6)^C28)/((1+D5)^C27)-1</f>
        <v>7.9729136862184191E-2</v>
      </c>
    </row>
    <row r="28" spans="1:10" x14ac:dyDescent="0.25">
      <c r="C28">
        <v>2</v>
      </c>
      <c r="D28">
        <f t="shared" ref="D28:D35" si="7">((1+D7)^C29)/((1+D6)^C28)-1</f>
        <v>0.10194227974041059</v>
      </c>
    </row>
    <row r="29" spans="1:10" x14ac:dyDescent="0.25">
      <c r="C29">
        <v>3</v>
      </c>
      <c r="D29">
        <f t="shared" si="7"/>
        <v>0.11500598496593928</v>
      </c>
    </row>
    <row r="30" spans="1:10" x14ac:dyDescent="0.25">
      <c r="C30">
        <v>4</v>
      </c>
      <c r="D30">
        <f t="shared" si="7"/>
        <v>0.11889137785642645</v>
      </c>
    </row>
    <row r="31" spans="1:10" x14ac:dyDescent="0.25">
      <c r="C31">
        <v>5</v>
      </c>
      <c r="D31">
        <f t="shared" si="7"/>
        <v>0.11366891238933818</v>
      </c>
    </row>
    <row r="32" spans="1:10" x14ac:dyDescent="0.25">
      <c r="C32">
        <v>6</v>
      </c>
      <c r="D32">
        <f t="shared" si="7"/>
        <v>9.9504793789789492E-2</v>
      </c>
    </row>
    <row r="33" spans="3:4" x14ac:dyDescent="0.25">
      <c r="C33">
        <v>7</v>
      </c>
      <c r="D33">
        <f t="shared" si="7"/>
        <v>7.6658873029187946E-2</v>
      </c>
    </row>
    <row r="34" spans="3:4" x14ac:dyDescent="0.25">
      <c r="C34">
        <v>8</v>
      </c>
      <c r="D34">
        <f t="shared" si="7"/>
        <v>4.548384019451035E-2</v>
      </c>
    </row>
    <row r="35" spans="3:4" x14ac:dyDescent="0.25">
      <c r="C35">
        <v>9</v>
      </c>
      <c r="D35">
        <f t="shared" si="7"/>
        <v>6.425551980085098E-3</v>
      </c>
    </row>
    <row r="36" spans="3:4" x14ac:dyDescent="0.25">
      <c r="C3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A41" workbookViewId="0">
      <selection activeCell="D57" sqref="D57"/>
    </sheetView>
  </sheetViews>
  <sheetFormatPr defaultRowHeight="15" x14ac:dyDescent="0.25"/>
  <cols>
    <col min="8" max="8" width="10" bestFit="1" customWidth="1"/>
  </cols>
  <sheetData>
    <row r="1" spans="1:13" x14ac:dyDescent="0.25">
      <c r="A1" t="s">
        <v>17</v>
      </c>
      <c r="G1" t="s">
        <v>38</v>
      </c>
    </row>
    <row r="2" spans="1:13" x14ac:dyDescent="0.25">
      <c r="A2" t="s">
        <v>15</v>
      </c>
      <c r="B2">
        <v>0.04</v>
      </c>
    </row>
    <row r="3" spans="1:13" x14ac:dyDescent="0.25">
      <c r="B3">
        <v>0</v>
      </c>
      <c r="C3" t="s">
        <v>18</v>
      </c>
      <c r="D3" t="s">
        <v>6</v>
      </c>
      <c r="E3" t="s">
        <v>7</v>
      </c>
      <c r="F3" t="s">
        <v>20</v>
      </c>
      <c r="H3" t="s">
        <v>22</v>
      </c>
    </row>
    <row r="4" spans="1:13" x14ac:dyDescent="0.25">
      <c r="B4">
        <v>1</v>
      </c>
      <c r="D4">
        <f>(1+$B$2)^-B4</f>
        <v>0.96153846153846145</v>
      </c>
      <c r="E4">
        <f>C4*D4</f>
        <v>0</v>
      </c>
      <c r="F4">
        <f>E4*B4</f>
        <v>0</v>
      </c>
      <c r="H4">
        <f>B4*(B4+1)*C4*(1+$B$2)^(-(B4+2))</f>
        <v>0</v>
      </c>
    </row>
    <row r="5" spans="1:13" x14ac:dyDescent="0.25">
      <c r="B5">
        <v>2</v>
      </c>
      <c r="C5">
        <v>0</v>
      </c>
      <c r="D5">
        <f t="shared" ref="D5:D42" si="0">(1+$B$2)^-B5</f>
        <v>0.92455621301775137</v>
      </c>
      <c r="E5">
        <f t="shared" ref="E5:E42" si="1">C5*D5</f>
        <v>0</v>
      </c>
      <c r="F5">
        <f t="shared" ref="F5:F56" si="2">E5*B5</f>
        <v>0</v>
      </c>
      <c r="H5">
        <f t="shared" ref="H5:H56" si="3">B5*(B5+1)*C5*(1+$B$2)^(-(B5+2))</f>
        <v>0</v>
      </c>
    </row>
    <row r="6" spans="1:13" x14ac:dyDescent="0.25">
      <c r="B6">
        <v>3</v>
      </c>
      <c r="C6">
        <v>0</v>
      </c>
      <c r="D6">
        <f t="shared" si="0"/>
        <v>0.88899635867091487</v>
      </c>
      <c r="E6">
        <f t="shared" si="1"/>
        <v>0</v>
      </c>
      <c r="F6">
        <f t="shared" si="2"/>
        <v>0</v>
      </c>
      <c r="H6">
        <f t="shared" si="3"/>
        <v>0</v>
      </c>
      <c r="M6" t="s">
        <v>24</v>
      </c>
    </row>
    <row r="7" spans="1:13" x14ac:dyDescent="0.25">
      <c r="B7">
        <v>4</v>
      </c>
      <c r="C7">
        <v>0</v>
      </c>
      <c r="D7">
        <f t="shared" si="0"/>
        <v>0.85480419102972571</v>
      </c>
      <c r="E7">
        <f t="shared" si="1"/>
        <v>0</v>
      </c>
      <c r="F7">
        <f t="shared" si="2"/>
        <v>0</v>
      </c>
      <c r="H7">
        <f t="shared" si="3"/>
        <v>0</v>
      </c>
      <c r="M7" t="s">
        <v>25</v>
      </c>
    </row>
    <row r="8" spans="1:13" x14ac:dyDescent="0.25">
      <c r="B8">
        <v>5</v>
      </c>
      <c r="C8">
        <v>0</v>
      </c>
      <c r="D8">
        <f t="shared" si="0"/>
        <v>0.82192710675935154</v>
      </c>
      <c r="E8">
        <f t="shared" si="1"/>
        <v>0</v>
      </c>
      <c r="F8">
        <f t="shared" si="2"/>
        <v>0</v>
      </c>
      <c r="H8">
        <f t="shared" si="3"/>
        <v>0</v>
      </c>
    </row>
    <row r="9" spans="1:13" x14ac:dyDescent="0.25">
      <c r="B9">
        <v>6</v>
      </c>
      <c r="C9">
        <v>0</v>
      </c>
      <c r="D9">
        <f t="shared" si="0"/>
        <v>0.79031452573014571</v>
      </c>
      <c r="E9">
        <f t="shared" si="1"/>
        <v>0</v>
      </c>
      <c r="F9">
        <f t="shared" si="2"/>
        <v>0</v>
      </c>
      <c r="H9">
        <f t="shared" si="3"/>
        <v>0</v>
      </c>
    </row>
    <row r="10" spans="1:13" x14ac:dyDescent="0.25">
      <c r="B10">
        <v>7</v>
      </c>
      <c r="C10">
        <v>0</v>
      </c>
      <c r="D10">
        <f t="shared" si="0"/>
        <v>0.75991781320206331</v>
      </c>
      <c r="E10">
        <f t="shared" si="1"/>
        <v>0</v>
      </c>
      <c r="F10">
        <f t="shared" si="2"/>
        <v>0</v>
      </c>
      <c r="H10">
        <f t="shared" si="3"/>
        <v>0</v>
      </c>
    </row>
    <row r="11" spans="1:13" x14ac:dyDescent="0.25">
      <c r="B11">
        <v>8</v>
      </c>
      <c r="C11">
        <v>40000</v>
      </c>
      <c r="D11">
        <f t="shared" si="0"/>
        <v>0.73069020500198378</v>
      </c>
      <c r="E11">
        <f t="shared" si="1"/>
        <v>29227.60820007935</v>
      </c>
      <c r="F11">
        <f t="shared" si="2"/>
        <v>233820.8656006348</v>
      </c>
      <c r="H11">
        <f t="shared" si="3"/>
        <v>1945624.8062182998</v>
      </c>
    </row>
    <row r="12" spans="1:13" x14ac:dyDescent="0.25">
      <c r="B12">
        <v>9</v>
      </c>
      <c r="C12">
        <v>40000</v>
      </c>
      <c r="D12">
        <f t="shared" si="0"/>
        <v>0.70258673557883045</v>
      </c>
      <c r="E12">
        <f t="shared" si="1"/>
        <v>28103.469423153219</v>
      </c>
      <c r="F12">
        <f t="shared" si="2"/>
        <v>252931.22480837896</v>
      </c>
      <c r="H12">
        <f t="shared" si="3"/>
        <v>2338491.3536277646</v>
      </c>
    </row>
    <row r="13" spans="1:13" x14ac:dyDescent="0.25">
      <c r="B13">
        <v>10</v>
      </c>
      <c r="C13">
        <v>40000</v>
      </c>
      <c r="D13">
        <f t="shared" si="0"/>
        <v>0.67556416882579851</v>
      </c>
      <c r="E13">
        <f t="shared" si="1"/>
        <v>27022.566753031941</v>
      </c>
      <c r="F13">
        <f t="shared" si="2"/>
        <v>270225.66753031942</v>
      </c>
      <c r="H13">
        <f t="shared" si="3"/>
        <v>2748227.0181522868</v>
      </c>
    </row>
    <row r="14" spans="1:13" x14ac:dyDescent="0.25">
      <c r="B14">
        <v>11</v>
      </c>
      <c r="C14">
        <v>40000</v>
      </c>
      <c r="D14">
        <f t="shared" si="0"/>
        <v>0.6495809315632679</v>
      </c>
      <c r="E14">
        <f t="shared" si="1"/>
        <v>25983.237262530718</v>
      </c>
      <c r="F14">
        <f t="shared" si="2"/>
        <v>285815.6098878379</v>
      </c>
      <c r="H14">
        <f t="shared" si="3"/>
        <v>3171031.1747911</v>
      </c>
    </row>
    <row r="15" spans="1:13" x14ac:dyDescent="0.25">
      <c r="B15">
        <v>12</v>
      </c>
      <c r="C15">
        <v>40000</v>
      </c>
      <c r="D15">
        <f t="shared" si="0"/>
        <v>0.62459704958006512</v>
      </c>
      <c r="E15">
        <f t="shared" si="1"/>
        <v>24983.881983202606</v>
      </c>
      <c r="F15">
        <f t="shared" si="2"/>
        <v>299806.58379843127</v>
      </c>
      <c r="H15">
        <f t="shared" si="3"/>
        <v>3603444.5168080684</v>
      </c>
    </row>
    <row r="16" spans="1:13" x14ac:dyDescent="0.25">
      <c r="B16">
        <v>13</v>
      </c>
      <c r="C16">
        <v>40000</v>
      </c>
      <c r="D16">
        <f t="shared" si="0"/>
        <v>0.600574086134678</v>
      </c>
      <c r="E16">
        <f t="shared" si="1"/>
        <v>24022.963445387119</v>
      </c>
      <c r="F16">
        <f t="shared" si="2"/>
        <v>312298.52479003253</v>
      </c>
      <c r="H16">
        <f t="shared" si="3"/>
        <v>4042325.5797526403</v>
      </c>
    </row>
    <row r="17" spans="2:8" x14ac:dyDescent="0.25">
      <c r="B17">
        <v>14</v>
      </c>
      <c r="C17">
        <v>40000</v>
      </c>
      <c r="D17">
        <f t="shared" si="0"/>
        <v>0.57747508282180582</v>
      </c>
      <c r="E17">
        <f t="shared" si="1"/>
        <v>23099.003312872232</v>
      </c>
      <c r="F17">
        <f t="shared" si="2"/>
        <v>323386.04638021125</v>
      </c>
      <c r="H17">
        <f t="shared" si="3"/>
        <v>4484828.6757610645</v>
      </c>
    </row>
    <row r="18" spans="2:8" x14ac:dyDescent="0.25">
      <c r="B18">
        <v>15</v>
      </c>
      <c r="C18">
        <v>40000</v>
      </c>
      <c r="D18">
        <f t="shared" si="0"/>
        <v>0.55526450271327477</v>
      </c>
      <c r="E18">
        <f t="shared" si="1"/>
        <v>22210.58010853099</v>
      </c>
      <c r="F18">
        <f t="shared" si="2"/>
        <v>333158.70162796485</v>
      </c>
      <c r="H18">
        <f t="shared" si="3"/>
        <v>4928383.1601769943</v>
      </c>
    </row>
    <row r="19" spans="2:8" x14ac:dyDescent="0.25">
      <c r="B19">
        <v>16</v>
      </c>
      <c r="C19">
        <v>40000</v>
      </c>
      <c r="D19">
        <f t="shared" si="0"/>
        <v>0.53390817568584104</v>
      </c>
      <c r="E19">
        <f t="shared" si="1"/>
        <v>21356.327027433643</v>
      </c>
      <c r="F19">
        <f t="shared" si="2"/>
        <v>341701.23243893828</v>
      </c>
      <c r="H19">
        <f t="shared" si="3"/>
        <v>5370673.9566031341</v>
      </c>
    </row>
    <row r="20" spans="2:8" x14ac:dyDescent="0.25">
      <c r="B20">
        <v>17</v>
      </c>
      <c r="C20">
        <v>40000</v>
      </c>
      <c r="D20">
        <f t="shared" si="0"/>
        <v>0.51337324585177024</v>
      </c>
      <c r="E20">
        <f t="shared" si="1"/>
        <v>20534.929834070808</v>
      </c>
      <c r="F20">
        <f t="shared" si="2"/>
        <v>349093.80717920372</v>
      </c>
      <c r="H20">
        <f t="shared" si="3"/>
        <v>5809623.2703639679</v>
      </c>
    </row>
    <row r="21" spans="2:8" x14ac:dyDescent="0.25">
      <c r="B21">
        <v>18</v>
      </c>
      <c r="C21">
        <v>40000</v>
      </c>
      <c r="D21">
        <f t="shared" si="0"/>
        <v>0.49362812101131748</v>
      </c>
      <c r="E21">
        <f t="shared" si="1"/>
        <v>19745.1248404527</v>
      </c>
      <c r="F21">
        <f t="shared" si="2"/>
        <v>355412.24712814856</v>
      </c>
      <c r="H21">
        <f t="shared" si="3"/>
        <v>6243373.4240336753</v>
      </c>
    </row>
    <row r="22" spans="2:8" x14ac:dyDescent="0.25">
      <c r="B22">
        <v>19</v>
      </c>
      <c r="C22">
        <v>40000</v>
      </c>
      <c r="D22">
        <f t="shared" si="0"/>
        <v>0.47464242404934376</v>
      </c>
      <c r="E22">
        <f t="shared" si="1"/>
        <v>18985.69696197375</v>
      </c>
      <c r="F22">
        <f t="shared" si="2"/>
        <v>360728.24227750127</v>
      </c>
      <c r="H22">
        <f t="shared" si="3"/>
        <v>6670270.7521727281</v>
      </c>
    </row>
    <row r="23" spans="2:8" x14ac:dyDescent="0.25">
      <c r="B23">
        <v>20</v>
      </c>
      <c r="C23">
        <v>40000</v>
      </c>
      <c r="D23">
        <f t="shared" si="0"/>
        <v>0.45638694620129205</v>
      </c>
      <c r="E23">
        <f t="shared" si="1"/>
        <v>18255.477848051683</v>
      </c>
      <c r="F23">
        <f t="shared" si="2"/>
        <v>365109.55696103367</v>
      </c>
      <c r="H23">
        <f t="shared" si="3"/>
        <v>7088850.4957301263</v>
      </c>
    </row>
    <row r="24" spans="2:8" x14ac:dyDescent="0.25">
      <c r="B24">
        <v>21</v>
      </c>
      <c r="C24">
        <v>40000</v>
      </c>
      <c r="D24">
        <f t="shared" si="0"/>
        <v>0.43883360211662686</v>
      </c>
      <c r="E24">
        <f t="shared" si="1"/>
        <v>17553.344084665074</v>
      </c>
      <c r="F24">
        <f t="shared" si="2"/>
        <v>368620.22577796655</v>
      </c>
      <c r="H24">
        <f t="shared" si="3"/>
        <v>7497822.6397145577</v>
      </c>
    </row>
    <row r="25" spans="2:8" x14ac:dyDescent="0.25">
      <c r="B25">
        <v>22</v>
      </c>
      <c r="C25">
        <v>40000</v>
      </c>
      <c r="D25">
        <f t="shared" si="0"/>
        <v>0.42195538665060278</v>
      </c>
      <c r="E25">
        <f t="shared" si="1"/>
        <v>16878.21546602411</v>
      </c>
      <c r="F25">
        <f t="shared" si="2"/>
        <v>371320.74025253044</v>
      </c>
      <c r="H25">
        <f t="shared" si="3"/>
        <v>7896058.640725038</v>
      </c>
    </row>
    <row r="26" spans="2:8" x14ac:dyDescent="0.25">
      <c r="B26">
        <v>23</v>
      </c>
      <c r="C26">
        <v>40000</v>
      </c>
      <c r="D26">
        <f t="shared" si="0"/>
        <v>0.40572633331788732</v>
      </c>
      <c r="E26">
        <f t="shared" si="1"/>
        <v>16229.053332715494</v>
      </c>
      <c r="F26">
        <f t="shared" si="2"/>
        <v>373268.22665245633</v>
      </c>
      <c r="H26">
        <f t="shared" si="3"/>
        <v>8282578.9937675204</v>
      </c>
    </row>
    <row r="27" spans="2:8" x14ac:dyDescent="0.25">
      <c r="B27">
        <v>24</v>
      </c>
      <c r="C27">
        <v>40000</v>
      </c>
      <c r="D27">
        <f t="shared" si="0"/>
        <v>0.39012147434412242</v>
      </c>
      <c r="E27">
        <f t="shared" si="1"/>
        <v>15604.858973764896</v>
      </c>
      <c r="F27">
        <f t="shared" si="2"/>
        <v>374516.61537035753</v>
      </c>
      <c r="H27">
        <f t="shared" si="3"/>
        <v>8656541.5904760882</v>
      </c>
    </row>
    <row r="28" spans="2:8" x14ac:dyDescent="0.25">
      <c r="B28">
        <v>25</v>
      </c>
      <c r="C28">
        <v>40000</v>
      </c>
      <c r="D28">
        <f t="shared" si="0"/>
        <v>0.37511680225396377</v>
      </c>
      <c r="E28">
        <f t="shared" si="1"/>
        <v>15004.67209015855</v>
      </c>
      <c r="F28">
        <f t="shared" si="2"/>
        <v>375116.80225396378</v>
      </c>
      <c r="H28">
        <f t="shared" si="3"/>
        <v>9017230.8234125916</v>
      </c>
    </row>
    <row r="29" spans="2:8" x14ac:dyDescent="0.25">
      <c r="B29">
        <v>26</v>
      </c>
      <c r="C29">
        <v>40000</v>
      </c>
      <c r="D29">
        <f t="shared" si="0"/>
        <v>0.36068923293650368</v>
      </c>
      <c r="E29">
        <f t="shared" si="1"/>
        <v>14427.569317460147</v>
      </c>
      <c r="F29">
        <f t="shared" si="2"/>
        <v>375116.80225396383</v>
      </c>
      <c r="H29">
        <f t="shared" si="3"/>
        <v>9364047.3935438432</v>
      </c>
    </row>
    <row r="30" spans="2:8" x14ac:dyDescent="0.25">
      <c r="B30">
        <v>27</v>
      </c>
      <c r="C30">
        <v>40000</v>
      </c>
      <c r="D30">
        <f t="shared" si="0"/>
        <v>0.3468165701312535</v>
      </c>
      <c r="E30">
        <f t="shared" si="1"/>
        <v>13872.66280525014</v>
      </c>
      <c r="F30">
        <f t="shared" si="2"/>
        <v>374561.8957417538</v>
      </c>
      <c r="H30">
        <f t="shared" si="3"/>
        <v>9696498.7802968789</v>
      </c>
    </row>
    <row r="31" spans="2:8" x14ac:dyDescent="0.25">
      <c r="B31">
        <v>28</v>
      </c>
      <c r="C31">
        <v>40000</v>
      </c>
      <c r="D31">
        <f t="shared" si="0"/>
        <v>0.3334774712800514</v>
      </c>
      <c r="E31">
        <f t="shared" si="1"/>
        <v>13339.098851202056</v>
      </c>
      <c r="F31">
        <f t="shared" si="2"/>
        <v>373494.76783365756</v>
      </c>
      <c r="H31">
        <f t="shared" si="3"/>
        <v>10014190.335776692</v>
      </c>
    </row>
    <row r="32" spans="2:8" x14ac:dyDescent="0.25">
      <c r="B32">
        <v>29</v>
      </c>
      <c r="C32">
        <v>40000</v>
      </c>
      <c r="D32">
        <f t="shared" si="0"/>
        <v>0.32065141469235708</v>
      </c>
      <c r="E32">
        <f t="shared" si="1"/>
        <v>12826.056587694284</v>
      </c>
      <c r="F32">
        <f t="shared" si="2"/>
        <v>371955.64104313421</v>
      </c>
      <c r="H32">
        <f t="shared" si="3"/>
        <v>10316816.96680291</v>
      </c>
    </row>
    <row r="33" spans="2:16" x14ac:dyDescent="0.25">
      <c r="B33">
        <v>30</v>
      </c>
      <c r="C33">
        <v>40000</v>
      </c>
      <c r="D33">
        <f t="shared" si="0"/>
        <v>0.30831866797342034</v>
      </c>
      <c r="E33">
        <f t="shared" si="1"/>
        <v>12332.746718936813</v>
      </c>
      <c r="F33">
        <f t="shared" si="2"/>
        <v>369982.4015681044</v>
      </c>
      <c r="H33">
        <f t="shared" si="3"/>
        <v>10604155.370387606</v>
      </c>
    </row>
    <row r="34" spans="2:16" x14ac:dyDescent="0.25">
      <c r="B34">
        <v>31</v>
      </c>
      <c r="C34">
        <v>40000</v>
      </c>
      <c r="D34">
        <f t="shared" si="0"/>
        <v>0.29646025766675027</v>
      </c>
      <c r="E34">
        <f t="shared" si="1"/>
        <v>11858.41030667001</v>
      </c>
      <c r="F34">
        <f t="shared" si="2"/>
        <v>367610.71950677031</v>
      </c>
      <c r="H34">
        <f t="shared" si="3"/>
        <v>10876056.790141134</v>
      </c>
    </row>
    <row r="35" spans="2:16" x14ac:dyDescent="0.25">
      <c r="B35">
        <v>32</v>
      </c>
      <c r="C35">
        <v>40000</v>
      </c>
      <c r="D35">
        <f t="shared" si="0"/>
        <v>0.28505794006418295</v>
      </c>
      <c r="E35">
        <f t="shared" si="1"/>
        <v>11402.317602567318</v>
      </c>
      <c r="F35">
        <f t="shared" si="2"/>
        <v>364874.16328215419</v>
      </c>
      <c r="H35">
        <f t="shared" si="3"/>
        <v>11132440.262861582</v>
      </c>
    </row>
    <row r="36" spans="2:16" x14ac:dyDescent="0.25">
      <c r="B36">
        <v>33</v>
      </c>
      <c r="C36">
        <v>40000</v>
      </c>
      <c r="D36">
        <f t="shared" si="0"/>
        <v>0.27409417313863743</v>
      </c>
      <c r="E36">
        <f t="shared" si="1"/>
        <v>10963.766925545497</v>
      </c>
      <c r="F36">
        <f t="shared" si="2"/>
        <v>361804.30854300142</v>
      </c>
      <c r="H36">
        <f t="shared" si="3"/>
        <v>11373286.326240797</v>
      </c>
    </row>
    <row r="37" spans="2:16" x14ac:dyDescent="0.25">
      <c r="B37">
        <v>34</v>
      </c>
      <c r="C37">
        <v>40000</v>
      </c>
      <c r="D37">
        <f t="shared" si="0"/>
        <v>0.26355208955638215</v>
      </c>
      <c r="E37">
        <f t="shared" si="1"/>
        <v>10542.083582255285</v>
      </c>
      <c r="F37">
        <f t="shared" si="2"/>
        <v>358430.84179667971</v>
      </c>
      <c r="H37">
        <f t="shared" si="3"/>
        <v>11598631.160210604</v>
      </c>
    </row>
    <row r="38" spans="2:16" x14ac:dyDescent="0.25">
      <c r="B38">
        <v>35</v>
      </c>
      <c r="C38">
        <v>40000</v>
      </c>
      <c r="D38">
        <f t="shared" si="0"/>
        <v>0.25341547072729048</v>
      </c>
      <c r="E38">
        <f t="shared" si="1"/>
        <v>10136.61882909162</v>
      </c>
      <c r="F38">
        <f t="shared" si="2"/>
        <v>354781.6590182067</v>
      </c>
      <c r="H38">
        <f t="shared" si="3"/>
        <v>11808561.13596102</v>
      </c>
    </row>
    <row r="39" spans="2:16" x14ac:dyDescent="0.25">
      <c r="B39">
        <v>36</v>
      </c>
      <c r="C39">
        <v>40000</v>
      </c>
      <c r="D39">
        <f t="shared" si="0"/>
        <v>0.24366872185316396</v>
      </c>
      <c r="E39">
        <f t="shared" si="1"/>
        <v>9746.7488741265588</v>
      </c>
      <c r="F39">
        <f t="shared" si="2"/>
        <v>350882.9594685561</v>
      </c>
      <c r="H39">
        <f t="shared" si="3"/>
        <v>12003207.748092247</v>
      </c>
    </row>
    <row r="40" spans="2:16" x14ac:dyDescent="0.25">
      <c r="B40">
        <v>37</v>
      </c>
      <c r="C40">
        <v>40000</v>
      </c>
      <c r="D40">
        <f t="shared" si="0"/>
        <v>0.23429684793573452</v>
      </c>
      <c r="E40">
        <f t="shared" si="1"/>
        <v>9371.8739174293805</v>
      </c>
      <c r="F40">
        <f t="shared" si="2"/>
        <v>346759.33494488709</v>
      </c>
      <c r="H40">
        <f t="shared" si="3"/>
        <v>12182742.906717559</v>
      </c>
    </row>
    <row r="41" spans="2:16" x14ac:dyDescent="0.25">
      <c r="B41">
        <v>38</v>
      </c>
      <c r="C41">
        <v>40000</v>
      </c>
      <c r="D41">
        <f t="shared" si="0"/>
        <v>0.22528543070743706</v>
      </c>
      <c r="E41">
        <f t="shared" si="1"/>
        <v>9011.4172282974832</v>
      </c>
      <c r="F41">
        <f t="shared" si="2"/>
        <v>342433.85467530438</v>
      </c>
      <c r="H41">
        <f t="shared" si="3"/>
        <v>12347374.567619143</v>
      </c>
    </row>
    <row r="42" spans="2:16" x14ac:dyDescent="0.25">
      <c r="B42">
        <v>38</v>
      </c>
      <c r="C42">
        <v>600000</v>
      </c>
      <c r="D42">
        <f t="shared" si="0"/>
        <v>0.22528543070743706</v>
      </c>
      <c r="E42">
        <f t="shared" si="1"/>
        <v>135171.25842446223</v>
      </c>
      <c r="F42">
        <f t="shared" si="2"/>
        <v>5136507.820129565</v>
      </c>
      <c r="H42">
        <f t="shared" si="3"/>
        <v>185210618.51428714</v>
      </c>
    </row>
    <row r="43" spans="2:16" x14ac:dyDescent="0.25">
      <c r="F43">
        <f t="shared" si="2"/>
        <v>0</v>
      </c>
      <c r="H43">
        <f t="shared" si="3"/>
        <v>0</v>
      </c>
      <c r="K43" t="s">
        <v>39</v>
      </c>
    </row>
    <row r="44" spans="2:16" x14ac:dyDescent="0.25">
      <c r="F44">
        <f t="shared" si="2"/>
        <v>0</v>
      </c>
      <c r="H44">
        <f t="shared" si="3"/>
        <v>0</v>
      </c>
      <c r="M44">
        <f>SUM(E4:E43)</f>
        <v>669803.64091908769</v>
      </c>
      <c r="N44">
        <f>SUM(F4:F43)</f>
        <v>15795528.090521652</v>
      </c>
      <c r="P44">
        <f>SUM(H4:H43)</f>
        <v>428324009.13122678</v>
      </c>
    </row>
    <row r="45" spans="2:16" x14ac:dyDescent="0.25">
      <c r="F45">
        <f t="shared" si="2"/>
        <v>0</v>
      </c>
      <c r="H45">
        <f t="shared" si="3"/>
        <v>0</v>
      </c>
    </row>
    <row r="46" spans="2:16" x14ac:dyDescent="0.25">
      <c r="F46">
        <f t="shared" si="2"/>
        <v>0</v>
      </c>
      <c r="H46">
        <f t="shared" si="3"/>
        <v>0</v>
      </c>
    </row>
    <row r="47" spans="2:16" x14ac:dyDescent="0.25">
      <c r="F47">
        <f t="shared" si="2"/>
        <v>0</v>
      </c>
      <c r="H47">
        <f t="shared" si="3"/>
        <v>0</v>
      </c>
      <c r="L47" t="s">
        <v>21</v>
      </c>
      <c r="M47">
        <f>N44/M44</f>
        <v>23.582326409643617</v>
      </c>
    </row>
    <row r="48" spans="2:16" x14ac:dyDescent="0.25">
      <c r="F48">
        <f t="shared" si="2"/>
        <v>0</v>
      </c>
      <c r="H48">
        <f t="shared" si="3"/>
        <v>0</v>
      </c>
      <c r="L48" t="s">
        <v>23</v>
      </c>
      <c r="M48">
        <f>P44/M44</f>
        <v>639.47697946743222</v>
      </c>
    </row>
    <row r="49" spans="1:8" x14ac:dyDescent="0.25">
      <c r="A49" t="s">
        <v>37</v>
      </c>
      <c r="F49">
        <f t="shared" si="2"/>
        <v>0</v>
      </c>
      <c r="H49">
        <f t="shared" si="3"/>
        <v>0</v>
      </c>
    </row>
    <row r="50" spans="1:8" x14ac:dyDescent="0.25">
      <c r="E50" t="s">
        <v>34</v>
      </c>
      <c r="H50">
        <f t="shared" si="3"/>
        <v>0</v>
      </c>
    </row>
    <row r="51" spans="1:8" x14ac:dyDescent="0.25">
      <c r="B51">
        <v>1</v>
      </c>
      <c r="C51">
        <v>100000</v>
      </c>
      <c r="D51">
        <f>(1+$B$2)^-B51</f>
        <v>0.96153846153846145</v>
      </c>
      <c r="E51">
        <f>C51*D51</f>
        <v>96153.846153846142</v>
      </c>
      <c r="F51">
        <f t="shared" si="2"/>
        <v>96153.846153846142</v>
      </c>
      <c r="H51">
        <f t="shared" si="3"/>
        <v>177799.27173418298</v>
      </c>
    </row>
    <row r="52" spans="1:8" x14ac:dyDescent="0.25">
      <c r="B52">
        <v>2</v>
      </c>
      <c r="C52">
        <v>100000</v>
      </c>
      <c r="D52">
        <f t="shared" ref="D52:D56" si="4">(1+$B$2)^-B52</f>
        <v>0.92455621301775137</v>
      </c>
      <c r="E52">
        <f t="shared" ref="E52:E56" si="5">C52*D52</f>
        <v>92455.621301775143</v>
      </c>
      <c r="F52">
        <f t="shared" si="2"/>
        <v>184911.24260355029</v>
      </c>
      <c r="H52">
        <f t="shared" si="3"/>
        <v>512882.5146178354</v>
      </c>
    </row>
    <row r="53" spans="1:8" x14ac:dyDescent="0.25">
      <c r="B53">
        <v>3</v>
      </c>
      <c r="C53">
        <v>100000</v>
      </c>
      <c r="D53">
        <f t="shared" si="4"/>
        <v>0.88899635867091487</v>
      </c>
      <c r="E53">
        <f t="shared" si="5"/>
        <v>88899.635867091492</v>
      </c>
      <c r="F53">
        <f t="shared" si="2"/>
        <v>266698.90760127449</v>
      </c>
      <c r="H53">
        <f t="shared" si="3"/>
        <v>986312.52811122185</v>
      </c>
    </row>
    <row r="54" spans="1:8" x14ac:dyDescent="0.25">
      <c r="B54">
        <v>4</v>
      </c>
      <c r="C54">
        <v>100000</v>
      </c>
      <c r="D54">
        <f t="shared" si="4"/>
        <v>0.85480419102972571</v>
      </c>
      <c r="E54">
        <f t="shared" si="5"/>
        <v>85480.419102972577</v>
      </c>
      <c r="F54">
        <f t="shared" si="2"/>
        <v>341921.67641189031</v>
      </c>
      <c r="H54">
        <f t="shared" si="3"/>
        <v>1580629.0514602915</v>
      </c>
    </row>
    <row r="55" spans="1:8" x14ac:dyDescent="0.25">
      <c r="B55">
        <v>5</v>
      </c>
      <c r="C55">
        <v>100000</v>
      </c>
      <c r="D55">
        <f t="shared" si="4"/>
        <v>0.82192710675935154</v>
      </c>
      <c r="E55">
        <f t="shared" si="5"/>
        <v>82192.710675935159</v>
      </c>
      <c r="F55">
        <f t="shared" si="2"/>
        <v>410963.55337967578</v>
      </c>
      <c r="H55">
        <f t="shared" si="3"/>
        <v>2279753.4396061897</v>
      </c>
    </row>
    <row r="56" spans="1:8" x14ac:dyDescent="0.25">
      <c r="B56">
        <v>6</v>
      </c>
      <c r="C56">
        <v>100000</v>
      </c>
      <c r="D56">
        <f t="shared" si="4"/>
        <v>0.79031452573014571</v>
      </c>
      <c r="E56">
        <f t="shared" si="5"/>
        <v>79031.452573014569</v>
      </c>
      <c r="F56">
        <f t="shared" si="2"/>
        <v>474188.71543808741</v>
      </c>
      <c r="H56">
        <f t="shared" si="3"/>
        <v>3068898.8610083321</v>
      </c>
    </row>
    <row r="58" spans="1:8" x14ac:dyDescent="0.25">
      <c r="E58">
        <f>SUM(E51:E56)</f>
        <v>524213.68567463499</v>
      </c>
      <c r="F58">
        <f>SUM(F51:F56)</f>
        <v>1774837.9415883245</v>
      </c>
      <c r="H58">
        <f>SUM(H51:H56)</f>
        <v>8606275.6665380523</v>
      </c>
    </row>
    <row r="60" spans="1:8" x14ac:dyDescent="0.25">
      <c r="A60" t="s">
        <v>40</v>
      </c>
      <c r="E60" t="s">
        <v>35</v>
      </c>
      <c r="F60">
        <f>H58/E58</f>
        <v>16.417495196567092</v>
      </c>
    </row>
    <row r="61" spans="1:8" x14ac:dyDescent="0.25">
      <c r="E61" t="s">
        <v>36</v>
      </c>
      <c r="F61">
        <f>F58/E58</f>
        <v>3.3857146238068982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C1" workbookViewId="0">
      <selection activeCell="F4" sqref="F4"/>
    </sheetView>
  </sheetViews>
  <sheetFormatPr defaultRowHeight="15" x14ac:dyDescent="0.25"/>
  <cols>
    <col min="8" max="8" width="10" bestFit="1" customWidth="1"/>
  </cols>
  <sheetData>
    <row r="1" spans="1:8" x14ac:dyDescent="0.25">
      <c r="A1" t="s">
        <v>26</v>
      </c>
      <c r="F1" t="s">
        <v>30</v>
      </c>
    </row>
    <row r="2" spans="1:8" x14ac:dyDescent="0.25">
      <c r="A2" t="s">
        <v>15</v>
      </c>
      <c r="B2">
        <v>2.5000000000000001E-2</v>
      </c>
    </row>
    <row r="3" spans="1:8" x14ac:dyDescent="0.25">
      <c r="C3" t="s">
        <v>1</v>
      </c>
      <c r="D3" t="s">
        <v>18</v>
      </c>
      <c r="E3" t="s">
        <v>6</v>
      </c>
      <c r="F3" t="s">
        <v>7</v>
      </c>
      <c r="G3" t="s">
        <v>27</v>
      </c>
      <c r="H3" t="s">
        <v>29</v>
      </c>
    </row>
    <row r="4" spans="1:8" x14ac:dyDescent="0.25">
      <c r="C4">
        <v>5</v>
      </c>
      <c r="D4">
        <f>50000+750*(C4-5)</f>
        <v>50000</v>
      </c>
      <c r="E4">
        <f>(1+$B$2)^-C4</f>
        <v>0.88385428760951712</v>
      </c>
      <c r="F4">
        <f>D4*E4</f>
        <v>44192.714380475853</v>
      </c>
      <c r="G4">
        <f>C4*F4*(1+$B$2)^-1</f>
        <v>215574.21649012616</v>
      </c>
      <c r="H4">
        <f>C4*(C4+1)*D4*(1+$B$2)^(-(C4+2))</f>
        <v>1261897.8526251286</v>
      </c>
    </row>
    <row r="5" spans="1:8" x14ac:dyDescent="0.25">
      <c r="C5">
        <v>6</v>
      </c>
      <c r="D5">
        <f t="shared" ref="D5:D19" si="0">50000+750*(C5-5)</f>
        <v>50750</v>
      </c>
      <c r="E5">
        <f t="shared" ref="E5:E19" si="1">(1+$B$2)^-C5</f>
        <v>0.86229686596050459</v>
      </c>
      <c r="F5">
        <f t="shared" ref="F5:F19" si="2">D5*E5</f>
        <v>43761.565947495605</v>
      </c>
      <c r="G5">
        <f t="shared" ref="G5:G19" si="3">C5*F5*(1+$B$2)^-1</f>
        <v>256165.26408290112</v>
      </c>
      <c r="H5">
        <f t="shared" ref="H5:H19" si="4">C5*(C5+1)*D5*(1+$B$2)^(-(C5+2))</f>
        <v>1749421.3156881053</v>
      </c>
    </row>
    <row r="6" spans="1:8" x14ac:dyDescent="0.25">
      <c r="C6">
        <v>7</v>
      </c>
      <c r="D6">
        <f t="shared" si="0"/>
        <v>51500</v>
      </c>
      <c r="E6">
        <f t="shared" si="1"/>
        <v>0.84126523508341911</v>
      </c>
      <c r="F6">
        <f t="shared" si="2"/>
        <v>43325.159606796085</v>
      </c>
      <c r="G6">
        <f t="shared" si="3"/>
        <v>295879.13877811964</v>
      </c>
      <c r="H6">
        <f t="shared" si="4"/>
        <v>2309300.5953414221</v>
      </c>
    </row>
    <row r="7" spans="1:8" x14ac:dyDescent="0.25">
      <c r="C7">
        <v>8</v>
      </c>
      <c r="D7">
        <f t="shared" si="0"/>
        <v>52250</v>
      </c>
      <c r="E7">
        <f t="shared" si="1"/>
        <v>0.82074657081309188</v>
      </c>
      <c r="F7">
        <f t="shared" si="2"/>
        <v>42884.008324984054</v>
      </c>
      <c r="G7">
        <f t="shared" si="3"/>
        <v>334704.45521938778</v>
      </c>
      <c r="H7">
        <f t="shared" si="4"/>
        <v>2938868.3872921853</v>
      </c>
    </row>
    <row r="8" spans="1:8" x14ac:dyDescent="0.25">
      <c r="C8">
        <v>9</v>
      </c>
      <c r="D8">
        <f t="shared" si="0"/>
        <v>53000</v>
      </c>
      <c r="E8">
        <f t="shared" si="1"/>
        <v>0.8007283617688703</v>
      </c>
      <c r="F8">
        <f t="shared" si="2"/>
        <v>42438.603173750125</v>
      </c>
      <c r="G8">
        <f t="shared" si="3"/>
        <v>372631.63762317185</v>
      </c>
      <c r="H8">
        <f t="shared" si="4"/>
        <v>3635430.6109577739</v>
      </c>
    </row>
    <row r="9" spans="1:8" x14ac:dyDescent="0.25">
      <c r="C9">
        <v>10</v>
      </c>
      <c r="D9">
        <f t="shared" si="0"/>
        <v>53750</v>
      </c>
      <c r="E9">
        <f t="shared" si="1"/>
        <v>0.78119840172572708</v>
      </c>
      <c r="F9">
        <f t="shared" si="2"/>
        <v>41989.414092757834</v>
      </c>
      <c r="G9">
        <f t="shared" si="3"/>
        <v>409652.82041714963</v>
      </c>
      <c r="H9">
        <f t="shared" si="4"/>
        <v>4396274.1703303866</v>
      </c>
    </row>
    <row r="10" spans="1:8" x14ac:dyDescent="0.25">
      <c r="C10">
        <v>11</v>
      </c>
      <c r="D10">
        <f t="shared" si="0"/>
        <v>54500</v>
      </c>
      <c r="E10">
        <f t="shared" si="1"/>
        <v>0.7621447821714411</v>
      </c>
      <c r="F10">
        <f t="shared" si="2"/>
        <v>41536.890628343543</v>
      </c>
      <c r="G10">
        <f t="shared" si="3"/>
        <v>445761.75308466243</v>
      </c>
      <c r="H10">
        <f t="shared" si="4"/>
        <v>5218674.1824545842</v>
      </c>
    </row>
    <row r="11" spans="1:8" x14ac:dyDescent="0.25">
      <c r="C11">
        <v>12</v>
      </c>
      <c r="D11">
        <f t="shared" si="0"/>
        <v>55250</v>
      </c>
      <c r="E11">
        <f t="shared" si="1"/>
        <v>0.74355588504530845</v>
      </c>
      <c r="F11">
        <f t="shared" si="2"/>
        <v>41081.462648753295</v>
      </c>
      <c r="G11">
        <f t="shared" si="3"/>
        <v>480953.70905857522</v>
      </c>
      <c r="H11">
        <f t="shared" si="4"/>
        <v>6099900.7002551006</v>
      </c>
    </row>
    <row r="12" spans="1:8" x14ac:dyDescent="0.25">
      <c r="C12">
        <v>13</v>
      </c>
      <c r="D12">
        <f t="shared" si="0"/>
        <v>56000</v>
      </c>
      <c r="E12">
        <f t="shared" si="1"/>
        <v>0.72542037565395945</v>
      </c>
      <c r="F12">
        <f t="shared" si="2"/>
        <v>40623.541036621726</v>
      </c>
      <c r="G12">
        <f t="shared" si="3"/>
        <v>515225.39851325116</v>
      </c>
      <c r="H12">
        <f t="shared" si="4"/>
        <v>7037224.9553029435</v>
      </c>
    </row>
    <row r="13" spans="1:8" x14ac:dyDescent="0.25">
      <c r="C13">
        <v>14</v>
      </c>
      <c r="D13">
        <f t="shared" si="0"/>
        <v>56750</v>
      </c>
      <c r="E13">
        <f t="shared" si="1"/>
        <v>0.70772719575996057</v>
      </c>
      <c r="F13">
        <f t="shared" si="2"/>
        <v>40163.518359377762</v>
      </c>
      <c r="G13">
        <f t="shared" si="3"/>
        <v>548574.8849085744</v>
      </c>
      <c r="H13">
        <f t="shared" si="4"/>
        <v>8027925.1450035255</v>
      </c>
    </row>
    <row r="14" spans="1:8" x14ac:dyDescent="0.25">
      <c r="C14">
        <v>15</v>
      </c>
      <c r="D14">
        <f t="shared" si="0"/>
        <v>57500</v>
      </c>
      <c r="E14">
        <f t="shared" si="1"/>
        <v>0.69046555683898581</v>
      </c>
      <c r="F14">
        <f t="shared" si="2"/>
        <v>39701.769518241686</v>
      </c>
      <c r="G14">
        <f t="shared" si="3"/>
        <v>581001.50514500041</v>
      </c>
      <c r="H14">
        <f t="shared" si="4"/>
        <v>9069291.7876292728</v>
      </c>
    </row>
    <row r="15" spans="1:8" x14ac:dyDescent="0.25">
      <c r="C15">
        <v>16</v>
      </c>
      <c r="D15">
        <f t="shared" si="0"/>
        <v>58250</v>
      </c>
      <c r="E15">
        <f t="shared" si="1"/>
        <v>0.67362493350144959</v>
      </c>
      <c r="F15">
        <f t="shared" si="2"/>
        <v>39238.652376459439</v>
      </c>
      <c r="G15">
        <f t="shared" si="3"/>
        <v>612505.79319351329</v>
      </c>
      <c r="H15">
        <f t="shared" si="4"/>
        <v>10158632.667599732</v>
      </c>
    </row>
    <row r="16" spans="1:8" x14ac:dyDescent="0.25">
      <c r="C16">
        <v>17</v>
      </c>
      <c r="D16">
        <f t="shared" si="0"/>
        <v>59000</v>
      </c>
      <c r="E16">
        <f t="shared" si="1"/>
        <v>0.65719505707458503</v>
      </c>
      <c r="F16">
        <f t="shared" si="2"/>
        <v>38774.508367400515</v>
      </c>
      <c r="G16">
        <f t="shared" si="3"/>
        <v>643089.40706908179</v>
      </c>
      <c r="H16">
        <f t="shared" si="4"/>
        <v>11293277.392432654</v>
      </c>
    </row>
    <row r="17" spans="3:12" x14ac:dyDescent="0.25">
      <c r="C17">
        <v>18</v>
      </c>
      <c r="D17">
        <f t="shared" si="0"/>
        <v>59750</v>
      </c>
      <c r="E17">
        <f t="shared" si="1"/>
        <v>0.64116590934105855</v>
      </c>
      <c r="F17">
        <f t="shared" si="2"/>
        <v>38309.663083128245</v>
      </c>
      <c r="G17">
        <f t="shared" si="3"/>
        <v>672755.05902078876</v>
      </c>
      <c r="H17">
        <f t="shared" si="4"/>
        <v>12470581.581848769</v>
      </c>
    </row>
    <row r="18" spans="3:12" x14ac:dyDescent="0.25">
      <c r="C18">
        <v>19</v>
      </c>
      <c r="D18">
        <f t="shared" si="0"/>
        <v>60500</v>
      </c>
      <c r="E18">
        <f t="shared" si="1"/>
        <v>0.62552771643030103</v>
      </c>
      <c r="F18">
        <f t="shared" si="2"/>
        <v>37844.426844033209</v>
      </c>
      <c r="G18">
        <f t="shared" si="3"/>
        <v>701506.4488162254</v>
      </c>
      <c r="H18">
        <f t="shared" si="4"/>
        <v>13687930.708609279</v>
      </c>
    </row>
    <row r="19" spans="3:12" x14ac:dyDescent="0.25">
      <c r="C19">
        <v>20</v>
      </c>
      <c r="D19">
        <f t="shared" si="0"/>
        <v>61250</v>
      </c>
      <c r="E19">
        <f t="shared" si="1"/>
        <v>0.61027094285883032</v>
      </c>
      <c r="F19">
        <f t="shared" si="2"/>
        <v>37379.095250103361</v>
      </c>
      <c r="G19">
        <f t="shared" si="3"/>
        <v>729348.20000201685</v>
      </c>
      <c r="H19">
        <f t="shared" si="4"/>
        <v>14942743.609797418</v>
      </c>
    </row>
    <row r="20" spans="3:12" x14ac:dyDescent="0.25">
      <c r="F20">
        <f>SUM(F4:F19)</f>
        <v>653244.99363872246</v>
      </c>
      <c r="G20">
        <f>SUM(G4:G19)</f>
        <v>7815329.6914225444</v>
      </c>
      <c r="H20">
        <f>SUM(H4:H19)</f>
        <v>114297375.66316828</v>
      </c>
      <c r="L20" t="s">
        <v>33</v>
      </c>
    </row>
    <row r="22" spans="3:12" x14ac:dyDescent="0.25">
      <c r="E22" t="s">
        <v>21</v>
      </c>
      <c r="F22">
        <f>G20/F20</f>
        <v>11.963857002392608</v>
      </c>
    </row>
    <row r="23" spans="3:12" x14ac:dyDescent="0.25">
      <c r="E23" t="s">
        <v>28</v>
      </c>
      <c r="F23">
        <f>H20/F20</f>
        <v>174.96862092506217</v>
      </c>
    </row>
    <row r="26" spans="3:12" x14ac:dyDescent="0.25">
      <c r="F26" t="s">
        <v>31</v>
      </c>
    </row>
    <row r="27" spans="3:12" x14ac:dyDescent="0.25">
      <c r="C27" t="s">
        <v>1</v>
      </c>
      <c r="D27" t="s">
        <v>18</v>
      </c>
      <c r="E27" t="s">
        <v>6</v>
      </c>
      <c r="F27" t="s">
        <v>7</v>
      </c>
      <c r="G27" t="s">
        <v>32</v>
      </c>
      <c r="H27" t="s">
        <v>28</v>
      </c>
    </row>
    <row r="28" spans="3:12" x14ac:dyDescent="0.25">
      <c r="C28">
        <v>12.26</v>
      </c>
      <c r="D28">
        <v>884200</v>
      </c>
      <c r="E28">
        <f>(1+$B$2)^-C28</f>
        <v>0.73879748830524361</v>
      </c>
      <c r="F28">
        <f>E28*D28</f>
        <v>653244.73915949638</v>
      </c>
      <c r="G28">
        <f>C28*F28*(1+$B$2)^-1</f>
        <v>7813444.392288221</v>
      </c>
      <c r="H28">
        <f>C28*(C28+1)*D28*(1+$B$2)^(-(C28+2))</f>
        <v>101079290.38218713</v>
      </c>
    </row>
    <row r="31" spans="3:12" x14ac:dyDescent="0.25">
      <c r="E31" t="s">
        <v>19</v>
      </c>
      <c r="F31">
        <f>G28/F28</f>
        <v>11.960975609756099</v>
      </c>
    </row>
    <row r="32" spans="3:12" x14ac:dyDescent="0.25">
      <c r="E32" t="s">
        <v>23</v>
      </c>
      <c r="F32">
        <f>H28/F28</f>
        <v>154.73418203450328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14.1</vt:lpstr>
      <vt:lpstr>IMP</vt:lpstr>
      <vt:lpstr>IMP2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2020-08-17T10:24:58Z</dcterms:created>
  <dcterms:modified xsi:type="dcterms:W3CDTF">2020-10-11T15:12:47Z</dcterms:modified>
</cp:coreProperties>
</file>