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imp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O24" i="4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O10" s="1"/>
  <c r="O9" s="1"/>
  <c r="O8" s="1"/>
  <c r="O25"/>
  <c r="J106"/>
  <c r="H106"/>
  <c r="G106"/>
  <c r="K106" s="1"/>
  <c r="F4"/>
  <c r="F5" s="1"/>
  <c r="L3"/>
  <c r="V25" i="3"/>
  <c r="R25"/>
  <c r="U25"/>
  <c r="T25"/>
  <c r="S25"/>
  <c r="Q24"/>
  <c r="R24" s="1"/>
  <c r="O8"/>
  <c r="O9"/>
  <c r="O10"/>
  <c r="O11"/>
  <c r="O12"/>
  <c r="O13"/>
  <c r="O14"/>
  <c r="O15"/>
  <c r="O16"/>
  <c r="O17"/>
  <c r="O18"/>
  <c r="O19"/>
  <c r="O20"/>
  <c r="O21"/>
  <c r="O22"/>
  <c r="O23"/>
  <c r="O24"/>
  <c r="P24" s="1"/>
  <c r="U24" s="1"/>
  <c r="O7"/>
  <c r="K107"/>
  <c r="J107"/>
  <c r="H107"/>
  <c r="G107"/>
  <c r="H106"/>
  <c r="J106" s="1"/>
  <c r="L6"/>
  <c r="F6"/>
  <c r="F5"/>
  <c r="L5" s="1"/>
  <c r="L4"/>
  <c r="K4"/>
  <c r="G4"/>
  <c r="H105" i="4" l="1"/>
  <c r="J105" s="1"/>
  <c r="L5"/>
  <c r="F6"/>
  <c r="G4"/>
  <c r="L4"/>
  <c r="G3"/>
  <c r="K3" s="1"/>
  <c r="T24" i="3"/>
  <c r="S24"/>
  <c r="P21"/>
  <c r="U21" s="1"/>
  <c r="P17"/>
  <c r="U17" s="1"/>
  <c r="P13"/>
  <c r="U13" s="1"/>
  <c r="Q23"/>
  <c r="Q22" s="1"/>
  <c r="Q21" s="1"/>
  <c r="T21"/>
  <c r="P20"/>
  <c r="P16"/>
  <c r="P12"/>
  <c r="P9"/>
  <c r="P7"/>
  <c r="P22"/>
  <c r="P18"/>
  <c r="P14"/>
  <c r="P10"/>
  <c r="P23"/>
  <c r="P19"/>
  <c r="P15"/>
  <c r="P11"/>
  <c r="P8"/>
  <c r="F7"/>
  <c r="G5"/>
  <c r="F7" i="4" l="1"/>
  <c r="L6"/>
  <c r="G5"/>
  <c r="K4"/>
  <c r="H3"/>
  <c r="J3" s="1"/>
  <c r="V24" i="3"/>
  <c r="R22"/>
  <c r="S21"/>
  <c r="T17"/>
  <c r="R23"/>
  <c r="T13"/>
  <c r="S17"/>
  <c r="S13"/>
  <c r="T16"/>
  <c r="S16"/>
  <c r="U16"/>
  <c r="T15"/>
  <c r="S15"/>
  <c r="U15"/>
  <c r="U14"/>
  <c r="T14"/>
  <c r="S14"/>
  <c r="U9"/>
  <c r="T9"/>
  <c r="S9"/>
  <c r="T20"/>
  <c r="S20"/>
  <c r="U20"/>
  <c r="Q20"/>
  <c r="R21"/>
  <c r="V21" s="1"/>
  <c r="T11"/>
  <c r="S11"/>
  <c r="U11"/>
  <c r="U10"/>
  <c r="T10"/>
  <c r="S10"/>
  <c r="T7"/>
  <c r="S7"/>
  <c r="U7"/>
  <c r="U8"/>
  <c r="S8"/>
  <c r="T8"/>
  <c r="T23"/>
  <c r="S23"/>
  <c r="U23"/>
  <c r="U22"/>
  <c r="T22"/>
  <c r="S22"/>
  <c r="T12"/>
  <c r="U12"/>
  <c r="S12"/>
  <c r="T19"/>
  <c r="S19"/>
  <c r="U19"/>
  <c r="U18"/>
  <c r="T18"/>
  <c r="S18"/>
  <c r="V22"/>
  <c r="L7"/>
  <c r="G6"/>
  <c r="F8"/>
  <c r="K5"/>
  <c r="H4"/>
  <c r="J4" s="1"/>
  <c r="F8" i="4" l="1"/>
  <c r="G6"/>
  <c r="L7"/>
  <c r="K5"/>
  <c r="H4"/>
  <c r="J4" s="1"/>
  <c r="V23" i="3"/>
  <c r="Q19"/>
  <c r="R20"/>
  <c r="V20" s="1"/>
  <c r="F9"/>
  <c r="G7"/>
  <c r="L8"/>
  <c r="K6"/>
  <c r="H5"/>
  <c r="J5" s="1"/>
  <c r="F9" i="4" l="1"/>
  <c r="G7"/>
  <c r="L8"/>
  <c r="K6"/>
  <c r="H5"/>
  <c r="J5" s="1"/>
  <c r="Q18" i="3"/>
  <c r="R19"/>
  <c r="V19" s="1"/>
  <c r="K7"/>
  <c r="H6"/>
  <c r="J6" s="1"/>
  <c r="L9"/>
  <c r="F10"/>
  <c r="G8"/>
  <c r="L9" i="4" l="1"/>
  <c r="F10"/>
  <c r="G8"/>
  <c r="K7"/>
  <c r="H6"/>
  <c r="J6" s="1"/>
  <c r="Q17" i="3"/>
  <c r="R18"/>
  <c r="V18" s="1"/>
  <c r="F11"/>
  <c r="G9"/>
  <c r="L10"/>
  <c r="K8"/>
  <c r="H7"/>
  <c r="J7" s="1"/>
  <c r="F11" i="4" l="1"/>
  <c r="L10"/>
  <c r="G9"/>
  <c r="H7"/>
  <c r="J7" s="1"/>
  <c r="K8"/>
  <c r="Q16" i="3"/>
  <c r="R17"/>
  <c r="V17" s="1"/>
  <c r="L11"/>
  <c r="G10"/>
  <c r="F12"/>
  <c r="K9"/>
  <c r="H8"/>
  <c r="J8" s="1"/>
  <c r="K9" i="4" l="1"/>
  <c r="H8"/>
  <c r="J8" s="1"/>
  <c r="G10"/>
  <c r="L11"/>
  <c r="F12"/>
  <c r="Q15" i="3"/>
  <c r="R16"/>
  <c r="V16" s="1"/>
  <c r="F13"/>
  <c r="G11"/>
  <c r="L12"/>
  <c r="K10"/>
  <c r="H9"/>
  <c r="J9" s="1"/>
  <c r="F13" i="4" l="1"/>
  <c r="G11"/>
  <c r="L12"/>
  <c r="H9"/>
  <c r="J9" s="1"/>
  <c r="K10"/>
  <c r="Q14" i="3"/>
  <c r="R15"/>
  <c r="V15" s="1"/>
  <c r="L13"/>
  <c r="F14"/>
  <c r="G12"/>
  <c r="K11"/>
  <c r="H10"/>
  <c r="J10" s="1"/>
  <c r="L13" i="4" l="1"/>
  <c r="G12"/>
  <c r="F14"/>
  <c r="K11"/>
  <c r="H10"/>
  <c r="J10" s="1"/>
  <c r="Q13" i="3"/>
  <c r="R14"/>
  <c r="V14" s="1"/>
  <c r="K12"/>
  <c r="H11"/>
  <c r="J11" s="1"/>
  <c r="F15"/>
  <c r="G13"/>
  <c r="L14"/>
  <c r="F15" i="4" l="1"/>
  <c r="L14"/>
  <c r="G13"/>
  <c r="K12"/>
  <c r="H11"/>
  <c r="J11" s="1"/>
  <c r="Q12" i="3"/>
  <c r="R13"/>
  <c r="V13" s="1"/>
  <c r="K13"/>
  <c r="H12"/>
  <c r="J12" s="1"/>
  <c r="L15"/>
  <c r="G14"/>
  <c r="F16"/>
  <c r="F16" i="4" l="1"/>
  <c r="L15"/>
  <c r="G14"/>
  <c r="K13"/>
  <c r="H12"/>
  <c r="J12" s="1"/>
  <c r="R12" i="3"/>
  <c r="V12" s="1"/>
  <c r="Q11"/>
  <c r="F17"/>
  <c r="G15"/>
  <c r="L16"/>
  <c r="K14"/>
  <c r="H13"/>
  <c r="J13" s="1"/>
  <c r="K14" i="4" l="1"/>
  <c r="H13"/>
  <c r="J13" s="1"/>
  <c r="F17"/>
  <c r="G15"/>
  <c r="L16"/>
  <c r="Q10" i="3"/>
  <c r="R11"/>
  <c r="V11" s="1"/>
  <c r="K15"/>
  <c r="H14"/>
  <c r="J14" s="1"/>
  <c r="L17"/>
  <c r="F18"/>
  <c r="G16"/>
  <c r="F18" i="4" l="1"/>
  <c r="G16"/>
  <c r="L17"/>
  <c r="K15"/>
  <c r="H14"/>
  <c r="J14" s="1"/>
  <c r="Q9" i="3"/>
  <c r="R10"/>
  <c r="V10" s="1"/>
  <c r="F19"/>
  <c r="G17"/>
  <c r="L18"/>
  <c r="K16"/>
  <c r="H15"/>
  <c r="J15" s="1"/>
  <c r="F19" i="4" l="1"/>
  <c r="G17"/>
  <c r="L18"/>
  <c r="K16"/>
  <c r="H15"/>
  <c r="J15" s="1"/>
  <c r="Q8" i="3"/>
  <c r="R9"/>
  <c r="V9" s="1"/>
  <c r="L19"/>
  <c r="G18"/>
  <c r="F20"/>
  <c r="K17"/>
  <c r="H16"/>
  <c r="J16" s="1"/>
  <c r="L19" i="4" l="1"/>
  <c r="G18"/>
  <c r="F20"/>
  <c r="K17"/>
  <c r="H16"/>
  <c r="J16" s="1"/>
  <c r="Q7" i="3"/>
  <c r="R7" s="1"/>
  <c r="V7" s="1"/>
  <c r="R8"/>
  <c r="V8" s="1"/>
  <c r="K18"/>
  <c r="H17"/>
  <c r="J17" s="1"/>
  <c r="F21"/>
  <c r="G19"/>
  <c r="L20"/>
  <c r="H17" i="4" l="1"/>
  <c r="J17" s="1"/>
  <c r="K18"/>
  <c r="F21"/>
  <c r="L20"/>
  <c r="G19"/>
  <c r="L21" i="3"/>
  <c r="F22"/>
  <c r="G20"/>
  <c r="K19"/>
  <c r="H18"/>
  <c r="J18" s="1"/>
  <c r="K19" i="4" l="1"/>
  <c r="H18"/>
  <c r="J18" s="1"/>
  <c r="F22"/>
  <c r="G20"/>
  <c r="L21"/>
  <c r="F23" i="3"/>
  <c r="G21"/>
  <c r="L22"/>
  <c r="K20"/>
  <c r="H19"/>
  <c r="J19" s="1"/>
  <c r="F23" i="4" l="1"/>
  <c r="G21"/>
  <c r="L22"/>
  <c r="K20"/>
  <c r="H19"/>
  <c r="J19" s="1"/>
  <c r="L23" i="3"/>
  <c r="G22"/>
  <c r="F24"/>
  <c r="K21"/>
  <c r="H20"/>
  <c r="J20" s="1"/>
  <c r="L23" i="4" l="1"/>
  <c r="F24"/>
  <c r="G22"/>
  <c r="K21"/>
  <c r="H20"/>
  <c r="J20" s="1"/>
  <c r="K22" i="3"/>
  <c r="H21"/>
  <c r="J21" s="1"/>
  <c r="F25"/>
  <c r="G23"/>
  <c r="L24"/>
  <c r="F25" i="4" l="1"/>
  <c r="L24"/>
  <c r="G23"/>
  <c r="K22"/>
  <c r="H21"/>
  <c r="J21" s="1"/>
  <c r="L25" i="3"/>
  <c r="F26"/>
  <c r="G24"/>
  <c r="K23"/>
  <c r="H22"/>
  <c r="J22" s="1"/>
  <c r="G24" i="4" l="1"/>
  <c r="L25"/>
  <c r="F26"/>
  <c r="K23"/>
  <c r="H22"/>
  <c r="J22" s="1"/>
  <c r="F27" i="3"/>
  <c r="G25"/>
  <c r="L26"/>
  <c r="K24"/>
  <c r="H23"/>
  <c r="J23" s="1"/>
  <c r="K24" i="4" l="1"/>
  <c r="H23"/>
  <c r="J23" s="1"/>
  <c r="F27"/>
  <c r="G25"/>
  <c r="L26"/>
  <c r="K25" i="3"/>
  <c r="H24"/>
  <c r="J24" s="1"/>
  <c r="L27"/>
  <c r="G26"/>
  <c r="F28"/>
  <c r="L27" i="4" l="1"/>
  <c r="G26"/>
  <c r="F28"/>
  <c r="K25"/>
  <c r="H24"/>
  <c r="J24" s="1"/>
  <c r="F29" i="3"/>
  <c r="G27"/>
  <c r="L28"/>
  <c r="K26"/>
  <c r="H25"/>
  <c r="J25" s="1"/>
  <c r="H25" i="4" l="1"/>
  <c r="J25" s="1"/>
  <c r="K26"/>
  <c r="F29"/>
  <c r="L28"/>
  <c r="G27"/>
  <c r="L29" i="3"/>
  <c r="F30"/>
  <c r="G28"/>
  <c r="K27"/>
  <c r="H26"/>
  <c r="J26" s="1"/>
  <c r="K27" i="4" l="1"/>
  <c r="H26"/>
  <c r="J26" s="1"/>
  <c r="L29"/>
  <c r="F30"/>
  <c r="G28"/>
  <c r="F31" i="3"/>
  <c r="G29"/>
  <c r="L30"/>
  <c r="K28"/>
  <c r="H27"/>
  <c r="J27" s="1"/>
  <c r="K28" i="4" l="1"/>
  <c r="H27"/>
  <c r="J27" s="1"/>
  <c r="F31"/>
  <c r="G29"/>
  <c r="L30"/>
  <c r="L31" i="3"/>
  <c r="G30"/>
  <c r="F32"/>
  <c r="K29"/>
  <c r="H28"/>
  <c r="J28" s="1"/>
  <c r="F32" i="4" l="1"/>
  <c r="G30"/>
  <c r="L31"/>
  <c r="K29"/>
  <c r="H28"/>
  <c r="J28" s="1"/>
  <c r="K30" i="3"/>
  <c r="H29"/>
  <c r="J29" s="1"/>
  <c r="F33"/>
  <c r="G31"/>
  <c r="L32"/>
  <c r="F33" i="4" l="1"/>
  <c r="G31"/>
  <c r="L32"/>
  <c r="K30"/>
  <c r="H29"/>
  <c r="J29" s="1"/>
  <c r="L33" i="3"/>
  <c r="F34"/>
  <c r="G32"/>
  <c r="K31"/>
  <c r="H30"/>
  <c r="J30" s="1"/>
  <c r="L33" i="4" l="1"/>
  <c r="F34"/>
  <c r="G32"/>
  <c r="K31"/>
  <c r="H30"/>
  <c r="J30" s="1"/>
  <c r="F35" i="3"/>
  <c r="G33"/>
  <c r="L34"/>
  <c r="K32"/>
  <c r="H31"/>
  <c r="J31" s="1"/>
  <c r="F35" i="4" l="1"/>
  <c r="L34"/>
  <c r="G33"/>
  <c r="K32"/>
  <c r="H31"/>
  <c r="J31" s="1"/>
  <c r="L35" i="3"/>
  <c r="G34"/>
  <c r="F36"/>
  <c r="K33"/>
  <c r="H32"/>
  <c r="J32" s="1"/>
  <c r="G34" i="4" l="1"/>
  <c r="L35"/>
  <c r="F36"/>
  <c r="K33"/>
  <c r="H32"/>
  <c r="J32" s="1"/>
  <c r="K34" i="3"/>
  <c r="H33"/>
  <c r="J33" s="1"/>
  <c r="F37"/>
  <c r="G35"/>
  <c r="L36"/>
  <c r="H33" i="4" l="1"/>
  <c r="J33" s="1"/>
  <c r="K34"/>
  <c r="F37"/>
  <c r="G35"/>
  <c r="L36"/>
  <c r="L37" i="3"/>
  <c r="F38"/>
  <c r="G36"/>
  <c r="K35"/>
  <c r="H34"/>
  <c r="J34" s="1"/>
  <c r="L37" i="4" l="1"/>
  <c r="F38"/>
  <c r="G36"/>
  <c r="K35"/>
  <c r="H34"/>
  <c r="J34" s="1"/>
  <c r="F39" i="3"/>
  <c r="G37"/>
  <c r="L38"/>
  <c r="K36"/>
  <c r="H35"/>
  <c r="J35" s="1"/>
  <c r="F39" i="4" l="1"/>
  <c r="L38"/>
  <c r="G37"/>
  <c r="K36"/>
  <c r="H35"/>
  <c r="J35" s="1"/>
  <c r="L39" i="3"/>
  <c r="F40"/>
  <c r="G38"/>
  <c r="K37"/>
  <c r="H36"/>
  <c r="J36" s="1"/>
  <c r="F40" i="4" l="1"/>
  <c r="G38"/>
  <c r="L39"/>
  <c r="K37"/>
  <c r="H36"/>
  <c r="J36" s="1"/>
  <c r="F41" i="3"/>
  <c r="G39"/>
  <c r="L40"/>
  <c r="K38"/>
  <c r="H37"/>
  <c r="J37" s="1"/>
  <c r="F41" i="4" l="1"/>
  <c r="G39"/>
  <c r="L40"/>
  <c r="K38"/>
  <c r="H37"/>
  <c r="J37" s="1"/>
  <c r="L41" i="3"/>
  <c r="F42"/>
  <c r="G40"/>
  <c r="K39"/>
  <c r="H38"/>
  <c r="J38" s="1"/>
  <c r="L41" i="4" l="1"/>
  <c r="F42"/>
  <c r="G40"/>
  <c r="K39"/>
  <c r="H38"/>
  <c r="J38" s="1"/>
  <c r="F43" i="3"/>
  <c r="G41"/>
  <c r="L42"/>
  <c r="K40"/>
  <c r="H39"/>
  <c r="J39" s="1"/>
  <c r="K40" i="4" l="1"/>
  <c r="H39"/>
  <c r="J39" s="1"/>
  <c r="F43"/>
  <c r="L42"/>
  <c r="G41"/>
  <c r="L43" i="3"/>
  <c r="F44"/>
  <c r="G42"/>
  <c r="K41"/>
  <c r="H40"/>
  <c r="J40" s="1"/>
  <c r="K41" i="4" l="1"/>
  <c r="H40"/>
  <c r="J40" s="1"/>
  <c r="L43"/>
  <c r="G42"/>
  <c r="F44"/>
  <c r="F45" i="3"/>
  <c r="G43"/>
  <c r="L44"/>
  <c r="K42"/>
  <c r="H41"/>
  <c r="J41" s="1"/>
  <c r="F45" i="4" l="1"/>
  <c r="L44"/>
  <c r="G43"/>
  <c r="H41"/>
  <c r="J41" s="1"/>
  <c r="K42"/>
  <c r="L45" i="3"/>
  <c r="F46"/>
  <c r="G44"/>
  <c r="K43"/>
  <c r="H42"/>
  <c r="J42" s="1"/>
  <c r="G44" i="4" l="1"/>
  <c r="L45"/>
  <c r="F46"/>
  <c r="K43"/>
  <c r="H42"/>
  <c r="J42" s="1"/>
  <c r="F47" i="3"/>
  <c r="G45"/>
  <c r="L46"/>
  <c r="K44"/>
  <c r="H43"/>
  <c r="J43" s="1"/>
  <c r="K44" i="4" l="1"/>
  <c r="H43"/>
  <c r="J43" s="1"/>
  <c r="F47"/>
  <c r="G45"/>
  <c r="L46"/>
  <c r="L47" i="3"/>
  <c r="F48"/>
  <c r="G46"/>
  <c r="K45"/>
  <c r="H44"/>
  <c r="J44" s="1"/>
  <c r="L47" i="4" l="1"/>
  <c r="F48"/>
  <c r="G46"/>
  <c r="K45"/>
  <c r="H44"/>
  <c r="J44" s="1"/>
  <c r="F49" i="3"/>
  <c r="G47"/>
  <c r="L48"/>
  <c r="K46"/>
  <c r="H45"/>
  <c r="J45" s="1"/>
  <c r="F49" i="4" l="1"/>
  <c r="L48"/>
  <c r="G47"/>
  <c r="K46"/>
  <c r="H45"/>
  <c r="J45" s="1"/>
  <c r="L49" i="3"/>
  <c r="F50"/>
  <c r="G48"/>
  <c r="K47"/>
  <c r="H46"/>
  <c r="J46" s="1"/>
  <c r="F50" i="4" l="1"/>
  <c r="G48"/>
  <c r="L49"/>
  <c r="K47"/>
  <c r="H46"/>
  <c r="J46" s="1"/>
  <c r="F51" i="3"/>
  <c r="G49"/>
  <c r="L50"/>
  <c r="K48"/>
  <c r="H47"/>
  <c r="J47" s="1"/>
  <c r="F51" i="4" l="1"/>
  <c r="G49"/>
  <c r="L50"/>
  <c r="K48"/>
  <c r="H47"/>
  <c r="J47" s="1"/>
  <c r="L51" i="3"/>
  <c r="F52"/>
  <c r="G50"/>
  <c r="K49"/>
  <c r="H48"/>
  <c r="J48" s="1"/>
  <c r="L51" i="4" l="1"/>
  <c r="G50"/>
  <c r="F52"/>
  <c r="K49"/>
  <c r="H48"/>
  <c r="J48" s="1"/>
  <c r="F53" i="3"/>
  <c r="G51"/>
  <c r="L52"/>
  <c r="K50"/>
  <c r="H49"/>
  <c r="J49" s="1"/>
  <c r="H49" i="4" l="1"/>
  <c r="J49" s="1"/>
  <c r="K50"/>
  <c r="F53"/>
  <c r="L52"/>
  <c r="G51"/>
  <c r="L53" i="3"/>
  <c r="F54"/>
  <c r="G52"/>
  <c r="K51"/>
  <c r="H50"/>
  <c r="J50" s="1"/>
  <c r="K51" i="4" l="1"/>
  <c r="H50"/>
  <c r="J50" s="1"/>
  <c r="L53"/>
  <c r="F54"/>
  <c r="G52"/>
  <c r="F55" i="3"/>
  <c r="G53"/>
  <c r="L54"/>
  <c r="K52"/>
  <c r="H51"/>
  <c r="J51" s="1"/>
  <c r="K52" i="4" l="1"/>
  <c r="H51"/>
  <c r="J51" s="1"/>
  <c r="F55"/>
  <c r="G53"/>
  <c r="L54"/>
  <c r="L55" i="3"/>
  <c r="F56"/>
  <c r="G54"/>
  <c r="K53"/>
  <c r="H52"/>
  <c r="J52" s="1"/>
  <c r="F56" i="4" l="1"/>
  <c r="G54"/>
  <c r="L55"/>
  <c r="K53"/>
  <c r="H52"/>
  <c r="J52" s="1"/>
  <c r="F57" i="3"/>
  <c r="G55"/>
  <c r="L56"/>
  <c r="K54"/>
  <c r="H53"/>
  <c r="J53" s="1"/>
  <c r="F57" i="4" l="1"/>
  <c r="G55"/>
  <c r="L56"/>
  <c r="K54"/>
  <c r="H53"/>
  <c r="J53" s="1"/>
  <c r="L57" i="3"/>
  <c r="F58"/>
  <c r="G56"/>
  <c r="K55"/>
  <c r="H54"/>
  <c r="J54" s="1"/>
  <c r="L57" i="4" l="1"/>
  <c r="F58"/>
  <c r="G56"/>
  <c r="K55"/>
  <c r="H54"/>
  <c r="J54" s="1"/>
  <c r="F59" i="3"/>
  <c r="G57"/>
  <c r="L58"/>
  <c r="K56"/>
  <c r="H55"/>
  <c r="J55" s="1"/>
  <c r="F59" i="4" l="1"/>
  <c r="L58"/>
  <c r="G57"/>
  <c r="K56"/>
  <c r="H55"/>
  <c r="J55" s="1"/>
  <c r="L59" i="3"/>
  <c r="F60"/>
  <c r="G58"/>
  <c r="K57"/>
  <c r="H56"/>
  <c r="J56" s="1"/>
  <c r="G58" i="4" l="1"/>
  <c r="L59"/>
  <c r="F60"/>
  <c r="K57"/>
  <c r="H56"/>
  <c r="J56" s="1"/>
  <c r="F61" i="3"/>
  <c r="G59"/>
  <c r="L60"/>
  <c r="K58"/>
  <c r="H57"/>
  <c r="J57" s="1"/>
  <c r="H57" i="4" l="1"/>
  <c r="J57" s="1"/>
  <c r="K58"/>
  <c r="F61"/>
  <c r="G59"/>
  <c r="L60"/>
  <c r="L61" i="3"/>
  <c r="F62"/>
  <c r="G60"/>
  <c r="K59"/>
  <c r="H58"/>
  <c r="J58" s="1"/>
  <c r="L61" i="4" l="1"/>
  <c r="G60"/>
  <c r="F62"/>
  <c r="K59"/>
  <c r="H58"/>
  <c r="J58" s="1"/>
  <c r="F63" i="3"/>
  <c r="G61"/>
  <c r="L62"/>
  <c r="K60"/>
  <c r="H59"/>
  <c r="J59" s="1"/>
  <c r="H59" i="4" l="1"/>
  <c r="J59" s="1"/>
  <c r="K60"/>
  <c r="F63"/>
  <c r="L62"/>
  <c r="G61"/>
  <c r="L63" i="3"/>
  <c r="F64"/>
  <c r="G62"/>
  <c r="K61"/>
  <c r="H60"/>
  <c r="J60" s="1"/>
  <c r="K61" i="4" l="1"/>
  <c r="H60"/>
  <c r="J60" s="1"/>
  <c r="G62"/>
  <c r="L63"/>
  <c r="F64"/>
  <c r="F65" i="3"/>
  <c r="G63"/>
  <c r="L64"/>
  <c r="K62"/>
  <c r="H61"/>
  <c r="J61" s="1"/>
  <c r="F65" i="4" l="1"/>
  <c r="G63"/>
  <c r="L64"/>
  <c r="K62"/>
  <c r="H61"/>
  <c r="J61" s="1"/>
  <c r="L65" i="3"/>
  <c r="F66"/>
  <c r="G64"/>
  <c r="K63"/>
  <c r="H62"/>
  <c r="J62" s="1"/>
  <c r="G64" i="4" l="1"/>
  <c r="L65"/>
  <c r="F66"/>
  <c r="K63"/>
  <c r="H62"/>
  <c r="J62" s="1"/>
  <c r="F67" i="3"/>
  <c r="G65"/>
  <c r="L66"/>
  <c r="K64"/>
  <c r="H63"/>
  <c r="J63" s="1"/>
  <c r="K64" i="4" l="1"/>
  <c r="H63"/>
  <c r="J63" s="1"/>
  <c r="F67"/>
  <c r="G65"/>
  <c r="L66"/>
  <c r="L67" i="3"/>
  <c r="F68"/>
  <c r="G66"/>
  <c r="K65"/>
  <c r="H64"/>
  <c r="J64" s="1"/>
  <c r="L67" i="4" l="1"/>
  <c r="F68"/>
  <c r="G66"/>
  <c r="K65"/>
  <c r="H64"/>
  <c r="J64" s="1"/>
  <c r="F69" i="3"/>
  <c r="G67"/>
  <c r="L68"/>
  <c r="K66"/>
  <c r="H65"/>
  <c r="J65" s="1"/>
  <c r="F69" i="4" l="1"/>
  <c r="L68"/>
  <c r="G67"/>
  <c r="K66"/>
  <c r="H65"/>
  <c r="J65" s="1"/>
  <c r="L69" i="3"/>
  <c r="F70"/>
  <c r="G68"/>
  <c r="K67"/>
  <c r="H66"/>
  <c r="J66" s="1"/>
  <c r="F70" i="4" l="1"/>
  <c r="G68"/>
  <c r="L69"/>
  <c r="K67"/>
  <c r="H66"/>
  <c r="J66" s="1"/>
  <c r="F71" i="3"/>
  <c r="G69"/>
  <c r="L70"/>
  <c r="K68"/>
  <c r="H67"/>
  <c r="J67" s="1"/>
  <c r="F71" i="4" l="1"/>
  <c r="G69"/>
  <c r="L70"/>
  <c r="K68"/>
  <c r="H67"/>
  <c r="J67" s="1"/>
  <c r="L71" i="3"/>
  <c r="F72"/>
  <c r="G70"/>
  <c r="K69"/>
  <c r="H68"/>
  <c r="J68" s="1"/>
  <c r="F72" i="4" l="1"/>
  <c r="G70"/>
  <c r="L71"/>
  <c r="K69"/>
  <c r="H68"/>
  <c r="J68" s="1"/>
  <c r="F73" i="3"/>
  <c r="G71"/>
  <c r="L72"/>
  <c r="K70"/>
  <c r="H69"/>
  <c r="J69" s="1"/>
  <c r="F73" i="4" l="1"/>
  <c r="G71"/>
  <c r="L72"/>
  <c r="K70"/>
  <c r="H69"/>
  <c r="J69" s="1"/>
  <c r="L73" i="3"/>
  <c r="F74"/>
  <c r="G72"/>
  <c r="K71"/>
  <c r="H70"/>
  <c r="J70" s="1"/>
  <c r="L73" i="4" l="1"/>
  <c r="G72"/>
  <c r="F74"/>
  <c r="K71"/>
  <c r="H70"/>
  <c r="J70" s="1"/>
  <c r="F75" i="3"/>
  <c r="G73"/>
  <c r="L74"/>
  <c r="K72"/>
  <c r="H71"/>
  <c r="J71" s="1"/>
  <c r="K72" i="4" l="1"/>
  <c r="H71"/>
  <c r="J71" s="1"/>
  <c r="F75"/>
  <c r="L74"/>
  <c r="G73"/>
  <c r="L75" i="3"/>
  <c r="F76"/>
  <c r="G74"/>
  <c r="K73"/>
  <c r="H72"/>
  <c r="J72" s="1"/>
  <c r="K73" i="4" l="1"/>
  <c r="H72"/>
  <c r="J72" s="1"/>
  <c r="F76"/>
  <c r="G74"/>
  <c r="L75"/>
  <c r="F77" i="3"/>
  <c r="G75"/>
  <c r="L76"/>
  <c r="K74"/>
  <c r="H73"/>
  <c r="J73" s="1"/>
  <c r="F77" i="4" l="1"/>
  <c r="G75"/>
  <c r="L76"/>
  <c r="K74"/>
  <c r="H73"/>
  <c r="J73" s="1"/>
  <c r="L77" i="3"/>
  <c r="F78"/>
  <c r="G76"/>
  <c r="K75"/>
  <c r="H74"/>
  <c r="J74" s="1"/>
  <c r="L77" i="4" l="1"/>
  <c r="F78"/>
  <c r="G76"/>
  <c r="K75"/>
  <c r="H74"/>
  <c r="J74" s="1"/>
  <c r="F79" i="3"/>
  <c r="G77"/>
  <c r="L78"/>
  <c r="K76"/>
  <c r="H75"/>
  <c r="J75" s="1"/>
  <c r="F79" i="4" l="1"/>
  <c r="L78"/>
  <c r="G77"/>
  <c r="K76"/>
  <c r="H75"/>
  <c r="J75" s="1"/>
  <c r="L79" i="3"/>
  <c r="F80"/>
  <c r="G78"/>
  <c r="K77"/>
  <c r="H76"/>
  <c r="J76" s="1"/>
  <c r="L79" i="4" l="1"/>
  <c r="F80"/>
  <c r="G78"/>
  <c r="K77"/>
  <c r="H76"/>
  <c r="J76" s="1"/>
  <c r="F81" i="3"/>
  <c r="G79"/>
  <c r="L80"/>
  <c r="K78"/>
  <c r="H77"/>
  <c r="J77" s="1"/>
  <c r="F81" i="4" l="1"/>
  <c r="G79"/>
  <c r="L80"/>
  <c r="K78"/>
  <c r="H77"/>
  <c r="J77" s="1"/>
  <c r="L81" i="3"/>
  <c r="F82"/>
  <c r="G80"/>
  <c r="K79"/>
  <c r="H78"/>
  <c r="J78" s="1"/>
  <c r="F82" i="4" l="1"/>
  <c r="G80"/>
  <c r="L81"/>
  <c r="K79"/>
  <c r="H78"/>
  <c r="J78" s="1"/>
  <c r="F83" i="3"/>
  <c r="G81"/>
  <c r="L82"/>
  <c r="K80"/>
  <c r="H79"/>
  <c r="J79" s="1"/>
  <c r="F83" i="4" l="1"/>
  <c r="G81"/>
  <c r="L82"/>
  <c r="K80"/>
  <c r="H79"/>
  <c r="J79" s="1"/>
  <c r="F84" i="3"/>
  <c r="L83"/>
  <c r="G82"/>
  <c r="K81"/>
  <c r="H80"/>
  <c r="J80" s="1"/>
  <c r="L83" i="4" l="1"/>
  <c r="F84"/>
  <c r="G82"/>
  <c r="K81"/>
  <c r="H80"/>
  <c r="J80" s="1"/>
  <c r="F85" i="3"/>
  <c r="G83"/>
  <c r="L84"/>
  <c r="K82"/>
  <c r="H81"/>
  <c r="J81" s="1"/>
  <c r="F85" i="4" l="1"/>
  <c r="L84"/>
  <c r="G83"/>
  <c r="K82"/>
  <c r="H81"/>
  <c r="J81" s="1"/>
  <c r="L85" i="3"/>
  <c r="F86"/>
  <c r="G84"/>
  <c r="K83"/>
  <c r="H82"/>
  <c r="J82" s="1"/>
  <c r="L85" i="4" l="1"/>
  <c r="F86"/>
  <c r="G84"/>
  <c r="K83"/>
  <c r="H82"/>
  <c r="J82" s="1"/>
  <c r="F87" i="3"/>
  <c r="G85"/>
  <c r="L86"/>
  <c r="K84"/>
  <c r="H83"/>
  <c r="J83" s="1"/>
  <c r="F87" i="4" l="1"/>
  <c r="L86"/>
  <c r="G85"/>
  <c r="K84"/>
  <c r="H83"/>
  <c r="J83" s="1"/>
  <c r="L87" i="3"/>
  <c r="F88"/>
  <c r="G86"/>
  <c r="K85"/>
  <c r="H84"/>
  <c r="J84" s="1"/>
  <c r="L87" i="4" l="1"/>
  <c r="F88"/>
  <c r="G86"/>
  <c r="K85"/>
  <c r="H84"/>
  <c r="J84" s="1"/>
  <c r="F89" i="3"/>
  <c r="G87"/>
  <c r="L88"/>
  <c r="K86"/>
  <c r="H85"/>
  <c r="J85" s="1"/>
  <c r="F89" i="4" l="1"/>
  <c r="G87"/>
  <c r="L88"/>
  <c r="K86"/>
  <c r="H85"/>
  <c r="J85" s="1"/>
  <c r="L89" i="3"/>
  <c r="F90"/>
  <c r="G88"/>
  <c r="K87"/>
  <c r="H86"/>
  <c r="J86" s="1"/>
  <c r="L89" i="4" l="1"/>
  <c r="F90"/>
  <c r="G88"/>
  <c r="K87"/>
  <c r="H86"/>
  <c r="J86" s="1"/>
  <c r="F91" i="3"/>
  <c r="G89"/>
  <c r="L90"/>
  <c r="K88"/>
  <c r="H87"/>
  <c r="J87" s="1"/>
  <c r="F91" i="4" l="1"/>
  <c r="G89"/>
  <c r="L90"/>
  <c r="K88"/>
  <c r="H87"/>
  <c r="J87" s="1"/>
  <c r="L91" i="3"/>
  <c r="F92"/>
  <c r="G90"/>
  <c r="K89"/>
  <c r="H88"/>
  <c r="J88" s="1"/>
  <c r="L91" i="4" l="1"/>
  <c r="F92"/>
  <c r="G90"/>
  <c r="K89"/>
  <c r="H88"/>
  <c r="J88" s="1"/>
  <c r="F93" i="3"/>
  <c r="G91"/>
  <c r="L92"/>
  <c r="K90"/>
  <c r="H89"/>
  <c r="J89" s="1"/>
  <c r="F93" i="4" l="1"/>
  <c r="G91"/>
  <c r="L92"/>
  <c r="K90"/>
  <c r="H89"/>
  <c r="J89" s="1"/>
  <c r="L93" i="3"/>
  <c r="F94"/>
  <c r="G92"/>
  <c r="K91"/>
  <c r="H90"/>
  <c r="J90" s="1"/>
  <c r="L93" i="4" l="1"/>
  <c r="F94"/>
  <c r="G92"/>
  <c r="K91"/>
  <c r="H90"/>
  <c r="J90" s="1"/>
  <c r="F95" i="3"/>
  <c r="G93"/>
  <c r="L94"/>
  <c r="K92"/>
  <c r="H91"/>
  <c r="J91" s="1"/>
  <c r="F95" i="4" l="1"/>
  <c r="G93"/>
  <c r="L94"/>
  <c r="K92"/>
  <c r="H91"/>
  <c r="J91" s="1"/>
  <c r="L95" i="3"/>
  <c r="F96"/>
  <c r="G94"/>
  <c r="K93"/>
  <c r="H92"/>
  <c r="J92" s="1"/>
  <c r="L95" i="4" l="1"/>
  <c r="F96"/>
  <c r="G94"/>
  <c r="K93"/>
  <c r="H92"/>
  <c r="J92" s="1"/>
  <c r="F97" i="3"/>
  <c r="G95"/>
  <c r="L96"/>
  <c r="K94"/>
  <c r="H93"/>
  <c r="J93" s="1"/>
  <c r="F97" i="4" l="1"/>
  <c r="G95"/>
  <c r="L96"/>
  <c r="K94"/>
  <c r="H93"/>
  <c r="J93" s="1"/>
  <c r="L97" i="3"/>
  <c r="F98"/>
  <c r="G96"/>
  <c r="K95"/>
  <c r="H94"/>
  <c r="J94" s="1"/>
  <c r="L97" i="4" l="1"/>
  <c r="F98"/>
  <c r="G96"/>
  <c r="K95"/>
  <c r="H94"/>
  <c r="J94" s="1"/>
  <c r="F99" i="3"/>
  <c r="G97"/>
  <c r="L98"/>
  <c r="K96"/>
  <c r="H95"/>
  <c r="J95" s="1"/>
  <c r="F99" i="4" l="1"/>
  <c r="G97"/>
  <c r="L98"/>
  <c r="K96"/>
  <c r="H95"/>
  <c r="J95" s="1"/>
  <c r="L99" i="3"/>
  <c r="F100"/>
  <c r="G98"/>
  <c r="K97"/>
  <c r="H96"/>
  <c r="J96" s="1"/>
  <c r="L99" i="4" l="1"/>
  <c r="F100"/>
  <c r="G98"/>
  <c r="K97"/>
  <c r="H96"/>
  <c r="J96" s="1"/>
  <c r="F101" i="3"/>
  <c r="G99"/>
  <c r="L100"/>
  <c r="K98"/>
  <c r="H97"/>
  <c r="J97" s="1"/>
  <c r="F101" i="4" l="1"/>
  <c r="G99"/>
  <c r="L100"/>
  <c r="K98"/>
  <c r="H97"/>
  <c r="J97" s="1"/>
  <c r="L101" i="3"/>
  <c r="F102"/>
  <c r="G100"/>
  <c r="K99"/>
  <c r="H98"/>
  <c r="J98" s="1"/>
  <c r="L101" i="4" l="1"/>
  <c r="F102"/>
  <c r="G100"/>
  <c r="K99"/>
  <c r="H98"/>
  <c r="J98" s="1"/>
  <c r="F103" i="3"/>
  <c r="G101"/>
  <c r="L102"/>
  <c r="K100"/>
  <c r="H99"/>
  <c r="J99" s="1"/>
  <c r="F103" i="4" l="1"/>
  <c r="G101"/>
  <c r="L102"/>
  <c r="K100"/>
  <c r="H99"/>
  <c r="J99" s="1"/>
  <c r="L103" i="3"/>
  <c r="F104"/>
  <c r="G102"/>
  <c r="K101"/>
  <c r="H100"/>
  <c r="J100" s="1"/>
  <c r="L103" i="4" l="1"/>
  <c r="F104"/>
  <c r="G102"/>
  <c r="K101"/>
  <c r="H100"/>
  <c r="J100" s="1"/>
  <c r="F105" i="3"/>
  <c r="G103"/>
  <c r="L104"/>
  <c r="K102"/>
  <c r="H101"/>
  <c r="J101" s="1"/>
  <c r="F105" i="4" l="1"/>
  <c r="G103"/>
  <c r="L104"/>
  <c r="K102"/>
  <c r="H101"/>
  <c r="J101" s="1"/>
  <c r="L105" i="3"/>
  <c r="F106"/>
  <c r="G104"/>
  <c r="K103"/>
  <c r="H102"/>
  <c r="J102" s="1"/>
  <c r="L105" i="4" l="1"/>
  <c r="F106"/>
  <c r="G104"/>
  <c r="K103"/>
  <c r="H102"/>
  <c r="J102" s="1"/>
  <c r="L106" i="3"/>
  <c r="F107"/>
  <c r="G105"/>
  <c r="K104"/>
  <c r="H103"/>
  <c r="J103" s="1"/>
  <c r="G105" i="4" l="1"/>
  <c r="L106"/>
  <c r="K104"/>
  <c r="H103"/>
  <c r="J103" s="1"/>
  <c r="L107" i="3"/>
  <c r="G106"/>
  <c r="K105"/>
  <c r="H104"/>
  <c r="J104" s="1"/>
  <c r="K105" i="4" l="1"/>
  <c r="H104"/>
  <c r="J104" s="1"/>
  <c r="K106" i="3"/>
  <c r="H105"/>
  <c r="J105" s="1"/>
  <c r="I80" i="2" l="1"/>
  <c r="I79"/>
  <c r="F79"/>
  <c r="G79"/>
  <c r="D79"/>
  <c r="G78"/>
  <c r="D78"/>
  <c r="F78" s="1"/>
  <c r="I78" s="1"/>
  <c r="G77"/>
  <c r="D77"/>
  <c r="F77" s="1"/>
  <c r="I77" s="1"/>
  <c r="G76"/>
  <c r="D76"/>
  <c r="F76" s="1"/>
  <c r="I76" s="1"/>
  <c r="G75"/>
  <c r="D75"/>
  <c r="F75" s="1"/>
  <c r="I75" s="1"/>
  <c r="G74"/>
  <c r="D74"/>
  <c r="F74" s="1"/>
  <c r="I74" s="1"/>
  <c r="G73"/>
  <c r="D73"/>
  <c r="F73" s="1"/>
  <c r="I73" s="1"/>
  <c r="G72"/>
  <c r="D72"/>
  <c r="F72" s="1"/>
  <c r="I72" s="1"/>
  <c r="G71"/>
  <c r="D71"/>
  <c r="F71" s="1"/>
  <c r="I71" s="1"/>
  <c r="G70"/>
  <c r="D70"/>
  <c r="F70" s="1"/>
  <c r="I70" s="1"/>
  <c r="G69"/>
  <c r="D69"/>
  <c r="F69" s="1"/>
  <c r="I69" s="1"/>
  <c r="G68"/>
  <c r="D68"/>
  <c r="F68" s="1"/>
  <c r="I68" s="1"/>
  <c r="G67"/>
  <c r="D67"/>
  <c r="F67" s="1"/>
  <c r="I67" s="1"/>
  <c r="G66"/>
  <c r="D66"/>
  <c r="F66" s="1"/>
  <c r="I66" s="1"/>
  <c r="G65"/>
  <c r="D65"/>
  <c r="F65" s="1"/>
  <c r="I65" s="1"/>
  <c r="G64"/>
  <c r="D64"/>
  <c r="F64" s="1"/>
  <c r="I64" s="1"/>
  <c r="F36"/>
  <c r="F37"/>
  <c r="F38"/>
  <c r="F39"/>
  <c r="F40"/>
  <c r="F41"/>
  <c r="F42"/>
  <c r="F43"/>
  <c r="F44"/>
  <c r="F45"/>
  <c r="F46"/>
  <c r="F47"/>
  <c r="F48"/>
  <c r="F49"/>
  <c r="I49" s="1"/>
  <c r="F35"/>
  <c r="I35" s="1"/>
  <c r="D36"/>
  <c r="D37"/>
  <c r="D38"/>
  <c r="D39"/>
  <c r="D40"/>
  <c r="D41"/>
  <c r="D42"/>
  <c r="D43"/>
  <c r="D44"/>
  <c r="D45"/>
  <c r="D46"/>
  <c r="D47"/>
  <c r="D48"/>
  <c r="D49"/>
  <c r="D50"/>
  <c r="D35"/>
  <c r="G49"/>
  <c r="G48"/>
  <c r="I48" s="1"/>
  <c r="G47"/>
  <c r="G46"/>
  <c r="I46"/>
  <c r="G45"/>
  <c r="G44"/>
  <c r="I44" s="1"/>
  <c r="G43"/>
  <c r="G42"/>
  <c r="I41"/>
  <c r="G41"/>
  <c r="G40"/>
  <c r="I40" s="1"/>
  <c r="G39"/>
  <c r="I39" s="1"/>
  <c r="G38"/>
  <c r="G37"/>
  <c r="I37" s="1"/>
  <c r="G36"/>
  <c r="I36" s="1"/>
  <c r="G35"/>
  <c r="I25"/>
  <c r="I22"/>
  <c r="I8"/>
  <c r="I9"/>
  <c r="I10"/>
  <c r="I11"/>
  <c r="I12"/>
  <c r="I13"/>
  <c r="I14"/>
  <c r="I15"/>
  <c r="I16"/>
  <c r="I17"/>
  <c r="I18"/>
  <c r="I19"/>
  <c r="I20"/>
  <c r="I21"/>
  <c r="I7"/>
  <c r="G8"/>
  <c r="G9"/>
  <c r="G10"/>
  <c r="G11"/>
  <c r="G12"/>
  <c r="G13"/>
  <c r="G14"/>
  <c r="G15"/>
  <c r="G16"/>
  <c r="G17"/>
  <c r="G18"/>
  <c r="G19"/>
  <c r="G20"/>
  <c r="G21"/>
  <c r="G7"/>
  <c r="F9"/>
  <c r="F10"/>
  <c r="F11"/>
  <c r="F12"/>
  <c r="F13"/>
  <c r="F14"/>
  <c r="F15"/>
  <c r="F16"/>
  <c r="F17"/>
  <c r="F18"/>
  <c r="F19"/>
  <c r="F20"/>
  <c r="F21"/>
  <c r="F8"/>
  <c r="F7"/>
  <c r="O47" i="1"/>
  <c r="O48"/>
  <c r="O49"/>
  <c r="O50"/>
  <c r="O51"/>
  <c r="O52"/>
  <c r="O53"/>
  <c r="O54"/>
  <c r="O55"/>
  <c r="O56"/>
  <c r="O57"/>
  <c r="O58"/>
  <c r="O59"/>
  <c r="O46"/>
  <c r="O45"/>
  <c r="N47"/>
  <c r="N48"/>
  <c r="N49"/>
  <c r="N50"/>
  <c r="N51"/>
  <c r="N52"/>
  <c r="N53"/>
  <c r="N54"/>
  <c r="N55"/>
  <c r="N56"/>
  <c r="N57"/>
  <c r="N58"/>
  <c r="N59"/>
  <c r="N46"/>
  <c r="N45"/>
  <c r="M46"/>
  <c r="M47"/>
  <c r="M48"/>
  <c r="M49"/>
  <c r="M50"/>
  <c r="M51"/>
  <c r="M52"/>
  <c r="M53"/>
  <c r="M54"/>
  <c r="M55"/>
  <c r="M56"/>
  <c r="M57"/>
  <c r="M58"/>
  <c r="M59"/>
  <c r="M45"/>
  <c r="L58"/>
  <c r="L57" s="1"/>
  <c r="L56" s="1"/>
  <c r="L55" s="1"/>
  <c r="L54" s="1"/>
  <c r="L53" s="1"/>
  <c r="L52" s="1"/>
  <c r="L51" s="1"/>
  <c r="L50" s="1"/>
  <c r="L49" s="1"/>
  <c r="L48" s="1"/>
  <c r="L47" s="1"/>
  <c r="L46" s="1"/>
  <c r="L45" s="1"/>
  <c r="M29"/>
  <c r="M28" s="1"/>
  <c r="M27" s="1"/>
  <c r="M26" s="1"/>
  <c r="M25" s="1"/>
  <c r="M24" s="1"/>
  <c r="M23" s="1"/>
  <c r="M22" s="1"/>
  <c r="M21" s="1"/>
  <c r="M20" s="1"/>
  <c r="M19" s="1"/>
  <c r="M18" s="1"/>
  <c r="M17" s="1"/>
  <c r="M30"/>
  <c r="L19"/>
  <c r="L20"/>
  <c r="L21"/>
  <c r="L22"/>
  <c r="L23"/>
  <c r="L24"/>
  <c r="L25"/>
  <c r="L26"/>
  <c r="L27"/>
  <c r="L28"/>
  <c r="L29"/>
  <c r="L30"/>
  <c r="L31"/>
  <c r="L18"/>
  <c r="L17"/>
  <c r="I45" i="2" l="1"/>
  <c r="I47"/>
  <c r="I43"/>
  <c r="I38"/>
  <c r="I42"/>
  <c r="I50" s="1"/>
</calcChain>
</file>

<file path=xl/sharedStrings.xml><?xml version="1.0" encoding="utf-8"?>
<sst xmlns="http://schemas.openxmlformats.org/spreadsheetml/2006/main" count="141" uniqueCount="74">
  <si>
    <t>PMA92C20</t>
  </si>
  <si>
    <t>Current age</t>
  </si>
  <si>
    <t>lx</t>
  </si>
  <si>
    <t>adue current age:remaining term</t>
  </si>
  <si>
    <t>adue 65:15=1+1p65*v^1+2p65*v^2+ so on till 14p65*v^14</t>
  </si>
  <si>
    <t>adue 66:14=1+1p66*v^1+2p66*v^2+ so on till 13p66*v^13</t>
  </si>
  <si>
    <t>and so on till adue79:1=1</t>
  </si>
  <si>
    <t>i</t>
  </si>
  <si>
    <t>Interest</t>
  </si>
  <si>
    <t>p</t>
  </si>
  <si>
    <t>Single premium</t>
  </si>
  <si>
    <t>v</t>
  </si>
  <si>
    <t>IE</t>
  </si>
  <si>
    <t>Initial expense</t>
  </si>
  <si>
    <t>A</t>
  </si>
  <si>
    <t>Annuity amount</t>
  </si>
  <si>
    <t>re</t>
  </si>
  <si>
    <t>Regular expense</t>
  </si>
  <si>
    <t>Policy</t>
  </si>
  <si>
    <t>Remaining</t>
  </si>
  <si>
    <t>Annuity-due</t>
  </si>
  <si>
    <t>duration</t>
  </si>
  <si>
    <t>term</t>
  </si>
  <si>
    <t>Discount</t>
  </si>
  <si>
    <t>Probability</t>
  </si>
  <si>
    <t>EPV</t>
  </si>
  <si>
    <t>factor</t>
  </si>
  <si>
    <t>imp</t>
  </si>
  <si>
    <t>2p65/1p65=1p66</t>
  </si>
  <si>
    <t>to get thius result just oben p to l for both</t>
  </si>
  <si>
    <t xml:space="preserve">if we divide first exp by 1p65*v^1, it vill give secind term </t>
  </si>
  <si>
    <t xml:space="preserve">vary imp video </t>
  </si>
  <si>
    <t>method2</t>
  </si>
  <si>
    <t xml:space="preserve">IN MET6HOD 2 </t>
  </si>
  <si>
    <t>WE USE FORMULA</t>
  </si>
  <si>
    <t>ADUE79:1=1</t>
  </si>
  <si>
    <t>adue78:2=adue79:1*1p78*v1+1</t>
  </si>
  <si>
    <t>adue77:3=adue78:2*1p77*v1+1</t>
  </si>
  <si>
    <t>and so on till end just drag</t>
  </si>
  <si>
    <t>i used purple one to calculate methods 1</t>
  </si>
  <si>
    <t>and yellow one to calculate 2</t>
  </si>
  <si>
    <t>reservers</t>
  </si>
  <si>
    <t>anuity factors</t>
  </si>
  <si>
    <t>pv</t>
  </si>
  <si>
    <t>pv expenses</t>
  </si>
  <si>
    <t>resewrves</t>
  </si>
  <si>
    <t>reserves calcul;ation pleazse dom 2,3 questions more veryt imp</t>
  </si>
  <si>
    <t>iont</t>
  </si>
  <si>
    <t>p[eremioun</t>
  </si>
  <si>
    <t>time</t>
  </si>
  <si>
    <t>tpx</t>
  </si>
  <si>
    <t>df</t>
  </si>
  <si>
    <t>amount</t>
  </si>
  <si>
    <t>epv</t>
  </si>
  <si>
    <t>ret acc value</t>
  </si>
  <si>
    <t>t|px</t>
  </si>
  <si>
    <t>dx</t>
  </si>
  <si>
    <t>premiun</t>
  </si>
  <si>
    <t>probability</t>
  </si>
  <si>
    <t>age</t>
  </si>
  <si>
    <t>q[x]</t>
  </si>
  <si>
    <t>q[x-1]+1</t>
  </si>
  <si>
    <t>qx</t>
  </si>
  <si>
    <t>l[x-1]+1</t>
  </si>
  <si>
    <t>l[x]</t>
  </si>
  <si>
    <t>d[x]</t>
  </si>
  <si>
    <t>d[x-1]+1</t>
  </si>
  <si>
    <t>annuity due</t>
  </si>
  <si>
    <t>int</t>
  </si>
  <si>
    <t>assurance</t>
  </si>
  <si>
    <t>epv of benefits</t>
  </si>
  <si>
    <t>epv expenses</t>
  </si>
  <si>
    <t>comm</t>
  </si>
  <si>
    <t>reserve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</si>
</sst>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#,##0.0000"/>
    <numFmt numFmtId="166" formatCode="0.00000"/>
    <numFmt numFmtId="167" formatCode="0.000000"/>
    <numFmt numFmtId="169" formatCode="0.0000"/>
  </numFmts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0" fillId="0" borderId="0" xfId="0" applyFill="1" applyBorder="1" applyAlignment="1">
      <alignment horizontal="center"/>
    </xf>
    <xf numFmtId="169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2" xfId="0" applyNumberFormat="1" applyFill="1" applyBorder="1"/>
    <xf numFmtId="16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>
        <c:manualLayout>
          <c:layoutTarget val="inner"/>
          <c:xMode val="edge"/>
          <c:yMode val="edge"/>
          <c:x val="0.32968285214348209"/>
          <c:y val="2.8252405949256341E-2"/>
          <c:w val="0.66937270341207344"/>
          <c:h val="0.74020669291338581"/>
        </c:manualLayout>
      </c:layout>
      <c:lineChart>
        <c:grouping val="standard"/>
        <c:ser>
          <c:idx val="0"/>
          <c:order val="0"/>
          <c:tx>
            <c:strRef>
              <c:f>Sheet3!$V$7</c:f>
              <c:strCache>
                <c:ptCount val="1"/>
                <c:pt idx="0">
                  <c:v>-3756</c:v>
                </c:pt>
              </c:strCache>
            </c:strRef>
          </c:tx>
          <c:marker>
            <c:symbol val="none"/>
          </c:marker>
          <c:val>
            <c:numRef>
              <c:f>Sheet3!$V$7:$V$25</c:f>
              <c:numCache>
                <c:formatCode>0</c:formatCode>
                <c:ptCount val="19"/>
                <c:pt idx="0">
                  <c:v>-3756.0110313081605</c:v>
                </c:pt>
                <c:pt idx="1">
                  <c:v>-1676.5502747899227</c:v>
                </c:pt>
                <c:pt idx="2">
                  <c:v>1578.376183530374</c:v>
                </c:pt>
                <c:pt idx="3">
                  <c:v>4961.975169001671</c:v>
                </c:pt>
                <c:pt idx="4">
                  <c:v>8479.188275739165</c:v>
                </c:pt>
                <c:pt idx="5">
                  <c:v>12135.29248531357</c:v>
                </c:pt>
                <c:pt idx="6">
                  <c:v>15935.73151943308</c:v>
                </c:pt>
                <c:pt idx="7">
                  <c:v>19886.300948811204</c:v>
                </c:pt>
                <c:pt idx="8">
                  <c:v>23993.193166953384</c:v>
                </c:pt>
                <c:pt idx="9">
                  <c:v>28262.891528466604</c:v>
                </c:pt>
                <c:pt idx="10">
                  <c:v>32702.460955996583</c:v>
                </c:pt>
                <c:pt idx="11">
                  <c:v>37319.42496303012</c:v>
                </c:pt>
                <c:pt idx="12">
                  <c:v>42121.925150038776</c:v>
                </c:pt>
                <c:pt idx="13">
                  <c:v>47118.905221747744</c:v>
                </c:pt>
                <c:pt idx="14">
                  <c:v>52320.037977232932</c:v>
                </c:pt>
                <c:pt idx="15">
                  <c:v>57736.107461757187</c:v>
                </c:pt>
                <c:pt idx="16">
                  <c:v>63378.980197993806</c:v>
                </c:pt>
                <c:pt idx="17">
                  <c:v>69261.96741991755</c:v>
                </c:pt>
                <c:pt idx="18">
                  <c:v>75400</c:v>
                </c:pt>
              </c:numCache>
            </c:numRef>
          </c:val>
        </c:ser>
        <c:marker val="1"/>
        <c:axId val="77771904"/>
        <c:axId val="77773440"/>
      </c:lineChart>
      <c:catAx>
        <c:axId val="77771904"/>
        <c:scaling>
          <c:orientation val="minMax"/>
        </c:scaling>
        <c:axPos val="b"/>
        <c:tickLblPos val="nextTo"/>
        <c:crossAx val="77773440"/>
        <c:crosses val="autoZero"/>
        <c:auto val="1"/>
        <c:lblAlgn val="ctr"/>
        <c:lblOffset val="100"/>
      </c:catAx>
      <c:valAx>
        <c:axId val="77773440"/>
        <c:scaling>
          <c:orientation val="minMax"/>
        </c:scaling>
        <c:axPos val="l"/>
        <c:majorGridlines/>
        <c:numFmt formatCode="0" sourceLinked="1"/>
        <c:tickLblPos val="nextTo"/>
        <c:crossAx val="7777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8</xdr:row>
      <xdr:rowOff>161925</xdr:rowOff>
    </xdr:from>
    <xdr:to>
      <xdr:col>18</xdr:col>
      <xdr:colOff>85725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0"/>
  <sheetViews>
    <sheetView topLeftCell="C1" workbookViewId="0">
      <selection activeCell="D1" sqref="D1"/>
    </sheetView>
  </sheetViews>
  <sheetFormatPr defaultRowHeight="15"/>
  <cols>
    <col min="15" max="15" width="12.140625" bestFit="1" customWidth="1"/>
  </cols>
  <sheetData>
    <row r="1" spans="1:21">
      <c r="A1" t="s">
        <v>0</v>
      </c>
      <c r="E1" t="s">
        <v>31</v>
      </c>
      <c r="G1" t="s">
        <v>46</v>
      </c>
    </row>
    <row r="2" spans="1:21">
      <c r="A2" t="s">
        <v>1</v>
      </c>
      <c r="B2" t="s">
        <v>2</v>
      </c>
    </row>
    <row r="3" spans="1:21">
      <c r="A3">
        <v>65</v>
      </c>
      <c r="B3" s="1">
        <v>9647.7970000000005</v>
      </c>
    </row>
    <row r="4" spans="1:21">
      <c r="A4">
        <v>66</v>
      </c>
      <c r="B4" s="1">
        <v>9589.6020000000008</v>
      </c>
      <c r="D4" s="5" t="s">
        <v>3</v>
      </c>
      <c r="E4" s="5"/>
      <c r="F4" s="5"/>
      <c r="G4" s="5"/>
      <c r="H4" s="5"/>
      <c r="I4" s="5"/>
      <c r="P4" s="5" t="s">
        <v>27</v>
      </c>
      <c r="Q4" s="5"/>
      <c r="R4" s="5"/>
      <c r="S4" s="5"/>
      <c r="T4" s="5"/>
      <c r="U4" s="5"/>
    </row>
    <row r="5" spans="1:21">
      <c r="A5">
        <v>67</v>
      </c>
      <c r="B5" s="1">
        <v>9521.0650000000005</v>
      </c>
      <c r="D5" s="5"/>
      <c r="E5" s="5"/>
      <c r="F5" s="5"/>
      <c r="G5" s="5"/>
      <c r="H5" s="5"/>
      <c r="I5" s="5"/>
      <c r="P5" s="5" t="s">
        <v>28</v>
      </c>
      <c r="Q5" s="5"/>
      <c r="R5" s="5"/>
      <c r="S5" s="5"/>
      <c r="T5" s="5"/>
      <c r="U5" s="5"/>
    </row>
    <row r="6" spans="1:21">
      <c r="A6">
        <v>68</v>
      </c>
      <c r="B6" s="1">
        <v>9440.7170000000006</v>
      </c>
      <c r="D6" s="5" t="s">
        <v>4</v>
      </c>
      <c r="E6" s="5"/>
      <c r="F6" s="5"/>
      <c r="G6" s="5"/>
      <c r="H6" s="5"/>
      <c r="I6" s="5"/>
      <c r="P6" s="5" t="s">
        <v>29</v>
      </c>
      <c r="Q6" s="5"/>
      <c r="R6" s="5"/>
      <c r="S6" s="5"/>
      <c r="T6" s="5"/>
      <c r="U6" s="5"/>
    </row>
    <row r="7" spans="1:21">
      <c r="A7">
        <v>69</v>
      </c>
      <c r="B7" s="1">
        <v>9346.9699999999993</v>
      </c>
      <c r="D7" s="5" t="s">
        <v>5</v>
      </c>
      <c r="E7" s="5"/>
      <c r="F7" s="5"/>
      <c r="G7" s="5"/>
      <c r="H7" s="5"/>
      <c r="I7" s="5"/>
      <c r="J7" t="s">
        <v>30</v>
      </c>
    </row>
    <row r="8" spans="1:21">
      <c r="A8">
        <v>70</v>
      </c>
      <c r="B8" s="1">
        <v>9238.134</v>
      </c>
      <c r="D8" s="5" t="s">
        <v>6</v>
      </c>
      <c r="E8" s="5"/>
      <c r="F8" s="5"/>
      <c r="G8" s="5"/>
      <c r="H8" s="5"/>
      <c r="I8" s="5"/>
    </row>
    <row r="9" spans="1:21">
      <c r="A9">
        <v>71</v>
      </c>
      <c r="B9" s="1">
        <v>9112.4490000000005</v>
      </c>
      <c r="D9" s="5"/>
      <c r="E9" s="5"/>
      <c r="F9" s="5"/>
      <c r="G9" s="5"/>
      <c r="H9" s="5"/>
      <c r="I9" s="5"/>
    </row>
    <row r="10" spans="1:21">
      <c r="A10">
        <v>72</v>
      </c>
      <c r="B10" s="1">
        <v>8968.0990000000002</v>
      </c>
    </row>
    <row r="11" spans="1:21">
      <c r="A11">
        <v>73</v>
      </c>
      <c r="B11" s="1">
        <v>8803.2649999999994</v>
      </c>
      <c r="G11" t="s">
        <v>7</v>
      </c>
      <c r="H11" s="2">
        <v>0.03</v>
      </c>
      <c r="I11" t="s">
        <v>8</v>
      </c>
      <c r="K11" t="s">
        <v>9</v>
      </c>
      <c r="L11" s="3">
        <v>100000</v>
      </c>
      <c r="M11" t="s">
        <v>10</v>
      </c>
    </row>
    <row r="12" spans="1:21">
      <c r="A12">
        <v>74</v>
      </c>
      <c r="B12" s="1">
        <v>8616.17</v>
      </c>
      <c r="G12" t="s">
        <v>11</v>
      </c>
      <c r="H12">
        <v>0.97089999999999999</v>
      </c>
      <c r="K12" t="s">
        <v>12</v>
      </c>
      <c r="L12">
        <v>500</v>
      </c>
      <c r="M12" t="s">
        <v>13</v>
      </c>
    </row>
    <row r="13" spans="1:21">
      <c r="A13">
        <v>75</v>
      </c>
      <c r="B13" s="1">
        <v>8405.16</v>
      </c>
      <c r="G13" t="s">
        <v>14</v>
      </c>
      <c r="H13" s="3">
        <v>10000</v>
      </c>
      <c r="I13" t="s">
        <v>15</v>
      </c>
      <c r="K13" t="s">
        <v>16</v>
      </c>
      <c r="L13">
        <v>25</v>
      </c>
      <c r="M13" t="s">
        <v>17</v>
      </c>
    </row>
    <row r="14" spans="1:21">
      <c r="A14">
        <v>76</v>
      </c>
      <c r="B14" s="1">
        <v>8168.7979999999998</v>
      </c>
    </row>
    <row r="15" spans="1:21">
      <c r="A15">
        <v>77</v>
      </c>
      <c r="B15" s="1">
        <v>7905.9340000000002</v>
      </c>
      <c r="D15" t="s">
        <v>0</v>
      </c>
      <c r="G15" t="s">
        <v>18</v>
      </c>
      <c r="H15" t="s">
        <v>19</v>
      </c>
      <c r="L15" s="5" t="s">
        <v>20</v>
      </c>
    </row>
    <row r="16" spans="1:21">
      <c r="A16">
        <v>78</v>
      </c>
      <c r="B16" s="1">
        <v>7615.8180000000002</v>
      </c>
      <c r="D16" t="s">
        <v>1</v>
      </c>
      <c r="E16" t="s">
        <v>2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s="5" t="s">
        <v>26</v>
      </c>
      <c r="M16" s="4" t="s">
        <v>32</v>
      </c>
      <c r="N16" s="4"/>
      <c r="O16" s="4"/>
      <c r="P16" s="4"/>
      <c r="Q16" s="4"/>
    </row>
    <row r="17" spans="1:19">
      <c r="A17">
        <v>79</v>
      </c>
      <c r="B17" s="1">
        <v>7298.223</v>
      </c>
      <c r="D17">
        <v>65</v>
      </c>
      <c r="E17" s="1">
        <v>9647.7970000000005</v>
      </c>
      <c r="G17">
        <v>0</v>
      </c>
      <c r="H17">
        <v>15</v>
      </c>
      <c r="I17">
        <v>1</v>
      </c>
      <c r="J17">
        <v>1</v>
      </c>
      <c r="K17">
        <v>1</v>
      </c>
      <c r="L17" s="5">
        <f>SUM(K17:K31)</f>
        <v>11.301412000000001</v>
      </c>
      <c r="M17" s="4">
        <f t="shared" ref="M17:M29" si="0">(M18*(E18/E17)*$H$12)+1</f>
        <v>11.303278403584805</v>
      </c>
      <c r="N17" s="4"/>
      <c r="O17" s="4" t="s">
        <v>33</v>
      </c>
      <c r="P17" s="4"/>
      <c r="Q17" s="4"/>
      <c r="S17" t="s">
        <v>39</v>
      </c>
    </row>
    <row r="18" spans="1:19">
      <c r="A18">
        <v>80</v>
      </c>
      <c r="B18" s="1">
        <v>6953.5360000000001</v>
      </c>
      <c r="D18">
        <v>66</v>
      </c>
      <c r="E18" s="1">
        <v>9589.6020000000008</v>
      </c>
      <c r="G18">
        <v>1</v>
      </c>
      <c r="H18">
        <v>14</v>
      </c>
      <c r="I18">
        <v>0.97087400000000001</v>
      </c>
      <c r="J18">
        <v>0.99396799999999996</v>
      </c>
      <c r="K18">
        <v>0.96501800000000004</v>
      </c>
      <c r="L18" s="5">
        <f>SUM(K18:$K$31)/((B4/$B$3)*(1+$H$11)^(-G18))</f>
        <v>10.674844455801706</v>
      </c>
      <c r="M18" s="4">
        <f t="shared" si="0"/>
        <v>10.676490252415782</v>
      </c>
      <c r="N18" s="4"/>
      <c r="O18" s="4" t="s">
        <v>34</v>
      </c>
      <c r="P18" s="4"/>
      <c r="Q18" s="4"/>
      <c r="S18" t="s">
        <v>40</v>
      </c>
    </row>
    <row r="19" spans="1:19">
      <c r="D19">
        <v>67</v>
      </c>
      <c r="E19" s="1">
        <v>9521.0650000000005</v>
      </c>
      <c r="G19">
        <v>2</v>
      </c>
      <c r="H19">
        <v>13</v>
      </c>
      <c r="I19">
        <v>0.94259599999999999</v>
      </c>
      <c r="J19">
        <v>0.98686399999999996</v>
      </c>
      <c r="K19">
        <v>0.93021399999999999</v>
      </c>
      <c r="L19" s="5">
        <f>SUM(K19:$K$31)/((B5/$B$3)*(1+$H$11)^(-G19))</f>
        <v>10.03682257563421</v>
      </c>
      <c r="M19" s="4">
        <f t="shared" si="0"/>
        <v>10.038259424026702</v>
      </c>
      <c r="N19" s="4"/>
      <c r="O19" s="4" t="s">
        <v>35</v>
      </c>
      <c r="P19" s="4"/>
      <c r="Q19" s="4"/>
    </row>
    <row r="20" spans="1:19">
      <c r="D20">
        <v>68</v>
      </c>
      <c r="E20" s="1">
        <v>9440.7170000000006</v>
      </c>
      <c r="G20">
        <v>3</v>
      </c>
      <c r="H20">
        <v>12</v>
      </c>
      <c r="I20">
        <v>0.91514200000000001</v>
      </c>
      <c r="J20">
        <v>0.97853599999999996</v>
      </c>
      <c r="K20">
        <v>0.89549900000000004</v>
      </c>
      <c r="L20" s="5">
        <f>SUM(K20:$K$31)/((B6/$B$3)*(1+$H$11)^(-G20))</f>
        <v>9.3871452318127062</v>
      </c>
      <c r="M20" s="4">
        <f t="shared" si="0"/>
        <v>9.3883841697409736</v>
      </c>
      <c r="N20" s="4"/>
      <c r="O20" s="4" t="s">
        <v>36</v>
      </c>
      <c r="P20" s="4"/>
      <c r="Q20" s="4"/>
    </row>
    <row r="21" spans="1:19">
      <c r="D21">
        <v>69</v>
      </c>
      <c r="E21" s="1">
        <v>9346.9699999999993</v>
      </c>
      <c r="G21">
        <v>4</v>
      </c>
      <c r="H21">
        <v>11</v>
      </c>
      <c r="I21">
        <v>0.88848700000000003</v>
      </c>
      <c r="J21">
        <v>0.96881899999999999</v>
      </c>
      <c r="K21">
        <v>0.86078299999999996</v>
      </c>
      <c r="L21" s="5">
        <f>SUM(K21:$K$31)/((B7/$B$3)*(1+$H$11)^(-G21))</f>
        <v>8.7254035768893239</v>
      </c>
      <c r="M21" s="4">
        <f t="shared" si="0"/>
        <v>8.72645676456861</v>
      </c>
      <c r="N21" s="4"/>
      <c r="O21" s="4" t="s">
        <v>37</v>
      </c>
      <c r="P21" s="4"/>
      <c r="Q21" s="4"/>
    </row>
    <row r="22" spans="1:19">
      <c r="D22">
        <v>70</v>
      </c>
      <c r="E22" s="1">
        <v>9238.134</v>
      </c>
      <c r="G22">
        <v>5</v>
      </c>
      <c r="H22">
        <v>10</v>
      </c>
      <c r="I22">
        <v>0.86260899999999996</v>
      </c>
      <c r="J22">
        <v>0.957538</v>
      </c>
      <c r="K22">
        <v>0.82598099999999997</v>
      </c>
      <c r="L22" s="5">
        <f>SUM(K22:$K$31)/((B8/$B$3)*(1+$H$11)^(-G22))</f>
        <v>8.0509106506591532</v>
      </c>
      <c r="M22" s="4">
        <f t="shared" si="0"/>
        <v>8.0517905474439964</v>
      </c>
      <c r="N22" s="4"/>
      <c r="O22" s="4" t="s">
        <v>38</v>
      </c>
      <c r="P22" s="4"/>
      <c r="Q22" s="4"/>
    </row>
    <row r="23" spans="1:19">
      <c r="D23">
        <v>71</v>
      </c>
      <c r="E23" s="1">
        <v>9112.4490000000005</v>
      </c>
      <c r="G23">
        <v>6</v>
      </c>
      <c r="H23">
        <v>9</v>
      </c>
      <c r="I23">
        <v>0.83748400000000001</v>
      </c>
      <c r="J23">
        <v>0.94451099999999999</v>
      </c>
      <c r="K23">
        <v>0.79101299999999997</v>
      </c>
      <c r="L23" s="5">
        <f>SUM(K23:$K$31)/((B9/$B$3)*(1+$H$11)^(-G23))</f>
        <v>7.3626061857796836</v>
      </c>
      <c r="M23" s="4">
        <f t="shared" si="0"/>
        <v>7.3633263630300574</v>
      </c>
      <c r="N23" s="4"/>
      <c r="O23" s="4"/>
      <c r="P23" s="4"/>
      <c r="Q23" s="4"/>
    </row>
    <row r="24" spans="1:19">
      <c r="D24">
        <v>72</v>
      </c>
      <c r="E24" s="1">
        <v>8968.0990000000002</v>
      </c>
      <c r="G24">
        <v>7</v>
      </c>
      <c r="H24">
        <v>8</v>
      </c>
      <c r="I24">
        <v>0.81309200000000004</v>
      </c>
      <c r="J24">
        <v>0.92954899999999996</v>
      </c>
      <c r="K24">
        <v>0.75580800000000004</v>
      </c>
      <c r="L24" s="5">
        <f>SUM(K24:$K$31)/((B10/$B$3)*(1+$H$11)^(-G24))</f>
        <v>6.6589688375341707</v>
      </c>
      <c r="M24" s="4">
        <f t="shared" si="0"/>
        <v>6.6595427893043002</v>
      </c>
      <c r="N24" s="4"/>
      <c r="O24" s="4"/>
      <c r="P24" s="4"/>
      <c r="Q24" s="4"/>
    </row>
    <row r="25" spans="1:19">
      <c r="D25">
        <v>73</v>
      </c>
      <c r="E25" s="1">
        <v>8803.2649999999994</v>
      </c>
      <c r="G25">
        <v>8</v>
      </c>
      <c r="H25">
        <v>7</v>
      </c>
      <c r="I25">
        <v>0.78940900000000003</v>
      </c>
      <c r="J25">
        <v>0.91246400000000005</v>
      </c>
      <c r="K25">
        <v>0.72030700000000003</v>
      </c>
      <c r="L25" s="5">
        <f>SUM(K25:$K$31)/((B11/$B$3)*(1+$H$11)^(-G25))</f>
        <v>5.9378767281436104</v>
      </c>
      <c r="M25" s="4">
        <f t="shared" si="0"/>
        <v>5.9383181992359697</v>
      </c>
      <c r="N25" s="4"/>
      <c r="O25" s="4"/>
      <c r="P25" s="4"/>
      <c r="Q25" s="4"/>
    </row>
    <row r="26" spans="1:19">
      <c r="D26">
        <v>74</v>
      </c>
      <c r="E26" s="1">
        <v>8616.17</v>
      </c>
      <c r="G26">
        <v>9</v>
      </c>
      <c r="H26">
        <v>6</v>
      </c>
      <c r="I26">
        <v>0.76641700000000001</v>
      </c>
      <c r="J26">
        <v>0.89307099999999995</v>
      </c>
      <c r="K26">
        <v>0.68446499999999999</v>
      </c>
      <c r="L26" s="5">
        <f>SUM(K26:$K$31)/((B12/$B$3)*(1+$H$11)^(-G26))</f>
        <v>5.1964532235174108</v>
      </c>
      <c r="M26" s="4">
        <f t="shared" si="0"/>
        <v>5.1967770499619963</v>
      </c>
      <c r="N26" s="4"/>
      <c r="O26" s="4"/>
      <c r="P26" s="4"/>
      <c r="Q26" s="4"/>
    </row>
    <row r="27" spans="1:19">
      <c r="D27">
        <v>75</v>
      </c>
      <c r="E27" s="1">
        <v>8405.16</v>
      </c>
      <c r="G27">
        <v>10</v>
      </c>
      <c r="H27">
        <v>5</v>
      </c>
      <c r="I27">
        <v>0.74409400000000003</v>
      </c>
      <c r="J27">
        <v>0.87119999999999997</v>
      </c>
      <c r="K27">
        <v>0.64825500000000003</v>
      </c>
      <c r="L27" s="5">
        <f>SUM(K27:$K$31)/((B13/$B$3)*(1+$H$11)^(-G27))</f>
        <v>4.4308581418454223</v>
      </c>
      <c r="M27" s="4">
        <f t="shared" si="0"/>
        <v>4.4310808198225935</v>
      </c>
      <c r="N27" s="4"/>
      <c r="O27" s="4"/>
      <c r="P27" s="4"/>
      <c r="Q27" s="4"/>
    </row>
    <row r="28" spans="1:19">
      <c r="D28">
        <v>76</v>
      </c>
      <c r="E28" s="1">
        <v>8168.7979999999998</v>
      </c>
      <c r="G28">
        <v>11</v>
      </c>
      <c r="H28">
        <v>4</v>
      </c>
      <c r="I28">
        <v>0.72242099999999998</v>
      </c>
      <c r="J28">
        <v>0.84670100000000004</v>
      </c>
      <c r="K28">
        <v>0.61167499999999997</v>
      </c>
      <c r="L28" s="5">
        <f>SUM(K28:$K$31)/((B14/$B$3)*(1+$H$11)^(-G28))</f>
        <v>3.6360322665046048</v>
      </c>
      <c r="M28" s="4">
        <f t="shared" si="0"/>
        <v>3.636170802183786</v>
      </c>
      <c r="N28" s="4"/>
      <c r="O28" s="4"/>
      <c r="P28" s="4"/>
      <c r="Q28" s="4"/>
    </row>
    <row r="29" spans="1:19">
      <c r="D29">
        <v>77</v>
      </c>
      <c r="E29" s="1">
        <v>7905.9340000000002</v>
      </c>
      <c r="G29">
        <v>12</v>
      </c>
      <c r="H29">
        <v>3</v>
      </c>
      <c r="I29">
        <v>0.70138</v>
      </c>
      <c r="J29">
        <v>0.81945500000000004</v>
      </c>
      <c r="K29">
        <v>0.57474899999999995</v>
      </c>
      <c r="L29" s="5">
        <f>SUM(K29:$K$31)/((B15/$B$3)*(1+$H$11)^(-G29))</f>
        <v>2.8053874011781672</v>
      </c>
      <c r="M29" s="4">
        <f t="shared" si="0"/>
        <v>2.805459585903276</v>
      </c>
      <c r="N29" s="4"/>
      <c r="O29" s="4"/>
      <c r="P29" s="4"/>
      <c r="Q29" s="4"/>
    </row>
    <row r="30" spans="1:19">
      <c r="D30">
        <v>78</v>
      </c>
      <c r="E30" s="1">
        <v>7615.8180000000002</v>
      </c>
      <c r="G30">
        <v>13</v>
      </c>
      <c r="H30">
        <v>2</v>
      </c>
      <c r="I30">
        <v>0.68095099999999997</v>
      </c>
      <c r="J30">
        <v>0.78938399999999997</v>
      </c>
      <c r="K30">
        <v>0.53753200000000001</v>
      </c>
      <c r="L30" s="5">
        <f>SUM(K30:$K$31)/((B16/$B$3)*(1+$H$11)^(-G30))</f>
        <v>1.930386709615201</v>
      </c>
      <c r="M30" s="4">
        <f>(M31*(E31/E30)*$H$12)+1</f>
        <v>1.9304115080875093</v>
      </c>
      <c r="N30" s="4"/>
      <c r="O30" s="4"/>
      <c r="P30" s="4"/>
      <c r="Q30" s="4"/>
    </row>
    <row r="31" spans="1:19">
      <c r="D31">
        <v>79</v>
      </c>
      <c r="E31" s="1">
        <v>7298.223</v>
      </c>
      <c r="G31">
        <v>14</v>
      </c>
      <c r="H31">
        <v>1</v>
      </c>
      <c r="I31">
        <v>0.66111799999999998</v>
      </c>
      <c r="J31">
        <v>0.75646500000000005</v>
      </c>
      <c r="K31">
        <v>0.50011300000000003</v>
      </c>
      <c r="L31" s="5">
        <f>SUM(K31:$K$31)/((B17/$B$3)*(1+$H$11)^(-G31))</f>
        <v>1.0000007305568601</v>
      </c>
      <c r="M31" s="4">
        <v>1</v>
      </c>
      <c r="N31" s="4"/>
      <c r="O31" s="4"/>
      <c r="P31" s="4"/>
      <c r="Q31" s="4"/>
    </row>
    <row r="32" spans="1:19">
      <c r="D32">
        <v>80</v>
      </c>
      <c r="E32" s="1">
        <v>6953.5360000000001</v>
      </c>
      <c r="G32">
        <v>15</v>
      </c>
      <c r="H32">
        <v>0</v>
      </c>
    </row>
    <row r="36" spans="4:15">
      <c r="E36" t="s">
        <v>41</v>
      </c>
    </row>
    <row r="39" spans="4:15">
      <c r="G39" t="s">
        <v>7</v>
      </c>
      <c r="H39" s="2">
        <v>0.03</v>
      </c>
      <c r="I39" t="s">
        <v>8</v>
      </c>
      <c r="K39" t="s">
        <v>9</v>
      </c>
      <c r="L39" s="3">
        <v>100000</v>
      </c>
      <c r="M39" t="s">
        <v>10</v>
      </c>
    </row>
    <row r="40" spans="4:15">
      <c r="G40" t="s">
        <v>11</v>
      </c>
      <c r="H40">
        <v>0.97089999999999999</v>
      </c>
      <c r="K40" t="s">
        <v>12</v>
      </c>
      <c r="L40">
        <v>500</v>
      </c>
      <c r="M40" t="s">
        <v>13</v>
      </c>
    </row>
    <row r="41" spans="4:15">
      <c r="G41" t="s">
        <v>14</v>
      </c>
      <c r="H41" s="3">
        <v>10000</v>
      </c>
      <c r="I41" t="s">
        <v>15</v>
      </c>
      <c r="K41" t="s">
        <v>16</v>
      </c>
      <c r="L41">
        <v>25</v>
      </c>
      <c r="M41" t="s">
        <v>17</v>
      </c>
    </row>
    <row r="43" spans="4:15">
      <c r="D43" t="s">
        <v>0</v>
      </c>
      <c r="G43" t="s">
        <v>18</v>
      </c>
      <c r="H43" t="s">
        <v>19</v>
      </c>
      <c r="L43" s="5"/>
    </row>
    <row r="44" spans="4:15">
      <c r="D44" t="s">
        <v>1</v>
      </c>
      <c r="E44" t="s">
        <v>2</v>
      </c>
      <c r="G44" t="s">
        <v>21</v>
      </c>
      <c r="H44" t="s">
        <v>22</v>
      </c>
      <c r="I44" t="s">
        <v>23</v>
      </c>
      <c r="J44" t="s">
        <v>24</v>
      </c>
      <c r="K44" t="s">
        <v>25</v>
      </c>
      <c r="L44" s="4" t="s">
        <v>42</v>
      </c>
      <c r="M44" t="s">
        <v>43</v>
      </c>
      <c r="N44" t="s">
        <v>44</v>
      </c>
      <c r="O44" t="s">
        <v>45</v>
      </c>
    </row>
    <row r="45" spans="4:15">
      <c r="D45">
        <v>65</v>
      </c>
      <c r="E45" s="1">
        <v>9647.7970000000005</v>
      </c>
      <c r="G45">
        <v>0</v>
      </c>
      <c r="H45">
        <v>15</v>
      </c>
      <c r="I45">
        <v>1</v>
      </c>
      <c r="J45">
        <v>1</v>
      </c>
      <c r="K45">
        <v>1</v>
      </c>
      <c r="L45" s="4">
        <f t="shared" ref="L45:L58" si="1">(L46*(E46/E45)*$H$12)+1</f>
        <v>11.303278403584805</v>
      </c>
      <c r="M45">
        <f>L45*$H$41</f>
        <v>113032.78403584805</v>
      </c>
      <c r="N45">
        <f>$L$40+$L$41*(L45-1)</f>
        <v>757.58196008962011</v>
      </c>
      <c r="O45" s="3">
        <f>M45+N45-$L$39</f>
        <v>13790.365995937667</v>
      </c>
    </row>
    <row r="46" spans="4:15">
      <c r="D46">
        <v>66</v>
      </c>
      <c r="E46" s="1">
        <v>9589.6020000000008</v>
      </c>
      <c r="G46">
        <v>1</v>
      </c>
      <c r="H46">
        <v>14</v>
      </c>
      <c r="I46">
        <v>0.97087400000000001</v>
      </c>
      <c r="J46">
        <v>0.99396799999999996</v>
      </c>
      <c r="K46">
        <v>0.96501800000000004</v>
      </c>
      <c r="L46" s="4">
        <f t="shared" si="1"/>
        <v>10.676490252415782</v>
      </c>
      <c r="M46">
        <f t="shared" ref="M46:M59" si="2">L46*$H$41</f>
        <v>106764.90252415782</v>
      </c>
      <c r="N46">
        <f>$L$41*L46</f>
        <v>266.91225631039453</v>
      </c>
      <c r="O46" s="7">
        <f>M46+N46</f>
        <v>107031.81478046821</v>
      </c>
    </row>
    <row r="47" spans="4:15">
      <c r="D47">
        <v>67</v>
      </c>
      <c r="E47" s="1">
        <v>9521.0650000000005</v>
      </c>
      <c r="G47">
        <v>2</v>
      </c>
      <c r="H47">
        <v>13</v>
      </c>
      <c r="I47">
        <v>0.94259599999999999</v>
      </c>
      <c r="J47">
        <v>0.98686399999999996</v>
      </c>
      <c r="K47">
        <v>0.93021399999999999</v>
      </c>
      <c r="L47" s="4">
        <f t="shared" si="1"/>
        <v>10.038259424026702</v>
      </c>
      <c r="M47">
        <f t="shared" si="2"/>
        <v>100382.59424026702</v>
      </c>
      <c r="N47">
        <f t="shared" ref="N47:N59" si="3">$L$41*L47</f>
        <v>250.95648560066755</v>
      </c>
      <c r="O47" s="7">
        <f t="shared" ref="O47:O59" si="4">M47+N47</f>
        <v>100633.55072586768</v>
      </c>
    </row>
    <row r="48" spans="4:15">
      <c r="D48">
        <v>68</v>
      </c>
      <c r="E48" s="1">
        <v>9440.7170000000006</v>
      </c>
      <c r="G48">
        <v>3</v>
      </c>
      <c r="H48">
        <v>12</v>
      </c>
      <c r="I48">
        <v>0.91514200000000001</v>
      </c>
      <c r="J48">
        <v>0.97853599999999996</v>
      </c>
      <c r="K48">
        <v>0.89549900000000004</v>
      </c>
      <c r="L48" s="4">
        <f t="shared" si="1"/>
        <v>9.3883841697409736</v>
      </c>
      <c r="M48">
        <f t="shared" si="2"/>
        <v>93883.841697409734</v>
      </c>
      <c r="N48">
        <f t="shared" si="3"/>
        <v>234.70960424352432</v>
      </c>
      <c r="O48" s="7">
        <f t="shared" si="4"/>
        <v>94118.551301653264</v>
      </c>
    </row>
    <row r="49" spans="4:15">
      <c r="D49">
        <v>69</v>
      </c>
      <c r="E49" s="1">
        <v>9346.9699999999993</v>
      </c>
      <c r="G49">
        <v>4</v>
      </c>
      <c r="H49">
        <v>11</v>
      </c>
      <c r="I49">
        <v>0.88848700000000003</v>
      </c>
      <c r="J49">
        <v>0.96881899999999999</v>
      </c>
      <c r="K49">
        <v>0.86078299999999996</v>
      </c>
      <c r="L49" s="4">
        <f t="shared" si="1"/>
        <v>8.72645676456861</v>
      </c>
      <c r="M49">
        <f t="shared" si="2"/>
        <v>87264.567645686097</v>
      </c>
      <c r="N49">
        <f t="shared" si="3"/>
        <v>218.16141911421525</v>
      </c>
      <c r="O49" s="7">
        <f t="shared" si="4"/>
        <v>87482.729064800311</v>
      </c>
    </row>
    <row r="50" spans="4:15">
      <c r="D50">
        <v>70</v>
      </c>
      <c r="E50" s="1">
        <v>9238.134</v>
      </c>
      <c r="G50">
        <v>5</v>
      </c>
      <c r="H50">
        <v>10</v>
      </c>
      <c r="I50">
        <v>0.86260899999999996</v>
      </c>
      <c r="J50">
        <v>0.957538</v>
      </c>
      <c r="K50">
        <v>0.82598099999999997</v>
      </c>
      <c r="L50" s="4">
        <f t="shared" si="1"/>
        <v>8.0517905474439964</v>
      </c>
      <c r="M50">
        <f t="shared" si="2"/>
        <v>80517.905474439962</v>
      </c>
      <c r="N50">
        <f t="shared" si="3"/>
        <v>201.29476368609991</v>
      </c>
      <c r="O50" s="7">
        <f t="shared" si="4"/>
        <v>80719.200238126068</v>
      </c>
    </row>
    <row r="51" spans="4:15">
      <c r="D51">
        <v>71</v>
      </c>
      <c r="E51" s="1">
        <v>9112.4490000000005</v>
      </c>
      <c r="G51">
        <v>6</v>
      </c>
      <c r="H51">
        <v>9</v>
      </c>
      <c r="I51">
        <v>0.83748400000000001</v>
      </c>
      <c r="J51">
        <v>0.94451099999999999</v>
      </c>
      <c r="K51">
        <v>0.79101299999999997</v>
      </c>
      <c r="L51" s="4">
        <f t="shared" si="1"/>
        <v>7.3633263630300574</v>
      </c>
      <c r="M51">
        <f t="shared" si="2"/>
        <v>73633.263630300571</v>
      </c>
      <c r="N51">
        <f t="shared" si="3"/>
        <v>184.08315907575144</v>
      </c>
      <c r="O51" s="7">
        <f t="shared" si="4"/>
        <v>73817.346789376315</v>
      </c>
    </row>
    <row r="52" spans="4:15">
      <c r="D52">
        <v>72</v>
      </c>
      <c r="E52" s="1">
        <v>8968.0990000000002</v>
      </c>
      <c r="G52">
        <v>7</v>
      </c>
      <c r="H52">
        <v>8</v>
      </c>
      <c r="I52">
        <v>0.81309200000000004</v>
      </c>
      <c r="J52">
        <v>0.92954899999999996</v>
      </c>
      <c r="K52">
        <v>0.75580800000000004</v>
      </c>
      <c r="L52" s="4">
        <f t="shared" si="1"/>
        <v>6.6595427893043002</v>
      </c>
      <c r="M52">
        <f t="shared" si="2"/>
        <v>66595.427893043001</v>
      </c>
      <c r="N52">
        <f t="shared" si="3"/>
        <v>166.48856973260752</v>
      </c>
      <c r="O52" s="7">
        <f t="shared" si="4"/>
        <v>66761.916462775611</v>
      </c>
    </row>
    <row r="53" spans="4:15">
      <c r="D53">
        <v>73</v>
      </c>
      <c r="E53" s="1">
        <v>8803.2649999999994</v>
      </c>
      <c r="G53">
        <v>8</v>
      </c>
      <c r="H53">
        <v>7</v>
      </c>
      <c r="I53">
        <v>0.78940900000000003</v>
      </c>
      <c r="J53">
        <v>0.91246400000000005</v>
      </c>
      <c r="K53">
        <v>0.72030700000000003</v>
      </c>
      <c r="L53" s="4">
        <f t="shared" si="1"/>
        <v>5.9383181992359697</v>
      </c>
      <c r="M53">
        <f t="shared" si="2"/>
        <v>59383.1819923597</v>
      </c>
      <c r="N53">
        <f t="shared" si="3"/>
        <v>148.45795498089925</v>
      </c>
      <c r="O53" s="7">
        <f t="shared" si="4"/>
        <v>59531.639947340598</v>
      </c>
    </row>
    <row r="54" spans="4:15">
      <c r="D54">
        <v>74</v>
      </c>
      <c r="E54" s="1">
        <v>8616.17</v>
      </c>
      <c r="G54">
        <v>9</v>
      </c>
      <c r="H54">
        <v>6</v>
      </c>
      <c r="I54">
        <v>0.76641700000000001</v>
      </c>
      <c r="J54">
        <v>0.89307099999999995</v>
      </c>
      <c r="K54">
        <v>0.68446499999999999</v>
      </c>
      <c r="L54" s="4">
        <f t="shared" si="1"/>
        <v>5.1967770499619963</v>
      </c>
      <c r="M54">
        <f t="shared" si="2"/>
        <v>51967.770499619961</v>
      </c>
      <c r="N54">
        <f t="shared" si="3"/>
        <v>129.91942624904991</v>
      </c>
      <c r="O54" s="7">
        <f t="shared" si="4"/>
        <v>52097.68992586901</v>
      </c>
    </row>
    <row r="55" spans="4:15">
      <c r="D55">
        <v>75</v>
      </c>
      <c r="E55" s="1">
        <v>8405.16</v>
      </c>
      <c r="G55">
        <v>10</v>
      </c>
      <c r="H55">
        <v>5</v>
      </c>
      <c r="I55">
        <v>0.74409400000000003</v>
      </c>
      <c r="J55">
        <v>0.87119999999999997</v>
      </c>
      <c r="K55">
        <v>0.64825500000000003</v>
      </c>
      <c r="L55" s="4">
        <f t="shared" si="1"/>
        <v>4.4310808198225935</v>
      </c>
      <c r="M55">
        <f t="shared" si="2"/>
        <v>44310.808198225932</v>
      </c>
      <c r="N55">
        <f t="shared" si="3"/>
        <v>110.77702049556484</v>
      </c>
      <c r="O55" s="7">
        <f t="shared" si="4"/>
        <v>44421.585218721499</v>
      </c>
    </row>
    <row r="56" spans="4:15">
      <c r="D56">
        <v>76</v>
      </c>
      <c r="E56" s="1">
        <v>8168.7979999999998</v>
      </c>
      <c r="G56">
        <v>11</v>
      </c>
      <c r="H56">
        <v>4</v>
      </c>
      <c r="I56">
        <v>0.72242099999999998</v>
      </c>
      <c r="J56">
        <v>0.84670100000000004</v>
      </c>
      <c r="K56">
        <v>0.61167499999999997</v>
      </c>
      <c r="L56" s="4">
        <f t="shared" si="1"/>
        <v>3.636170802183786</v>
      </c>
      <c r="M56">
        <f t="shared" si="2"/>
        <v>36361.708021837861</v>
      </c>
      <c r="N56">
        <f t="shared" si="3"/>
        <v>90.904270054594647</v>
      </c>
      <c r="O56" s="7">
        <f t="shared" si="4"/>
        <v>36452.612291892459</v>
      </c>
    </row>
    <row r="57" spans="4:15">
      <c r="D57">
        <v>77</v>
      </c>
      <c r="E57" s="1">
        <v>7905.9340000000002</v>
      </c>
      <c r="G57">
        <v>12</v>
      </c>
      <c r="H57">
        <v>3</v>
      </c>
      <c r="I57">
        <v>0.70138</v>
      </c>
      <c r="J57">
        <v>0.81945500000000004</v>
      </c>
      <c r="K57">
        <v>0.57474899999999995</v>
      </c>
      <c r="L57" s="4">
        <f t="shared" si="1"/>
        <v>2.805459585903276</v>
      </c>
      <c r="M57">
        <f t="shared" si="2"/>
        <v>28054.595859032761</v>
      </c>
      <c r="N57">
        <f t="shared" si="3"/>
        <v>70.136489647581897</v>
      </c>
      <c r="O57" s="7">
        <f t="shared" si="4"/>
        <v>28124.732348680343</v>
      </c>
    </row>
    <row r="58" spans="4:15">
      <c r="D58">
        <v>78</v>
      </c>
      <c r="E58" s="1">
        <v>7615.8180000000002</v>
      </c>
      <c r="G58">
        <v>13</v>
      </c>
      <c r="H58">
        <v>2</v>
      </c>
      <c r="I58">
        <v>0.68095099999999997</v>
      </c>
      <c r="J58">
        <v>0.78938399999999997</v>
      </c>
      <c r="K58">
        <v>0.53753200000000001</v>
      </c>
      <c r="L58" s="4">
        <f t="shared" si="1"/>
        <v>1.9304115080875093</v>
      </c>
      <c r="M58">
        <f t="shared" si="2"/>
        <v>19304.115080875094</v>
      </c>
      <c r="N58">
        <f t="shared" si="3"/>
        <v>48.260287702187732</v>
      </c>
      <c r="O58" s="7">
        <f t="shared" si="4"/>
        <v>19352.375368577283</v>
      </c>
    </row>
    <row r="59" spans="4:15">
      <c r="D59">
        <v>79</v>
      </c>
      <c r="E59" s="1">
        <v>7298.223</v>
      </c>
      <c r="G59">
        <v>14</v>
      </c>
      <c r="H59">
        <v>1</v>
      </c>
      <c r="I59">
        <v>0.66111799999999998</v>
      </c>
      <c r="J59">
        <v>0.75646500000000005</v>
      </c>
      <c r="K59">
        <v>0.50011300000000003</v>
      </c>
      <c r="L59" s="4">
        <v>1</v>
      </c>
      <c r="M59">
        <f t="shared" si="2"/>
        <v>10000</v>
      </c>
      <c r="N59">
        <f t="shared" si="3"/>
        <v>25</v>
      </c>
      <c r="O59" s="7">
        <f t="shared" si="4"/>
        <v>10025</v>
      </c>
    </row>
    <row r="60" spans="4:15">
      <c r="D60">
        <v>80</v>
      </c>
      <c r="E60" s="1">
        <v>6953.5360000000001</v>
      </c>
      <c r="G60">
        <v>15</v>
      </c>
      <c r="H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80"/>
  <sheetViews>
    <sheetView workbookViewId="0">
      <selection activeCell="G64" sqref="G64"/>
    </sheetView>
  </sheetViews>
  <sheetFormatPr defaultRowHeight="15"/>
  <cols>
    <col min="6" max="7" width="9.5703125" bestFit="1" customWidth="1"/>
  </cols>
  <sheetData>
    <row r="1" spans="2:9">
      <c r="E1" t="s">
        <v>47</v>
      </c>
      <c r="F1">
        <v>0.03</v>
      </c>
    </row>
    <row r="2" spans="2:9">
      <c r="E2" t="s">
        <v>11</v>
      </c>
      <c r="F2">
        <v>0.97089999999999999</v>
      </c>
    </row>
    <row r="3" spans="2:9">
      <c r="E3" t="s">
        <v>48</v>
      </c>
      <c r="F3">
        <v>1000</v>
      </c>
    </row>
    <row r="5" spans="2:9">
      <c r="B5" t="s">
        <v>0</v>
      </c>
    </row>
    <row r="6" spans="2:9">
      <c r="B6" t="s">
        <v>1</v>
      </c>
      <c r="C6" t="s">
        <v>2</v>
      </c>
      <c r="E6" t="s">
        <v>49</v>
      </c>
      <c r="F6" t="s">
        <v>50</v>
      </c>
      <c r="G6" t="s">
        <v>51</v>
      </c>
      <c r="H6" t="s">
        <v>52</v>
      </c>
      <c r="I6" t="s">
        <v>53</v>
      </c>
    </row>
    <row r="7" spans="2:9">
      <c r="B7">
        <v>65</v>
      </c>
      <c r="C7" s="6">
        <v>9647.7970000000005</v>
      </c>
      <c r="E7">
        <v>0</v>
      </c>
      <c r="F7">
        <f>1</f>
        <v>1</v>
      </c>
      <c r="G7" s="9">
        <f>(1+$F$1)^-E7</f>
        <v>1</v>
      </c>
      <c r="H7">
        <v>1000</v>
      </c>
      <c r="I7">
        <f>F7*G7*H7</f>
        <v>1000</v>
      </c>
    </row>
    <row r="8" spans="2:9">
      <c r="B8">
        <v>66</v>
      </c>
      <c r="C8" s="6">
        <v>9589.6020000000008</v>
      </c>
      <c r="E8">
        <v>1</v>
      </c>
      <c r="F8" s="8">
        <f>C8/$C$7</f>
        <v>0.9939680530176993</v>
      </c>
      <c r="G8" s="9">
        <f t="shared" ref="G8:G21" si="0">(1+$F$1)^-E8</f>
        <v>0.970873786407767</v>
      </c>
      <c r="H8">
        <v>1000</v>
      </c>
      <c r="I8">
        <f t="shared" ref="I8:I21" si="1">F8*G8*H8</f>
        <v>965.01752720164984</v>
      </c>
    </row>
    <row r="9" spans="2:9">
      <c r="B9">
        <v>67</v>
      </c>
      <c r="C9" s="6">
        <v>9521.0650000000005</v>
      </c>
      <c r="E9">
        <v>2</v>
      </c>
      <c r="F9" s="8">
        <f t="shared" ref="F9:F21" si="2">C9/$C$7</f>
        <v>0.98686415147416551</v>
      </c>
      <c r="G9" s="9">
        <f t="shared" si="0"/>
        <v>0.94259590913375435</v>
      </c>
      <c r="H9">
        <v>1000</v>
      </c>
      <c r="I9">
        <f t="shared" si="1"/>
        <v>930.21411205030211</v>
      </c>
    </row>
    <row r="10" spans="2:9">
      <c r="B10">
        <v>68</v>
      </c>
      <c r="C10" s="6">
        <v>9440.7170000000006</v>
      </c>
      <c r="E10">
        <v>3</v>
      </c>
      <c r="F10" s="8">
        <f t="shared" si="2"/>
        <v>0.97853603263003985</v>
      </c>
      <c r="G10" s="9">
        <f t="shared" si="0"/>
        <v>0.91514165935315961</v>
      </c>
      <c r="H10">
        <v>1000</v>
      </c>
      <c r="I10">
        <f t="shared" si="1"/>
        <v>895.49908863791211</v>
      </c>
    </row>
    <row r="11" spans="2:9">
      <c r="B11">
        <v>69</v>
      </c>
      <c r="C11" s="6">
        <v>9346.9699999999993</v>
      </c>
      <c r="E11">
        <v>4</v>
      </c>
      <c r="F11" s="8">
        <f t="shared" si="2"/>
        <v>0.96881909932391808</v>
      </c>
      <c r="G11" s="9">
        <f t="shared" si="0"/>
        <v>0.888487047915689</v>
      </c>
      <c r="H11">
        <v>1000</v>
      </c>
      <c r="I11">
        <f t="shared" si="1"/>
        <v>860.78322152264468</v>
      </c>
    </row>
    <row r="12" spans="2:9">
      <c r="B12">
        <v>70</v>
      </c>
      <c r="C12" s="6">
        <v>9238.134</v>
      </c>
      <c r="E12">
        <v>5</v>
      </c>
      <c r="F12" s="8">
        <f t="shared" si="2"/>
        <v>0.95753818203264429</v>
      </c>
      <c r="G12" s="9">
        <f t="shared" si="0"/>
        <v>0.86260878438416411</v>
      </c>
      <c r="H12">
        <v>1000</v>
      </c>
      <c r="I12">
        <f t="shared" si="1"/>
        <v>825.98084720460179</v>
      </c>
    </row>
    <row r="13" spans="2:9">
      <c r="B13">
        <v>71</v>
      </c>
      <c r="C13" s="6">
        <v>9112.4490000000005</v>
      </c>
      <c r="E13">
        <v>6</v>
      </c>
      <c r="F13" s="8">
        <f t="shared" si="2"/>
        <v>0.9445108556906826</v>
      </c>
      <c r="G13" s="9">
        <f t="shared" si="0"/>
        <v>0.83748425668365445</v>
      </c>
      <c r="H13">
        <v>1000</v>
      </c>
      <c r="I13">
        <f t="shared" si="1"/>
        <v>791.01297190775381</v>
      </c>
    </row>
    <row r="14" spans="2:9">
      <c r="B14">
        <v>72</v>
      </c>
      <c r="C14" s="6">
        <v>8968.0990000000002</v>
      </c>
      <c r="E14">
        <v>7</v>
      </c>
      <c r="F14" s="8">
        <f t="shared" si="2"/>
        <v>0.92954889079859371</v>
      </c>
      <c r="G14" s="9">
        <f t="shared" si="0"/>
        <v>0.81309151134335378</v>
      </c>
      <c r="H14">
        <v>1000</v>
      </c>
      <c r="I14">
        <f t="shared" si="1"/>
        <v>755.80831248696666</v>
      </c>
    </row>
    <row r="15" spans="2:9">
      <c r="B15">
        <v>73</v>
      </c>
      <c r="C15" s="6">
        <v>8803.2649999999994</v>
      </c>
      <c r="E15">
        <v>8</v>
      </c>
      <c r="F15" s="8">
        <f t="shared" si="2"/>
        <v>0.91246374690512233</v>
      </c>
      <c r="G15" s="9">
        <f t="shared" si="0"/>
        <v>0.78940923431393573</v>
      </c>
      <c r="H15">
        <v>1000</v>
      </c>
      <c r="I15">
        <f t="shared" si="1"/>
        <v>720.30730778359737</v>
      </c>
    </row>
    <row r="16" spans="2:9">
      <c r="B16">
        <v>74</v>
      </c>
      <c r="C16" s="6">
        <v>8616.17</v>
      </c>
      <c r="E16">
        <v>9</v>
      </c>
      <c r="F16" s="8">
        <f t="shared" si="2"/>
        <v>0.89307123688444101</v>
      </c>
      <c r="G16" s="9">
        <f t="shared" si="0"/>
        <v>0.76641673234362695</v>
      </c>
      <c r="H16">
        <v>1000</v>
      </c>
      <c r="I16">
        <f t="shared" si="1"/>
        <v>684.46473912305453</v>
      </c>
    </row>
    <row r="17" spans="2:9">
      <c r="B17">
        <v>75</v>
      </c>
      <c r="C17" s="6">
        <v>8405.16</v>
      </c>
      <c r="E17">
        <v>10</v>
      </c>
      <c r="F17" s="8">
        <f t="shared" si="2"/>
        <v>0.87119992263518808</v>
      </c>
      <c r="G17" s="9">
        <f t="shared" si="0"/>
        <v>0.74409391489672516</v>
      </c>
      <c r="H17">
        <v>1000</v>
      </c>
      <c r="I17">
        <f t="shared" si="1"/>
        <v>648.2545610913412</v>
      </c>
    </row>
    <row r="18" spans="2:9">
      <c r="B18">
        <v>76</v>
      </c>
      <c r="C18" s="6">
        <v>8168.7979999999998</v>
      </c>
      <c r="E18">
        <v>11</v>
      </c>
      <c r="F18" s="8">
        <f t="shared" si="2"/>
        <v>0.84670085823737784</v>
      </c>
      <c r="G18" s="9">
        <f t="shared" si="0"/>
        <v>0.72242127659876232</v>
      </c>
      <c r="H18">
        <v>1000</v>
      </c>
      <c r="I18">
        <f t="shared" si="1"/>
        <v>611.67471490511412</v>
      </c>
    </row>
    <row r="19" spans="2:9">
      <c r="B19">
        <v>77</v>
      </c>
      <c r="C19" s="6">
        <v>7905.9340000000002</v>
      </c>
      <c r="E19">
        <v>12</v>
      </c>
      <c r="F19" s="8">
        <f t="shared" si="2"/>
        <v>0.81945484549477976</v>
      </c>
      <c r="G19" s="9">
        <f t="shared" si="0"/>
        <v>0.70137988019297326</v>
      </c>
      <c r="H19">
        <v>1000</v>
      </c>
      <c r="I19">
        <f t="shared" si="1"/>
        <v>574.74914135668007</v>
      </c>
    </row>
    <row r="20" spans="2:9">
      <c r="B20">
        <v>78</v>
      </c>
      <c r="C20" s="6">
        <v>7615.8180000000002</v>
      </c>
      <c r="E20">
        <v>13</v>
      </c>
      <c r="F20" s="8">
        <f t="shared" si="2"/>
        <v>0.78938414645333022</v>
      </c>
      <c r="G20" s="9">
        <f t="shared" si="0"/>
        <v>0.68095133999317792</v>
      </c>
      <c r="H20">
        <v>1000</v>
      </c>
      <c r="I20">
        <f t="shared" si="1"/>
        <v>537.5321922967662</v>
      </c>
    </row>
    <row r="21" spans="2:9">
      <c r="B21">
        <v>79</v>
      </c>
      <c r="C21" s="6">
        <v>7298.223</v>
      </c>
      <c r="E21">
        <v>14</v>
      </c>
      <c r="F21" s="8">
        <f t="shared" si="2"/>
        <v>0.75646523242559927</v>
      </c>
      <c r="G21" s="9">
        <f t="shared" si="0"/>
        <v>0.66111780581861923</v>
      </c>
      <c r="H21">
        <v>1000</v>
      </c>
      <c r="I21">
        <f t="shared" si="1"/>
        <v>500.11263463928401</v>
      </c>
    </row>
    <row r="22" spans="2:9">
      <c r="B22">
        <v>80</v>
      </c>
      <c r="C22" s="6">
        <v>6953.5360000000001</v>
      </c>
      <c r="F22" s="8"/>
      <c r="I22">
        <f>SUM(I7:I21)</f>
        <v>11301.411372207669</v>
      </c>
    </row>
    <row r="25" spans="2:9">
      <c r="H25" t="s">
        <v>54</v>
      </c>
      <c r="I25">
        <f>(I22*(1+$F$1)^15)/(C22/C7)</f>
        <v>24429.439543851728</v>
      </c>
    </row>
    <row r="29" spans="2:9">
      <c r="E29" t="s">
        <v>47</v>
      </c>
      <c r="F29">
        <v>0.03</v>
      </c>
    </row>
    <row r="30" spans="2:9">
      <c r="E30" t="s">
        <v>11</v>
      </c>
      <c r="F30">
        <v>0.97089999999999999</v>
      </c>
    </row>
    <row r="31" spans="2:9">
      <c r="E31" t="s">
        <v>57</v>
      </c>
      <c r="F31">
        <v>10000</v>
      </c>
    </row>
    <row r="33" spans="2:9">
      <c r="B33" t="s">
        <v>0</v>
      </c>
    </row>
    <row r="34" spans="2:9">
      <c r="B34" t="s">
        <v>1</v>
      </c>
      <c r="C34" t="s">
        <v>2</v>
      </c>
      <c r="D34" t="s">
        <v>56</v>
      </c>
      <c r="E34" t="s">
        <v>49</v>
      </c>
      <c r="F34" t="s">
        <v>55</v>
      </c>
      <c r="G34" t="s">
        <v>51</v>
      </c>
      <c r="H34" t="s">
        <v>52</v>
      </c>
      <c r="I34" t="s">
        <v>53</v>
      </c>
    </row>
    <row r="35" spans="2:9">
      <c r="B35">
        <v>65</v>
      </c>
      <c r="C35" s="6">
        <v>9647.7970000000005</v>
      </c>
      <c r="D35" s="6">
        <f>C35-C36</f>
        <v>58.194999999999709</v>
      </c>
      <c r="E35">
        <v>0.5</v>
      </c>
      <c r="F35" s="8">
        <f>D35/C35</f>
        <v>6.0319469823006955E-3</v>
      </c>
      <c r="G35" s="9">
        <f>(1+$F$1)^-E35</f>
        <v>0.98532927816429317</v>
      </c>
      <c r="H35">
        <v>10000</v>
      </c>
      <c r="I35">
        <f>F35*G35*H35</f>
        <v>59.4345396599563</v>
      </c>
    </row>
    <row r="36" spans="2:9">
      <c r="B36">
        <v>66</v>
      </c>
      <c r="C36" s="6">
        <v>9589.6020000000008</v>
      </c>
      <c r="D36" s="6">
        <f t="shared" ref="D36:D50" si="3">C36-C37</f>
        <v>68.537000000000262</v>
      </c>
      <c r="E36">
        <v>1.5</v>
      </c>
      <c r="F36" s="8">
        <f t="shared" ref="F36:F49" si="4">D36/C36</f>
        <v>7.1470119406415672E-3</v>
      </c>
      <c r="G36" s="9">
        <f t="shared" ref="G36:G49" si="5">(1+$F$1)^-E36</f>
        <v>0.9566303671497991</v>
      </c>
      <c r="H36">
        <v>10000</v>
      </c>
      <c r="I36">
        <f t="shared" ref="I36:I49" si="6">F36*G36*H36</f>
        <v>68.370486567999407</v>
      </c>
    </row>
    <row r="37" spans="2:9">
      <c r="B37">
        <v>67</v>
      </c>
      <c r="C37" s="6">
        <v>9521.0650000000005</v>
      </c>
      <c r="D37" s="6">
        <f t="shared" si="3"/>
        <v>80.347999999999956</v>
      </c>
      <c r="E37">
        <v>2.5</v>
      </c>
      <c r="F37" s="8">
        <f t="shared" si="4"/>
        <v>8.4389719007274874E-3</v>
      </c>
      <c r="G37" s="9">
        <f t="shared" si="5"/>
        <v>0.92876734674737782</v>
      </c>
      <c r="H37">
        <v>10000</v>
      </c>
      <c r="I37">
        <f t="shared" si="6"/>
        <v>78.378415415143436</v>
      </c>
    </row>
    <row r="38" spans="2:9">
      <c r="B38">
        <v>68</v>
      </c>
      <c r="C38" s="6">
        <v>9440.7170000000006</v>
      </c>
      <c r="D38" s="6">
        <f t="shared" si="3"/>
        <v>93.747000000001208</v>
      </c>
      <c r="E38">
        <v>3.5</v>
      </c>
      <c r="F38" s="8">
        <f t="shared" si="4"/>
        <v>9.9300720485532186E-3</v>
      </c>
      <c r="G38" s="9">
        <f t="shared" si="5"/>
        <v>0.9017158706285221</v>
      </c>
      <c r="H38">
        <v>10000</v>
      </c>
      <c r="I38">
        <f t="shared" si="6"/>
        <v>89.54103562665118</v>
      </c>
    </row>
    <row r="39" spans="2:9">
      <c r="B39">
        <v>69</v>
      </c>
      <c r="C39" s="6">
        <v>9346.9699999999993</v>
      </c>
      <c r="D39" s="6">
        <f t="shared" si="3"/>
        <v>108.83599999999933</v>
      </c>
      <c r="E39">
        <v>4.5</v>
      </c>
      <c r="F39" s="8">
        <f t="shared" si="4"/>
        <v>1.1643987302837106E-2</v>
      </c>
      <c r="G39" s="9">
        <f t="shared" si="5"/>
        <v>0.87545230158108933</v>
      </c>
      <c r="H39">
        <v>10000</v>
      </c>
      <c r="I39">
        <f t="shared" si="6"/>
        <v>101.93755483849725</v>
      </c>
    </row>
    <row r="40" spans="2:9">
      <c r="B40">
        <v>70</v>
      </c>
      <c r="C40" s="6">
        <v>9238.134</v>
      </c>
      <c r="D40" s="6">
        <f t="shared" si="3"/>
        <v>125.68499999999949</v>
      </c>
      <c r="E40">
        <v>5.5</v>
      </c>
      <c r="F40" s="8">
        <f t="shared" si="4"/>
        <v>1.3605020234605764E-2</v>
      </c>
      <c r="G40" s="9">
        <f t="shared" si="5"/>
        <v>0.84995369085542649</v>
      </c>
      <c r="H40">
        <v>10000</v>
      </c>
      <c r="I40">
        <f t="shared" si="6"/>
        <v>115.63637162565929</v>
      </c>
    </row>
    <row r="41" spans="2:9">
      <c r="B41">
        <v>71</v>
      </c>
      <c r="C41" s="6">
        <v>9112.4490000000005</v>
      </c>
      <c r="D41" s="6">
        <f t="shared" si="3"/>
        <v>144.35000000000036</v>
      </c>
      <c r="E41">
        <v>6.5</v>
      </c>
      <c r="F41" s="8">
        <f t="shared" si="4"/>
        <v>1.5840966572213504E-2</v>
      </c>
      <c r="G41" s="9">
        <f t="shared" si="5"/>
        <v>0.82519775811206453</v>
      </c>
      <c r="H41">
        <v>10000</v>
      </c>
      <c r="I41">
        <f t="shared" si="6"/>
        <v>130.71930101718738</v>
      </c>
    </row>
    <row r="42" spans="2:9">
      <c r="B42">
        <v>72</v>
      </c>
      <c r="C42" s="6">
        <v>8968.0990000000002</v>
      </c>
      <c r="D42" s="6">
        <f t="shared" si="3"/>
        <v>164.83400000000074</v>
      </c>
      <c r="E42">
        <v>7.5</v>
      </c>
      <c r="F42" s="8">
        <f t="shared" si="4"/>
        <v>1.8380037954532028E-2</v>
      </c>
      <c r="G42" s="9">
        <f t="shared" si="5"/>
        <v>0.80116287195346081</v>
      </c>
      <c r="H42">
        <v>10000</v>
      </c>
      <c r="I42">
        <f t="shared" si="6"/>
        <v>147.25403994266495</v>
      </c>
    </row>
    <row r="43" spans="2:9">
      <c r="B43">
        <v>73</v>
      </c>
      <c r="C43" s="6">
        <v>8803.2649999999994</v>
      </c>
      <c r="D43" s="6">
        <f t="shared" si="3"/>
        <v>187.09499999999935</v>
      </c>
      <c r="E43">
        <v>8.5</v>
      </c>
      <c r="F43" s="8">
        <f t="shared" si="4"/>
        <v>2.1252910141862067E-2</v>
      </c>
      <c r="G43" s="9">
        <f t="shared" si="5"/>
        <v>0.77782803102277731</v>
      </c>
      <c r="H43">
        <v>10000</v>
      </c>
      <c r="I43">
        <f t="shared" si="6"/>
        <v>165.31109249148585</v>
      </c>
    </row>
    <row r="44" spans="2:9">
      <c r="B44">
        <v>74</v>
      </c>
      <c r="C44" s="6">
        <v>8616.17</v>
      </c>
      <c r="D44" s="6">
        <f t="shared" si="3"/>
        <v>211.01000000000022</v>
      </c>
      <c r="E44">
        <v>9.5</v>
      </c>
      <c r="F44" s="8">
        <f t="shared" si="4"/>
        <v>2.4489999616999224E-2</v>
      </c>
      <c r="G44" s="9">
        <f t="shared" si="5"/>
        <v>0.75517284565318188</v>
      </c>
      <c r="H44">
        <v>10000</v>
      </c>
      <c r="I44">
        <f t="shared" si="6"/>
        <v>184.94182700814639</v>
      </c>
    </row>
    <row r="45" spans="2:9">
      <c r="B45">
        <v>75</v>
      </c>
      <c r="C45" s="6">
        <v>8405.16</v>
      </c>
      <c r="D45" s="6">
        <f t="shared" si="3"/>
        <v>236.36200000000008</v>
      </c>
      <c r="E45">
        <v>10.5</v>
      </c>
      <c r="F45" s="8">
        <f t="shared" si="4"/>
        <v>2.8121058968538386E-2</v>
      </c>
      <c r="G45" s="9">
        <f t="shared" si="5"/>
        <v>0.73317752005163295</v>
      </c>
      <c r="H45">
        <v>10000</v>
      </c>
      <c r="I45">
        <f t="shared" si="6"/>
        <v>206.17728275778703</v>
      </c>
    </row>
    <row r="46" spans="2:9">
      <c r="B46">
        <v>76</v>
      </c>
      <c r="C46" s="6">
        <v>8168.7979999999998</v>
      </c>
      <c r="D46" s="6">
        <f t="shared" si="3"/>
        <v>262.86399999999958</v>
      </c>
      <c r="E46">
        <v>11.5</v>
      </c>
      <c r="F46" s="8">
        <f t="shared" si="4"/>
        <v>3.2179030501182621E-2</v>
      </c>
      <c r="G46" s="9">
        <f t="shared" si="5"/>
        <v>0.71182283500158527</v>
      </c>
      <c r="H46">
        <v>10000</v>
      </c>
      <c r="I46">
        <f t="shared" si="6"/>
        <v>229.05768718954295</v>
      </c>
    </row>
    <row r="47" spans="2:9">
      <c r="B47">
        <v>77</v>
      </c>
      <c r="C47" s="6">
        <v>7905.9340000000002</v>
      </c>
      <c r="D47" s="6">
        <f t="shared" si="3"/>
        <v>290.11599999999999</v>
      </c>
      <c r="E47">
        <v>12.5</v>
      </c>
      <c r="F47" s="8">
        <f t="shared" si="4"/>
        <v>3.6695980512865399E-2</v>
      </c>
      <c r="G47" s="9">
        <f t="shared" si="5"/>
        <v>0.69109013106950024</v>
      </c>
      <c r="H47">
        <v>10000</v>
      </c>
      <c r="I47">
        <f t="shared" si="6"/>
        <v>253.60229982359976</v>
      </c>
    </row>
    <row r="48" spans="2:9">
      <c r="B48">
        <v>78</v>
      </c>
      <c r="C48" s="6">
        <v>7615.8180000000002</v>
      </c>
      <c r="D48" s="6">
        <f t="shared" si="3"/>
        <v>317.59500000000025</v>
      </c>
      <c r="E48">
        <v>13.5</v>
      </c>
      <c r="F48" s="8">
        <f t="shared" si="4"/>
        <v>4.1702020715305994E-2</v>
      </c>
      <c r="G48" s="9">
        <f t="shared" si="5"/>
        <v>0.67096129230048573</v>
      </c>
      <c r="H48">
        <v>10000</v>
      </c>
      <c r="I48">
        <f t="shared" si="6"/>
        <v>279.80441710683334</v>
      </c>
    </row>
    <row r="49" spans="2:9">
      <c r="B49">
        <v>79</v>
      </c>
      <c r="C49" s="6">
        <v>7298.223</v>
      </c>
      <c r="D49" s="6">
        <f t="shared" si="3"/>
        <v>344.6869999999999</v>
      </c>
      <c r="E49">
        <v>14.5</v>
      </c>
      <c r="F49" s="8">
        <f t="shared" si="4"/>
        <v>4.7228893937606445E-2</v>
      </c>
      <c r="G49" s="9">
        <f t="shared" si="5"/>
        <v>0.65141873038882114</v>
      </c>
      <c r="H49">
        <v>10000</v>
      </c>
      <c r="I49">
        <f t="shared" si="6"/>
        <v>307.65786126503883</v>
      </c>
    </row>
    <row r="50" spans="2:9">
      <c r="B50">
        <v>80</v>
      </c>
      <c r="C50" s="6">
        <v>6953.5360000000001</v>
      </c>
      <c r="D50" s="6">
        <f t="shared" si="3"/>
        <v>6953.5360000000001</v>
      </c>
      <c r="F50" s="8"/>
      <c r="I50">
        <f>SUM(I35:I49)</f>
        <v>2417.8242123361929</v>
      </c>
    </row>
    <row r="58" spans="2:9">
      <c r="E58" t="s">
        <v>47</v>
      </c>
      <c r="F58">
        <v>0.03</v>
      </c>
    </row>
    <row r="59" spans="2:9">
      <c r="E59" t="s">
        <v>11</v>
      </c>
      <c r="F59">
        <v>0.97089999999999999</v>
      </c>
    </row>
    <row r="60" spans="2:9">
      <c r="E60" t="s">
        <v>57</v>
      </c>
      <c r="F60">
        <v>10000</v>
      </c>
    </row>
    <row r="62" spans="2:9">
      <c r="B62" t="s">
        <v>0</v>
      </c>
    </row>
    <row r="63" spans="2:9">
      <c r="B63" t="s">
        <v>1</v>
      </c>
      <c r="C63" t="s">
        <v>2</v>
      </c>
      <c r="D63" t="s">
        <v>56</v>
      </c>
      <c r="E63" t="s">
        <v>49</v>
      </c>
      <c r="F63" t="s">
        <v>58</v>
      </c>
      <c r="G63" t="s">
        <v>51</v>
      </c>
      <c r="H63" t="s">
        <v>52</v>
      </c>
      <c r="I63" t="s">
        <v>53</v>
      </c>
    </row>
    <row r="64" spans="2:9">
      <c r="B64">
        <v>65</v>
      </c>
      <c r="C64" s="6">
        <v>9647.7970000000005</v>
      </c>
      <c r="D64" s="6">
        <f>C64-C65</f>
        <v>58.194999999999709</v>
      </c>
      <c r="E64">
        <v>0.5</v>
      </c>
      <c r="F64" s="8">
        <f>D64/C64</f>
        <v>6.0319469823006955E-3</v>
      </c>
      <c r="G64" s="9">
        <f>(1+$F$1)^-E64</f>
        <v>0.98532927816429317</v>
      </c>
      <c r="H64">
        <v>10000</v>
      </c>
      <c r="I64">
        <f>F64*G64*H64</f>
        <v>59.4345396599563</v>
      </c>
    </row>
    <row r="65" spans="2:9">
      <c r="B65">
        <v>66</v>
      </c>
      <c r="C65" s="6">
        <v>9589.6020000000008</v>
      </c>
      <c r="D65" s="6">
        <f t="shared" ref="D65:D79" si="7">C65-C66</f>
        <v>68.537000000000262</v>
      </c>
      <c r="E65">
        <v>1.5</v>
      </c>
      <c r="F65" s="8">
        <f t="shared" ref="F65:F78" si="8">D65/C65</f>
        <v>7.1470119406415672E-3</v>
      </c>
      <c r="G65" s="9">
        <f t="shared" ref="G65:G79" si="9">(1+$F$1)^-E65</f>
        <v>0.9566303671497991</v>
      </c>
      <c r="H65">
        <v>10000</v>
      </c>
      <c r="I65">
        <f t="shared" ref="I65:I79" si="10">F65*G65*H65</f>
        <v>68.370486567999407</v>
      </c>
    </row>
    <row r="66" spans="2:9">
      <c r="B66">
        <v>67</v>
      </c>
      <c r="C66" s="6">
        <v>9521.0650000000005</v>
      </c>
      <c r="D66" s="6">
        <f t="shared" si="7"/>
        <v>80.347999999999956</v>
      </c>
      <c r="E66">
        <v>2.5</v>
      </c>
      <c r="F66" s="8">
        <f t="shared" si="8"/>
        <v>8.4389719007274874E-3</v>
      </c>
      <c r="G66" s="9">
        <f t="shared" si="9"/>
        <v>0.92876734674737782</v>
      </c>
      <c r="H66">
        <v>10000</v>
      </c>
      <c r="I66">
        <f t="shared" si="10"/>
        <v>78.378415415143436</v>
      </c>
    </row>
    <row r="67" spans="2:9">
      <c r="B67">
        <v>68</v>
      </c>
      <c r="C67" s="6">
        <v>9440.7170000000006</v>
      </c>
      <c r="D67" s="6">
        <f t="shared" si="7"/>
        <v>93.747000000001208</v>
      </c>
      <c r="E67">
        <v>3.5</v>
      </c>
      <c r="F67" s="8">
        <f t="shared" si="8"/>
        <v>9.9300720485532186E-3</v>
      </c>
      <c r="G67" s="9">
        <f t="shared" si="9"/>
        <v>0.9017158706285221</v>
      </c>
      <c r="H67">
        <v>10000</v>
      </c>
      <c r="I67">
        <f t="shared" si="10"/>
        <v>89.54103562665118</v>
      </c>
    </row>
    <row r="68" spans="2:9">
      <c r="B68">
        <v>69</v>
      </c>
      <c r="C68" s="6">
        <v>9346.9699999999993</v>
      </c>
      <c r="D68" s="6">
        <f t="shared" si="7"/>
        <v>108.83599999999933</v>
      </c>
      <c r="E68">
        <v>4.5</v>
      </c>
      <c r="F68" s="8">
        <f t="shared" si="8"/>
        <v>1.1643987302837106E-2</v>
      </c>
      <c r="G68" s="9">
        <f t="shared" si="9"/>
        <v>0.87545230158108933</v>
      </c>
      <c r="H68">
        <v>10000</v>
      </c>
      <c r="I68">
        <f t="shared" si="10"/>
        <v>101.93755483849725</v>
      </c>
    </row>
    <row r="69" spans="2:9">
      <c r="B69">
        <v>70</v>
      </c>
      <c r="C69" s="6">
        <v>9238.134</v>
      </c>
      <c r="D69" s="6">
        <f t="shared" si="7"/>
        <v>125.68499999999949</v>
      </c>
      <c r="E69">
        <v>5.5</v>
      </c>
      <c r="F69" s="8">
        <f t="shared" si="8"/>
        <v>1.3605020234605764E-2</v>
      </c>
      <c r="G69" s="9">
        <f t="shared" si="9"/>
        <v>0.84995369085542649</v>
      </c>
      <c r="H69">
        <v>10000</v>
      </c>
      <c r="I69">
        <f t="shared" si="10"/>
        <v>115.63637162565929</v>
      </c>
    </row>
    <row r="70" spans="2:9">
      <c r="B70">
        <v>71</v>
      </c>
      <c r="C70" s="6">
        <v>9112.4490000000005</v>
      </c>
      <c r="D70" s="6">
        <f t="shared" si="7"/>
        <v>144.35000000000036</v>
      </c>
      <c r="E70">
        <v>6.5</v>
      </c>
      <c r="F70" s="8">
        <f t="shared" si="8"/>
        <v>1.5840966572213504E-2</v>
      </c>
      <c r="G70" s="9">
        <f t="shared" si="9"/>
        <v>0.82519775811206453</v>
      </c>
      <c r="H70">
        <v>10000</v>
      </c>
      <c r="I70">
        <f t="shared" si="10"/>
        <v>130.71930101718738</v>
      </c>
    </row>
    <row r="71" spans="2:9">
      <c r="B71">
        <v>72</v>
      </c>
      <c r="C71" s="6">
        <v>8968.0990000000002</v>
      </c>
      <c r="D71" s="6">
        <f t="shared" si="7"/>
        <v>164.83400000000074</v>
      </c>
      <c r="E71">
        <v>7.5</v>
      </c>
      <c r="F71" s="8">
        <f t="shared" si="8"/>
        <v>1.8380037954532028E-2</v>
      </c>
      <c r="G71" s="9">
        <f t="shared" si="9"/>
        <v>0.80116287195346081</v>
      </c>
      <c r="H71">
        <v>10000</v>
      </c>
      <c r="I71">
        <f t="shared" si="10"/>
        <v>147.25403994266495</v>
      </c>
    </row>
    <row r="72" spans="2:9">
      <c r="B72">
        <v>73</v>
      </c>
      <c r="C72" s="6">
        <v>8803.2649999999994</v>
      </c>
      <c r="D72" s="6">
        <f t="shared" si="7"/>
        <v>187.09499999999935</v>
      </c>
      <c r="E72">
        <v>8.5</v>
      </c>
      <c r="F72" s="8">
        <f t="shared" si="8"/>
        <v>2.1252910141862067E-2</v>
      </c>
      <c r="G72" s="9">
        <f t="shared" si="9"/>
        <v>0.77782803102277731</v>
      </c>
      <c r="H72">
        <v>10000</v>
      </c>
      <c r="I72">
        <f t="shared" si="10"/>
        <v>165.31109249148585</v>
      </c>
    </row>
    <row r="73" spans="2:9">
      <c r="B73">
        <v>74</v>
      </c>
      <c r="C73" s="6">
        <v>8616.17</v>
      </c>
      <c r="D73" s="6">
        <f t="shared" si="7"/>
        <v>211.01000000000022</v>
      </c>
      <c r="E73">
        <v>9.5</v>
      </c>
      <c r="F73" s="8">
        <f t="shared" si="8"/>
        <v>2.4489999616999224E-2</v>
      </c>
      <c r="G73" s="9">
        <f t="shared" si="9"/>
        <v>0.75517284565318188</v>
      </c>
      <c r="H73">
        <v>10000</v>
      </c>
      <c r="I73">
        <f t="shared" si="10"/>
        <v>184.94182700814639</v>
      </c>
    </row>
    <row r="74" spans="2:9">
      <c r="B74">
        <v>75</v>
      </c>
      <c r="C74" s="6">
        <v>8405.16</v>
      </c>
      <c r="D74" s="6">
        <f t="shared" si="7"/>
        <v>236.36200000000008</v>
      </c>
      <c r="E74">
        <v>10.5</v>
      </c>
      <c r="F74" s="8">
        <f t="shared" si="8"/>
        <v>2.8121058968538386E-2</v>
      </c>
      <c r="G74" s="9">
        <f t="shared" si="9"/>
        <v>0.73317752005163295</v>
      </c>
      <c r="H74">
        <v>10000</v>
      </c>
      <c r="I74">
        <f t="shared" si="10"/>
        <v>206.17728275778703</v>
      </c>
    </row>
    <row r="75" spans="2:9">
      <c r="B75">
        <v>76</v>
      </c>
      <c r="C75" s="6">
        <v>8168.7979999999998</v>
      </c>
      <c r="D75" s="6">
        <f t="shared" si="7"/>
        <v>262.86399999999958</v>
      </c>
      <c r="E75">
        <v>11.5</v>
      </c>
      <c r="F75" s="8">
        <f t="shared" si="8"/>
        <v>3.2179030501182621E-2</v>
      </c>
      <c r="G75" s="9">
        <f t="shared" si="9"/>
        <v>0.71182283500158527</v>
      </c>
      <c r="H75">
        <v>10000</v>
      </c>
      <c r="I75">
        <f t="shared" si="10"/>
        <v>229.05768718954295</v>
      </c>
    </row>
    <row r="76" spans="2:9">
      <c r="B76">
        <v>77</v>
      </c>
      <c r="C76" s="6">
        <v>7905.9340000000002</v>
      </c>
      <c r="D76" s="6">
        <f t="shared" si="7"/>
        <v>290.11599999999999</v>
      </c>
      <c r="E76">
        <v>12.5</v>
      </c>
      <c r="F76" s="8">
        <f t="shared" si="8"/>
        <v>3.6695980512865399E-2</v>
      </c>
      <c r="G76" s="9">
        <f t="shared" si="9"/>
        <v>0.69109013106950024</v>
      </c>
      <c r="H76">
        <v>10000</v>
      </c>
      <c r="I76">
        <f t="shared" si="10"/>
        <v>253.60229982359976</v>
      </c>
    </row>
    <row r="77" spans="2:9">
      <c r="B77">
        <v>78</v>
      </c>
      <c r="C77" s="6">
        <v>7615.8180000000002</v>
      </c>
      <c r="D77" s="6">
        <f t="shared" si="7"/>
        <v>317.59500000000025</v>
      </c>
      <c r="E77">
        <v>13.5</v>
      </c>
      <c r="F77" s="8">
        <f t="shared" si="8"/>
        <v>4.1702020715305994E-2</v>
      </c>
      <c r="G77" s="9">
        <f t="shared" si="9"/>
        <v>0.67096129230048573</v>
      </c>
      <c r="H77">
        <v>10000</v>
      </c>
      <c r="I77">
        <f t="shared" si="10"/>
        <v>279.80441710683334</v>
      </c>
    </row>
    <row r="78" spans="2:9">
      <c r="B78">
        <v>79</v>
      </c>
      <c r="C78" s="6">
        <v>7298.223</v>
      </c>
      <c r="D78" s="6">
        <f t="shared" si="7"/>
        <v>344.6869999999999</v>
      </c>
      <c r="E78">
        <v>14.5</v>
      </c>
      <c r="F78" s="8">
        <f t="shared" si="8"/>
        <v>4.7228893937606445E-2</v>
      </c>
      <c r="G78" s="9">
        <f t="shared" si="9"/>
        <v>0.65141873038882114</v>
      </c>
      <c r="H78">
        <v>10000</v>
      </c>
      <c r="I78">
        <f t="shared" si="10"/>
        <v>307.65786126503883</v>
      </c>
    </row>
    <row r="79" spans="2:9">
      <c r="B79">
        <v>80</v>
      </c>
      <c r="C79" s="6">
        <v>6953.5360000000001</v>
      </c>
      <c r="D79" s="6">
        <f t="shared" si="7"/>
        <v>6953.5360000000001</v>
      </c>
      <c r="E79">
        <v>15</v>
      </c>
      <c r="F79" s="8">
        <f>C79/C64</f>
        <v>0.72073821619588385</v>
      </c>
      <c r="G79" s="9">
        <f t="shared" si="9"/>
        <v>0.64186194739671765</v>
      </c>
      <c r="H79">
        <v>10000</v>
      </c>
      <c r="I79">
        <f t="shared" si="10"/>
        <v>4626.1443501072654</v>
      </c>
    </row>
    <row r="80" spans="2:9">
      <c r="I80">
        <f>SUM(I64:I79)</f>
        <v>7043.9685624434587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V107"/>
  <sheetViews>
    <sheetView topLeftCell="A86" workbookViewId="0">
      <selection activeCell="B3" sqref="B3:L107"/>
    </sheetView>
  </sheetViews>
  <sheetFormatPr defaultRowHeight="15"/>
  <cols>
    <col min="16" max="16" width="10.5703125" bestFit="1" customWidth="1"/>
    <col min="22" max="22" width="10.5703125" bestFit="1" customWidth="1"/>
  </cols>
  <sheetData>
    <row r="3" spans="2:22">
      <c r="B3" s="10" t="s">
        <v>59</v>
      </c>
      <c r="C3" s="10" t="s">
        <v>60</v>
      </c>
      <c r="D3" s="10" t="s">
        <v>61</v>
      </c>
      <c r="E3" s="10" t="s">
        <v>62</v>
      </c>
      <c r="F3" s="11" t="s">
        <v>2</v>
      </c>
      <c r="G3" s="11" t="s">
        <v>63</v>
      </c>
      <c r="H3" s="11" t="s">
        <v>64</v>
      </c>
      <c r="I3" s="10" t="s">
        <v>59</v>
      </c>
      <c r="J3" s="12" t="s">
        <v>65</v>
      </c>
      <c r="K3" t="s">
        <v>66</v>
      </c>
      <c r="L3" s="11" t="s">
        <v>56</v>
      </c>
      <c r="M3" s="16" t="s">
        <v>68</v>
      </c>
      <c r="N3">
        <v>0.04</v>
      </c>
    </row>
    <row r="4" spans="2:22">
      <c r="B4" s="13">
        <v>17</v>
      </c>
      <c r="C4" s="14">
        <v>4.2700355220820583E-4</v>
      </c>
      <c r="D4" s="14"/>
      <c r="E4" s="14">
        <v>5.9999999999999995E-4</v>
      </c>
      <c r="F4" s="15">
        <v>10000</v>
      </c>
      <c r="G4">
        <f>F5/(1-D4)</f>
        <v>9994</v>
      </c>
      <c r="H4">
        <f>G5/(1-C4)</f>
        <v>9997.8091000000004</v>
      </c>
      <c r="I4" s="13">
        <v>17</v>
      </c>
      <c r="J4">
        <f>H4-G5</f>
        <v>4.2690999999995256</v>
      </c>
      <c r="K4">
        <f t="shared" ref="K4:K68" si="0">G4-F5</f>
        <v>0</v>
      </c>
      <c r="L4">
        <f t="shared" ref="L4:L67" si="1">E4*F4</f>
        <v>5.9999999999999991</v>
      </c>
    </row>
    <row r="5" spans="2:22">
      <c r="B5" s="13">
        <v>18</v>
      </c>
      <c r="C5" s="14">
        <v>4.2600547339876916E-4</v>
      </c>
      <c r="D5" s="14">
        <v>5.4799760645385224E-4</v>
      </c>
      <c r="E5" s="14">
        <v>5.9399999999999579E-4</v>
      </c>
      <c r="F5">
        <f>F4-E4*F4</f>
        <v>9994</v>
      </c>
      <c r="G5">
        <f t="shared" ref="G5:G68" si="2">F6/(1-D5)</f>
        <v>9993.5400000000009</v>
      </c>
      <c r="H5">
        <f>G6/(1-C5)</f>
        <v>9991.8904000000002</v>
      </c>
      <c r="I5" s="13">
        <v>18</v>
      </c>
      <c r="J5">
        <f>H5-G6</f>
        <v>4.256600000000617</v>
      </c>
      <c r="K5">
        <f t="shared" si="0"/>
        <v>5.476436000000831</v>
      </c>
      <c r="L5">
        <f t="shared" si="1"/>
        <v>5.9364359999999579</v>
      </c>
    </row>
    <row r="6" spans="2:22">
      <c r="B6" s="13">
        <v>19</v>
      </c>
      <c r="C6" s="14">
        <v>4.2499349917153584E-4</v>
      </c>
      <c r="D6" s="14">
        <v>5.4399564710390683E-4</v>
      </c>
      <c r="E6" s="14">
        <v>5.8700000000002836E-4</v>
      </c>
      <c r="F6">
        <f t="shared" ref="F6:F69" si="3">F5-E5*F5</f>
        <v>9988.063564</v>
      </c>
      <c r="G6">
        <f t="shared" si="2"/>
        <v>9987.6337999999996</v>
      </c>
      <c r="H6">
        <f t="shared" ref="H6:H69" si="4">G7/(1-C6)</f>
        <v>9986.0350999999991</v>
      </c>
      <c r="I6" s="13">
        <v>19</v>
      </c>
      <c r="J6">
        <f t="shared" ref="J6:J69" si="5">H6-G7</f>
        <v>4.2439999999987776</v>
      </c>
      <c r="K6">
        <f t="shared" si="0"/>
        <v>5.4332293120678514</v>
      </c>
      <c r="L6">
        <f t="shared" si="1"/>
        <v>5.8629933120682836</v>
      </c>
      <c r="N6" t="s">
        <v>49</v>
      </c>
      <c r="O6" t="s">
        <v>26</v>
      </c>
      <c r="P6" t="s">
        <v>67</v>
      </c>
      <c r="Q6" t="s">
        <v>69</v>
      </c>
      <c r="R6" t="s">
        <v>70</v>
      </c>
      <c r="S6" t="s">
        <v>57</v>
      </c>
      <c r="T6" t="s">
        <v>71</v>
      </c>
      <c r="U6" t="s">
        <v>72</v>
      </c>
      <c r="V6" t="s">
        <v>73</v>
      </c>
    </row>
    <row r="7" spans="2:22">
      <c r="B7" s="13">
        <v>20</v>
      </c>
      <c r="C7" s="14">
        <v>4.2499966333497751E-4</v>
      </c>
      <c r="D7" s="14">
        <v>5.4100210975257905E-4</v>
      </c>
      <c r="E7" s="14">
        <v>5.8200000000005307E-4</v>
      </c>
      <c r="F7">
        <f t="shared" si="3"/>
        <v>9982.2005706879318</v>
      </c>
      <c r="G7">
        <f t="shared" si="2"/>
        <v>9981.7911000000004</v>
      </c>
      <c r="H7">
        <f t="shared" si="4"/>
        <v>9980.2432000000008</v>
      </c>
      <c r="I7" s="13">
        <v>20</v>
      </c>
      <c r="J7">
        <f t="shared" si="5"/>
        <v>4.2416000000011991</v>
      </c>
      <c r="K7">
        <f t="shared" si="0"/>
        <v>5.4001700442095171</v>
      </c>
      <c r="L7">
        <f t="shared" si="1"/>
        <v>5.809640732140906</v>
      </c>
      <c r="N7">
        <v>0</v>
      </c>
      <c r="O7">
        <f>((1+$N$3)^(-N7))*(F24/$F$24)</f>
        <v>1</v>
      </c>
      <c r="P7" s="18">
        <f>SUM(O7:O24)</f>
        <v>13.045610452525628</v>
      </c>
      <c r="Q7">
        <f t="shared" ref="Q7:Q8" si="6">Q8*((1+$N$3)^(-1))*(F25/F24)+(L24/F24)*(1+$N$3)^(0.5)</f>
        <v>0.4995023049985281</v>
      </c>
      <c r="R7">
        <f>Q7*75400</f>
        <v>37662.473796889019</v>
      </c>
      <c r="S7">
        <f>3380*P7</f>
        <v>44094.163329536619</v>
      </c>
      <c r="T7">
        <f>500+40*(P7-1)</f>
        <v>981.82441810102512</v>
      </c>
      <c r="U7">
        <f>676+0.025*3380*(P7-1)</f>
        <v>1693.8540832384156</v>
      </c>
      <c r="V7" s="19">
        <f>R7+T7+U7-S7</f>
        <v>-3756.0110313081605</v>
      </c>
    </row>
    <row r="8" spans="2:22">
      <c r="B8" s="13">
        <v>21</v>
      </c>
      <c r="C8" s="14">
        <v>4.2500356358550202E-4</v>
      </c>
      <c r="D8" s="14">
        <v>5.379958650762991E-4</v>
      </c>
      <c r="E8" s="14">
        <v>5.770000000001309E-4</v>
      </c>
      <c r="F8">
        <f t="shared" si="3"/>
        <v>9976.3909299557909</v>
      </c>
      <c r="G8">
        <f t="shared" si="2"/>
        <v>9976.0015999999996</v>
      </c>
      <c r="H8">
        <f t="shared" si="4"/>
        <v>9974.5046000000002</v>
      </c>
      <c r="I8" s="13">
        <v>21</v>
      </c>
      <c r="J8">
        <f t="shared" si="5"/>
        <v>4.2391999999999825</v>
      </c>
      <c r="K8">
        <f t="shared" si="0"/>
        <v>5.3670476107945433</v>
      </c>
      <c r="L8">
        <f t="shared" si="1"/>
        <v>5.7563775665857975</v>
      </c>
      <c r="N8">
        <v>1</v>
      </c>
      <c r="O8">
        <f t="shared" ref="O8:O24" si="7">((1+$N$3)^(-N8))*(F25/$F$24)</f>
        <v>0.96080288461538443</v>
      </c>
      <c r="P8" s="18">
        <f>SUM(O8:$O$24)/O8</f>
        <v>12.537025695283546</v>
      </c>
      <c r="Q8">
        <f t="shared" si="6"/>
        <v>0.51906812833164007</v>
      </c>
      <c r="R8">
        <f t="shared" ref="R8:R25" si="8">Q8*75400</f>
        <v>39137.736876205658</v>
      </c>
      <c r="S8">
        <f t="shared" ref="S8:S25" si="9">3380*P8</f>
        <v>42375.146850058387</v>
      </c>
      <c r="T8">
        <f>40*P8</f>
        <v>501.48102781134185</v>
      </c>
      <c r="U8">
        <f>0.025*3380*(P8)</f>
        <v>1059.3786712514598</v>
      </c>
      <c r="V8" s="19">
        <f t="shared" ref="V8:V25" si="10">R8+T8+U8-S8</f>
        <v>-1676.5502747899227</v>
      </c>
    </row>
    <row r="9" spans="2:22">
      <c r="B9" s="13">
        <v>22</v>
      </c>
      <c r="C9" s="14">
        <v>4.2700057221305837E-4</v>
      </c>
      <c r="D9" s="14">
        <v>5.3499584622510965E-4</v>
      </c>
      <c r="E9" s="14">
        <v>5.7200000000001347E-4</v>
      </c>
      <c r="F9">
        <f t="shared" si="3"/>
        <v>9970.6345523892051</v>
      </c>
      <c r="G9">
        <f t="shared" si="2"/>
        <v>9970.2654000000002</v>
      </c>
      <c r="H9">
        <f t="shared" si="4"/>
        <v>9968.8390999999992</v>
      </c>
      <c r="I9" s="13">
        <v>22</v>
      </c>
      <c r="J9">
        <f t="shared" si="5"/>
        <v>4.2566999999999098</v>
      </c>
      <c r="K9">
        <f t="shared" si="0"/>
        <v>5.3340505747619318</v>
      </c>
      <c r="L9">
        <f t="shared" si="1"/>
        <v>5.7032029639667599</v>
      </c>
      <c r="N9">
        <v>2</v>
      </c>
      <c r="O9">
        <f t="shared" si="7"/>
        <v>0.92309783833672321</v>
      </c>
      <c r="P9" s="18">
        <f>SUM(O9:$O$24)/O9</f>
        <v>12.008269446154612</v>
      </c>
      <c r="Q9">
        <f>Q10*((1+$N$3)^(-1))*(F27/F26)+(L26/F26)*(1+$N$3)^(0.5)</f>
        <v>0.53940712686321901</v>
      </c>
      <c r="R9">
        <f t="shared" si="8"/>
        <v>40671.297365486716</v>
      </c>
      <c r="S9">
        <f t="shared" si="9"/>
        <v>40587.950728002586</v>
      </c>
      <c r="T9">
        <f t="shared" ref="T9:T25" si="11">40*P9</f>
        <v>480.3307778461845</v>
      </c>
      <c r="U9">
        <f t="shared" ref="U9:U25" si="12">0.025*3380*(P9)</f>
        <v>1014.6987682000647</v>
      </c>
      <c r="V9" s="19">
        <f t="shared" si="10"/>
        <v>1578.376183530374</v>
      </c>
    </row>
    <row r="10" spans="2:22">
      <c r="B10" s="13">
        <v>23</v>
      </c>
      <c r="C10" s="14">
        <v>4.2899885736470873E-4</v>
      </c>
      <c r="D10" s="14">
        <v>5.3400095447889606E-4</v>
      </c>
      <c r="E10" s="14">
        <v>5.6899999999996168E-4</v>
      </c>
      <c r="F10">
        <f t="shared" si="3"/>
        <v>9964.9313494252383</v>
      </c>
      <c r="G10">
        <f t="shared" si="2"/>
        <v>9964.5823999999993</v>
      </c>
      <c r="H10">
        <f t="shared" si="4"/>
        <v>9963.1967000000004</v>
      </c>
      <c r="I10" s="13">
        <v>23</v>
      </c>
      <c r="J10">
        <f t="shared" si="5"/>
        <v>4.274199999999837</v>
      </c>
      <c r="K10">
        <f t="shared" si="0"/>
        <v>5.3210965125836083</v>
      </c>
      <c r="L10">
        <f t="shared" si="1"/>
        <v>5.6700459378225787</v>
      </c>
      <c r="N10">
        <v>3</v>
      </c>
      <c r="O10">
        <f t="shared" si="7"/>
        <v>0.88682186847824074</v>
      </c>
      <c r="P10" s="18">
        <f>SUM(O10:$O$24)/O10</f>
        <v>11.458569179186687</v>
      </c>
      <c r="Q10">
        <f t="shared" ref="Q10:Q23" si="13">Q11*((1+$N$3)^(-1))*(F28/F27)+(L27/F27)*(1+$N$3)^(0.5)</f>
        <v>0.56054837044885852</v>
      </c>
      <c r="R10">
        <f t="shared" si="8"/>
        <v>42265.347131843933</v>
      </c>
      <c r="S10">
        <f t="shared" si="9"/>
        <v>38729.963825651001</v>
      </c>
      <c r="T10">
        <f t="shared" si="11"/>
        <v>458.34276716746751</v>
      </c>
      <c r="U10">
        <f t="shared" si="12"/>
        <v>968.24909564127506</v>
      </c>
      <c r="V10" s="19">
        <f t="shared" si="10"/>
        <v>4961.975169001671</v>
      </c>
    </row>
    <row r="11" spans="2:22">
      <c r="B11" s="13">
        <v>24</v>
      </c>
      <c r="C11" s="14">
        <v>4.3099840297499716E-4</v>
      </c>
      <c r="D11" s="14">
        <v>5.329991946079343E-4</v>
      </c>
      <c r="E11" s="14">
        <v>5.6700000000006084E-4</v>
      </c>
      <c r="F11">
        <f t="shared" si="3"/>
        <v>9959.2613034874157</v>
      </c>
      <c r="G11">
        <f t="shared" si="2"/>
        <v>9958.9225000000006</v>
      </c>
      <c r="H11">
        <f t="shared" si="4"/>
        <v>9957.5774999999994</v>
      </c>
      <c r="I11" s="13">
        <v>24</v>
      </c>
      <c r="J11">
        <f t="shared" si="5"/>
        <v>4.2916999999997643</v>
      </c>
      <c r="K11">
        <f t="shared" si="0"/>
        <v>5.3080976716628356</v>
      </c>
      <c r="L11">
        <f t="shared" si="1"/>
        <v>5.646901159077971</v>
      </c>
      <c r="N11">
        <v>4</v>
      </c>
      <c r="O11">
        <f t="shared" si="7"/>
        <v>0.85191434268026589</v>
      </c>
      <c r="P11" s="18">
        <f>SUM(O11:$O$24)/O11</f>
        <v>10.887113171395754</v>
      </c>
      <c r="Q11">
        <f>Q12*((1+$N$3)^(-1))*(F29/F28)+(L28/F28)*(1+$N$3)^(0.5)</f>
        <v>0.58252235020183085</v>
      </c>
      <c r="R11">
        <f t="shared" si="8"/>
        <v>43922.185205218047</v>
      </c>
      <c r="S11">
        <f t="shared" si="9"/>
        <v>36798.44251931765</v>
      </c>
      <c r="T11">
        <f t="shared" si="11"/>
        <v>435.48452685583015</v>
      </c>
      <c r="U11">
        <f t="shared" si="12"/>
        <v>919.96106298294126</v>
      </c>
      <c r="V11" s="19">
        <f t="shared" si="10"/>
        <v>8479.188275739165</v>
      </c>
    </row>
    <row r="12" spans="2:22">
      <c r="B12" s="13">
        <v>25</v>
      </c>
      <c r="C12" s="14">
        <v>4.3499837062749606E-4</v>
      </c>
      <c r="D12" s="14">
        <v>5.3300422895306268E-4</v>
      </c>
      <c r="E12" s="14">
        <v>5.6599999999987151E-4</v>
      </c>
      <c r="F12">
        <f t="shared" si="3"/>
        <v>9953.6144023283377</v>
      </c>
      <c r="G12">
        <f t="shared" si="2"/>
        <v>9953.2857999999997</v>
      </c>
      <c r="H12">
        <f t="shared" si="4"/>
        <v>9951.9912999999997</v>
      </c>
      <c r="I12" s="13">
        <v>25</v>
      </c>
      <c r="J12">
        <f t="shared" si="5"/>
        <v>4.3290999999990163</v>
      </c>
      <c r="K12">
        <f t="shared" si="0"/>
        <v>5.3051434233784676</v>
      </c>
      <c r="L12">
        <f t="shared" si="1"/>
        <v>5.6337457517165603</v>
      </c>
      <c r="N12">
        <v>5</v>
      </c>
      <c r="O12">
        <f t="shared" si="7"/>
        <v>0.81831778993921944</v>
      </c>
      <c r="P12" s="18">
        <f>SUM(O12:$O$24)/O12</f>
        <v>10.293034835574856</v>
      </c>
      <c r="Q12">
        <f t="shared" si="13"/>
        <v>0.60536163650566999</v>
      </c>
      <c r="R12">
        <f t="shared" si="8"/>
        <v>45644.267392527516</v>
      </c>
      <c r="S12">
        <f t="shared" si="9"/>
        <v>34790.457744243016</v>
      </c>
      <c r="T12">
        <f t="shared" si="11"/>
        <v>411.72139342299425</v>
      </c>
      <c r="U12">
        <f t="shared" si="12"/>
        <v>869.76144360607532</v>
      </c>
      <c r="V12" s="19">
        <f t="shared" si="10"/>
        <v>12135.29248531357</v>
      </c>
    </row>
    <row r="13" spans="2:22">
      <c r="B13" s="13">
        <v>26</v>
      </c>
      <c r="C13" s="14">
        <v>4.3999847100422682E-4</v>
      </c>
      <c r="D13" s="14">
        <v>5.3500494374031512E-4</v>
      </c>
      <c r="E13" s="14">
        <v>5.6700000000002365E-4</v>
      </c>
      <c r="F13">
        <f t="shared" si="3"/>
        <v>9947.9806565766212</v>
      </c>
      <c r="G13">
        <f t="shared" si="2"/>
        <v>9947.6622000000007</v>
      </c>
      <c r="H13">
        <f t="shared" si="4"/>
        <v>9946.3981999999996</v>
      </c>
      <c r="I13" s="13">
        <v>26</v>
      </c>
      <c r="J13">
        <f t="shared" si="5"/>
        <v>4.3763999999991938</v>
      </c>
      <c r="K13">
        <f t="shared" si="0"/>
        <v>5.3220484556586598</v>
      </c>
      <c r="L13">
        <f t="shared" si="1"/>
        <v>5.6405050322791794</v>
      </c>
      <c r="N13">
        <v>6</v>
      </c>
      <c r="O13">
        <f t="shared" si="7"/>
        <v>0.78597535297992938</v>
      </c>
      <c r="P13" s="18">
        <f>SUM(O13:$O$24)/O13</f>
        <v>9.6754379124531997</v>
      </c>
      <c r="Q13">
        <f t="shared" si="13"/>
        <v>0.6290997300188923</v>
      </c>
      <c r="R13">
        <f t="shared" si="8"/>
        <v>47434.119643424478</v>
      </c>
      <c r="S13">
        <f t="shared" si="9"/>
        <v>32702.980144091816</v>
      </c>
      <c r="T13">
        <f t="shared" si="11"/>
        <v>387.01751649812797</v>
      </c>
      <c r="U13">
        <f t="shared" si="12"/>
        <v>817.57450360229541</v>
      </c>
      <c r="V13" s="19">
        <f t="shared" si="10"/>
        <v>15935.73151943308</v>
      </c>
    </row>
    <row r="14" spans="2:22">
      <c r="B14" s="13">
        <v>27</v>
      </c>
      <c r="C14" s="14">
        <v>4.4699628955350342E-4</v>
      </c>
      <c r="D14" s="14">
        <v>5.3799744655943604E-4</v>
      </c>
      <c r="E14" s="14">
        <v>5.6999999999995379E-4</v>
      </c>
      <c r="F14">
        <f t="shared" si="3"/>
        <v>9942.340151544342</v>
      </c>
      <c r="G14">
        <f t="shared" si="2"/>
        <v>9942.0218000000004</v>
      </c>
      <c r="H14">
        <f t="shared" si="4"/>
        <v>9940.7983999999997</v>
      </c>
      <c r="I14" s="13">
        <v>27</v>
      </c>
      <c r="J14">
        <f t="shared" si="5"/>
        <v>4.4434999999994034</v>
      </c>
      <c r="K14">
        <f t="shared" si="0"/>
        <v>5.3487823420382483</v>
      </c>
      <c r="L14">
        <f t="shared" si="1"/>
        <v>5.6671338863798155</v>
      </c>
      <c r="N14">
        <v>7</v>
      </c>
      <c r="O14">
        <f t="shared" si="7"/>
        <v>0.75483259110916312</v>
      </c>
      <c r="P14" s="18">
        <f>SUM(O14:$O$24)/O14</f>
        <v>9.0333677371778371</v>
      </c>
      <c r="Q14">
        <f t="shared" si="13"/>
        <v>0.65377227609010147</v>
      </c>
      <c r="R14">
        <f t="shared" si="8"/>
        <v>49294.429617193651</v>
      </c>
      <c r="S14">
        <f t="shared" si="9"/>
        <v>30532.782951661091</v>
      </c>
      <c r="T14">
        <f t="shared" si="11"/>
        <v>361.33470948711351</v>
      </c>
      <c r="U14">
        <f t="shared" si="12"/>
        <v>763.3195737915272</v>
      </c>
      <c r="V14" s="19">
        <f t="shared" si="10"/>
        <v>19886.300948811204</v>
      </c>
    </row>
    <row r="15" spans="2:22">
      <c r="B15" s="13">
        <v>28</v>
      </c>
      <c r="C15" s="14">
        <v>4.5499922306409512E-4</v>
      </c>
      <c r="D15" s="14">
        <v>5.4200284796313925E-4</v>
      </c>
      <c r="E15" s="14">
        <v>5.7399999999987355E-4</v>
      </c>
      <c r="F15">
        <f t="shared" si="3"/>
        <v>9936.6730176579622</v>
      </c>
      <c r="G15">
        <f t="shared" si="2"/>
        <v>9936.3549000000003</v>
      </c>
      <c r="H15">
        <f t="shared" si="4"/>
        <v>9935.1818000000003</v>
      </c>
      <c r="I15" s="13">
        <v>28</v>
      </c>
      <c r="J15">
        <f t="shared" si="5"/>
        <v>4.5205000000005384</v>
      </c>
      <c r="K15">
        <f t="shared" si="0"/>
        <v>5.3855326541724935</v>
      </c>
      <c r="L15">
        <f t="shared" si="1"/>
        <v>5.703650312134414</v>
      </c>
      <c r="N15">
        <v>8</v>
      </c>
      <c r="O15">
        <f t="shared" si="7"/>
        <v>0.72483743101996267</v>
      </c>
      <c r="P15" s="18">
        <f>SUM(O15:$O$24)/O15</f>
        <v>8.3658038683983165</v>
      </c>
      <c r="Q15">
        <f t="shared" si="13"/>
        <v>0.67941734297777323</v>
      </c>
      <c r="R15">
        <f t="shared" si="8"/>
        <v>51228.067660524102</v>
      </c>
      <c r="S15">
        <f t="shared" si="9"/>
        <v>28276.417075186309</v>
      </c>
      <c r="T15">
        <f t="shared" si="11"/>
        <v>334.63215473593266</v>
      </c>
      <c r="U15">
        <f t="shared" si="12"/>
        <v>706.91042687965773</v>
      </c>
      <c r="V15" s="19">
        <f t="shared" si="10"/>
        <v>23993.193166953384</v>
      </c>
    </row>
    <row r="16" spans="2:22">
      <c r="B16" s="13">
        <v>29</v>
      </c>
      <c r="C16" s="14">
        <v>4.649978254713642E-4</v>
      </c>
      <c r="D16" s="14">
        <v>5.4899615670427721E-4</v>
      </c>
      <c r="E16" s="14">
        <v>5.7999999999993387E-4</v>
      </c>
      <c r="F16">
        <f t="shared" si="3"/>
        <v>9930.9693673458278</v>
      </c>
      <c r="G16">
        <f t="shared" si="2"/>
        <v>9930.6612999999998</v>
      </c>
      <c r="H16">
        <f t="shared" si="4"/>
        <v>9929.5087999999996</v>
      </c>
      <c r="I16" s="13">
        <v>29</v>
      </c>
      <c r="J16">
        <f t="shared" si="5"/>
        <v>4.6171999999987747</v>
      </c>
      <c r="K16">
        <f t="shared" si="0"/>
        <v>5.4518948872319015</v>
      </c>
      <c r="L16">
        <f t="shared" si="1"/>
        <v>5.7599622330599232</v>
      </c>
      <c r="N16">
        <v>9</v>
      </c>
      <c r="O16">
        <f t="shared" si="7"/>
        <v>0.69593802325338305</v>
      </c>
      <c r="P16" s="18">
        <f>SUM(O16:$O$24)/O16</f>
        <v>7.6716750270488774</v>
      </c>
      <c r="Q16">
        <f t="shared" si="13"/>
        <v>0.70607466285178011</v>
      </c>
      <c r="R16">
        <f t="shared" si="8"/>
        <v>53238.029579024223</v>
      </c>
      <c r="S16">
        <f t="shared" si="9"/>
        <v>25930.261591425206</v>
      </c>
      <c r="T16">
        <f t="shared" si="11"/>
        <v>306.8670010819551</v>
      </c>
      <c r="U16">
        <f t="shared" si="12"/>
        <v>648.25653978563014</v>
      </c>
      <c r="V16" s="19">
        <f t="shared" si="10"/>
        <v>28262.891528466604</v>
      </c>
    </row>
    <row r="17" spans="2:22">
      <c r="B17" s="13">
        <v>30</v>
      </c>
      <c r="C17" s="14">
        <v>4.7599951054795977E-4</v>
      </c>
      <c r="D17" s="14">
        <v>5.5799787639493077E-4</v>
      </c>
      <c r="E17" s="14">
        <v>5.9000000000003754E-4</v>
      </c>
      <c r="F17">
        <f t="shared" si="3"/>
        <v>9925.2094051127679</v>
      </c>
      <c r="G17">
        <f t="shared" si="2"/>
        <v>9924.8916000000008</v>
      </c>
      <c r="H17">
        <f t="shared" si="4"/>
        <v>9923.7497000000003</v>
      </c>
      <c r="I17" s="13">
        <v>30</v>
      </c>
      <c r="J17">
        <f t="shared" si="5"/>
        <v>4.7237000000004628</v>
      </c>
      <c r="K17">
        <f t="shared" si="0"/>
        <v>5.5380684362498869</v>
      </c>
      <c r="L17">
        <f t="shared" si="1"/>
        <v>5.8558735490169056</v>
      </c>
      <c r="N17">
        <v>10</v>
      </c>
      <c r="O17">
        <f t="shared" si="7"/>
        <v>0.66808578055737111</v>
      </c>
      <c r="P17" s="18">
        <f>SUM(O17:$O$24)/O17</f>
        <v>6.9498146274565666</v>
      </c>
      <c r="Q17">
        <f t="shared" si="13"/>
        <v>0.73378756599047001</v>
      </c>
      <c r="R17">
        <f t="shared" si="8"/>
        <v>55327.58247568144</v>
      </c>
      <c r="S17">
        <f t="shared" si="9"/>
        <v>23490.373440803196</v>
      </c>
      <c r="T17">
        <f t="shared" si="11"/>
        <v>277.99258509826268</v>
      </c>
      <c r="U17">
        <f t="shared" si="12"/>
        <v>587.2593360200799</v>
      </c>
      <c r="V17" s="19">
        <f t="shared" si="10"/>
        <v>32702.460955996583</v>
      </c>
    </row>
    <row r="18" spans="2:22">
      <c r="B18" s="13">
        <v>31</v>
      </c>
      <c r="C18" s="14">
        <v>4.900022076213883E-4</v>
      </c>
      <c r="D18" s="14">
        <v>5.6899934149291212E-4</v>
      </c>
      <c r="E18" s="14">
        <v>6.020000000000812E-4</v>
      </c>
      <c r="F18">
        <f t="shared" si="3"/>
        <v>9919.3535315637509</v>
      </c>
      <c r="G18">
        <f t="shared" si="2"/>
        <v>9919.0259999999998</v>
      </c>
      <c r="H18">
        <f t="shared" si="4"/>
        <v>9917.9145000000008</v>
      </c>
      <c r="I18" s="13">
        <v>31</v>
      </c>
      <c r="J18">
        <f t="shared" si="5"/>
        <v>4.8598000000001775</v>
      </c>
      <c r="K18">
        <f t="shared" si="0"/>
        <v>5.6439192622510745</v>
      </c>
      <c r="L18">
        <f t="shared" si="1"/>
        <v>5.9714508260021839</v>
      </c>
      <c r="N18">
        <v>11</v>
      </c>
      <c r="O18">
        <f t="shared" si="7"/>
        <v>0.64123258652000659</v>
      </c>
      <c r="P18" s="18">
        <f>SUM(O18:$O$24)/O18</f>
        <v>6.1989777704972653</v>
      </c>
      <c r="Q18">
        <f t="shared" si="13"/>
        <v>0.76260208348652481</v>
      </c>
      <c r="R18">
        <f t="shared" si="8"/>
        <v>57500.197094883973</v>
      </c>
      <c r="S18">
        <f t="shared" si="9"/>
        <v>20952.544864280757</v>
      </c>
      <c r="T18">
        <f t="shared" si="11"/>
        <v>247.95911081989061</v>
      </c>
      <c r="U18">
        <f t="shared" si="12"/>
        <v>523.81362160701894</v>
      </c>
      <c r="V18" s="19">
        <f t="shared" si="10"/>
        <v>37319.42496303012</v>
      </c>
    </row>
    <row r="19" spans="2:22">
      <c r="B19" s="13">
        <v>32</v>
      </c>
      <c r="C19" s="14">
        <v>5.0699388853076921E-4</v>
      </c>
      <c r="D19" s="14">
        <v>5.8399516408060926E-4</v>
      </c>
      <c r="E19" s="14">
        <v>6.1699999999995309E-4</v>
      </c>
      <c r="F19">
        <f t="shared" si="3"/>
        <v>9913.3820807377488</v>
      </c>
      <c r="G19">
        <f t="shared" si="2"/>
        <v>9913.0547000000006</v>
      </c>
      <c r="H19">
        <f t="shared" si="4"/>
        <v>9911.9537999999993</v>
      </c>
      <c r="I19" s="13">
        <v>32</v>
      </c>
      <c r="J19">
        <f t="shared" si="5"/>
        <v>5.0252999999993335</v>
      </c>
      <c r="K19">
        <f t="shared" si="0"/>
        <v>5.7891760060665547</v>
      </c>
      <c r="L19">
        <f t="shared" si="1"/>
        <v>6.1165567438147264</v>
      </c>
      <c r="N19">
        <v>12</v>
      </c>
      <c r="O19">
        <f t="shared" si="7"/>
        <v>0.6153317225829561</v>
      </c>
      <c r="P19" s="18">
        <f>SUM(O19:$O$24)/O19</f>
        <v>5.4178158555551104</v>
      </c>
      <c r="Q19">
        <f t="shared" si="13"/>
        <v>0.79256796641642491</v>
      </c>
      <c r="R19">
        <f t="shared" si="8"/>
        <v>59759.624667798438</v>
      </c>
      <c r="S19">
        <f t="shared" si="9"/>
        <v>18312.217591776272</v>
      </c>
      <c r="T19">
        <f t="shared" si="11"/>
        <v>216.71263422220443</v>
      </c>
      <c r="U19">
        <f t="shared" si="12"/>
        <v>457.80543979440682</v>
      </c>
      <c r="V19" s="19">
        <f t="shared" si="10"/>
        <v>42121.925150038776</v>
      </c>
    </row>
    <row r="20" spans="2:22">
      <c r="B20" s="13">
        <v>33</v>
      </c>
      <c r="C20" s="14">
        <v>5.2700288099082461E-4</v>
      </c>
      <c r="D20" s="14">
        <v>6.0200261658548864E-4</v>
      </c>
      <c r="E20" s="14">
        <v>6.3599999999992547E-4</v>
      </c>
      <c r="F20">
        <f t="shared" si="3"/>
        <v>9907.265523993934</v>
      </c>
      <c r="G20">
        <f t="shared" si="2"/>
        <v>9906.9285</v>
      </c>
      <c r="H20">
        <f t="shared" si="4"/>
        <v>9905.8281999999999</v>
      </c>
      <c r="I20" s="13">
        <v>33</v>
      </c>
      <c r="J20">
        <f t="shared" si="5"/>
        <v>5.2204000000001543</v>
      </c>
      <c r="K20">
        <f t="shared" si="0"/>
        <v>5.9639968793253502</v>
      </c>
      <c r="L20">
        <f t="shared" si="1"/>
        <v>6.3010208732594037</v>
      </c>
      <c r="N20">
        <v>13</v>
      </c>
      <c r="O20">
        <f t="shared" si="7"/>
        <v>0.59033919633908427</v>
      </c>
      <c r="P20" s="18">
        <f>SUM(O20:$O$24)/O20</f>
        <v>4.6048479540423246</v>
      </c>
      <c r="Q20">
        <f t="shared" si="13"/>
        <v>0.82373989039963569</v>
      </c>
      <c r="R20">
        <f t="shared" si="8"/>
        <v>62109.987736132534</v>
      </c>
      <c r="S20">
        <f t="shared" si="9"/>
        <v>15564.386084663058</v>
      </c>
      <c r="T20">
        <f t="shared" si="11"/>
        <v>184.19391816169298</v>
      </c>
      <c r="U20">
        <f t="shared" si="12"/>
        <v>389.10965211657646</v>
      </c>
      <c r="V20" s="19">
        <f t="shared" si="10"/>
        <v>47118.905221747744</v>
      </c>
    </row>
    <row r="21" spans="2:22">
      <c r="B21" s="13">
        <v>34</v>
      </c>
      <c r="C21" s="14">
        <v>5.5000766503493991E-4</v>
      </c>
      <c r="D21" s="14">
        <v>6.2399537242399281E-4</v>
      </c>
      <c r="E21" s="14">
        <v>6.6000000000001095E-4</v>
      </c>
      <c r="F21">
        <f t="shared" si="3"/>
        <v>9900.9645031206746</v>
      </c>
      <c r="G21">
        <f t="shared" si="2"/>
        <v>9900.6077999999998</v>
      </c>
      <c r="H21">
        <f t="shared" si="4"/>
        <v>9899.4984000000004</v>
      </c>
      <c r="I21" s="13">
        <v>34</v>
      </c>
      <c r="J21">
        <f t="shared" si="5"/>
        <v>5.4448000000011234</v>
      </c>
      <c r="K21">
        <f t="shared" si="0"/>
        <v>6.177933451384888</v>
      </c>
      <c r="L21">
        <f t="shared" si="1"/>
        <v>6.5346365720597532</v>
      </c>
      <c r="N21">
        <v>14</v>
      </c>
      <c r="O21">
        <f t="shared" si="7"/>
        <v>0.5662102169564095</v>
      </c>
      <c r="P21" s="18">
        <f>SUM(O21:$O$24)/O21</f>
        <v>3.7584681102244604</v>
      </c>
      <c r="Q21">
        <f t="shared" si="13"/>
        <v>0.85617680252080453</v>
      </c>
      <c r="R21">
        <f t="shared" si="8"/>
        <v>64555.730910068662</v>
      </c>
      <c r="S21">
        <f t="shared" si="9"/>
        <v>12703.622212558676</v>
      </c>
      <c r="T21">
        <f t="shared" si="11"/>
        <v>150.33872440897841</v>
      </c>
      <c r="U21">
        <f t="shared" si="12"/>
        <v>317.59055531396689</v>
      </c>
      <c r="V21" s="19">
        <f t="shared" si="10"/>
        <v>52320.037977232932</v>
      </c>
    </row>
    <row r="22" spans="2:22">
      <c r="B22" s="13">
        <v>35</v>
      </c>
      <c r="C22" s="14">
        <v>5.7699878572706469E-4</v>
      </c>
      <c r="D22" s="14">
        <v>6.5099663796410574E-4</v>
      </c>
      <c r="E22" s="14">
        <v>6.8900000000002672E-4</v>
      </c>
      <c r="F22">
        <f t="shared" si="3"/>
        <v>9894.4298665486149</v>
      </c>
      <c r="G22">
        <f t="shared" si="2"/>
        <v>9894.0535999999993</v>
      </c>
      <c r="H22">
        <f t="shared" si="4"/>
        <v>9892.9151000000002</v>
      </c>
      <c r="I22" s="13">
        <v>35</v>
      </c>
      <c r="J22">
        <f t="shared" si="5"/>
        <v>5.708200000000943</v>
      </c>
      <c r="K22">
        <f t="shared" si="0"/>
        <v>6.4409956294366566</v>
      </c>
      <c r="L22">
        <f t="shared" si="1"/>
        <v>6.8172621780522604</v>
      </c>
      <c r="N22">
        <v>15</v>
      </c>
      <c r="O22">
        <f t="shared" si="7"/>
        <v>0.54290358890094126</v>
      </c>
      <c r="P22" s="18">
        <f>SUM(O22:$O$24)/O22</f>
        <v>2.8768880130621302</v>
      </c>
      <c r="Q22">
        <f t="shared" si="13"/>
        <v>0.88994451443343436</v>
      </c>
      <c r="R22">
        <f t="shared" si="8"/>
        <v>67101.816388280946</v>
      </c>
      <c r="S22">
        <f t="shared" si="9"/>
        <v>9723.8814841500007</v>
      </c>
      <c r="T22">
        <f t="shared" si="11"/>
        <v>115.07552052248521</v>
      </c>
      <c r="U22">
        <f t="shared" si="12"/>
        <v>243.09703710375001</v>
      </c>
      <c r="V22" s="19">
        <f t="shared" si="10"/>
        <v>57736.107461757187</v>
      </c>
    </row>
    <row r="23" spans="2:22">
      <c r="B23" s="13">
        <v>36</v>
      </c>
      <c r="C23" s="14">
        <v>6.0799878454872894E-4</v>
      </c>
      <c r="D23" s="14">
        <v>6.829964441222616E-4</v>
      </c>
      <c r="E23" s="14">
        <v>7.2400000000002031E-4</v>
      </c>
      <c r="F23">
        <f t="shared" si="3"/>
        <v>9887.6126043705626</v>
      </c>
      <c r="G23">
        <f t="shared" si="2"/>
        <v>9887.2068999999992</v>
      </c>
      <c r="H23">
        <f t="shared" si="4"/>
        <v>9886.0395000000008</v>
      </c>
      <c r="I23" s="13">
        <v>36</v>
      </c>
      <c r="J23">
        <f t="shared" si="5"/>
        <v>6.0107000000007247</v>
      </c>
      <c r="K23">
        <f t="shared" si="0"/>
        <v>6.752927155001089</v>
      </c>
      <c r="L23">
        <f t="shared" si="1"/>
        <v>7.1586315255644886</v>
      </c>
      <c r="N23">
        <v>16</v>
      </c>
      <c r="O23">
        <f t="shared" si="7"/>
        <v>0.52037726614300517</v>
      </c>
      <c r="P23" s="18">
        <f>SUM(O23:$O$24)/O23</f>
        <v>1.9581355769230773</v>
      </c>
      <c r="Q23">
        <f t="shared" si="13"/>
        <v>0.92511525953139107</v>
      </c>
      <c r="R23">
        <f t="shared" si="8"/>
        <v>69753.690568666891</v>
      </c>
      <c r="S23">
        <f t="shared" si="9"/>
        <v>6618.4982500000015</v>
      </c>
      <c r="T23">
        <f t="shared" si="11"/>
        <v>78.325423076923087</v>
      </c>
      <c r="U23">
        <f t="shared" si="12"/>
        <v>165.46245625000003</v>
      </c>
      <c r="V23" s="19">
        <f t="shared" si="10"/>
        <v>63378.980197993806</v>
      </c>
    </row>
    <row r="24" spans="2:22">
      <c r="B24" s="13">
        <v>37</v>
      </c>
      <c r="C24" s="14">
        <v>6.4400451033945808E-4</v>
      </c>
      <c r="D24" s="14">
        <v>7.2199935735299157E-4</v>
      </c>
      <c r="E24" s="14">
        <v>7.6500000000007205E-4</v>
      </c>
      <c r="F24">
        <f t="shared" si="3"/>
        <v>9880.4539728449981</v>
      </c>
      <c r="G24">
        <f t="shared" si="2"/>
        <v>9880.0288</v>
      </c>
      <c r="H24">
        <f t="shared" si="4"/>
        <v>9878.8127999999997</v>
      </c>
      <c r="I24" s="13">
        <v>37</v>
      </c>
      <c r="J24">
        <f t="shared" si="5"/>
        <v>6.3619999999991705</v>
      </c>
      <c r="K24">
        <f t="shared" si="0"/>
        <v>7.1333744442290481</v>
      </c>
      <c r="L24">
        <f t="shared" si="1"/>
        <v>7.5585472892271355</v>
      </c>
      <c r="N24">
        <v>17</v>
      </c>
      <c r="O24">
        <f t="shared" si="7"/>
        <v>0.49859197211358197</v>
      </c>
      <c r="P24" s="18">
        <f>SUM(O24:$O$24)/O24</f>
        <v>1</v>
      </c>
      <c r="Q24">
        <f>Q25*((1+$N$3)^(-1))*(F42/F41)+(L41/F41)*(1+$N$3)^(0.5)</f>
        <v>0.96177012493259351</v>
      </c>
      <c r="R24">
        <f t="shared" si="8"/>
        <v>72517.46741991755</v>
      </c>
      <c r="S24">
        <f t="shared" si="9"/>
        <v>3380</v>
      </c>
      <c r="T24">
        <f t="shared" si="11"/>
        <v>40</v>
      </c>
      <c r="U24">
        <f t="shared" si="12"/>
        <v>84.5</v>
      </c>
      <c r="V24" s="19">
        <f t="shared" si="10"/>
        <v>69261.96741991755</v>
      </c>
    </row>
    <row r="25" spans="2:22">
      <c r="B25" s="13">
        <v>38</v>
      </c>
      <c r="C25" s="14">
        <v>6.8500516124413678E-4</v>
      </c>
      <c r="D25" s="14">
        <v>7.6799961618503171E-4</v>
      </c>
      <c r="E25" s="14">
        <v>8.1299999999992305E-4</v>
      </c>
      <c r="F25">
        <f t="shared" si="3"/>
        <v>9872.895425555771</v>
      </c>
      <c r="G25">
        <f t="shared" si="2"/>
        <v>9872.4508000000005</v>
      </c>
      <c r="H25">
        <f t="shared" si="4"/>
        <v>9871.1664999999994</v>
      </c>
      <c r="I25" s="13">
        <v>38</v>
      </c>
      <c r="J25">
        <f t="shared" si="5"/>
        <v>6.7618000000002212</v>
      </c>
      <c r="K25">
        <f t="shared" si="0"/>
        <v>7.5820384252056101</v>
      </c>
      <c r="L25">
        <f t="shared" si="1"/>
        <v>8.0266639809760818</v>
      </c>
      <c r="N25">
        <v>18</v>
      </c>
      <c r="P25">
        <v>0</v>
      </c>
      <c r="Q25">
        <v>1</v>
      </c>
      <c r="R25">
        <f t="shared" si="8"/>
        <v>75400</v>
      </c>
      <c r="S25">
        <f t="shared" si="9"/>
        <v>0</v>
      </c>
      <c r="T25">
        <f t="shared" si="11"/>
        <v>0</v>
      </c>
      <c r="U25">
        <f t="shared" si="12"/>
        <v>0</v>
      </c>
      <c r="V25" s="19">
        <f t="shared" si="10"/>
        <v>75400</v>
      </c>
    </row>
    <row r="26" spans="2:22">
      <c r="B26" s="13">
        <v>39</v>
      </c>
      <c r="C26" s="14">
        <v>7.3300044214627579E-4</v>
      </c>
      <c r="D26" s="14">
        <v>8.2299687560214731E-4</v>
      </c>
      <c r="E26" s="14">
        <v>8.7000000000008544E-4</v>
      </c>
      <c r="F26">
        <f t="shared" si="3"/>
        <v>9864.8687615747949</v>
      </c>
      <c r="G26">
        <f t="shared" si="2"/>
        <v>9864.4046999999991</v>
      </c>
      <c r="H26">
        <f t="shared" si="4"/>
        <v>9863.0226999999995</v>
      </c>
      <c r="I26" s="13">
        <v>39</v>
      </c>
      <c r="J26">
        <f t="shared" si="5"/>
        <v>7.2295999999987544</v>
      </c>
      <c r="K26">
        <f t="shared" si="0"/>
        <v>8.1183742477751366</v>
      </c>
      <c r="L26">
        <f t="shared" si="1"/>
        <v>8.5824358225709148</v>
      </c>
    </row>
    <row r="27" spans="2:22">
      <c r="B27" s="13">
        <v>40</v>
      </c>
      <c r="C27" s="14">
        <v>7.8800088927641961E-4</v>
      </c>
      <c r="D27" s="14">
        <v>8.8700264365385105E-4</v>
      </c>
      <c r="E27" s="14">
        <v>9.3699999999987576E-4</v>
      </c>
      <c r="F27">
        <f t="shared" si="3"/>
        <v>9856.286325752224</v>
      </c>
      <c r="G27">
        <f t="shared" si="2"/>
        <v>9855.7931000000008</v>
      </c>
      <c r="H27">
        <f t="shared" si="4"/>
        <v>9854.3035999999993</v>
      </c>
      <c r="I27" s="13">
        <v>40</v>
      </c>
      <c r="J27">
        <f t="shared" si="5"/>
        <v>7.7651999999998225</v>
      </c>
      <c r="K27">
        <f t="shared" si="0"/>
        <v>8.7421145350053848</v>
      </c>
      <c r="L27">
        <f t="shared" si="1"/>
        <v>9.2353402872286097</v>
      </c>
    </row>
    <row r="28" spans="2:22">
      <c r="B28" s="13">
        <v>41</v>
      </c>
      <c r="C28" s="14">
        <v>8.5099877830182788E-4</v>
      </c>
      <c r="D28" s="14">
        <v>9.619953581112634E-4</v>
      </c>
      <c r="E28" s="14">
        <v>1.0139999999998718E-3</v>
      </c>
      <c r="F28">
        <f t="shared" si="3"/>
        <v>9847.0509854649954</v>
      </c>
      <c r="G28">
        <f t="shared" si="2"/>
        <v>9846.5383999999995</v>
      </c>
      <c r="H28">
        <f t="shared" si="4"/>
        <v>9844.9025000000001</v>
      </c>
      <c r="I28" s="13">
        <v>41</v>
      </c>
      <c r="J28">
        <f t="shared" si="5"/>
        <v>8.3780000000006112</v>
      </c>
      <c r="K28">
        <f t="shared" si="0"/>
        <v>9.4723242342643061</v>
      </c>
      <c r="L28">
        <f t="shared" si="1"/>
        <v>9.9849096992602426</v>
      </c>
    </row>
    <row r="29" spans="2:22">
      <c r="B29" s="13">
        <v>42</v>
      </c>
      <c r="C29" s="14">
        <v>9.2200038984403614E-4</v>
      </c>
      <c r="D29" s="14">
        <v>1.0490031496297235E-3</v>
      </c>
      <c r="E29" s="14">
        <v>1.1040000000000186E-3</v>
      </c>
      <c r="F29">
        <f t="shared" si="3"/>
        <v>9837.0660757657351</v>
      </c>
      <c r="G29">
        <f t="shared" si="2"/>
        <v>9836.5244999999995</v>
      </c>
      <c r="H29">
        <f t="shared" si="4"/>
        <v>9834.7029999999995</v>
      </c>
      <c r="I29" s="13">
        <v>42</v>
      </c>
      <c r="J29">
        <f t="shared" si="5"/>
        <v>9.0676000000003114</v>
      </c>
      <c r="K29">
        <f t="shared" si="0"/>
        <v>10.31854518190994</v>
      </c>
      <c r="L29">
        <f t="shared" si="1"/>
        <v>10.860120947645555</v>
      </c>
    </row>
    <row r="30" spans="2:22">
      <c r="B30" s="13">
        <v>43</v>
      </c>
      <c r="C30" s="14">
        <v>1.0030030336943962E-3</v>
      </c>
      <c r="D30" s="14">
        <v>1.1500021642700986E-3</v>
      </c>
      <c r="E30" s="14">
        <v>1.2079999999999012E-3</v>
      </c>
      <c r="F30">
        <f t="shared" si="3"/>
        <v>9826.2059548180896</v>
      </c>
      <c r="G30">
        <f t="shared" si="2"/>
        <v>9825.6353999999992</v>
      </c>
      <c r="H30">
        <f t="shared" si="4"/>
        <v>9823.5993999999992</v>
      </c>
      <c r="I30" s="13">
        <v>43</v>
      </c>
      <c r="J30">
        <f t="shared" si="5"/>
        <v>9.8530999999984488</v>
      </c>
      <c r="K30">
        <f t="shared" si="0"/>
        <v>11.299501975328894</v>
      </c>
      <c r="L30">
        <f t="shared" si="1"/>
        <v>11.870056793419282</v>
      </c>
    </row>
    <row r="31" spans="2:22">
      <c r="B31" s="13">
        <v>44</v>
      </c>
      <c r="C31" s="14">
        <v>1.0960054792323658E-3</v>
      </c>
      <c r="D31" s="14">
        <v>1.2670009323564146E-3</v>
      </c>
      <c r="E31" s="14">
        <v>1.3270000000000194E-3</v>
      </c>
      <c r="F31">
        <f t="shared" si="3"/>
        <v>9814.3358980246703</v>
      </c>
      <c r="G31">
        <f t="shared" si="2"/>
        <v>9813.7463000000007</v>
      </c>
      <c r="H31">
        <f t="shared" si="4"/>
        <v>9811.4472999999998</v>
      </c>
      <c r="I31" s="13">
        <v>44</v>
      </c>
      <c r="J31">
        <f t="shared" si="5"/>
        <v>10.753399999999601</v>
      </c>
      <c r="K31">
        <f t="shared" si="0"/>
        <v>12.434025712009316</v>
      </c>
      <c r="L31">
        <f t="shared" si="1"/>
        <v>13.023623736678928</v>
      </c>
    </row>
    <row r="32" spans="2:22">
      <c r="B32" s="13">
        <v>45</v>
      </c>
      <c r="C32" s="14">
        <v>1.2010001506723123E-3</v>
      </c>
      <c r="D32" s="14">
        <v>1.4019974844679485E-3</v>
      </c>
      <c r="E32" s="14">
        <v>1.4649999999999626E-3</v>
      </c>
      <c r="F32">
        <f t="shared" si="3"/>
        <v>9801.3122742879914</v>
      </c>
      <c r="G32">
        <f t="shared" si="2"/>
        <v>9800.6939000000002</v>
      </c>
      <c r="H32">
        <f t="shared" si="4"/>
        <v>9798.0836999999992</v>
      </c>
      <c r="I32" s="13">
        <v>45</v>
      </c>
      <c r="J32">
        <f t="shared" si="5"/>
        <v>11.767499999999927</v>
      </c>
      <c r="K32">
        <f t="shared" si="0"/>
        <v>13.740548193840368</v>
      </c>
      <c r="L32">
        <f t="shared" si="1"/>
        <v>14.358922481831542</v>
      </c>
    </row>
    <row r="33" spans="2:12">
      <c r="B33" s="13">
        <v>46</v>
      </c>
      <c r="C33" s="14">
        <v>1.3199994917890204E-3</v>
      </c>
      <c r="D33" s="14">
        <v>1.5569992036911344E-3</v>
      </c>
      <c r="E33" s="14">
        <v>1.6220000000000613E-3</v>
      </c>
      <c r="F33">
        <f t="shared" si="3"/>
        <v>9786.9533518061598</v>
      </c>
      <c r="G33">
        <f t="shared" si="2"/>
        <v>9786.3161999999993</v>
      </c>
      <c r="H33">
        <f t="shared" si="4"/>
        <v>9783.3371000000006</v>
      </c>
      <c r="I33" s="13">
        <v>46</v>
      </c>
      <c r="J33">
        <f t="shared" si="5"/>
        <v>12.914000000000669</v>
      </c>
      <c r="K33">
        <f t="shared" si="0"/>
        <v>15.237286530469646</v>
      </c>
      <c r="L33">
        <f t="shared" si="1"/>
        <v>15.874438336630192</v>
      </c>
    </row>
    <row r="34" spans="2:12">
      <c r="B34" s="13">
        <v>47</v>
      </c>
      <c r="C34" s="14">
        <v>1.4549915504746263E-3</v>
      </c>
      <c r="D34" s="14">
        <v>1.7349986340450261E-3</v>
      </c>
      <c r="E34" s="14">
        <v>1.8019999999999542E-3</v>
      </c>
      <c r="F34">
        <f t="shared" si="3"/>
        <v>9771.0789134695297</v>
      </c>
      <c r="G34">
        <f t="shared" si="2"/>
        <v>9770.4231</v>
      </c>
      <c r="H34">
        <f t="shared" si="4"/>
        <v>9766.9982999999993</v>
      </c>
      <c r="I34" s="13">
        <v>47</v>
      </c>
      <c r="J34">
        <f t="shared" si="5"/>
        <v>14.210900000000038</v>
      </c>
      <c r="K34">
        <f t="shared" si="0"/>
        <v>16.95167073254197</v>
      </c>
      <c r="L34">
        <f t="shared" si="1"/>
        <v>17.607484202071646</v>
      </c>
    </row>
    <row r="35" spans="2:12">
      <c r="B35" s="13">
        <v>48</v>
      </c>
      <c r="C35" s="14">
        <v>1.607008359736284E-3</v>
      </c>
      <c r="D35" s="14">
        <v>1.9380040379543097E-3</v>
      </c>
      <c r="E35" s="14">
        <v>2.0079999999999599E-3</v>
      </c>
      <c r="F35">
        <f t="shared" si="3"/>
        <v>9753.471429267458</v>
      </c>
      <c r="G35">
        <f t="shared" si="2"/>
        <v>9752.7873999999993</v>
      </c>
      <c r="H35">
        <f t="shared" si="4"/>
        <v>9748.8603000000003</v>
      </c>
      <c r="I35" s="13">
        <v>48</v>
      </c>
      <c r="J35">
        <f t="shared" si="5"/>
        <v>15.666500000001179</v>
      </c>
      <c r="K35">
        <f t="shared" si="0"/>
        <v>18.900941362509911</v>
      </c>
      <c r="L35">
        <f t="shared" si="1"/>
        <v>19.584970629968666</v>
      </c>
    </row>
    <row r="36" spans="2:12">
      <c r="B36" s="13">
        <v>49</v>
      </c>
      <c r="C36" s="14">
        <v>1.7779959375453095E-3</v>
      </c>
      <c r="D36" s="14">
        <v>2.1699949009869116E-3</v>
      </c>
      <c r="E36" s="14">
        <v>2.2410000000001075E-3</v>
      </c>
      <c r="F36">
        <f t="shared" si="3"/>
        <v>9733.8864586374893</v>
      </c>
      <c r="G36">
        <f t="shared" si="2"/>
        <v>9733.1937999999991</v>
      </c>
      <c r="H36">
        <f t="shared" si="4"/>
        <v>9728.6499000000003</v>
      </c>
      <c r="I36" s="13">
        <v>49</v>
      </c>
      <c r="J36">
        <f t="shared" si="5"/>
        <v>17.297500000000582</v>
      </c>
      <c r="K36">
        <f t="shared" si="0"/>
        <v>21.120980916317421</v>
      </c>
      <c r="L36">
        <f t="shared" si="1"/>
        <v>21.813639553807661</v>
      </c>
    </row>
    <row r="37" spans="2:12">
      <c r="B37" s="13">
        <v>50</v>
      </c>
      <c r="C37" s="14">
        <v>1.9710083899115109E-3</v>
      </c>
      <c r="D37" s="14">
        <v>2.434002863141761E-3</v>
      </c>
      <c r="E37" s="14">
        <v>2.5079999999998615E-3</v>
      </c>
      <c r="F37">
        <f t="shared" si="3"/>
        <v>9712.0728190836817</v>
      </c>
      <c r="G37">
        <f t="shared" si="2"/>
        <v>9711.3523999999998</v>
      </c>
      <c r="H37">
        <f t="shared" si="4"/>
        <v>9706.0977000000003</v>
      </c>
      <c r="I37" s="13">
        <v>50</v>
      </c>
      <c r="J37">
        <f t="shared" si="5"/>
        <v>19.130800000000818</v>
      </c>
      <c r="K37">
        <f t="shared" si="0"/>
        <v>23.637459546578611</v>
      </c>
      <c r="L37">
        <f t="shared" si="1"/>
        <v>24.357878630260529</v>
      </c>
    </row>
    <row r="38" spans="2:12">
      <c r="B38" s="13">
        <v>51</v>
      </c>
      <c r="C38" s="14">
        <v>2.1890012487475593E-3</v>
      </c>
      <c r="D38" s="14">
        <v>2.7319955861841161E-3</v>
      </c>
      <c r="E38" s="14">
        <v>2.8089999999999665E-3</v>
      </c>
      <c r="F38">
        <f t="shared" si="3"/>
        <v>9687.7149404534211</v>
      </c>
      <c r="G38">
        <f t="shared" si="2"/>
        <v>9686.9668999999994</v>
      </c>
      <c r="H38">
        <f t="shared" si="4"/>
        <v>9680.8989999999994</v>
      </c>
      <c r="I38" s="13">
        <v>51</v>
      </c>
      <c r="J38">
        <f t="shared" si="5"/>
        <v>21.191499999998996</v>
      </c>
      <c r="K38">
        <f t="shared" si="0"/>
        <v>26.464750814311628</v>
      </c>
      <c r="L38">
        <f t="shared" si="1"/>
        <v>27.212791267733333</v>
      </c>
    </row>
    <row r="39" spans="2:12">
      <c r="B39" s="13">
        <v>52</v>
      </c>
      <c r="C39" s="14">
        <v>2.4329989034670863E-3</v>
      </c>
      <c r="D39" s="14">
        <v>3.069994985722471E-3</v>
      </c>
      <c r="E39" s="14">
        <v>3.1519999999999829E-3</v>
      </c>
      <c r="F39">
        <f t="shared" si="3"/>
        <v>9660.5021491856878</v>
      </c>
      <c r="G39">
        <f t="shared" si="2"/>
        <v>9659.7075000000004</v>
      </c>
      <c r="H39">
        <f t="shared" si="4"/>
        <v>9652.6965</v>
      </c>
      <c r="I39" s="13">
        <v>52</v>
      </c>
      <c r="J39">
        <f t="shared" si="5"/>
        <v>23.485000000000582</v>
      </c>
      <c r="K39">
        <f t="shared" si="0"/>
        <v>29.655253588545747</v>
      </c>
      <c r="L39">
        <f t="shared" si="1"/>
        <v>30.449902774233124</v>
      </c>
    </row>
    <row r="40" spans="2:12">
      <c r="B40" s="13">
        <v>53</v>
      </c>
      <c r="C40" s="14">
        <v>2.7069979914771461E-3</v>
      </c>
      <c r="D40" s="14">
        <v>3.4519969250435467E-3</v>
      </c>
      <c r="E40" s="14">
        <v>3.5389999999999042E-3</v>
      </c>
      <c r="F40">
        <f t="shared" si="3"/>
        <v>9630.0522464114547</v>
      </c>
      <c r="G40">
        <f t="shared" si="2"/>
        <v>9629.2114999999994</v>
      </c>
      <c r="H40">
        <f t="shared" si="4"/>
        <v>9621.1005999999998</v>
      </c>
      <c r="I40" s="13">
        <v>53</v>
      </c>
      <c r="J40">
        <f t="shared" si="5"/>
        <v>26.044299999999566</v>
      </c>
      <c r="K40">
        <f t="shared" si="0"/>
        <v>33.240008488593958</v>
      </c>
      <c r="L40">
        <f t="shared" si="1"/>
        <v>34.080754900049214</v>
      </c>
    </row>
    <row r="41" spans="2:12">
      <c r="B41" s="13">
        <v>54</v>
      </c>
      <c r="C41" s="14">
        <v>3.0140026620509384E-3</v>
      </c>
      <c r="D41" s="14">
        <v>3.8809976694815468E-3</v>
      </c>
      <c r="E41" s="14">
        <v>3.9760000000000177E-3</v>
      </c>
      <c r="F41">
        <f t="shared" si="3"/>
        <v>9595.9714915114055</v>
      </c>
      <c r="G41">
        <f t="shared" si="2"/>
        <v>9595.0563000000002</v>
      </c>
      <c r="H41">
        <f t="shared" si="4"/>
        <v>9585.6916000000001</v>
      </c>
      <c r="I41" s="13">
        <v>54</v>
      </c>
      <c r="J41">
        <f t="shared" si="5"/>
        <v>28.891299999999319</v>
      </c>
      <c r="K41">
        <f t="shared" si="0"/>
        <v>37.238391138844236</v>
      </c>
      <c r="L41">
        <f t="shared" si="1"/>
        <v>38.153582650249518</v>
      </c>
    </row>
    <row r="42" spans="2:12">
      <c r="B42" s="13">
        <v>55</v>
      </c>
      <c r="C42" s="14">
        <v>3.3579953741636748E-3</v>
      </c>
      <c r="D42" s="14">
        <v>4.3629957794080534E-3</v>
      </c>
      <c r="E42" s="14">
        <v>4.4690000000000294E-3</v>
      </c>
      <c r="F42">
        <f t="shared" si="3"/>
        <v>9557.817908861156</v>
      </c>
      <c r="G42">
        <f t="shared" si="2"/>
        <v>9556.8003000000008</v>
      </c>
      <c r="H42">
        <f t="shared" si="4"/>
        <v>9545.9928999999993</v>
      </c>
      <c r="I42" s="13">
        <v>55</v>
      </c>
      <c r="J42">
        <f t="shared" si="5"/>
        <v>32.055399999999281</v>
      </c>
      <c r="K42">
        <f t="shared" si="0"/>
        <v>41.696279373545622</v>
      </c>
      <c r="L42">
        <f t="shared" si="1"/>
        <v>42.713888234700789</v>
      </c>
    </row>
    <row r="43" spans="2:12">
      <c r="B43" s="13">
        <v>56</v>
      </c>
      <c r="C43" s="14">
        <v>3.7420049725074506E-3</v>
      </c>
      <c r="D43" s="14">
        <v>4.9030043635657347E-3</v>
      </c>
      <c r="E43" s="14">
        <v>5.0249999999998846E-3</v>
      </c>
      <c r="F43">
        <f t="shared" si="3"/>
        <v>9515.1040206264552</v>
      </c>
      <c r="G43">
        <f t="shared" si="2"/>
        <v>9513.9375</v>
      </c>
      <c r="H43">
        <f t="shared" si="4"/>
        <v>9501.4838999999993</v>
      </c>
      <c r="I43" s="13">
        <v>56</v>
      </c>
      <c r="J43">
        <f t="shared" si="5"/>
        <v>35.554599999999482</v>
      </c>
      <c r="K43">
        <f t="shared" si="0"/>
        <v>46.646877077191675</v>
      </c>
      <c r="L43">
        <f t="shared" si="1"/>
        <v>47.813397703646842</v>
      </c>
    </row>
    <row r="44" spans="2:12">
      <c r="B44" s="13">
        <v>57</v>
      </c>
      <c r="C44" s="14">
        <v>4.1710002391342586E-3</v>
      </c>
      <c r="D44" s="14">
        <v>5.5069996240839107E-3</v>
      </c>
      <c r="E44" s="14">
        <v>5.6499999999999519E-3</v>
      </c>
      <c r="F44">
        <f t="shared" si="3"/>
        <v>9467.2906229228083</v>
      </c>
      <c r="G44">
        <f t="shared" si="2"/>
        <v>9465.9292999999998</v>
      </c>
      <c r="H44">
        <f t="shared" si="4"/>
        <v>9451.5938000000006</v>
      </c>
      <c r="I44" s="13">
        <v>57</v>
      </c>
      <c r="J44">
        <f t="shared" si="5"/>
        <v>39.422599999999875</v>
      </c>
      <c r="K44">
        <f t="shared" si="0"/>
        <v>52.128869096704875</v>
      </c>
      <c r="L44">
        <f t="shared" si="1"/>
        <v>53.490192019513415</v>
      </c>
    </row>
    <row r="45" spans="2:12">
      <c r="B45" s="13">
        <v>58</v>
      </c>
      <c r="C45" s="14">
        <v>4.6490004451079725E-3</v>
      </c>
      <c r="D45" s="14">
        <v>6.1800012130892911E-3</v>
      </c>
      <c r="E45" s="14">
        <v>6.3520000000000633E-3</v>
      </c>
      <c r="F45">
        <f t="shared" si="3"/>
        <v>9413.8004309032949</v>
      </c>
      <c r="G45">
        <f t="shared" si="2"/>
        <v>9412.1712000000007</v>
      </c>
      <c r="H45">
        <f t="shared" si="4"/>
        <v>9395.6970999999994</v>
      </c>
      <c r="I45" s="13">
        <v>58</v>
      </c>
      <c r="J45">
        <f t="shared" si="5"/>
        <v>43.680599999999686</v>
      </c>
      <c r="K45">
        <f t="shared" si="0"/>
        <v>58.167229433804096</v>
      </c>
      <c r="L45">
        <f t="shared" si="1"/>
        <v>59.796460337098324</v>
      </c>
    </row>
    <row r="46" spans="2:12">
      <c r="B46" s="13">
        <v>59</v>
      </c>
      <c r="C46" s="14">
        <v>5.1820030676958517E-3</v>
      </c>
      <c r="D46" s="14">
        <v>6.9289995140242519E-3</v>
      </c>
      <c r="E46" s="14">
        <v>7.1400000000001072E-3</v>
      </c>
      <c r="F46">
        <f t="shared" si="3"/>
        <v>9354.0039705661966</v>
      </c>
      <c r="G46">
        <f t="shared" si="2"/>
        <v>9352.0164999999997</v>
      </c>
      <c r="H46">
        <f t="shared" si="4"/>
        <v>9333.1283999999996</v>
      </c>
      <c r="I46" s="13">
        <v>59</v>
      </c>
      <c r="J46">
        <f t="shared" si="5"/>
        <v>48.364299999999275</v>
      </c>
      <c r="K46">
        <f t="shared" si="0"/>
        <v>64.800117783646783</v>
      </c>
      <c r="L46">
        <f t="shared" si="1"/>
        <v>66.787588349843645</v>
      </c>
    </row>
    <row r="47" spans="2:12">
      <c r="B47" s="13">
        <v>60</v>
      </c>
      <c r="C47" s="14">
        <v>5.7740018284507793E-3</v>
      </c>
      <c r="D47" s="14">
        <v>7.759999804603286E-3</v>
      </c>
      <c r="E47" s="14">
        <v>8.022000000000069E-3</v>
      </c>
      <c r="F47">
        <f t="shared" si="3"/>
        <v>9287.2163822163529</v>
      </c>
      <c r="G47">
        <f t="shared" si="2"/>
        <v>9284.7641000000003</v>
      </c>
      <c r="H47">
        <f t="shared" si="4"/>
        <v>9263.1422000000002</v>
      </c>
      <c r="I47" s="13">
        <v>60</v>
      </c>
      <c r="J47">
        <f t="shared" si="5"/>
        <v>53.485399999999572</v>
      </c>
      <c r="K47">
        <f t="shared" si="0"/>
        <v>72.049767601787607</v>
      </c>
      <c r="L47">
        <f t="shared" si="1"/>
        <v>74.502049818140222</v>
      </c>
    </row>
    <row r="48" spans="2:12">
      <c r="B48" s="13">
        <v>61</v>
      </c>
      <c r="C48" s="14">
        <v>6.4329996029273617E-3</v>
      </c>
      <c r="D48" s="14">
        <v>8.6799989140056398E-3</v>
      </c>
      <c r="E48" s="14">
        <v>9.0090000000001332E-3</v>
      </c>
      <c r="F48">
        <f t="shared" si="3"/>
        <v>9212.7143323982127</v>
      </c>
      <c r="G48">
        <f t="shared" si="2"/>
        <v>9209.6568000000007</v>
      </c>
      <c r="H48">
        <f t="shared" si="4"/>
        <v>9184.9686999999994</v>
      </c>
      <c r="I48" s="13">
        <v>61</v>
      </c>
      <c r="J48">
        <f t="shared" si="5"/>
        <v>59.086900000000242</v>
      </c>
      <c r="K48">
        <f t="shared" si="0"/>
        <v>79.939811022364665</v>
      </c>
      <c r="L48">
        <f t="shared" si="1"/>
        <v>82.997343420576726</v>
      </c>
    </row>
    <row r="49" spans="2:12">
      <c r="B49" s="13">
        <v>62</v>
      </c>
      <c r="C49" s="14">
        <v>7.1640095691890941E-3</v>
      </c>
      <c r="D49" s="14">
        <v>9.6959955381960353E-3</v>
      </c>
      <c r="E49" s="14">
        <v>1.0111999999999927E-2</v>
      </c>
      <c r="F49">
        <f t="shared" si="3"/>
        <v>9129.716988977636</v>
      </c>
      <c r="G49">
        <f t="shared" si="2"/>
        <v>9125.8817999999992</v>
      </c>
      <c r="H49">
        <f t="shared" si="4"/>
        <v>9097.7404999999999</v>
      </c>
      <c r="I49" s="13">
        <v>62</v>
      </c>
      <c r="J49">
        <f t="shared" si="5"/>
        <v>65.176299999999173</v>
      </c>
      <c r="K49">
        <f t="shared" si="0"/>
        <v>88.484509214904392</v>
      </c>
      <c r="L49">
        <f t="shared" si="1"/>
        <v>92.319698192541182</v>
      </c>
    </row>
    <row r="50" spans="2:12">
      <c r="B50" s="13">
        <v>63</v>
      </c>
      <c r="C50" s="14">
        <v>7.9740008997635017E-3</v>
      </c>
      <c r="D50" s="14">
        <v>1.0814995821626389E-2</v>
      </c>
      <c r="E50" s="14">
        <v>1.134400000000001E-2</v>
      </c>
      <c r="F50">
        <f t="shared" si="3"/>
        <v>9037.3972907850948</v>
      </c>
      <c r="G50">
        <f t="shared" si="2"/>
        <v>9032.5642000000007</v>
      </c>
      <c r="H50">
        <f t="shared" si="4"/>
        <v>9000.5884000000005</v>
      </c>
      <c r="I50" s="13">
        <v>63</v>
      </c>
      <c r="J50">
        <f t="shared" si="5"/>
        <v>71.770700000000943</v>
      </c>
      <c r="K50">
        <f t="shared" si="0"/>
        <v>97.687144081572114</v>
      </c>
      <c r="L50">
        <f t="shared" si="1"/>
        <v>102.52023486666621</v>
      </c>
    </row>
    <row r="51" spans="2:12">
      <c r="B51" s="13">
        <v>64</v>
      </c>
      <c r="C51" s="14">
        <v>8.8709972065344304E-3</v>
      </c>
      <c r="D51" s="14">
        <v>1.2046000303559628E-2</v>
      </c>
      <c r="E51" s="14">
        <v>1.271599999999987E-2</v>
      </c>
      <c r="F51">
        <f t="shared" si="3"/>
        <v>8934.8770559184286</v>
      </c>
      <c r="G51">
        <f t="shared" si="2"/>
        <v>8928.8176999999996</v>
      </c>
      <c r="H51">
        <f t="shared" si="4"/>
        <v>8892.5740999999998</v>
      </c>
      <c r="I51" s="13">
        <v>64</v>
      </c>
      <c r="J51">
        <f t="shared" si="5"/>
        <v>78.886000000000422</v>
      </c>
      <c r="K51">
        <f t="shared" si="0"/>
        <v>107.55654072462858</v>
      </c>
      <c r="L51">
        <f t="shared" si="1"/>
        <v>113.61589664305757</v>
      </c>
    </row>
    <row r="52" spans="2:12">
      <c r="B52" s="13">
        <v>65</v>
      </c>
      <c r="C52" s="14">
        <v>9.864003771046995E-3</v>
      </c>
      <c r="D52" s="14">
        <v>1.3395999730939915E-2</v>
      </c>
      <c r="E52" s="14">
        <v>1.4243000000000096E-2</v>
      </c>
      <c r="F52">
        <f t="shared" si="3"/>
        <v>8821.261159275371</v>
      </c>
      <c r="G52">
        <f t="shared" si="2"/>
        <v>8813.6880999999994</v>
      </c>
      <c r="H52">
        <f t="shared" si="4"/>
        <v>8772.7358999999997</v>
      </c>
      <c r="I52" s="13">
        <v>65</v>
      </c>
      <c r="J52">
        <f t="shared" si="5"/>
        <v>86.534299999999348</v>
      </c>
      <c r="K52">
        <f t="shared" si="0"/>
        <v>118.06816341618833</v>
      </c>
      <c r="L52">
        <f t="shared" si="1"/>
        <v>125.64122269155996</v>
      </c>
    </row>
    <row r="53" spans="2:12">
      <c r="B53" s="13">
        <v>66</v>
      </c>
      <c r="C53" s="14">
        <v>1.0959996854647188E-2</v>
      </c>
      <c r="D53" s="14">
        <v>1.4872996409078921E-2</v>
      </c>
      <c r="E53" s="14">
        <v>1.5940000000000044E-2</v>
      </c>
      <c r="F53">
        <f t="shared" si="3"/>
        <v>8695.6199365838111</v>
      </c>
      <c r="G53">
        <f t="shared" si="2"/>
        <v>8686.2016000000003</v>
      </c>
      <c r="H53">
        <f t="shared" si="4"/>
        <v>8640.0481</v>
      </c>
      <c r="I53" s="13">
        <v>66</v>
      </c>
      <c r="J53">
        <f t="shared" si="5"/>
        <v>94.694900000000416</v>
      </c>
      <c r="K53">
        <f t="shared" si="0"/>
        <v>129.18984520533559</v>
      </c>
      <c r="L53">
        <f t="shared" si="1"/>
        <v>138.60818178914633</v>
      </c>
    </row>
    <row r="54" spans="2:12">
      <c r="B54" s="13">
        <v>67</v>
      </c>
      <c r="C54" s="14">
        <v>1.2168996578532426E-2</v>
      </c>
      <c r="D54" s="14">
        <v>1.6484002407623596E-2</v>
      </c>
      <c r="E54" s="14">
        <v>1.7823999999999889E-2</v>
      </c>
      <c r="F54">
        <f t="shared" si="3"/>
        <v>8557.0117547946647</v>
      </c>
      <c r="G54">
        <f t="shared" si="2"/>
        <v>8545.3531999999996</v>
      </c>
      <c r="H54">
        <f t="shared" si="4"/>
        <v>8493.5187000000005</v>
      </c>
      <c r="I54" s="13">
        <v>67</v>
      </c>
      <c r="J54">
        <f t="shared" si="5"/>
        <v>103.35760000000118</v>
      </c>
      <c r="K54">
        <f t="shared" si="0"/>
        <v>140.86162272279398</v>
      </c>
      <c r="L54">
        <f t="shared" si="1"/>
        <v>152.52017751745916</v>
      </c>
    </row>
    <row r="55" spans="2:12">
      <c r="B55" s="13">
        <v>68</v>
      </c>
      <c r="C55" s="14">
        <v>1.3502006135375026E-2</v>
      </c>
      <c r="D55" s="14">
        <v>1.823900181143295E-2</v>
      </c>
      <c r="E55" s="14">
        <v>1.9912999999999938E-2</v>
      </c>
      <c r="F55">
        <f t="shared" si="3"/>
        <v>8404.4915772772056</v>
      </c>
      <c r="G55">
        <f t="shared" si="2"/>
        <v>8390.1610999999994</v>
      </c>
      <c r="H55">
        <f t="shared" si="4"/>
        <v>8332.1396000000004</v>
      </c>
      <c r="I55" s="13">
        <v>68</v>
      </c>
      <c r="J55">
        <f t="shared" si="5"/>
        <v>112.50060000000121</v>
      </c>
      <c r="K55">
        <f t="shared" si="0"/>
        <v>153.02816350111425</v>
      </c>
      <c r="L55">
        <f t="shared" si="1"/>
        <v>167.35864077832048</v>
      </c>
    </row>
    <row r="56" spans="2:12">
      <c r="B56" s="13">
        <v>69</v>
      </c>
      <c r="C56" s="14">
        <v>1.4969003174250987E-2</v>
      </c>
      <c r="D56" s="14">
        <v>2.0144994220273917E-2</v>
      </c>
      <c r="E56" s="14">
        <v>2.2225999999999965E-2</v>
      </c>
      <c r="F56">
        <f t="shared" si="3"/>
        <v>8237.1329364988851</v>
      </c>
      <c r="G56">
        <f t="shared" si="2"/>
        <v>8219.6389999999992</v>
      </c>
      <c r="H56">
        <f t="shared" si="4"/>
        <v>8154.9318000000003</v>
      </c>
      <c r="I56" s="13">
        <v>69</v>
      </c>
      <c r="J56">
        <f t="shared" si="5"/>
        <v>122.07120000000032</v>
      </c>
      <c r="K56">
        <f t="shared" si="0"/>
        <v>165.58458014773805</v>
      </c>
      <c r="L56">
        <f t="shared" si="1"/>
        <v>183.07851664662394</v>
      </c>
    </row>
    <row r="57" spans="2:12">
      <c r="B57" s="13">
        <v>70</v>
      </c>
      <c r="C57" s="14">
        <v>1.6582008722144881E-2</v>
      </c>
      <c r="D57" s="14">
        <v>2.220999712542468E-2</v>
      </c>
      <c r="E57" s="14">
        <v>2.4782999999999972E-2</v>
      </c>
      <c r="F57">
        <f t="shared" si="3"/>
        <v>8054.0544198522612</v>
      </c>
      <c r="G57">
        <f t="shared" si="2"/>
        <v>8032.8606</v>
      </c>
      <c r="H57">
        <f t="shared" si="4"/>
        <v>7960.9776000000002</v>
      </c>
      <c r="I57" s="13">
        <v>70</v>
      </c>
      <c r="J57">
        <f t="shared" si="5"/>
        <v>132.00900000000001</v>
      </c>
      <c r="K57">
        <f t="shared" si="0"/>
        <v>178.40981083493716</v>
      </c>
      <c r="L57">
        <f t="shared" si="1"/>
        <v>199.60363068719835</v>
      </c>
    </row>
    <row r="58" spans="2:12">
      <c r="B58" s="13">
        <v>71</v>
      </c>
      <c r="C58" s="14">
        <v>1.8352993849550376E-2</v>
      </c>
      <c r="D58" s="14">
        <v>2.4440994605678765E-2</v>
      </c>
      <c r="E58" s="14">
        <v>2.7606000000000047E-2</v>
      </c>
      <c r="F58">
        <f t="shared" si="3"/>
        <v>7854.4507891650628</v>
      </c>
      <c r="G58">
        <f t="shared" si="2"/>
        <v>7828.9686000000002</v>
      </c>
      <c r="H58">
        <f t="shared" si="4"/>
        <v>7749.4659000000001</v>
      </c>
      <c r="I58" s="13">
        <v>71</v>
      </c>
      <c r="J58">
        <f t="shared" si="5"/>
        <v>142.22590000000037</v>
      </c>
      <c r="K58">
        <f t="shared" si="0"/>
        <v>191.34777932062843</v>
      </c>
      <c r="L58">
        <f t="shared" si="1"/>
        <v>216.8299684856911</v>
      </c>
    </row>
    <row r="59" spans="2:12">
      <c r="B59" s="13">
        <v>72</v>
      </c>
      <c r="C59" s="14">
        <v>2.0296001861882077E-2</v>
      </c>
      <c r="D59" s="14">
        <v>2.6847005706439796E-2</v>
      </c>
      <c r="E59" s="14">
        <v>3.0718000000000006E-2</v>
      </c>
      <c r="F59">
        <f t="shared" si="3"/>
        <v>7637.6208206793717</v>
      </c>
      <c r="G59">
        <f t="shared" si="2"/>
        <v>7607.24</v>
      </c>
      <c r="H59">
        <f t="shared" si="4"/>
        <v>7519.7026999999998</v>
      </c>
      <c r="I59" s="13">
        <v>72</v>
      </c>
      <c r="J59">
        <f t="shared" si="5"/>
        <v>152.61989999999969</v>
      </c>
      <c r="K59">
        <f t="shared" si="0"/>
        <v>204.23161569025706</v>
      </c>
      <c r="L59">
        <f t="shared" si="1"/>
        <v>234.61243636962899</v>
      </c>
    </row>
    <row r="60" spans="2:12">
      <c r="B60" s="13">
        <v>73</v>
      </c>
      <c r="C60" s="14">
        <v>2.242299876218963E-2</v>
      </c>
      <c r="D60" s="14">
        <v>2.9434002555818888E-2</v>
      </c>
      <c r="E60" s="14">
        <v>3.4144000000000015E-2</v>
      </c>
      <c r="F60">
        <f t="shared" si="3"/>
        <v>7403.0083843097427</v>
      </c>
      <c r="G60">
        <f t="shared" si="2"/>
        <v>7367.0828000000001</v>
      </c>
      <c r="H60">
        <f t="shared" si="4"/>
        <v>7271.1460999999999</v>
      </c>
      <c r="I60" s="13">
        <v>73</v>
      </c>
      <c r="J60">
        <f t="shared" si="5"/>
        <v>163.04089999999997</v>
      </c>
      <c r="K60">
        <f t="shared" si="0"/>
        <v>216.84273396412937</v>
      </c>
      <c r="L60">
        <f t="shared" si="1"/>
        <v>252.76831827387196</v>
      </c>
    </row>
    <row r="61" spans="2:12">
      <c r="B61" s="13">
        <v>74</v>
      </c>
      <c r="C61" s="14">
        <v>2.4750005768526498E-2</v>
      </c>
      <c r="D61" s="14">
        <v>3.2208004618110513E-2</v>
      </c>
      <c r="E61" s="14">
        <v>3.7911000000000035E-2</v>
      </c>
      <c r="F61">
        <f t="shared" si="3"/>
        <v>7150.2400660358708</v>
      </c>
      <c r="G61">
        <f t="shared" si="2"/>
        <v>7108.1052</v>
      </c>
      <c r="H61">
        <f t="shared" si="4"/>
        <v>7003.5216</v>
      </c>
      <c r="I61" s="13">
        <v>74</v>
      </c>
      <c r="J61">
        <f t="shared" si="5"/>
        <v>173.33719999999994</v>
      </c>
      <c r="K61">
        <f t="shared" si="0"/>
        <v>228.93788510761533</v>
      </c>
      <c r="L61">
        <f t="shared" si="1"/>
        <v>271.07275114348613</v>
      </c>
    </row>
    <row r="62" spans="2:12">
      <c r="B62" s="13">
        <v>75</v>
      </c>
      <c r="C62" s="14">
        <v>2.7293007016963099E-2</v>
      </c>
      <c r="D62" s="14">
        <v>3.5175998180895438E-2</v>
      </c>
      <c r="E62" s="14">
        <v>4.2045999999999965E-2</v>
      </c>
      <c r="F62">
        <f t="shared" si="3"/>
        <v>6879.1673148923846</v>
      </c>
      <c r="G62">
        <f t="shared" si="2"/>
        <v>6830.1844000000001</v>
      </c>
      <c r="H62">
        <f t="shared" si="4"/>
        <v>6716.8230999999996</v>
      </c>
      <c r="I62" s="13">
        <v>75</v>
      </c>
      <c r="J62">
        <f t="shared" si="5"/>
        <v>183.32229999999981</v>
      </c>
      <c r="K62">
        <f t="shared" si="0"/>
        <v>240.25855402958041</v>
      </c>
      <c r="L62">
        <f t="shared" si="1"/>
        <v>289.24146892196495</v>
      </c>
    </row>
    <row r="63" spans="2:12">
      <c r="B63" s="13">
        <v>76</v>
      </c>
      <c r="C63" s="14">
        <v>3.0067009798987826E-2</v>
      </c>
      <c r="D63" s="14">
        <v>3.83439947054404E-2</v>
      </c>
      <c r="E63" s="14">
        <v>4.6578000000000043E-2</v>
      </c>
      <c r="F63">
        <f t="shared" si="3"/>
        <v>6589.9258459704197</v>
      </c>
      <c r="G63">
        <f t="shared" si="2"/>
        <v>6533.5007999999998</v>
      </c>
      <c r="H63">
        <f t="shared" si="4"/>
        <v>6411.3459000000003</v>
      </c>
      <c r="I63" s="13">
        <v>76</v>
      </c>
      <c r="J63">
        <f t="shared" si="5"/>
        <v>192.77000000000044</v>
      </c>
      <c r="K63">
        <f t="shared" si="0"/>
        <v>250.5205200831906</v>
      </c>
      <c r="L63">
        <f t="shared" si="1"/>
        <v>306.94556605361049</v>
      </c>
    </row>
    <row r="64" spans="2:12">
      <c r="B64" s="13">
        <v>77</v>
      </c>
      <c r="C64" s="14">
        <v>3.3090003292482073E-2</v>
      </c>
      <c r="D64" s="14">
        <v>4.1714994223925599E-2</v>
      </c>
      <c r="E64" s="14">
        <v>5.1537999999999966E-2</v>
      </c>
      <c r="F64">
        <f t="shared" si="3"/>
        <v>6282.9802799168092</v>
      </c>
      <c r="G64">
        <f t="shared" si="2"/>
        <v>6218.5758999999998</v>
      </c>
      <c r="H64">
        <f t="shared" si="4"/>
        <v>6087.8083999999999</v>
      </c>
      <c r="I64" s="13">
        <v>77</v>
      </c>
      <c r="J64">
        <f t="shared" si="5"/>
        <v>201.44560000000001</v>
      </c>
      <c r="K64">
        <f t="shared" si="0"/>
        <v>259.40785774954293</v>
      </c>
      <c r="L64">
        <f t="shared" si="1"/>
        <v>323.8122376663523</v>
      </c>
    </row>
    <row r="65" spans="2:12">
      <c r="B65" s="13">
        <v>78</v>
      </c>
      <c r="C65" s="14">
        <v>3.6379000565546424E-2</v>
      </c>
      <c r="D65" s="14">
        <v>4.5291998101775137E-2</v>
      </c>
      <c r="E65" s="14">
        <v>5.6955999999999958E-2</v>
      </c>
      <c r="F65">
        <f t="shared" si="3"/>
        <v>5959.1680422504569</v>
      </c>
      <c r="G65">
        <f t="shared" si="2"/>
        <v>5886.3627999999999</v>
      </c>
      <c r="H65">
        <f t="shared" si="4"/>
        <v>5747.3624</v>
      </c>
      <c r="I65" s="13">
        <v>78</v>
      </c>
      <c r="J65">
        <f t="shared" si="5"/>
        <v>209.08330000000024</v>
      </c>
      <c r="K65">
        <f t="shared" si="0"/>
        <v>266.60513276395977</v>
      </c>
      <c r="L65">
        <f t="shared" si="1"/>
        <v>339.41037501441679</v>
      </c>
    </row>
    <row r="66" spans="2:12">
      <c r="B66" s="13">
        <v>79</v>
      </c>
      <c r="C66" s="14">
        <v>3.99540028636928E-2</v>
      </c>
      <c r="D66" s="14">
        <v>4.9079999964264688E-2</v>
      </c>
      <c r="E66" s="14">
        <v>6.2867000000000006E-2</v>
      </c>
      <c r="F66">
        <f t="shared" si="3"/>
        <v>5619.7576672360401</v>
      </c>
      <c r="G66">
        <f t="shared" si="2"/>
        <v>5538.2790999999997</v>
      </c>
      <c r="H66">
        <f t="shared" si="4"/>
        <v>5391.64</v>
      </c>
      <c r="I66" s="13">
        <v>79</v>
      </c>
      <c r="J66">
        <f t="shared" si="5"/>
        <v>215.41760000000068</v>
      </c>
      <c r="K66">
        <f t="shared" si="0"/>
        <v>271.81873803008784</v>
      </c>
      <c r="L66">
        <f t="shared" si="1"/>
        <v>353.29730526612815</v>
      </c>
    </row>
    <row r="67" spans="2:12">
      <c r="B67" s="13">
        <v>80</v>
      </c>
      <c r="C67" s="14">
        <v>4.3833002000420833E-2</v>
      </c>
      <c r="D67" s="14">
        <v>5.3078001535577117E-2</v>
      </c>
      <c r="E67" s="14">
        <v>6.9303000000000017E-2</v>
      </c>
      <c r="F67">
        <f t="shared" si="3"/>
        <v>5266.4603619699119</v>
      </c>
      <c r="G67">
        <f t="shared" si="2"/>
        <v>5176.2223999999997</v>
      </c>
      <c r="H67">
        <f t="shared" si="4"/>
        <v>5022.7930999999999</v>
      </c>
      <c r="I67" s="13">
        <v>80</v>
      </c>
      <c r="J67">
        <f t="shared" si="5"/>
        <v>220.16409999999996</v>
      </c>
      <c r="K67">
        <f t="shared" si="0"/>
        <v>274.74354049568865</v>
      </c>
      <c r="L67">
        <f t="shared" si="1"/>
        <v>364.9815024656009</v>
      </c>
    </row>
    <row r="68" spans="2:12">
      <c r="B68" s="13">
        <v>81</v>
      </c>
      <c r="C68" s="14">
        <v>4.8036993716545809E-2</v>
      </c>
      <c r="D68" s="14">
        <v>5.7287993196198969E-2</v>
      </c>
      <c r="E68" s="14">
        <v>7.6300000000000007E-2</v>
      </c>
      <c r="F68">
        <f t="shared" si="3"/>
        <v>4901.478859504311</v>
      </c>
      <c r="G68">
        <f t="shared" si="2"/>
        <v>4802.6289999999999</v>
      </c>
      <c r="H68">
        <f t="shared" si="4"/>
        <v>4643.5128999999997</v>
      </c>
      <c r="I68" s="13">
        <v>81</v>
      </c>
      <c r="J68">
        <f t="shared" si="5"/>
        <v>223.06039999999939</v>
      </c>
      <c r="K68">
        <f t="shared" si="0"/>
        <v>275.13297747586785</v>
      </c>
      <c r="L68">
        <f t="shared" ref="L68:L107" si="14">E68*F68</f>
        <v>373.98283698017894</v>
      </c>
    </row>
    <row r="69" spans="2:12">
      <c r="B69" s="13">
        <v>82</v>
      </c>
      <c r="C69" s="14">
        <v>5.2586000826496587E-2</v>
      </c>
      <c r="D69" s="14">
        <v>6.1708999540993965E-2</v>
      </c>
      <c r="E69" s="14">
        <v>8.3893000000000079E-2</v>
      </c>
      <c r="F69">
        <f t="shared" si="3"/>
        <v>4527.4960225241321</v>
      </c>
      <c r="G69">
        <f t="shared" ref="G69:G107" si="15">F70/(1-D69)</f>
        <v>4420.4525000000003</v>
      </c>
      <c r="H69">
        <f t="shared" si="4"/>
        <v>4257.0056000000004</v>
      </c>
      <c r="I69" s="13">
        <v>82</v>
      </c>
      <c r="J69">
        <f t="shared" si="5"/>
        <v>223.85890000000063</v>
      </c>
      <c r="K69">
        <f t="shared" ref="K69:K107" si="16">G69-F70</f>
        <v>272.78170129348564</v>
      </c>
      <c r="L69">
        <f t="shared" si="14"/>
        <v>379.82522381761737</v>
      </c>
    </row>
    <row r="70" spans="2:12">
      <c r="B70" s="13">
        <v>83</v>
      </c>
      <c r="C70" s="14">
        <v>5.7501000002999764E-2</v>
      </c>
      <c r="D70" s="14">
        <v>6.6337009823603243E-2</v>
      </c>
      <c r="E70" s="14">
        <v>9.2116999999999977E-2</v>
      </c>
      <c r="F70">
        <f t="shared" ref="F70:F107" si="17">F69-E69*F69</f>
        <v>4147.6707987065147</v>
      </c>
      <c r="G70">
        <f t="shared" si="15"/>
        <v>4033.1466999999998</v>
      </c>
      <c r="H70">
        <f t="shared" ref="H70:H107" si="18">G71/(1-C70)</f>
        <v>3866.9884000000002</v>
      </c>
      <c r="I70" s="13">
        <v>83</v>
      </c>
      <c r="J70">
        <f t="shared" ref="J70:J107" si="19">H70-G71</f>
        <v>222.35570000000007</v>
      </c>
      <c r="K70">
        <f t="shared" si="16"/>
        <v>267.546892257933</v>
      </c>
      <c r="L70">
        <f t="shared" si="14"/>
        <v>382.0709909644479</v>
      </c>
    </row>
    <row r="71" spans="2:12">
      <c r="B71" s="13">
        <v>84</v>
      </c>
      <c r="C71" s="14">
        <v>6.2803987206208056E-2</v>
      </c>
      <c r="D71" s="14">
        <v>7.116899105869734E-2</v>
      </c>
      <c r="E71" s="14">
        <v>0.10100699999999992</v>
      </c>
      <c r="F71">
        <f t="shared" si="17"/>
        <v>3765.5998077420668</v>
      </c>
      <c r="G71">
        <f t="shared" si="15"/>
        <v>3644.6327000000001</v>
      </c>
      <c r="H71">
        <f t="shared" si="18"/>
        <v>3477.5929000000001</v>
      </c>
      <c r="I71" s="13">
        <v>84</v>
      </c>
      <c r="J71">
        <f t="shared" si="19"/>
        <v>218.4067</v>
      </c>
      <c r="K71">
        <f t="shared" si="16"/>
        <v>259.38483203853593</v>
      </c>
      <c r="L71">
        <f t="shared" si="14"/>
        <v>380.35193978060261</v>
      </c>
    </row>
    <row r="72" spans="2:12">
      <c r="B72" s="13">
        <v>85</v>
      </c>
      <c r="C72" s="14">
        <v>6.8515998664591807E-2</v>
      </c>
      <c r="D72" s="14">
        <v>7.6199005210280432E-2</v>
      </c>
      <c r="E72" s="14">
        <v>0.11060000000000006</v>
      </c>
      <c r="F72">
        <f t="shared" si="17"/>
        <v>3385.2478679614642</v>
      </c>
      <c r="G72">
        <f t="shared" si="15"/>
        <v>3259.1862000000001</v>
      </c>
      <c r="H72">
        <f t="shared" si="18"/>
        <v>3093.2863000000002</v>
      </c>
      <c r="I72" s="13">
        <v>85</v>
      </c>
      <c r="J72">
        <f t="shared" si="19"/>
        <v>211.93960000000015</v>
      </c>
      <c r="K72">
        <f t="shared" si="16"/>
        <v>248.34674623507408</v>
      </c>
      <c r="L72">
        <f t="shared" si="14"/>
        <v>374.40841419653816</v>
      </c>
    </row>
    <row r="73" spans="2:12">
      <c r="B73" s="13">
        <v>86</v>
      </c>
      <c r="C73" s="14">
        <v>7.4660993982151994E-2</v>
      </c>
      <c r="D73" s="14">
        <v>8.1422013719977815E-2</v>
      </c>
      <c r="E73" s="14">
        <v>0.12092900000000001</v>
      </c>
      <c r="F73">
        <f t="shared" si="17"/>
        <v>3010.839453764926</v>
      </c>
      <c r="G73">
        <f t="shared" si="15"/>
        <v>2881.3467000000001</v>
      </c>
      <c r="H73">
        <f t="shared" si="18"/>
        <v>2718.7127999999998</v>
      </c>
      <c r="I73" s="13">
        <v>86</v>
      </c>
      <c r="J73">
        <f t="shared" si="19"/>
        <v>202.98179999999957</v>
      </c>
      <c r="K73">
        <f t="shared" si="16"/>
        <v>234.60505053941279</v>
      </c>
      <c r="L73">
        <f t="shared" si="14"/>
        <v>364.09780430433875</v>
      </c>
    </row>
    <row r="74" spans="2:12">
      <c r="B74" s="13">
        <v>87</v>
      </c>
      <c r="C74" s="14">
        <v>8.125799041173902E-2</v>
      </c>
      <c r="D74" s="14">
        <v>8.6826992645237341E-2</v>
      </c>
      <c r="E74" s="14">
        <v>0.13202800000000009</v>
      </c>
      <c r="F74">
        <f t="shared" si="17"/>
        <v>2646.7416494605873</v>
      </c>
      <c r="G74">
        <f t="shared" si="15"/>
        <v>2515.7310000000002</v>
      </c>
      <c r="H74">
        <f t="shared" si="18"/>
        <v>2358.5299</v>
      </c>
      <c r="I74" s="13">
        <v>87</v>
      </c>
      <c r="J74">
        <f t="shared" si="19"/>
        <v>191.64939999999979</v>
      </c>
      <c r="K74">
        <f t="shared" si="16"/>
        <v>218.43335703439561</v>
      </c>
      <c r="L74">
        <f t="shared" si="14"/>
        <v>349.44400649498266</v>
      </c>
    </row>
    <row r="75" spans="2:12">
      <c r="B75" s="13">
        <v>88</v>
      </c>
      <c r="C75" s="14">
        <v>8.8331036949781311E-2</v>
      </c>
      <c r="D75" s="14">
        <v>9.2405007792904115E-2</v>
      </c>
      <c r="E75" s="14">
        <v>0.14392899999999995</v>
      </c>
      <c r="F75">
        <f t="shared" si="17"/>
        <v>2297.2976429656046</v>
      </c>
      <c r="G75">
        <f t="shared" si="15"/>
        <v>2166.8805000000002</v>
      </c>
      <c r="H75">
        <f t="shared" si="18"/>
        <v>2017.2298000000001</v>
      </c>
      <c r="I75" s="13">
        <v>88</v>
      </c>
      <c r="J75">
        <f t="shared" si="19"/>
        <v>178.18399999999997</v>
      </c>
      <c r="K75">
        <f t="shared" si="16"/>
        <v>200.23060948879197</v>
      </c>
      <c r="L75">
        <f t="shared" si="14"/>
        <v>330.64775245439637</v>
      </c>
    </row>
    <row r="76" spans="2:12">
      <c r="B76" s="13">
        <v>89</v>
      </c>
      <c r="C76" s="14">
        <v>9.5902022762962696E-2</v>
      </c>
      <c r="D76" s="14">
        <v>9.8143983872657103E-2</v>
      </c>
      <c r="E76" s="14">
        <v>0.15666000000000002</v>
      </c>
      <c r="F76">
        <f t="shared" si="17"/>
        <v>1966.6498905112082</v>
      </c>
      <c r="G76">
        <f t="shared" si="15"/>
        <v>1839.0458000000001</v>
      </c>
      <c r="H76">
        <f t="shared" si="18"/>
        <v>1698.9088999999999</v>
      </c>
      <c r="I76" s="13">
        <v>89</v>
      </c>
      <c r="J76">
        <f t="shared" si="19"/>
        <v>162.92879999999991</v>
      </c>
      <c r="K76">
        <f t="shared" si="16"/>
        <v>180.49128133627778</v>
      </c>
      <c r="L76">
        <f t="shared" si="14"/>
        <v>308.09537184748592</v>
      </c>
    </row>
    <row r="77" spans="2:12">
      <c r="B77" s="13">
        <v>90</v>
      </c>
      <c r="C77" s="14">
        <v>0.10398996485567374</v>
      </c>
      <c r="D77" s="14">
        <v>0.10403097831490159</v>
      </c>
      <c r="E77" s="14">
        <v>0.17024699999999998</v>
      </c>
      <c r="F77">
        <f t="shared" si="17"/>
        <v>1658.5545186637223</v>
      </c>
      <c r="G77">
        <f t="shared" si="15"/>
        <v>1535.9801</v>
      </c>
      <c r="H77">
        <f t="shared" si="18"/>
        <v>1407.0550000000001</v>
      </c>
      <c r="I77" s="13">
        <v>90</v>
      </c>
      <c r="J77">
        <f t="shared" si="19"/>
        <v>146.31960000000004</v>
      </c>
      <c r="K77">
        <f t="shared" si="16"/>
        <v>159.78951247522036</v>
      </c>
      <c r="L77">
        <f t="shared" si="14"/>
        <v>282.36393113894269</v>
      </c>
    </row>
    <row r="78" spans="2:12">
      <c r="B78" s="13">
        <v>91</v>
      </c>
      <c r="C78" s="14"/>
      <c r="D78" s="14">
        <v>0.11005202254118707</v>
      </c>
      <c r="E78" s="14">
        <v>0.18471399999999996</v>
      </c>
      <c r="F78">
        <f t="shared" si="17"/>
        <v>1376.1905875247796</v>
      </c>
      <c r="G78">
        <f t="shared" si="15"/>
        <v>1260.7354</v>
      </c>
      <c r="H78">
        <f t="shared" si="18"/>
        <v>897.50249834795409</v>
      </c>
      <c r="I78" s="13">
        <v>91</v>
      </c>
      <c r="J78">
        <f t="shared" si="19"/>
        <v>0</v>
      </c>
      <c r="K78">
        <f t="shared" si="16"/>
        <v>138.74648065927249</v>
      </c>
      <c r="L78">
        <f t="shared" si="14"/>
        <v>254.2016681840521</v>
      </c>
    </row>
    <row r="79" spans="2:12">
      <c r="B79" s="13">
        <v>92</v>
      </c>
      <c r="C79" s="14"/>
      <c r="D79" s="14"/>
      <c r="E79" s="14">
        <v>0.20007900000000001</v>
      </c>
      <c r="F79">
        <f t="shared" si="17"/>
        <v>1121.9889193407275</v>
      </c>
      <c r="G79">
        <f t="shared" si="15"/>
        <v>897.50249834795409</v>
      </c>
      <c r="H79">
        <f t="shared" si="18"/>
        <v>703.32424282038085</v>
      </c>
      <c r="I79" s="13">
        <v>92</v>
      </c>
      <c r="J79">
        <f t="shared" si="19"/>
        <v>0</v>
      </c>
      <c r="K79">
        <f t="shared" si="16"/>
        <v>0</v>
      </c>
      <c r="L79">
        <f t="shared" si="14"/>
        <v>224.48642099277342</v>
      </c>
    </row>
    <row r="80" spans="2:12">
      <c r="B80" s="13">
        <v>93</v>
      </c>
      <c r="C80" s="14"/>
      <c r="D80" s="14"/>
      <c r="E80" s="14">
        <v>0.21635399999999999</v>
      </c>
      <c r="F80">
        <f t="shared" si="17"/>
        <v>897.50249834795409</v>
      </c>
      <c r="G80">
        <f t="shared" si="15"/>
        <v>703.32424282038085</v>
      </c>
      <c r="H80">
        <f t="shared" si="18"/>
        <v>539.06427255816652</v>
      </c>
      <c r="I80" s="13">
        <v>93</v>
      </c>
      <c r="J80">
        <f t="shared" si="19"/>
        <v>0</v>
      </c>
      <c r="K80">
        <f t="shared" si="16"/>
        <v>0</v>
      </c>
      <c r="L80">
        <f t="shared" si="14"/>
        <v>194.17825552757324</v>
      </c>
    </row>
    <row r="81" spans="2:12">
      <c r="B81" s="13">
        <v>94</v>
      </c>
      <c r="C81" s="14"/>
      <c r="D81" s="14"/>
      <c r="E81" s="14">
        <v>0.23354800000000003</v>
      </c>
      <c r="F81">
        <f t="shared" si="17"/>
        <v>703.32424282038085</v>
      </c>
      <c r="G81">
        <f t="shared" si="15"/>
        <v>539.06427255816652</v>
      </c>
      <c r="H81">
        <f t="shared" si="18"/>
        <v>403.4022795976332</v>
      </c>
      <c r="I81" s="13">
        <v>94</v>
      </c>
      <c r="J81">
        <f t="shared" si="19"/>
        <v>0</v>
      </c>
      <c r="K81">
        <f t="shared" si="16"/>
        <v>0</v>
      </c>
      <c r="L81">
        <f t="shared" si="14"/>
        <v>164.25997026221432</v>
      </c>
    </row>
    <row r="82" spans="2:12">
      <c r="B82" s="13">
        <v>95</v>
      </c>
      <c r="C82" s="14"/>
      <c r="D82" s="14"/>
      <c r="E82" s="14">
        <v>0.25166200000000005</v>
      </c>
      <c r="F82">
        <f t="shared" si="17"/>
        <v>539.06427255816652</v>
      </c>
      <c r="G82">
        <f t="shared" si="15"/>
        <v>403.4022795976332</v>
      </c>
      <c r="H82">
        <f t="shared" si="18"/>
        <v>294.20612333790905</v>
      </c>
      <c r="I82" s="13">
        <v>95</v>
      </c>
      <c r="J82">
        <f t="shared" si="19"/>
        <v>0</v>
      </c>
      <c r="K82">
        <f t="shared" si="16"/>
        <v>0</v>
      </c>
      <c r="L82">
        <f t="shared" si="14"/>
        <v>135.66199296053333</v>
      </c>
    </row>
    <row r="83" spans="2:12">
      <c r="B83" s="13">
        <v>96</v>
      </c>
      <c r="C83" s="14"/>
      <c r="D83" s="14"/>
      <c r="E83" s="14">
        <v>0.27068800000000004</v>
      </c>
      <c r="F83">
        <f t="shared" si="17"/>
        <v>403.4022795976332</v>
      </c>
      <c r="G83">
        <f t="shared" si="15"/>
        <v>294.20612333790905</v>
      </c>
      <c r="H83">
        <f t="shared" si="18"/>
        <v>208.70599921630929</v>
      </c>
      <c r="I83" s="13">
        <v>96</v>
      </c>
      <c r="J83">
        <f t="shared" si="19"/>
        <v>0</v>
      </c>
      <c r="K83">
        <f t="shared" si="16"/>
        <v>0</v>
      </c>
      <c r="L83">
        <f t="shared" si="14"/>
        <v>109.19615625972415</v>
      </c>
    </row>
    <row r="84" spans="2:12">
      <c r="B84" s="13">
        <v>97</v>
      </c>
      <c r="C84" s="14"/>
      <c r="D84" s="14"/>
      <c r="E84" s="14">
        <v>0.29061299999999995</v>
      </c>
      <c r="F84">
        <f t="shared" si="17"/>
        <v>294.20612333790905</v>
      </c>
      <c r="G84">
        <f t="shared" si="15"/>
        <v>208.70599921630929</v>
      </c>
      <c r="H84">
        <f t="shared" si="18"/>
        <v>143.71202917636154</v>
      </c>
      <c r="I84" s="13">
        <v>97</v>
      </c>
      <c r="J84">
        <f t="shared" si="19"/>
        <v>0</v>
      </c>
      <c r="K84">
        <f t="shared" si="16"/>
        <v>0</v>
      </c>
      <c r="L84">
        <f t="shared" si="14"/>
        <v>85.500124121599754</v>
      </c>
    </row>
    <row r="85" spans="2:12">
      <c r="B85" s="13">
        <v>98</v>
      </c>
      <c r="C85" s="14"/>
      <c r="D85" s="14"/>
      <c r="E85" s="14">
        <v>0.31141400000000008</v>
      </c>
      <c r="F85">
        <f t="shared" si="17"/>
        <v>208.70599921630929</v>
      </c>
      <c r="G85">
        <f t="shared" si="15"/>
        <v>143.71202917636154</v>
      </c>
      <c r="H85">
        <f t="shared" si="18"/>
        <v>95.847588162940909</v>
      </c>
      <c r="I85" s="13">
        <v>98</v>
      </c>
      <c r="J85">
        <f t="shared" si="19"/>
        <v>0</v>
      </c>
      <c r="K85">
        <f t="shared" si="16"/>
        <v>0</v>
      </c>
      <c r="L85">
        <f t="shared" si="14"/>
        <v>64.993970039947754</v>
      </c>
    </row>
    <row r="86" spans="2:12">
      <c r="B86" s="13">
        <v>99</v>
      </c>
      <c r="C86" s="14"/>
      <c r="D86" s="14"/>
      <c r="E86" s="14">
        <v>0.33305800000000008</v>
      </c>
      <c r="F86">
        <f t="shared" si="17"/>
        <v>143.71202917636154</v>
      </c>
      <c r="G86">
        <f t="shared" si="15"/>
        <v>95.847588162940909</v>
      </c>
      <c r="H86">
        <f t="shared" si="18"/>
        <v>61.773291333074603</v>
      </c>
      <c r="I86" s="13">
        <v>99</v>
      </c>
      <c r="J86">
        <f t="shared" si="19"/>
        <v>0</v>
      </c>
      <c r="K86">
        <f t="shared" si="16"/>
        <v>0</v>
      </c>
      <c r="L86">
        <f t="shared" si="14"/>
        <v>47.864441013420631</v>
      </c>
    </row>
    <row r="87" spans="2:12">
      <c r="B87" s="13">
        <v>100</v>
      </c>
      <c r="C87" s="14"/>
      <c r="D87" s="14"/>
      <c r="E87" s="14">
        <v>0.35550499999999996</v>
      </c>
      <c r="F87">
        <f t="shared" si="17"/>
        <v>95.847588162940909</v>
      </c>
      <c r="G87">
        <f t="shared" si="15"/>
        <v>61.773291333074603</v>
      </c>
      <c r="H87">
        <f t="shared" si="18"/>
        <v>38.379622358656583</v>
      </c>
      <c r="I87" s="13">
        <v>100</v>
      </c>
      <c r="J87">
        <f t="shared" si="19"/>
        <v>0</v>
      </c>
      <c r="K87">
        <f t="shared" si="16"/>
        <v>0</v>
      </c>
      <c r="L87">
        <f t="shared" si="14"/>
        <v>34.074296829866306</v>
      </c>
    </row>
    <row r="88" spans="2:12">
      <c r="B88" s="13">
        <v>101</v>
      </c>
      <c r="C88" s="14"/>
      <c r="D88" s="14"/>
      <c r="E88" s="14">
        <v>0.37870200000000004</v>
      </c>
      <c r="F88">
        <f t="shared" si="17"/>
        <v>61.773291333074603</v>
      </c>
      <c r="G88">
        <f t="shared" si="15"/>
        <v>38.379622358656583</v>
      </c>
      <c r="H88">
        <f t="shared" si="18"/>
        <v>22.92844695252975</v>
      </c>
      <c r="I88" s="13">
        <v>101</v>
      </c>
      <c r="J88">
        <f t="shared" si="19"/>
        <v>0</v>
      </c>
      <c r="K88">
        <f t="shared" si="16"/>
        <v>0</v>
      </c>
      <c r="L88">
        <f t="shared" si="14"/>
        <v>23.39366897441802</v>
      </c>
    </row>
    <row r="89" spans="2:12">
      <c r="B89" s="13">
        <v>102</v>
      </c>
      <c r="C89" s="14"/>
      <c r="D89" s="14"/>
      <c r="E89" s="14">
        <v>0.40258799999999989</v>
      </c>
      <c r="F89">
        <f t="shared" si="17"/>
        <v>38.379622358656583</v>
      </c>
      <c r="G89">
        <f t="shared" si="15"/>
        <v>22.92844695252975</v>
      </c>
      <c r="H89">
        <f t="shared" si="18"/>
        <v>13.13593654357382</v>
      </c>
      <c r="I89" s="13">
        <v>102</v>
      </c>
      <c r="J89">
        <f t="shared" si="19"/>
        <v>0</v>
      </c>
      <c r="K89">
        <f t="shared" si="16"/>
        <v>0</v>
      </c>
      <c r="L89">
        <f t="shared" si="14"/>
        <v>15.451175406126833</v>
      </c>
    </row>
    <row r="90" spans="2:12">
      <c r="B90" s="13">
        <v>103</v>
      </c>
      <c r="C90" s="14"/>
      <c r="D90" s="14"/>
      <c r="E90" s="14">
        <v>0.42708999999999997</v>
      </c>
      <c r="F90">
        <f t="shared" si="17"/>
        <v>22.92844695252975</v>
      </c>
      <c r="G90">
        <f t="shared" si="15"/>
        <v>13.13593654357382</v>
      </c>
      <c r="H90">
        <f t="shared" si="18"/>
        <v>7.1968249619374198</v>
      </c>
      <c r="I90" s="13">
        <v>103</v>
      </c>
      <c r="J90">
        <f t="shared" si="19"/>
        <v>0</v>
      </c>
      <c r="K90">
        <f t="shared" si="16"/>
        <v>0</v>
      </c>
      <c r="L90">
        <f t="shared" si="14"/>
        <v>9.7925104089559305</v>
      </c>
    </row>
    <row r="91" spans="2:12">
      <c r="B91" s="13">
        <v>104</v>
      </c>
      <c r="C91" s="14"/>
      <c r="D91" s="14"/>
      <c r="E91" s="14">
        <v>0.45212699999999995</v>
      </c>
      <c r="F91">
        <f t="shared" si="17"/>
        <v>13.13593654357382</v>
      </c>
      <c r="G91">
        <f t="shared" si="15"/>
        <v>7.1968249619374198</v>
      </c>
      <c r="H91">
        <f t="shared" si="18"/>
        <v>3.7595637855164123</v>
      </c>
      <c r="I91" s="13">
        <v>104</v>
      </c>
      <c r="J91">
        <f t="shared" si="19"/>
        <v>0</v>
      </c>
      <c r="K91">
        <f t="shared" si="16"/>
        <v>0</v>
      </c>
      <c r="L91">
        <f t="shared" si="14"/>
        <v>5.9391115816364</v>
      </c>
    </row>
    <row r="92" spans="2:12">
      <c r="B92" s="13">
        <v>105</v>
      </c>
      <c r="C92" s="14"/>
      <c r="D92" s="14"/>
      <c r="E92" s="14">
        <v>0.47760800000000003</v>
      </c>
      <c r="F92">
        <f t="shared" si="17"/>
        <v>7.1968249619374198</v>
      </c>
      <c r="G92">
        <f t="shared" si="15"/>
        <v>3.7595637855164123</v>
      </c>
      <c r="H92">
        <f t="shared" si="18"/>
        <v>1.8668790698463138</v>
      </c>
      <c r="I92" s="13">
        <v>105</v>
      </c>
      <c r="J92">
        <f t="shared" si="19"/>
        <v>0</v>
      </c>
      <c r="K92">
        <f t="shared" si="16"/>
        <v>0</v>
      </c>
      <c r="L92">
        <f t="shared" si="14"/>
        <v>3.4372611764210075</v>
      </c>
    </row>
    <row r="93" spans="2:12">
      <c r="B93" s="13">
        <v>106</v>
      </c>
      <c r="C93" s="14"/>
      <c r="D93" s="14"/>
      <c r="E93" s="14">
        <v>0.50343199999999999</v>
      </c>
      <c r="F93">
        <f t="shared" si="17"/>
        <v>3.7595637855164123</v>
      </c>
      <c r="G93">
        <f t="shared" si="15"/>
        <v>1.8668790698463138</v>
      </c>
      <c r="H93">
        <f t="shared" si="18"/>
        <v>0.8783796705161796</v>
      </c>
      <c r="I93" s="13">
        <v>106</v>
      </c>
      <c r="J93">
        <f t="shared" si="19"/>
        <v>0</v>
      </c>
      <c r="K93">
        <f t="shared" si="16"/>
        <v>0</v>
      </c>
      <c r="L93">
        <f t="shared" si="14"/>
        <v>1.8926847156700985</v>
      </c>
    </row>
    <row r="94" spans="2:12">
      <c r="B94" s="13">
        <v>107</v>
      </c>
      <c r="C94" s="14"/>
      <c r="D94" s="14"/>
      <c r="E94" s="14">
        <v>0.52949299999999999</v>
      </c>
      <c r="F94">
        <f t="shared" si="17"/>
        <v>1.8668790698463138</v>
      </c>
      <c r="G94">
        <f t="shared" si="15"/>
        <v>0.8783796705161796</v>
      </c>
      <c r="H94">
        <f t="shared" si="18"/>
        <v>0.39028692548177202</v>
      </c>
      <c r="I94" s="13">
        <v>107</v>
      </c>
      <c r="J94">
        <f t="shared" si="19"/>
        <v>0</v>
      </c>
      <c r="K94">
        <f t="shared" si="16"/>
        <v>0</v>
      </c>
      <c r="L94">
        <f t="shared" si="14"/>
        <v>0.9884993993301342</v>
      </c>
    </row>
    <row r="95" spans="2:12">
      <c r="B95" s="13">
        <v>108</v>
      </c>
      <c r="C95" s="14"/>
      <c r="D95" s="14"/>
      <c r="E95" s="14">
        <v>0.555674</v>
      </c>
      <c r="F95">
        <f t="shared" si="17"/>
        <v>0.8783796705161796</v>
      </c>
      <c r="G95">
        <f t="shared" si="15"/>
        <v>0.39028692548177202</v>
      </c>
      <c r="H95">
        <f t="shared" si="18"/>
        <v>0.16319574588172461</v>
      </c>
      <c r="I95" s="13">
        <v>108</v>
      </c>
      <c r="J95">
        <f t="shared" si="19"/>
        <v>0</v>
      </c>
      <c r="K95">
        <f t="shared" si="16"/>
        <v>0</v>
      </c>
      <c r="L95">
        <f t="shared" si="14"/>
        <v>0.48809274503440758</v>
      </c>
    </row>
    <row r="96" spans="2:12">
      <c r="B96" s="13">
        <v>109</v>
      </c>
      <c r="C96" s="14"/>
      <c r="D96" s="14"/>
      <c r="E96" s="14">
        <v>0.58185699999999996</v>
      </c>
      <c r="F96">
        <f t="shared" si="17"/>
        <v>0.39028692548177202</v>
      </c>
      <c r="G96">
        <f t="shared" si="15"/>
        <v>0.16319574588172461</v>
      </c>
      <c r="H96">
        <f t="shared" si="18"/>
        <v>6.3986114436798358E-2</v>
      </c>
      <c r="I96" s="13">
        <v>109</v>
      </c>
      <c r="J96">
        <f t="shared" si="19"/>
        <v>0</v>
      </c>
      <c r="K96">
        <f t="shared" si="16"/>
        <v>0</v>
      </c>
      <c r="L96">
        <f t="shared" si="14"/>
        <v>0.2270911796000474</v>
      </c>
    </row>
    <row r="97" spans="2:12">
      <c r="B97" s="13">
        <v>110</v>
      </c>
      <c r="C97" s="14"/>
      <c r="D97" s="14"/>
      <c r="E97" s="14">
        <v>0.60791799999999996</v>
      </c>
      <c r="F97">
        <f t="shared" si="17"/>
        <v>0.16319574588172461</v>
      </c>
      <c r="G97">
        <f t="shared" si="15"/>
        <v>6.3986114436798358E-2</v>
      </c>
      <c r="H97">
        <f t="shared" si="18"/>
        <v>2.3436130148651695E-2</v>
      </c>
      <c r="I97" s="13">
        <v>110</v>
      </c>
      <c r="J97">
        <f t="shared" si="19"/>
        <v>0</v>
      </c>
      <c r="K97">
        <f t="shared" si="16"/>
        <v>0</v>
      </c>
      <c r="L97">
        <f t="shared" si="14"/>
        <v>9.9209631444926255E-2</v>
      </c>
    </row>
    <row r="98" spans="2:12">
      <c r="B98" s="13">
        <v>111</v>
      </c>
      <c r="C98" s="14"/>
      <c r="D98" s="14"/>
      <c r="E98" s="14">
        <v>0.63373100000000004</v>
      </c>
      <c r="F98">
        <f t="shared" si="17"/>
        <v>6.3986114436798358E-2</v>
      </c>
      <c r="G98">
        <f t="shared" si="15"/>
        <v>2.3436130148651695E-2</v>
      </c>
      <c r="H98">
        <f t="shared" si="18"/>
        <v>7.9877128024348088E-3</v>
      </c>
      <c r="I98" s="13">
        <v>111</v>
      </c>
      <c r="J98">
        <f t="shared" si="19"/>
        <v>0</v>
      </c>
      <c r="K98">
        <f t="shared" si="16"/>
        <v>0</v>
      </c>
      <c r="L98">
        <f t="shared" si="14"/>
        <v>4.0549984288146664E-2</v>
      </c>
    </row>
    <row r="99" spans="2:12">
      <c r="B99" s="13">
        <v>112</v>
      </c>
      <c r="C99" s="14"/>
      <c r="D99" s="14"/>
      <c r="E99" s="14">
        <v>0.65917099999999995</v>
      </c>
      <c r="F99">
        <f t="shared" si="17"/>
        <v>2.3436130148651695E-2</v>
      </c>
      <c r="G99">
        <f t="shared" si="15"/>
        <v>7.9877128024348088E-3</v>
      </c>
      <c r="H99">
        <f t="shared" si="18"/>
        <v>2.5232066463099223E-3</v>
      </c>
      <c r="I99" s="13">
        <v>112</v>
      </c>
      <c r="J99">
        <f t="shared" si="19"/>
        <v>0</v>
      </c>
      <c r="K99">
        <f t="shared" si="16"/>
        <v>0</v>
      </c>
      <c r="L99">
        <f t="shared" si="14"/>
        <v>1.5448417346216886E-2</v>
      </c>
    </row>
    <row r="100" spans="2:12">
      <c r="B100" s="13">
        <v>113</v>
      </c>
      <c r="C100" s="14"/>
      <c r="D100" s="14"/>
      <c r="E100" s="14">
        <v>0.684114</v>
      </c>
      <c r="F100">
        <f t="shared" si="17"/>
        <v>7.9877128024348088E-3</v>
      </c>
      <c r="G100">
        <f t="shared" si="15"/>
        <v>2.5232066463099223E-3</v>
      </c>
      <c r="H100">
        <f t="shared" si="18"/>
        <v>7.3566108338482821E-4</v>
      </c>
      <c r="I100" s="13">
        <v>113</v>
      </c>
      <c r="J100">
        <f t="shared" si="19"/>
        <v>0</v>
      </c>
      <c r="K100">
        <f t="shared" si="16"/>
        <v>0</v>
      </c>
      <c r="L100">
        <f t="shared" si="14"/>
        <v>5.4645061561248865E-3</v>
      </c>
    </row>
    <row r="101" spans="2:12">
      <c r="B101" s="13">
        <v>114</v>
      </c>
      <c r="C101" s="14"/>
      <c r="D101" s="14"/>
      <c r="E101" s="14">
        <v>0.70844200000000002</v>
      </c>
      <c r="F101">
        <f t="shared" si="17"/>
        <v>2.5232066463099223E-3</v>
      </c>
      <c r="G101">
        <f t="shared" si="15"/>
        <v>7.3566108338482821E-4</v>
      </c>
      <c r="H101">
        <f t="shared" si="18"/>
        <v>1.971262725816318E-4</v>
      </c>
      <c r="I101" s="13">
        <v>114</v>
      </c>
      <c r="J101">
        <f t="shared" si="19"/>
        <v>0</v>
      </c>
      <c r="K101">
        <f t="shared" si="16"/>
        <v>0</v>
      </c>
      <c r="L101">
        <f t="shared" si="14"/>
        <v>1.7875455629250941E-3</v>
      </c>
    </row>
    <row r="102" spans="2:12">
      <c r="B102" s="13">
        <v>115</v>
      </c>
      <c r="C102" s="14"/>
      <c r="D102" s="14"/>
      <c r="E102" s="14">
        <v>0.73204199999999997</v>
      </c>
      <c r="F102">
        <f t="shared" si="17"/>
        <v>7.3566108338482821E-4</v>
      </c>
      <c r="G102">
        <f t="shared" si="15"/>
        <v>1.971262725816318E-4</v>
      </c>
      <c r="H102">
        <f t="shared" si="18"/>
        <v>4.833358790056288E-5</v>
      </c>
      <c r="I102" s="13">
        <v>115</v>
      </c>
      <c r="J102">
        <f t="shared" si="19"/>
        <v>0</v>
      </c>
      <c r="K102">
        <f t="shared" si="16"/>
        <v>0</v>
      </c>
      <c r="L102">
        <f t="shared" si="14"/>
        <v>5.3853481080319641E-4</v>
      </c>
    </row>
    <row r="103" spans="2:12">
      <c r="B103" s="13">
        <v>116</v>
      </c>
      <c r="C103" s="14"/>
      <c r="D103" s="14"/>
      <c r="E103" s="14">
        <v>0.75480899999999995</v>
      </c>
      <c r="F103">
        <f t="shared" si="17"/>
        <v>1.971262725816318E-4</v>
      </c>
      <c r="G103">
        <f t="shared" si="15"/>
        <v>4.833358790056288E-5</v>
      </c>
      <c r="H103">
        <f t="shared" si="18"/>
        <v>1.079540352476652E-5</v>
      </c>
      <c r="I103" s="13">
        <v>116</v>
      </c>
      <c r="J103">
        <f t="shared" si="19"/>
        <v>0</v>
      </c>
      <c r="K103">
        <f t="shared" si="16"/>
        <v>0</v>
      </c>
      <c r="L103">
        <f t="shared" si="14"/>
        <v>1.4879268468106892E-4</v>
      </c>
    </row>
    <row r="104" spans="2:12">
      <c r="B104" s="13">
        <v>117</v>
      </c>
      <c r="C104" s="14"/>
      <c r="D104" s="14"/>
      <c r="E104" s="14">
        <v>0.77664800000000001</v>
      </c>
      <c r="F104">
        <f t="shared" si="17"/>
        <v>4.833358790056288E-5</v>
      </c>
      <c r="G104">
        <f t="shared" si="15"/>
        <v>1.079540352476652E-5</v>
      </c>
      <c r="H104">
        <f t="shared" si="18"/>
        <v>2.1863175080462905E-6</v>
      </c>
      <c r="I104" s="13">
        <v>117</v>
      </c>
      <c r="J104">
        <f t="shared" si="19"/>
        <v>0</v>
      </c>
      <c r="K104">
        <f t="shared" si="16"/>
        <v>0</v>
      </c>
      <c r="L104">
        <f t="shared" si="14"/>
        <v>3.7538184375796361E-5</v>
      </c>
    </row>
    <row r="105" spans="2:12">
      <c r="B105" s="13">
        <v>118</v>
      </c>
      <c r="C105" s="14"/>
      <c r="D105" s="14"/>
      <c r="E105" s="14">
        <v>0.79747699999999999</v>
      </c>
      <c r="F105">
        <f t="shared" si="17"/>
        <v>1.079540352476652E-5</v>
      </c>
      <c r="G105">
        <f t="shared" si="15"/>
        <v>2.1863175080462905E-6</v>
      </c>
      <c r="H105">
        <f t="shared" si="18"/>
        <v>3.9960418253316053E-7</v>
      </c>
      <c r="I105" s="13">
        <v>118</v>
      </c>
      <c r="J105">
        <f t="shared" si="19"/>
        <v>0</v>
      </c>
      <c r="K105">
        <f t="shared" si="16"/>
        <v>0</v>
      </c>
      <c r="L105">
        <f t="shared" si="14"/>
        <v>8.6090860167202291E-6</v>
      </c>
    </row>
    <row r="106" spans="2:12">
      <c r="B106" s="13">
        <v>119</v>
      </c>
      <c r="C106" s="14"/>
      <c r="D106" s="14"/>
      <c r="E106" s="14">
        <v>0.81722500000000009</v>
      </c>
      <c r="F106">
        <f t="shared" si="17"/>
        <v>2.1863175080462905E-6</v>
      </c>
      <c r="G106">
        <f t="shared" si="15"/>
        <v>3.9960418253316053E-7</v>
      </c>
      <c r="H106">
        <f t="shared" si="18"/>
        <v>0</v>
      </c>
      <c r="I106" s="13">
        <v>119</v>
      </c>
      <c r="J106">
        <f t="shared" si="19"/>
        <v>0</v>
      </c>
      <c r="K106">
        <f t="shared" si="16"/>
        <v>0</v>
      </c>
      <c r="L106">
        <f t="shared" si="14"/>
        <v>1.7867133255131299E-6</v>
      </c>
    </row>
    <row r="107" spans="2:12">
      <c r="B107" s="13">
        <v>120</v>
      </c>
      <c r="C107" s="14"/>
      <c r="D107" s="14"/>
      <c r="E107" s="14">
        <v>1</v>
      </c>
      <c r="F107">
        <f t="shared" si="17"/>
        <v>3.9960418253316053E-7</v>
      </c>
      <c r="G107">
        <f t="shared" si="15"/>
        <v>0</v>
      </c>
      <c r="H107">
        <f t="shared" si="18"/>
        <v>0</v>
      </c>
      <c r="I107" s="13">
        <v>120</v>
      </c>
      <c r="J107">
        <f t="shared" si="19"/>
        <v>0</v>
      </c>
      <c r="K107">
        <f t="shared" si="16"/>
        <v>0</v>
      </c>
      <c r="L107">
        <f t="shared" si="14"/>
        <v>3.9960418253316053E-7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O106"/>
  <sheetViews>
    <sheetView tabSelected="1" topLeftCell="E9" workbookViewId="0">
      <selection activeCell="W11" sqref="W11"/>
    </sheetView>
  </sheetViews>
  <sheetFormatPr defaultRowHeight="15"/>
  <cols>
    <col min="6" max="6" width="11.5703125" bestFit="1" customWidth="1"/>
    <col min="7" max="8" width="10.5703125" bestFit="1" customWidth="1"/>
    <col min="9" max="12" width="9.5703125" bestFit="1" customWidth="1"/>
  </cols>
  <sheetData>
    <row r="2" spans="2:15">
      <c r="B2" s="10" t="s">
        <v>59</v>
      </c>
      <c r="C2" s="10" t="s">
        <v>60</v>
      </c>
      <c r="D2" s="10" t="s">
        <v>61</v>
      </c>
      <c r="E2" s="10" t="s">
        <v>62</v>
      </c>
      <c r="F2" s="11" t="s">
        <v>2</v>
      </c>
      <c r="G2" s="11" t="s">
        <v>63</v>
      </c>
      <c r="H2" s="11" t="s">
        <v>64</v>
      </c>
      <c r="I2" s="10" t="s">
        <v>59</v>
      </c>
      <c r="J2" s="12" t="s">
        <v>65</v>
      </c>
      <c r="K2" t="s">
        <v>66</v>
      </c>
      <c r="L2" s="11" t="s">
        <v>56</v>
      </c>
    </row>
    <row r="3" spans="2:15">
      <c r="B3" s="13">
        <v>17</v>
      </c>
      <c r="C3" s="14">
        <v>4.2700355220820583E-4</v>
      </c>
      <c r="D3" s="14"/>
      <c r="E3" s="14">
        <v>5.9999999999999995E-4</v>
      </c>
      <c r="F3" s="20">
        <v>100000</v>
      </c>
      <c r="G3" s="17">
        <f>F4/(1-D3)</f>
        <v>99940</v>
      </c>
      <c r="H3" s="17">
        <f>G4/(1-C3)</f>
        <v>99978.091000000015</v>
      </c>
      <c r="I3" s="21">
        <v>17</v>
      </c>
      <c r="J3" s="17">
        <f>H3-G4</f>
        <v>42.69100000000617</v>
      </c>
      <c r="K3" s="17">
        <f t="shared" ref="K3:K67" si="0">G3-F4</f>
        <v>0</v>
      </c>
      <c r="L3" s="17">
        <f t="shared" ref="L3:L66" si="1">E3*F3</f>
        <v>59.999999999999993</v>
      </c>
      <c r="N3">
        <v>0.03</v>
      </c>
    </row>
    <row r="4" spans="2:15">
      <c r="B4" s="13">
        <v>18</v>
      </c>
      <c r="C4" s="14">
        <v>4.2600547339876916E-4</v>
      </c>
      <c r="D4" s="14">
        <v>5.4799760645385224E-4</v>
      </c>
      <c r="E4" s="14">
        <v>5.9399999999999579E-4</v>
      </c>
      <c r="F4" s="17">
        <f>F3-E3*F3</f>
        <v>99940</v>
      </c>
      <c r="G4" s="17">
        <f t="shared" ref="G4:G67" si="2">F5/(1-D4)</f>
        <v>99935.400000000009</v>
      </c>
      <c r="H4" s="17">
        <f>G5/(1-C4)</f>
        <v>99918.903999999995</v>
      </c>
      <c r="I4" s="21">
        <v>18</v>
      </c>
      <c r="J4" s="17">
        <f>H4-G5</f>
        <v>42.56600000000617</v>
      </c>
      <c r="K4" s="17">
        <f t="shared" si="0"/>
        <v>54.764360000015586</v>
      </c>
      <c r="L4" s="17">
        <f t="shared" si="1"/>
        <v>59.364359999999579</v>
      </c>
    </row>
    <row r="5" spans="2:15">
      <c r="B5" s="13">
        <v>19</v>
      </c>
      <c r="C5" s="14">
        <v>4.2499349917153584E-4</v>
      </c>
      <c r="D5" s="14">
        <v>5.4399564710390683E-4</v>
      </c>
      <c r="E5" s="14">
        <v>5.8700000000002836E-4</v>
      </c>
      <c r="F5" s="17">
        <f t="shared" ref="F5:F68" si="3">F4-E4*F4</f>
        <v>99880.635639999993</v>
      </c>
      <c r="G5" s="17">
        <f t="shared" si="2"/>
        <v>99876.337999999989</v>
      </c>
      <c r="H5" s="17">
        <f t="shared" ref="H5:H68" si="4">G6/(1-C5)</f>
        <v>99860.350999999981</v>
      </c>
      <c r="I5" s="21">
        <v>19</v>
      </c>
      <c r="J5" s="17">
        <f t="shared" ref="J5:J68" si="5">H5-G6</f>
        <v>42.439999999987776</v>
      </c>
      <c r="K5" s="17">
        <f t="shared" si="0"/>
        <v>54.332293120678514</v>
      </c>
      <c r="L5" s="17">
        <f t="shared" si="1"/>
        <v>58.629933120682828</v>
      </c>
    </row>
    <row r="6" spans="2:15">
      <c r="B6" s="13">
        <v>20</v>
      </c>
      <c r="C6" s="14">
        <v>4.2499966333497751E-4</v>
      </c>
      <c r="D6" s="14">
        <v>5.4100210975257905E-4</v>
      </c>
      <c r="E6" s="14">
        <v>5.8200000000005307E-4</v>
      </c>
      <c r="F6" s="17">
        <f t="shared" si="3"/>
        <v>99822.00570687931</v>
      </c>
      <c r="G6" s="17">
        <f t="shared" si="2"/>
        <v>99817.910999999993</v>
      </c>
      <c r="H6" s="17">
        <f t="shared" si="4"/>
        <v>99802.432000000001</v>
      </c>
      <c r="I6" s="21">
        <v>20</v>
      </c>
      <c r="J6" s="17">
        <f t="shared" si="5"/>
        <v>42.416000000011991</v>
      </c>
      <c r="K6" s="17">
        <f t="shared" si="0"/>
        <v>54.001700442095171</v>
      </c>
      <c r="L6" s="17">
        <f t="shared" si="1"/>
        <v>58.096407321409053</v>
      </c>
    </row>
    <row r="7" spans="2:15">
      <c r="B7" s="13">
        <v>21</v>
      </c>
      <c r="C7" s="14">
        <v>4.2500356358550202E-4</v>
      </c>
      <c r="D7" s="14">
        <v>5.379958650762991E-4</v>
      </c>
      <c r="E7" s="14">
        <v>5.770000000001309E-4</v>
      </c>
      <c r="F7" s="17">
        <f t="shared" si="3"/>
        <v>99763.909299557898</v>
      </c>
      <c r="G7" s="17">
        <f t="shared" si="2"/>
        <v>99760.015999999989</v>
      </c>
      <c r="H7" s="17">
        <f t="shared" si="4"/>
        <v>99745.046000000002</v>
      </c>
      <c r="I7" s="21">
        <v>21</v>
      </c>
      <c r="J7" s="17">
        <f t="shared" si="5"/>
        <v>42.392000000007101</v>
      </c>
      <c r="K7" s="17">
        <f t="shared" si="0"/>
        <v>53.670476107945433</v>
      </c>
      <c r="L7" s="17">
        <f t="shared" si="1"/>
        <v>57.563775665857968</v>
      </c>
      <c r="N7" t="s">
        <v>49</v>
      </c>
      <c r="O7" t="s">
        <v>14</v>
      </c>
    </row>
    <row r="8" spans="2:15">
      <c r="B8" s="13">
        <v>22</v>
      </c>
      <c r="C8" s="14">
        <v>4.2700057221305837E-4</v>
      </c>
      <c r="D8" s="14">
        <v>5.3499584622510965E-4</v>
      </c>
      <c r="E8" s="14">
        <v>5.7200000000001347E-4</v>
      </c>
      <c r="F8" s="17">
        <f t="shared" si="3"/>
        <v>99706.345523892043</v>
      </c>
      <c r="G8" s="17">
        <f t="shared" si="2"/>
        <v>99702.653999999995</v>
      </c>
      <c r="H8" s="17">
        <f t="shared" si="4"/>
        <v>99688.390999999989</v>
      </c>
      <c r="I8" s="21">
        <v>22</v>
      </c>
      <c r="J8" s="17">
        <f t="shared" si="5"/>
        <v>42.56699999999546</v>
      </c>
      <c r="K8" s="17">
        <f t="shared" si="0"/>
        <v>53.340505747619318</v>
      </c>
      <c r="L8" s="17">
        <f t="shared" si="1"/>
        <v>57.032029639667591</v>
      </c>
      <c r="N8">
        <v>0</v>
      </c>
      <c r="O8">
        <f t="shared" ref="O8:O24" si="6">O9*((1+$N$3)^(-1))*(F24/F23)+(L23/F23)*(1+$N$3)^0.5</f>
        <v>2.4154655295306759E-2</v>
      </c>
    </row>
    <row r="9" spans="2:15">
      <c r="B9" s="13">
        <v>23</v>
      </c>
      <c r="C9" s="14">
        <v>4.2899885736470873E-4</v>
      </c>
      <c r="D9" s="14">
        <v>5.3400095447889606E-4</v>
      </c>
      <c r="E9" s="14">
        <v>5.6899999999996168E-4</v>
      </c>
      <c r="F9" s="17">
        <f t="shared" si="3"/>
        <v>99649.313494252376</v>
      </c>
      <c r="G9" s="17">
        <f t="shared" si="2"/>
        <v>99645.823999999993</v>
      </c>
      <c r="H9" s="17">
        <f t="shared" si="4"/>
        <v>99631.96699999999</v>
      </c>
      <c r="I9" s="21">
        <v>23</v>
      </c>
      <c r="J9" s="17">
        <f t="shared" si="5"/>
        <v>42.74199999999837</v>
      </c>
      <c r="K9" s="17">
        <f t="shared" si="0"/>
        <v>53.210965125836083</v>
      </c>
      <c r="L9" s="17">
        <f t="shared" si="1"/>
        <v>56.70045937822578</v>
      </c>
      <c r="N9">
        <v>1</v>
      </c>
      <c r="O9">
        <f t="shared" si="6"/>
        <v>2.409804805005274E-2</v>
      </c>
    </row>
    <row r="10" spans="2:15">
      <c r="B10" s="13">
        <v>24</v>
      </c>
      <c r="C10" s="14">
        <v>4.3099840297499716E-4</v>
      </c>
      <c r="D10" s="14">
        <v>5.329991946079343E-4</v>
      </c>
      <c r="E10" s="14">
        <v>5.6700000000006084E-4</v>
      </c>
      <c r="F10" s="17">
        <f t="shared" si="3"/>
        <v>99592.613034874157</v>
      </c>
      <c r="G10" s="17">
        <f t="shared" si="2"/>
        <v>99589.224999999991</v>
      </c>
      <c r="H10" s="17">
        <f t="shared" si="4"/>
        <v>99575.774999999994</v>
      </c>
      <c r="I10" s="21">
        <v>24</v>
      </c>
      <c r="J10" s="17">
        <f t="shared" si="5"/>
        <v>42.917000000001281</v>
      </c>
      <c r="K10" s="17">
        <f t="shared" si="0"/>
        <v>53.08097671662108</v>
      </c>
      <c r="L10" s="17">
        <f t="shared" si="1"/>
        <v>56.469011590779708</v>
      </c>
      <c r="N10">
        <v>2</v>
      </c>
      <c r="O10">
        <f t="shared" si="6"/>
        <v>2.3990635847729348E-2</v>
      </c>
    </row>
    <row r="11" spans="2:15">
      <c r="B11" s="13">
        <v>25</v>
      </c>
      <c r="C11" s="14">
        <v>4.3499837062749606E-4</v>
      </c>
      <c r="D11" s="14">
        <v>5.3300422895306268E-4</v>
      </c>
      <c r="E11" s="14">
        <v>5.6599999999987151E-4</v>
      </c>
      <c r="F11" s="17">
        <f t="shared" si="3"/>
        <v>99536.14402328337</v>
      </c>
      <c r="G11" s="17">
        <f t="shared" si="2"/>
        <v>99532.857999999993</v>
      </c>
      <c r="H11" s="17">
        <f t="shared" si="4"/>
        <v>99519.913</v>
      </c>
      <c r="I11" s="21">
        <v>25</v>
      </c>
      <c r="J11" s="17">
        <f t="shared" si="5"/>
        <v>43.290999999997439</v>
      </c>
      <c r="K11" s="17">
        <f t="shared" si="0"/>
        <v>53.051434233784676</v>
      </c>
      <c r="L11" s="17">
        <f t="shared" si="1"/>
        <v>56.337457517165596</v>
      </c>
      <c r="N11">
        <v>3</v>
      </c>
      <c r="O11">
        <f t="shared" si="6"/>
        <v>2.3821637574703222E-2</v>
      </c>
    </row>
    <row r="12" spans="2:15">
      <c r="B12" s="13">
        <v>26</v>
      </c>
      <c r="C12" s="14">
        <v>4.3999847100422682E-4</v>
      </c>
      <c r="D12" s="14">
        <v>5.3500494374031512E-4</v>
      </c>
      <c r="E12" s="14">
        <v>5.6700000000002365E-4</v>
      </c>
      <c r="F12" s="17">
        <f t="shared" si="3"/>
        <v>99479.806565766208</v>
      </c>
      <c r="G12" s="17">
        <f t="shared" si="2"/>
        <v>99476.622000000003</v>
      </c>
      <c r="H12" s="17">
        <f t="shared" si="4"/>
        <v>99463.981999999975</v>
      </c>
      <c r="I12" s="21">
        <v>26</v>
      </c>
      <c r="J12" s="17">
        <f t="shared" si="5"/>
        <v>43.763999999981024</v>
      </c>
      <c r="K12" s="17">
        <f t="shared" si="0"/>
        <v>53.220484556586598</v>
      </c>
      <c r="L12" s="17">
        <f t="shared" si="1"/>
        <v>56.405050322791794</v>
      </c>
      <c r="N12">
        <v>4</v>
      </c>
      <c r="O12">
        <f t="shared" si="6"/>
        <v>2.3578900457834819E-2</v>
      </c>
    </row>
    <row r="13" spans="2:15">
      <c r="B13" s="13">
        <v>27</v>
      </c>
      <c r="C13" s="14">
        <v>4.4699628955350342E-4</v>
      </c>
      <c r="D13" s="14">
        <v>5.3799744655943604E-4</v>
      </c>
      <c r="E13" s="14">
        <v>5.6999999999995379E-4</v>
      </c>
      <c r="F13" s="17">
        <f t="shared" si="3"/>
        <v>99423.401515443416</v>
      </c>
      <c r="G13" s="17">
        <f t="shared" si="2"/>
        <v>99420.217999999993</v>
      </c>
      <c r="H13" s="17">
        <f t="shared" si="4"/>
        <v>99407.983999999997</v>
      </c>
      <c r="I13" s="21">
        <v>27</v>
      </c>
      <c r="J13" s="17">
        <f t="shared" si="5"/>
        <v>44.434999999997672</v>
      </c>
      <c r="K13" s="17">
        <f t="shared" si="0"/>
        <v>53.487823420378845</v>
      </c>
      <c r="L13" s="17">
        <f t="shared" si="1"/>
        <v>56.671338863798155</v>
      </c>
      <c r="N13">
        <v>5</v>
      </c>
      <c r="O13">
        <f t="shared" si="6"/>
        <v>2.3249872309250217E-2</v>
      </c>
    </row>
    <row r="14" spans="2:15">
      <c r="B14" s="13">
        <v>28</v>
      </c>
      <c r="C14" s="14">
        <v>4.5499922306409512E-4</v>
      </c>
      <c r="D14" s="14">
        <v>5.4200284796313925E-4</v>
      </c>
      <c r="E14" s="14">
        <v>5.7399999999987355E-4</v>
      </c>
      <c r="F14" s="17">
        <f t="shared" si="3"/>
        <v>99366.730176579615</v>
      </c>
      <c r="G14" s="17">
        <f t="shared" si="2"/>
        <v>99363.548999999999</v>
      </c>
      <c r="H14" s="17">
        <f t="shared" si="4"/>
        <v>99351.817999999999</v>
      </c>
      <c r="I14" s="21">
        <v>28</v>
      </c>
      <c r="J14" s="17">
        <f t="shared" si="5"/>
        <v>45.205000000016298</v>
      </c>
      <c r="K14" s="17">
        <f t="shared" si="0"/>
        <v>53.855326541728573</v>
      </c>
      <c r="L14" s="17">
        <f t="shared" si="1"/>
        <v>57.036503121344133</v>
      </c>
      <c r="N14">
        <v>6</v>
      </c>
      <c r="O14">
        <f t="shared" si="6"/>
        <v>2.2818509355206087E-2</v>
      </c>
    </row>
    <row r="15" spans="2:15">
      <c r="B15" s="13">
        <v>29</v>
      </c>
      <c r="C15" s="14">
        <v>4.649978254713642E-4</v>
      </c>
      <c r="D15" s="14">
        <v>5.4899615670427721E-4</v>
      </c>
      <c r="E15" s="14">
        <v>5.7999999999993387E-4</v>
      </c>
      <c r="F15" s="17">
        <f t="shared" si="3"/>
        <v>99309.69367345827</v>
      </c>
      <c r="G15" s="17">
        <f t="shared" si="2"/>
        <v>99306.612999999983</v>
      </c>
      <c r="H15" s="17">
        <f t="shared" si="4"/>
        <v>99295.087999999989</v>
      </c>
      <c r="I15" s="21">
        <v>29</v>
      </c>
      <c r="J15" s="17">
        <f t="shared" si="5"/>
        <v>46.171999999991385</v>
      </c>
      <c r="K15" s="17">
        <f t="shared" si="0"/>
        <v>54.518948872311739</v>
      </c>
      <c r="L15" s="17">
        <f t="shared" si="1"/>
        <v>57.599622330599232</v>
      </c>
      <c r="N15">
        <v>7</v>
      </c>
      <c r="O15">
        <f t="shared" si="6"/>
        <v>2.2267197726621099E-2</v>
      </c>
    </row>
    <row r="16" spans="2:15">
      <c r="B16" s="13">
        <v>30</v>
      </c>
      <c r="C16" s="14">
        <v>4.7599951054795977E-4</v>
      </c>
      <c r="D16" s="14">
        <v>5.5799787639493077E-4</v>
      </c>
      <c r="E16" s="14">
        <v>5.9000000000003754E-4</v>
      </c>
      <c r="F16" s="17">
        <f t="shared" si="3"/>
        <v>99252.094051127671</v>
      </c>
      <c r="G16" s="17">
        <f t="shared" si="2"/>
        <v>99248.915999999997</v>
      </c>
      <c r="H16" s="17">
        <f t="shared" si="4"/>
        <v>99237.497000000003</v>
      </c>
      <c r="I16" s="21">
        <v>30</v>
      </c>
      <c r="J16" s="17">
        <f t="shared" si="5"/>
        <v>47.237000000008265</v>
      </c>
      <c r="K16" s="17">
        <f t="shared" si="0"/>
        <v>55.380684362491593</v>
      </c>
      <c r="L16" s="17">
        <f t="shared" si="1"/>
        <v>58.558735490169049</v>
      </c>
      <c r="N16">
        <v>8</v>
      </c>
      <c r="O16">
        <f t="shared" si="6"/>
        <v>2.1576685271766975E-2</v>
      </c>
    </row>
    <row r="17" spans="2:15">
      <c r="B17" s="13">
        <v>31</v>
      </c>
      <c r="C17" s="14">
        <v>4.900022076213883E-4</v>
      </c>
      <c r="D17" s="14">
        <v>5.6899934149291212E-4</v>
      </c>
      <c r="E17" s="14">
        <v>6.020000000000812E-4</v>
      </c>
      <c r="F17" s="17">
        <f t="shared" si="3"/>
        <v>99193.535315637506</v>
      </c>
      <c r="G17" s="17">
        <f t="shared" si="2"/>
        <v>99190.26</v>
      </c>
      <c r="H17" s="17">
        <f t="shared" si="4"/>
        <v>99179.145000000004</v>
      </c>
      <c r="I17" s="21">
        <v>31</v>
      </c>
      <c r="J17" s="17">
        <f t="shared" si="5"/>
        <v>48.597999999998137</v>
      </c>
      <c r="K17" s="17">
        <f t="shared" si="0"/>
        <v>56.439192622507107</v>
      </c>
      <c r="L17" s="17">
        <f t="shared" si="1"/>
        <v>59.71450826002183</v>
      </c>
      <c r="N17">
        <v>9</v>
      </c>
      <c r="O17">
        <f t="shared" si="6"/>
        <v>2.0722927926617927E-2</v>
      </c>
    </row>
    <row r="18" spans="2:15">
      <c r="B18" s="13">
        <v>32</v>
      </c>
      <c r="C18" s="14">
        <v>5.0699388853076921E-4</v>
      </c>
      <c r="D18" s="14">
        <v>5.8399516408060926E-4</v>
      </c>
      <c r="E18" s="14">
        <v>6.1699999999995309E-4</v>
      </c>
      <c r="F18" s="17">
        <f t="shared" si="3"/>
        <v>99133.820807377488</v>
      </c>
      <c r="G18" s="17">
        <f t="shared" si="2"/>
        <v>99130.547000000006</v>
      </c>
      <c r="H18" s="17">
        <f t="shared" si="4"/>
        <v>99119.538</v>
      </c>
      <c r="I18" s="21">
        <v>32</v>
      </c>
      <c r="J18" s="17">
        <f t="shared" si="5"/>
        <v>50.252999999996973</v>
      </c>
      <c r="K18" s="17">
        <f t="shared" si="0"/>
        <v>57.891760060665547</v>
      </c>
      <c r="L18" s="17">
        <f t="shared" si="1"/>
        <v>61.165567438147256</v>
      </c>
      <c r="N18">
        <v>10</v>
      </c>
      <c r="O18">
        <f t="shared" si="6"/>
        <v>1.9681003634097211E-2</v>
      </c>
    </row>
    <row r="19" spans="2:15">
      <c r="B19" s="13">
        <v>33</v>
      </c>
      <c r="C19" s="14">
        <v>5.2700288099082461E-4</v>
      </c>
      <c r="D19" s="14">
        <v>6.0200261658548864E-4</v>
      </c>
      <c r="E19" s="14">
        <v>6.3599999999992547E-4</v>
      </c>
      <c r="F19" s="17">
        <f t="shared" si="3"/>
        <v>99072.65523993934</v>
      </c>
      <c r="G19" s="17">
        <f t="shared" si="2"/>
        <v>99069.285000000003</v>
      </c>
      <c r="H19" s="17">
        <f t="shared" si="4"/>
        <v>99058.281999999992</v>
      </c>
      <c r="I19" s="21">
        <v>33</v>
      </c>
      <c r="J19" s="17">
        <f t="shared" si="5"/>
        <v>52.203999999997905</v>
      </c>
      <c r="K19" s="17">
        <f t="shared" si="0"/>
        <v>59.63996879325714</v>
      </c>
      <c r="L19" s="17">
        <f t="shared" si="1"/>
        <v>63.010208732594037</v>
      </c>
      <c r="N19">
        <v>11</v>
      </c>
      <c r="O19">
        <f t="shared" si="6"/>
        <v>1.8420933096729975E-2</v>
      </c>
    </row>
    <row r="20" spans="2:15">
      <c r="B20" s="13">
        <v>34</v>
      </c>
      <c r="C20" s="14">
        <v>5.5000766503493991E-4</v>
      </c>
      <c r="D20" s="14">
        <v>6.2399537242399281E-4</v>
      </c>
      <c r="E20" s="14">
        <v>6.6000000000001095E-4</v>
      </c>
      <c r="F20" s="17">
        <f t="shared" si="3"/>
        <v>99009.645031206746</v>
      </c>
      <c r="G20" s="17">
        <f t="shared" si="2"/>
        <v>99006.077999999994</v>
      </c>
      <c r="H20" s="17">
        <f t="shared" si="4"/>
        <v>98994.983999999997</v>
      </c>
      <c r="I20" s="21">
        <v>34</v>
      </c>
      <c r="J20" s="17">
        <f t="shared" si="5"/>
        <v>54.44800000001851</v>
      </c>
      <c r="K20" s="17">
        <f t="shared" si="0"/>
        <v>61.77933451384888</v>
      </c>
      <c r="L20" s="17">
        <f t="shared" si="1"/>
        <v>65.346365720597532</v>
      </c>
      <c r="N20">
        <v>12</v>
      </c>
      <c r="O20">
        <f t="shared" si="6"/>
        <v>1.6908478966337688E-2</v>
      </c>
    </row>
    <row r="21" spans="2:15">
      <c r="B21" s="13">
        <v>35</v>
      </c>
      <c r="C21" s="14">
        <v>5.7699878572706469E-4</v>
      </c>
      <c r="D21" s="14">
        <v>6.5099663796410574E-4</v>
      </c>
      <c r="E21" s="14">
        <v>6.8900000000002672E-4</v>
      </c>
      <c r="F21" s="17">
        <f t="shared" si="3"/>
        <v>98944.298665486145</v>
      </c>
      <c r="G21" s="17">
        <f t="shared" si="2"/>
        <v>98940.535999999978</v>
      </c>
      <c r="H21" s="17">
        <f t="shared" si="4"/>
        <v>98929.150999999998</v>
      </c>
      <c r="I21" s="21">
        <v>35</v>
      </c>
      <c r="J21" s="17">
        <f t="shared" si="5"/>
        <v>57.08200000000943</v>
      </c>
      <c r="K21" s="17">
        <f t="shared" si="0"/>
        <v>64.40995629435929</v>
      </c>
      <c r="L21" s="17">
        <f t="shared" si="1"/>
        <v>68.172621780522604</v>
      </c>
      <c r="N21">
        <v>13</v>
      </c>
      <c r="O21">
        <f t="shared" si="6"/>
        <v>1.5106990503316358E-2</v>
      </c>
    </row>
    <row r="22" spans="2:15">
      <c r="B22" s="13">
        <v>36</v>
      </c>
      <c r="C22" s="14">
        <v>6.0799878454872894E-4</v>
      </c>
      <c r="D22" s="14">
        <v>6.829964441222616E-4</v>
      </c>
      <c r="E22" s="14">
        <v>7.2400000000002031E-4</v>
      </c>
      <c r="F22" s="17">
        <f t="shared" si="3"/>
        <v>98876.126043705619</v>
      </c>
      <c r="G22" s="17">
        <f t="shared" si="2"/>
        <v>98872.068999999989</v>
      </c>
      <c r="H22" s="17">
        <f t="shared" si="4"/>
        <v>98860.39499999999</v>
      </c>
      <c r="I22" s="21">
        <v>36</v>
      </c>
      <c r="J22" s="17">
        <f t="shared" si="5"/>
        <v>60.107000000003609</v>
      </c>
      <c r="K22" s="17">
        <f t="shared" si="0"/>
        <v>67.52927155001089</v>
      </c>
      <c r="L22" s="17">
        <f t="shared" si="1"/>
        <v>71.586315255644877</v>
      </c>
      <c r="N22">
        <v>14</v>
      </c>
      <c r="O22">
        <f t="shared" si="6"/>
        <v>1.2971029295227541E-2</v>
      </c>
    </row>
    <row r="23" spans="2:15">
      <c r="B23" s="13">
        <v>37</v>
      </c>
      <c r="C23" s="14">
        <v>6.4400451033945808E-4</v>
      </c>
      <c r="D23" s="14">
        <v>7.2199935735299157E-4</v>
      </c>
      <c r="E23" s="14">
        <v>7.6500000000007205E-4</v>
      </c>
      <c r="F23" s="17">
        <f t="shared" si="3"/>
        <v>98804.539728449978</v>
      </c>
      <c r="G23" s="17">
        <f t="shared" si="2"/>
        <v>98800.287999999986</v>
      </c>
      <c r="H23" s="17">
        <f t="shared" si="4"/>
        <v>98788.127999999982</v>
      </c>
      <c r="I23" s="21">
        <v>37</v>
      </c>
      <c r="J23" s="17">
        <f t="shared" si="5"/>
        <v>63.619999999980791</v>
      </c>
      <c r="K23" s="17">
        <f t="shared" si="0"/>
        <v>71.333744442279567</v>
      </c>
      <c r="L23" s="17">
        <f t="shared" si="1"/>
        <v>75.585472892271355</v>
      </c>
      <c r="N23">
        <v>15</v>
      </c>
      <c r="O23">
        <f t="shared" si="6"/>
        <v>1.0453174792222318E-2</v>
      </c>
    </row>
    <row r="24" spans="2:15">
      <c r="B24" s="13">
        <v>38</v>
      </c>
      <c r="C24" s="14">
        <v>6.8500516124413678E-4</v>
      </c>
      <c r="D24" s="14">
        <v>7.6799961618503171E-4</v>
      </c>
      <c r="E24" s="14">
        <v>8.1299999999992305E-4</v>
      </c>
      <c r="F24" s="17">
        <f t="shared" si="3"/>
        <v>98728.954255557706</v>
      </c>
      <c r="G24" s="17">
        <f t="shared" si="2"/>
        <v>98724.508000000002</v>
      </c>
      <c r="H24" s="17">
        <f t="shared" si="4"/>
        <v>98711.664999999979</v>
      </c>
      <c r="I24" s="21">
        <v>38</v>
      </c>
      <c r="J24" s="17">
        <f t="shared" si="5"/>
        <v>67.618000000002212</v>
      </c>
      <c r="K24" s="17">
        <f t="shared" si="0"/>
        <v>75.820384252059739</v>
      </c>
      <c r="L24" s="17">
        <f t="shared" si="1"/>
        <v>80.266639809760818</v>
      </c>
      <c r="N24">
        <v>16</v>
      </c>
      <c r="O24">
        <f t="shared" si="6"/>
        <v>7.4954973035331624E-3</v>
      </c>
    </row>
    <row r="25" spans="2:15">
      <c r="B25" s="13">
        <v>39</v>
      </c>
      <c r="C25" s="14">
        <v>7.3300044214627579E-4</v>
      </c>
      <c r="D25" s="14">
        <v>8.2299687560214731E-4</v>
      </c>
      <c r="E25" s="14">
        <v>8.7000000000008544E-4</v>
      </c>
      <c r="F25" s="17">
        <f t="shared" si="3"/>
        <v>98648.687615747942</v>
      </c>
      <c r="G25" s="17">
        <f t="shared" si="2"/>
        <v>98644.046999999977</v>
      </c>
      <c r="H25" s="17">
        <f t="shared" si="4"/>
        <v>98630.226999999984</v>
      </c>
      <c r="I25" s="21">
        <v>39</v>
      </c>
      <c r="J25" s="17">
        <f t="shared" si="5"/>
        <v>72.295999999987544</v>
      </c>
      <c r="K25" s="17">
        <f t="shared" si="0"/>
        <v>81.183742477747728</v>
      </c>
      <c r="L25" s="17">
        <f t="shared" si="1"/>
        <v>85.824358225709133</v>
      </c>
      <c r="N25">
        <v>17</v>
      </c>
      <c r="O25">
        <f>O26*((1+$N$3)^(-1))*(F41/F40)+(L40/F40)*(1+$N$3)^0.5</f>
        <v>4.0351992862806847E-3</v>
      </c>
    </row>
    <row r="26" spans="2:15">
      <c r="B26" s="13">
        <v>40</v>
      </c>
      <c r="C26" s="14">
        <v>7.8800088927641961E-4</v>
      </c>
      <c r="D26" s="14">
        <v>8.8700264365385105E-4</v>
      </c>
      <c r="E26" s="14">
        <v>9.3699999999987576E-4</v>
      </c>
      <c r="F26" s="17">
        <f t="shared" si="3"/>
        <v>98562.863257522229</v>
      </c>
      <c r="G26" s="17">
        <f t="shared" si="2"/>
        <v>98557.930999999997</v>
      </c>
      <c r="H26" s="17">
        <f t="shared" si="4"/>
        <v>98543.035999999993</v>
      </c>
      <c r="I26" s="21">
        <v>40</v>
      </c>
      <c r="J26" s="17">
        <f t="shared" si="5"/>
        <v>77.652000000001863</v>
      </c>
      <c r="K26" s="17">
        <f t="shared" si="0"/>
        <v>87.421145350046572</v>
      </c>
      <c r="L26" s="17">
        <f t="shared" si="1"/>
        <v>92.353402872286082</v>
      </c>
      <c r="N26">
        <v>18</v>
      </c>
      <c r="O26">
        <v>0</v>
      </c>
    </row>
    <row r="27" spans="2:15">
      <c r="B27" s="13">
        <v>41</v>
      </c>
      <c r="C27" s="14">
        <v>8.5099877830182788E-4</v>
      </c>
      <c r="D27" s="14">
        <v>9.619953581112634E-4</v>
      </c>
      <c r="E27" s="14">
        <v>1.0139999999998718E-3</v>
      </c>
      <c r="F27" s="17">
        <f t="shared" si="3"/>
        <v>98470.50985464995</v>
      </c>
      <c r="G27" s="17">
        <f t="shared" si="2"/>
        <v>98465.383999999991</v>
      </c>
      <c r="H27" s="17">
        <f t="shared" si="4"/>
        <v>98449.024999999994</v>
      </c>
      <c r="I27" s="21">
        <v>41</v>
      </c>
      <c r="J27" s="17">
        <f t="shared" si="5"/>
        <v>83.780000000013388</v>
      </c>
      <c r="K27" s="17">
        <f t="shared" si="0"/>
        <v>94.723242342646699</v>
      </c>
      <c r="L27" s="17">
        <f t="shared" si="1"/>
        <v>99.849096992602426</v>
      </c>
    </row>
    <row r="28" spans="2:15">
      <c r="B28" s="13">
        <v>42</v>
      </c>
      <c r="C28" s="14">
        <v>9.2200038984403614E-4</v>
      </c>
      <c r="D28" s="14">
        <v>1.0490031496297235E-3</v>
      </c>
      <c r="E28" s="14">
        <v>1.1040000000000186E-3</v>
      </c>
      <c r="F28" s="17">
        <f t="shared" si="3"/>
        <v>98370.660757657344</v>
      </c>
      <c r="G28" s="17">
        <f t="shared" si="2"/>
        <v>98365.244999999981</v>
      </c>
      <c r="H28" s="17">
        <f t="shared" si="4"/>
        <v>98347.029999999984</v>
      </c>
      <c r="I28" s="21">
        <v>42</v>
      </c>
      <c r="J28" s="17">
        <f t="shared" si="5"/>
        <v>90.676000000006752</v>
      </c>
      <c r="K28" s="17">
        <f t="shared" si="0"/>
        <v>103.18545181909576</v>
      </c>
      <c r="L28" s="17">
        <f t="shared" si="1"/>
        <v>108.60120947645554</v>
      </c>
    </row>
    <row r="29" spans="2:15">
      <c r="B29" s="13">
        <v>43</v>
      </c>
      <c r="C29" s="14">
        <v>1.0030030336943962E-3</v>
      </c>
      <c r="D29" s="14">
        <v>1.1500021642700986E-3</v>
      </c>
      <c r="E29" s="14">
        <v>1.2079999999999012E-3</v>
      </c>
      <c r="F29" s="17">
        <f t="shared" si="3"/>
        <v>98262.059548180885</v>
      </c>
      <c r="G29" s="17">
        <f t="shared" si="2"/>
        <v>98256.353999999978</v>
      </c>
      <c r="H29" s="17">
        <f t="shared" si="4"/>
        <v>98235.993999999992</v>
      </c>
      <c r="I29" s="21">
        <v>43</v>
      </c>
      <c r="J29" s="17">
        <f t="shared" si="5"/>
        <v>98.530999999988126</v>
      </c>
      <c r="K29" s="17">
        <f t="shared" si="0"/>
        <v>112.99501975328894</v>
      </c>
      <c r="L29" s="17">
        <f t="shared" si="1"/>
        <v>118.7005679341928</v>
      </c>
    </row>
    <row r="30" spans="2:15">
      <c r="B30" s="13">
        <v>44</v>
      </c>
      <c r="C30" s="14">
        <v>1.0960054792323658E-3</v>
      </c>
      <c r="D30" s="14">
        <v>1.2670009323564146E-3</v>
      </c>
      <c r="E30" s="14">
        <v>1.3270000000000194E-3</v>
      </c>
      <c r="F30" s="17">
        <f t="shared" si="3"/>
        <v>98143.358980246689</v>
      </c>
      <c r="G30" s="17">
        <f t="shared" si="2"/>
        <v>98137.463000000003</v>
      </c>
      <c r="H30" s="17">
        <f t="shared" si="4"/>
        <v>98114.472999999998</v>
      </c>
      <c r="I30" s="21">
        <v>44</v>
      </c>
      <c r="J30" s="17">
        <f t="shared" si="5"/>
        <v>107.53399999999965</v>
      </c>
      <c r="K30" s="17">
        <f t="shared" si="0"/>
        <v>124.34025712010043</v>
      </c>
      <c r="L30" s="17">
        <f t="shared" si="1"/>
        <v>130.23623736678925</v>
      </c>
    </row>
    <row r="31" spans="2:15">
      <c r="B31" s="13">
        <v>45</v>
      </c>
      <c r="C31" s="14">
        <v>1.2010001506723123E-3</v>
      </c>
      <c r="D31" s="14">
        <v>1.4019974844679485E-3</v>
      </c>
      <c r="E31" s="14">
        <v>1.4649999999999626E-3</v>
      </c>
      <c r="F31" s="17">
        <f t="shared" si="3"/>
        <v>98013.122742879903</v>
      </c>
      <c r="G31" s="17">
        <f t="shared" si="2"/>
        <v>98006.938999999998</v>
      </c>
      <c r="H31" s="17">
        <f t="shared" si="4"/>
        <v>97980.836999999985</v>
      </c>
      <c r="I31" s="21">
        <v>45</v>
      </c>
      <c r="J31" s="17">
        <f t="shared" si="5"/>
        <v>117.67499999998836</v>
      </c>
      <c r="K31" s="17">
        <f t="shared" si="0"/>
        <v>137.40548193840368</v>
      </c>
      <c r="L31" s="17">
        <f t="shared" si="1"/>
        <v>143.58922481831539</v>
      </c>
    </row>
    <row r="32" spans="2:15">
      <c r="B32" s="13">
        <v>46</v>
      </c>
      <c r="C32" s="14">
        <v>1.3199994917890204E-3</v>
      </c>
      <c r="D32" s="14">
        <v>1.5569992036911344E-3</v>
      </c>
      <c r="E32" s="14">
        <v>1.6220000000000613E-3</v>
      </c>
      <c r="F32" s="17">
        <f t="shared" si="3"/>
        <v>97869.533518061595</v>
      </c>
      <c r="G32" s="17">
        <f t="shared" si="2"/>
        <v>97863.161999999997</v>
      </c>
      <c r="H32" s="17">
        <f t="shared" si="4"/>
        <v>97833.371000000028</v>
      </c>
      <c r="I32" s="21">
        <v>46</v>
      </c>
      <c r="J32" s="17">
        <f t="shared" si="5"/>
        <v>129.14000000001397</v>
      </c>
      <c r="K32" s="17">
        <f t="shared" si="0"/>
        <v>152.3728653047001</v>
      </c>
      <c r="L32" s="17">
        <f t="shared" si="1"/>
        <v>158.74438336630192</v>
      </c>
    </row>
    <row r="33" spans="2:12">
      <c r="B33" s="13">
        <v>47</v>
      </c>
      <c r="C33" s="14">
        <v>1.4549915504746263E-3</v>
      </c>
      <c r="D33" s="14">
        <v>1.7349986340450261E-3</v>
      </c>
      <c r="E33" s="14">
        <v>1.8019999999999542E-3</v>
      </c>
      <c r="F33" s="17">
        <f t="shared" si="3"/>
        <v>97710.789134695297</v>
      </c>
      <c r="G33" s="17">
        <f t="shared" si="2"/>
        <v>97704.231000000014</v>
      </c>
      <c r="H33" s="17">
        <f t="shared" si="4"/>
        <v>97669.982999999993</v>
      </c>
      <c r="I33" s="21">
        <v>47</v>
      </c>
      <c r="J33" s="17">
        <f t="shared" si="5"/>
        <v>142.10899999999674</v>
      </c>
      <c r="K33" s="17">
        <f t="shared" si="0"/>
        <v>169.51670732542698</v>
      </c>
      <c r="L33" s="17">
        <f t="shared" si="1"/>
        <v>176.07484202071646</v>
      </c>
    </row>
    <row r="34" spans="2:12">
      <c r="B34" s="13">
        <v>48</v>
      </c>
      <c r="C34" s="14">
        <v>1.607008359736284E-3</v>
      </c>
      <c r="D34" s="14">
        <v>1.9380040379543097E-3</v>
      </c>
      <c r="E34" s="14">
        <v>2.0079999999999599E-3</v>
      </c>
      <c r="F34" s="17">
        <f t="shared" si="3"/>
        <v>97534.714292674587</v>
      </c>
      <c r="G34" s="17">
        <f t="shared" si="2"/>
        <v>97527.873999999996</v>
      </c>
      <c r="H34" s="17">
        <f t="shared" si="4"/>
        <v>97488.603000000003</v>
      </c>
      <c r="I34" s="21">
        <v>48</v>
      </c>
      <c r="J34" s="17">
        <f t="shared" si="5"/>
        <v>156.66500000000815</v>
      </c>
      <c r="K34" s="17">
        <f t="shared" si="0"/>
        <v>189.00941362509911</v>
      </c>
      <c r="L34" s="17">
        <f t="shared" si="1"/>
        <v>195.84970629968666</v>
      </c>
    </row>
    <row r="35" spans="2:12">
      <c r="B35" s="13">
        <v>49</v>
      </c>
      <c r="C35" s="14">
        <v>1.7779959375453095E-3</v>
      </c>
      <c r="D35" s="14">
        <v>2.1699949009869116E-3</v>
      </c>
      <c r="E35" s="14">
        <v>2.2410000000001075E-3</v>
      </c>
      <c r="F35" s="17">
        <f t="shared" si="3"/>
        <v>97338.864586374897</v>
      </c>
      <c r="G35" s="17">
        <f t="shared" si="2"/>
        <v>97331.937999999995</v>
      </c>
      <c r="H35" s="17">
        <f t="shared" si="4"/>
        <v>97286.499000000011</v>
      </c>
      <c r="I35" s="21">
        <v>49</v>
      </c>
      <c r="J35" s="17">
        <f t="shared" si="5"/>
        <v>172.97500000000582</v>
      </c>
      <c r="K35" s="17">
        <f t="shared" si="0"/>
        <v>211.20980916317785</v>
      </c>
      <c r="L35" s="17">
        <f t="shared" si="1"/>
        <v>218.13639553807661</v>
      </c>
    </row>
    <row r="36" spans="2:12">
      <c r="B36" s="13">
        <v>50</v>
      </c>
      <c r="C36" s="14">
        <v>1.9710083899115109E-3</v>
      </c>
      <c r="D36" s="14">
        <v>2.434002863141761E-3</v>
      </c>
      <c r="E36" s="14">
        <v>2.5079999999998615E-3</v>
      </c>
      <c r="F36" s="17">
        <f t="shared" si="3"/>
        <v>97120.728190836817</v>
      </c>
      <c r="G36" s="17">
        <f t="shared" si="2"/>
        <v>97113.524000000005</v>
      </c>
      <c r="H36" s="17">
        <f t="shared" si="4"/>
        <v>97060.976999999999</v>
      </c>
      <c r="I36" s="21">
        <v>50</v>
      </c>
      <c r="J36" s="17">
        <f t="shared" si="5"/>
        <v>191.30800000000454</v>
      </c>
      <c r="K36" s="17">
        <f t="shared" si="0"/>
        <v>236.37459546579339</v>
      </c>
      <c r="L36" s="17">
        <f t="shared" si="1"/>
        <v>243.57878630260529</v>
      </c>
    </row>
    <row r="37" spans="2:12">
      <c r="B37" s="13">
        <v>51</v>
      </c>
      <c r="C37" s="14">
        <v>2.1890012487475593E-3</v>
      </c>
      <c r="D37" s="14">
        <v>2.7319955861841161E-3</v>
      </c>
      <c r="E37" s="14">
        <v>2.8089999999999665E-3</v>
      </c>
      <c r="F37" s="17">
        <f t="shared" si="3"/>
        <v>96877.149404534211</v>
      </c>
      <c r="G37" s="17">
        <f t="shared" si="2"/>
        <v>96869.668999999994</v>
      </c>
      <c r="H37" s="17">
        <f t="shared" si="4"/>
        <v>96808.989999999991</v>
      </c>
      <c r="I37" s="21">
        <v>51</v>
      </c>
      <c r="J37" s="17">
        <f t="shared" si="5"/>
        <v>211.9149999999936</v>
      </c>
      <c r="K37" s="17">
        <f t="shared" si="0"/>
        <v>264.64750814311265</v>
      </c>
      <c r="L37" s="17">
        <f t="shared" si="1"/>
        <v>272.12791267733337</v>
      </c>
    </row>
    <row r="38" spans="2:12">
      <c r="B38" s="13">
        <v>52</v>
      </c>
      <c r="C38" s="14">
        <v>2.4329989034670863E-3</v>
      </c>
      <c r="D38" s="14">
        <v>3.069994985722471E-3</v>
      </c>
      <c r="E38" s="14">
        <v>3.1519999999999829E-3</v>
      </c>
      <c r="F38" s="17">
        <f t="shared" si="3"/>
        <v>96605.021491856882</v>
      </c>
      <c r="G38" s="17">
        <f t="shared" si="2"/>
        <v>96597.074999999997</v>
      </c>
      <c r="H38" s="17">
        <f t="shared" si="4"/>
        <v>96526.964999999982</v>
      </c>
      <c r="I38" s="21">
        <v>52</v>
      </c>
      <c r="J38" s="17">
        <f t="shared" si="5"/>
        <v>234.85000000000582</v>
      </c>
      <c r="K38" s="17">
        <f t="shared" si="0"/>
        <v>296.5525358854502</v>
      </c>
      <c r="L38" s="17">
        <f t="shared" si="1"/>
        <v>304.49902774233124</v>
      </c>
    </row>
    <row r="39" spans="2:12">
      <c r="B39" s="13">
        <v>53</v>
      </c>
      <c r="C39" s="14">
        <v>2.7069979914771461E-3</v>
      </c>
      <c r="D39" s="14">
        <v>3.4519969250435467E-3</v>
      </c>
      <c r="E39" s="14">
        <v>3.5389999999999042E-3</v>
      </c>
      <c r="F39" s="17">
        <f t="shared" si="3"/>
        <v>96300.522464114547</v>
      </c>
      <c r="G39" s="17">
        <f t="shared" si="2"/>
        <v>96292.114999999976</v>
      </c>
      <c r="H39" s="17">
        <f t="shared" si="4"/>
        <v>96211.005999999994</v>
      </c>
      <c r="I39" s="21">
        <v>53</v>
      </c>
      <c r="J39" s="17">
        <f t="shared" si="5"/>
        <v>260.4429999999993</v>
      </c>
      <c r="K39" s="17">
        <f t="shared" si="0"/>
        <v>332.40008488592866</v>
      </c>
      <c r="L39" s="17">
        <f t="shared" si="1"/>
        <v>340.80754900049214</v>
      </c>
    </row>
    <row r="40" spans="2:12">
      <c r="B40" s="13">
        <v>54</v>
      </c>
      <c r="C40" s="14">
        <v>3.0140026620509384E-3</v>
      </c>
      <c r="D40" s="14">
        <v>3.8809976694815468E-3</v>
      </c>
      <c r="E40" s="14">
        <v>3.9760000000000177E-3</v>
      </c>
      <c r="F40" s="17">
        <f t="shared" si="3"/>
        <v>95959.714915114047</v>
      </c>
      <c r="G40" s="17">
        <f t="shared" si="2"/>
        <v>95950.562999999995</v>
      </c>
      <c r="H40" s="17">
        <f t="shared" si="4"/>
        <v>95856.915999999997</v>
      </c>
      <c r="I40" s="21">
        <v>54</v>
      </c>
      <c r="J40" s="17">
        <f t="shared" si="5"/>
        <v>288.91300000000047</v>
      </c>
      <c r="K40" s="17">
        <f t="shared" si="0"/>
        <v>372.38391138844599</v>
      </c>
      <c r="L40" s="17">
        <f t="shared" si="1"/>
        <v>381.53582650249513</v>
      </c>
    </row>
    <row r="41" spans="2:12">
      <c r="B41" s="13">
        <v>55</v>
      </c>
      <c r="C41" s="14">
        <v>3.3579953741636748E-3</v>
      </c>
      <c r="D41" s="14">
        <v>4.3629957794080534E-3</v>
      </c>
      <c r="E41" s="14">
        <v>4.4690000000000294E-3</v>
      </c>
      <c r="F41" s="17">
        <f t="shared" si="3"/>
        <v>95578.179088611549</v>
      </c>
      <c r="G41" s="17">
        <f t="shared" si="2"/>
        <v>95568.002999999997</v>
      </c>
      <c r="H41" s="17">
        <f t="shared" si="4"/>
        <v>95459.928999999975</v>
      </c>
      <c r="I41" s="21">
        <v>55</v>
      </c>
      <c r="J41" s="17">
        <f t="shared" si="5"/>
        <v>320.55399999998917</v>
      </c>
      <c r="K41" s="17">
        <f t="shared" si="0"/>
        <v>416.96279373545258</v>
      </c>
      <c r="L41" s="17">
        <f t="shared" si="1"/>
        <v>427.13888234700784</v>
      </c>
    </row>
    <row r="42" spans="2:12">
      <c r="B42" s="13">
        <v>56</v>
      </c>
      <c r="C42" s="14">
        <v>3.7420049725074506E-3</v>
      </c>
      <c r="D42" s="14">
        <v>4.9030043635657347E-3</v>
      </c>
      <c r="E42" s="14">
        <v>5.0249999999998846E-3</v>
      </c>
      <c r="F42" s="17">
        <f t="shared" si="3"/>
        <v>95151.040206264544</v>
      </c>
      <c r="G42" s="17">
        <f t="shared" si="2"/>
        <v>95139.374999999985</v>
      </c>
      <c r="H42" s="17">
        <f t="shared" si="4"/>
        <v>95014.838999999978</v>
      </c>
      <c r="I42" s="21">
        <v>56</v>
      </c>
      <c r="J42" s="17">
        <f t="shared" si="5"/>
        <v>355.54599999998754</v>
      </c>
      <c r="K42" s="17">
        <f t="shared" si="0"/>
        <v>466.46877077191311</v>
      </c>
      <c r="L42" s="17">
        <f t="shared" si="1"/>
        <v>478.13397703646837</v>
      </c>
    </row>
    <row r="43" spans="2:12">
      <c r="B43" s="13">
        <v>57</v>
      </c>
      <c r="C43" s="14">
        <v>4.1710002391342586E-3</v>
      </c>
      <c r="D43" s="14">
        <v>5.5069996240839107E-3</v>
      </c>
      <c r="E43" s="14">
        <v>5.6499999999999519E-3</v>
      </c>
      <c r="F43" s="17">
        <f t="shared" si="3"/>
        <v>94672.906229228072</v>
      </c>
      <c r="G43" s="17">
        <f t="shared" si="2"/>
        <v>94659.292999999991</v>
      </c>
      <c r="H43" s="17">
        <f t="shared" si="4"/>
        <v>94515.938000000009</v>
      </c>
      <c r="I43" s="21">
        <v>57</v>
      </c>
      <c r="J43" s="17">
        <f t="shared" si="5"/>
        <v>394.22600000000966</v>
      </c>
      <c r="K43" s="17">
        <f t="shared" si="0"/>
        <v>521.28869096704875</v>
      </c>
      <c r="L43" s="17">
        <f t="shared" si="1"/>
        <v>534.90192019513404</v>
      </c>
    </row>
    <row r="44" spans="2:12">
      <c r="B44" s="13">
        <v>58</v>
      </c>
      <c r="C44" s="14">
        <v>4.6490004451079725E-3</v>
      </c>
      <c r="D44" s="14">
        <v>6.1800012130892911E-3</v>
      </c>
      <c r="E44" s="14">
        <v>6.3520000000000633E-3</v>
      </c>
      <c r="F44" s="17">
        <f t="shared" si="3"/>
        <v>94138.004309032942</v>
      </c>
      <c r="G44" s="17">
        <f t="shared" si="2"/>
        <v>94121.712</v>
      </c>
      <c r="H44" s="17">
        <f t="shared" si="4"/>
        <v>93956.97099999999</v>
      </c>
      <c r="I44" s="21">
        <v>58</v>
      </c>
      <c r="J44" s="17">
        <f t="shared" si="5"/>
        <v>436.80599999999686</v>
      </c>
      <c r="K44" s="17">
        <f t="shared" si="0"/>
        <v>581.67229433804459</v>
      </c>
      <c r="L44" s="17">
        <f t="shared" si="1"/>
        <v>597.96460337098324</v>
      </c>
    </row>
    <row r="45" spans="2:12">
      <c r="B45" s="13">
        <v>59</v>
      </c>
      <c r="C45" s="14">
        <v>5.1820030676958517E-3</v>
      </c>
      <c r="D45" s="14">
        <v>6.9289995140242519E-3</v>
      </c>
      <c r="E45" s="14">
        <v>7.1400000000001072E-3</v>
      </c>
      <c r="F45" s="17">
        <f t="shared" si="3"/>
        <v>93540.039705661955</v>
      </c>
      <c r="G45" s="17">
        <f t="shared" si="2"/>
        <v>93520.164999999994</v>
      </c>
      <c r="H45" s="17">
        <f t="shared" si="4"/>
        <v>93331.284</v>
      </c>
      <c r="I45" s="21">
        <v>59</v>
      </c>
      <c r="J45" s="17">
        <f t="shared" si="5"/>
        <v>483.64299999999639</v>
      </c>
      <c r="K45" s="17">
        <f t="shared" si="0"/>
        <v>648.00117783647147</v>
      </c>
      <c r="L45" s="17">
        <f t="shared" si="1"/>
        <v>667.87588349843634</v>
      </c>
    </row>
    <row r="46" spans="2:12">
      <c r="B46" s="13">
        <v>60</v>
      </c>
      <c r="C46" s="14">
        <v>5.7740018284507793E-3</v>
      </c>
      <c r="D46" s="14">
        <v>7.759999804603286E-3</v>
      </c>
      <c r="E46" s="14">
        <v>8.022000000000069E-3</v>
      </c>
      <c r="F46" s="17">
        <f t="shared" si="3"/>
        <v>92872.163822163522</v>
      </c>
      <c r="G46" s="17">
        <f t="shared" si="2"/>
        <v>92847.641000000003</v>
      </c>
      <c r="H46" s="17">
        <f t="shared" si="4"/>
        <v>92631.421999999991</v>
      </c>
      <c r="I46" s="21">
        <v>60</v>
      </c>
      <c r="J46" s="17">
        <f t="shared" si="5"/>
        <v>534.85399999999208</v>
      </c>
      <c r="K46" s="17">
        <f t="shared" si="0"/>
        <v>720.49767601788335</v>
      </c>
      <c r="L46" s="17">
        <f t="shared" si="1"/>
        <v>745.02049818140222</v>
      </c>
    </row>
    <row r="47" spans="2:12">
      <c r="B47" s="13">
        <v>61</v>
      </c>
      <c r="C47" s="14">
        <v>6.4329996029273617E-3</v>
      </c>
      <c r="D47" s="14">
        <v>8.6799989140056398E-3</v>
      </c>
      <c r="E47" s="14">
        <v>9.0090000000001332E-3</v>
      </c>
      <c r="F47" s="17">
        <f t="shared" si="3"/>
        <v>92127.14332398212</v>
      </c>
      <c r="G47" s="17">
        <f t="shared" si="2"/>
        <v>92096.567999999999</v>
      </c>
      <c r="H47" s="17">
        <f t="shared" si="4"/>
        <v>91849.686999999976</v>
      </c>
      <c r="I47" s="21">
        <v>61</v>
      </c>
      <c r="J47" s="17">
        <f t="shared" si="5"/>
        <v>590.8689999999915</v>
      </c>
      <c r="K47" s="17">
        <f t="shared" si="0"/>
        <v>799.39811022364302</v>
      </c>
      <c r="L47" s="17">
        <f t="shared" si="1"/>
        <v>829.97343420576715</v>
      </c>
    </row>
    <row r="48" spans="2:12">
      <c r="B48" s="13">
        <v>62</v>
      </c>
      <c r="C48" s="14">
        <v>7.1640095691890941E-3</v>
      </c>
      <c r="D48" s="14">
        <v>9.6959955381960353E-3</v>
      </c>
      <c r="E48" s="14">
        <v>1.0111999999999927E-2</v>
      </c>
      <c r="F48" s="17">
        <f t="shared" si="3"/>
        <v>91297.169889776356</v>
      </c>
      <c r="G48" s="17">
        <f t="shared" si="2"/>
        <v>91258.817999999985</v>
      </c>
      <c r="H48" s="17">
        <f t="shared" si="4"/>
        <v>90977.404999999999</v>
      </c>
      <c r="I48" s="21">
        <v>62</v>
      </c>
      <c r="J48" s="17">
        <f t="shared" si="5"/>
        <v>651.76299999999173</v>
      </c>
      <c r="K48" s="17">
        <f t="shared" si="0"/>
        <v>884.84509214904392</v>
      </c>
      <c r="L48" s="17">
        <f t="shared" si="1"/>
        <v>923.19698192541182</v>
      </c>
    </row>
    <row r="49" spans="2:12">
      <c r="B49" s="13">
        <v>63</v>
      </c>
      <c r="C49" s="14">
        <v>7.9740008997635017E-3</v>
      </c>
      <c r="D49" s="14">
        <v>1.0814995821626389E-2</v>
      </c>
      <c r="E49" s="14">
        <v>1.134400000000001E-2</v>
      </c>
      <c r="F49" s="17">
        <f t="shared" si="3"/>
        <v>90373.972907850941</v>
      </c>
      <c r="G49" s="17">
        <f t="shared" si="2"/>
        <v>90325.642000000007</v>
      </c>
      <c r="H49" s="17">
        <f t="shared" si="4"/>
        <v>90005.883999999991</v>
      </c>
      <c r="I49" s="21">
        <v>63</v>
      </c>
      <c r="J49" s="17">
        <f t="shared" si="5"/>
        <v>717.70700000000943</v>
      </c>
      <c r="K49" s="17">
        <f t="shared" si="0"/>
        <v>976.87144081572478</v>
      </c>
      <c r="L49" s="17">
        <f t="shared" si="1"/>
        <v>1025.2023486666619</v>
      </c>
    </row>
    <row r="50" spans="2:12">
      <c r="B50" s="13">
        <v>64</v>
      </c>
      <c r="C50" s="14">
        <v>8.8709972065344304E-3</v>
      </c>
      <c r="D50" s="14">
        <v>1.2046000303559628E-2</v>
      </c>
      <c r="E50" s="14">
        <v>1.271599999999987E-2</v>
      </c>
      <c r="F50" s="17">
        <f t="shared" si="3"/>
        <v>89348.770559184282</v>
      </c>
      <c r="G50" s="17">
        <f t="shared" si="2"/>
        <v>89288.176999999981</v>
      </c>
      <c r="H50" s="17">
        <f t="shared" si="4"/>
        <v>88925.740999999995</v>
      </c>
      <c r="I50" s="21">
        <v>64</v>
      </c>
      <c r="J50" s="17">
        <f t="shared" si="5"/>
        <v>788.86000000000058</v>
      </c>
      <c r="K50" s="17">
        <f t="shared" si="0"/>
        <v>1075.5654072462785</v>
      </c>
      <c r="L50" s="17">
        <f t="shared" si="1"/>
        <v>1136.1589664305757</v>
      </c>
    </row>
    <row r="51" spans="2:12">
      <c r="B51" s="13">
        <v>65</v>
      </c>
      <c r="C51" s="14">
        <v>9.864003771046995E-3</v>
      </c>
      <c r="D51" s="14">
        <v>1.3395999730939915E-2</v>
      </c>
      <c r="E51" s="14">
        <v>1.4243000000000096E-2</v>
      </c>
      <c r="F51" s="17">
        <f t="shared" si="3"/>
        <v>88212.611592753703</v>
      </c>
      <c r="G51" s="17">
        <f t="shared" si="2"/>
        <v>88136.880999999994</v>
      </c>
      <c r="H51" s="17">
        <f t="shared" si="4"/>
        <v>87727.358999999997</v>
      </c>
      <c r="I51" s="21">
        <v>65</v>
      </c>
      <c r="J51" s="17">
        <f t="shared" si="5"/>
        <v>865.34299999999348</v>
      </c>
      <c r="K51" s="17">
        <f t="shared" si="0"/>
        <v>1180.6816341618833</v>
      </c>
      <c r="L51" s="17">
        <f t="shared" si="1"/>
        <v>1256.4122269155994</v>
      </c>
    </row>
    <row r="52" spans="2:12">
      <c r="B52" s="13">
        <v>66</v>
      </c>
      <c r="C52" s="14">
        <v>1.0959996854647188E-2</v>
      </c>
      <c r="D52" s="14">
        <v>1.4872996409078921E-2</v>
      </c>
      <c r="E52" s="14">
        <v>1.5940000000000044E-2</v>
      </c>
      <c r="F52" s="17">
        <f t="shared" si="3"/>
        <v>86956.199365838111</v>
      </c>
      <c r="G52" s="17">
        <f t="shared" si="2"/>
        <v>86862.016000000003</v>
      </c>
      <c r="H52" s="17">
        <f t="shared" si="4"/>
        <v>86400.481000000014</v>
      </c>
      <c r="I52" s="21">
        <v>66</v>
      </c>
      <c r="J52" s="17">
        <f t="shared" si="5"/>
        <v>946.9490000000078</v>
      </c>
      <c r="K52" s="17">
        <f t="shared" si="0"/>
        <v>1291.8984520533559</v>
      </c>
      <c r="L52" s="17">
        <f t="shared" si="1"/>
        <v>1386.0818178914633</v>
      </c>
    </row>
    <row r="53" spans="2:12">
      <c r="B53" s="13">
        <v>67</v>
      </c>
      <c r="C53" s="14">
        <v>1.2168996578532426E-2</v>
      </c>
      <c r="D53" s="14">
        <v>1.6484002407623596E-2</v>
      </c>
      <c r="E53" s="14">
        <v>1.7823999999999889E-2</v>
      </c>
      <c r="F53" s="17">
        <f t="shared" si="3"/>
        <v>85570.117547946647</v>
      </c>
      <c r="G53" s="17">
        <f t="shared" si="2"/>
        <v>85453.532000000007</v>
      </c>
      <c r="H53" s="17">
        <f t="shared" si="4"/>
        <v>84935.187000000005</v>
      </c>
      <c r="I53" s="21">
        <v>67</v>
      </c>
      <c r="J53" s="17">
        <f t="shared" si="5"/>
        <v>1033.5760000000155</v>
      </c>
      <c r="K53" s="17">
        <f t="shared" si="0"/>
        <v>1408.6162272279471</v>
      </c>
      <c r="L53" s="17">
        <f t="shared" si="1"/>
        <v>1525.2017751745916</v>
      </c>
    </row>
    <row r="54" spans="2:12">
      <c r="B54" s="13">
        <v>68</v>
      </c>
      <c r="C54" s="14">
        <v>1.3502006135375026E-2</v>
      </c>
      <c r="D54" s="14">
        <v>1.823900181143295E-2</v>
      </c>
      <c r="E54" s="14">
        <v>1.9912999999999938E-2</v>
      </c>
      <c r="F54" s="17">
        <f t="shared" si="3"/>
        <v>84044.915772772059</v>
      </c>
      <c r="G54" s="17">
        <f t="shared" si="2"/>
        <v>83901.61099999999</v>
      </c>
      <c r="H54" s="17">
        <f t="shared" si="4"/>
        <v>83321.395999999993</v>
      </c>
      <c r="I54" s="21">
        <v>68</v>
      </c>
      <c r="J54" s="17">
        <f t="shared" si="5"/>
        <v>1125.0060000000085</v>
      </c>
      <c r="K54" s="17">
        <f t="shared" si="0"/>
        <v>1530.2816350111389</v>
      </c>
      <c r="L54" s="17">
        <f t="shared" si="1"/>
        <v>1673.5864077832048</v>
      </c>
    </row>
    <row r="55" spans="2:12">
      <c r="B55" s="13">
        <v>69</v>
      </c>
      <c r="C55" s="14">
        <v>1.4969003174250987E-2</v>
      </c>
      <c r="D55" s="14">
        <v>2.0144994220273917E-2</v>
      </c>
      <c r="E55" s="14">
        <v>2.2225999999999965E-2</v>
      </c>
      <c r="F55" s="17">
        <f t="shared" si="3"/>
        <v>82371.329364988851</v>
      </c>
      <c r="G55" s="17">
        <f t="shared" si="2"/>
        <v>82196.389999999985</v>
      </c>
      <c r="H55" s="17">
        <f t="shared" si="4"/>
        <v>81549.317999999985</v>
      </c>
      <c r="I55" s="21">
        <v>69</v>
      </c>
      <c r="J55" s="17">
        <f t="shared" si="5"/>
        <v>1220.7119999999995</v>
      </c>
      <c r="K55" s="17">
        <f t="shared" si="0"/>
        <v>1655.8458014773787</v>
      </c>
      <c r="L55" s="17">
        <f t="shared" si="1"/>
        <v>1830.7851664662394</v>
      </c>
    </row>
    <row r="56" spans="2:12">
      <c r="B56" s="13">
        <v>70</v>
      </c>
      <c r="C56" s="14">
        <v>1.6582008722144881E-2</v>
      </c>
      <c r="D56" s="14">
        <v>2.220999712542468E-2</v>
      </c>
      <c r="E56" s="14">
        <v>2.4782999999999972E-2</v>
      </c>
      <c r="F56" s="17">
        <f t="shared" si="3"/>
        <v>80540.544198522606</v>
      </c>
      <c r="G56" s="17">
        <f t="shared" si="2"/>
        <v>80328.605999999985</v>
      </c>
      <c r="H56" s="17">
        <f t="shared" si="4"/>
        <v>79609.775999999983</v>
      </c>
      <c r="I56" s="21">
        <v>70</v>
      </c>
      <c r="J56" s="17">
        <f t="shared" si="5"/>
        <v>1320.0899999999965</v>
      </c>
      <c r="K56" s="17">
        <f t="shared" si="0"/>
        <v>1784.098108349368</v>
      </c>
      <c r="L56" s="17">
        <f t="shared" si="1"/>
        <v>1996.0363068719835</v>
      </c>
    </row>
    <row r="57" spans="2:12">
      <c r="B57" s="13">
        <v>71</v>
      </c>
      <c r="C57" s="14">
        <v>1.8352993849550376E-2</v>
      </c>
      <c r="D57" s="14">
        <v>2.4440994605678765E-2</v>
      </c>
      <c r="E57" s="14">
        <v>2.7606000000000047E-2</v>
      </c>
      <c r="F57" s="17">
        <f t="shared" si="3"/>
        <v>78544.507891650617</v>
      </c>
      <c r="G57" s="17">
        <f t="shared" si="2"/>
        <v>78289.685999999987</v>
      </c>
      <c r="H57" s="17">
        <f t="shared" si="4"/>
        <v>77494.658999999985</v>
      </c>
      <c r="I57" s="21">
        <v>71</v>
      </c>
      <c r="J57" s="17">
        <f t="shared" si="5"/>
        <v>1422.2590000000055</v>
      </c>
      <c r="K57" s="17">
        <f t="shared" si="0"/>
        <v>1913.4777932062862</v>
      </c>
      <c r="L57" s="17">
        <f t="shared" si="1"/>
        <v>2168.2996848569105</v>
      </c>
    </row>
    <row r="58" spans="2:12">
      <c r="B58" s="13">
        <v>72</v>
      </c>
      <c r="C58" s="14">
        <v>2.0296001861882077E-2</v>
      </c>
      <c r="D58" s="14">
        <v>2.6847005706439796E-2</v>
      </c>
      <c r="E58" s="14">
        <v>3.0718000000000006E-2</v>
      </c>
      <c r="F58" s="17">
        <f t="shared" si="3"/>
        <v>76376.208206793701</v>
      </c>
      <c r="G58" s="17">
        <f t="shared" si="2"/>
        <v>76072.39999999998</v>
      </c>
      <c r="H58" s="17">
        <f t="shared" si="4"/>
        <v>75197.026999999973</v>
      </c>
      <c r="I58" s="21">
        <v>72</v>
      </c>
      <c r="J58" s="17">
        <f t="shared" si="5"/>
        <v>1526.1989999999932</v>
      </c>
      <c r="K58" s="17">
        <f t="shared" si="0"/>
        <v>2042.3161569025688</v>
      </c>
      <c r="L58" s="17">
        <f t="shared" si="1"/>
        <v>2346.1243636962895</v>
      </c>
    </row>
    <row r="59" spans="2:12">
      <c r="B59" s="13">
        <v>73</v>
      </c>
      <c r="C59" s="14">
        <v>2.242299876218963E-2</v>
      </c>
      <c r="D59" s="14">
        <v>2.9434002555818888E-2</v>
      </c>
      <c r="E59" s="14">
        <v>3.4144000000000015E-2</v>
      </c>
      <c r="F59" s="17">
        <f t="shared" si="3"/>
        <v>74030.083843097411</v>
      </c>
      <c r="G59" s="17">
        <f t="shared" si="2"/>
        <v>73670.82799999998</v>
      </c>
      <c r="H59" s="17">
        <f t="shared" si="4"/>
        <v>72711.460999999981</v>
      </c>
      <c r="I59" s="21">
        <v>73</v>
      </c>
      <c r="J59" s="17">
        <f t="shared" si="5"/>
        <v>1630.4089999999997</v>
      </c>
      <c r="K59" s="17">
        <f t="shared" si="0"/>
        <v>2168.42733964129</v>
      </c>
      <c r="L59" s="17">
        <f t="shared" si="1"/>
        <v>2527.6831827387191</v>
      </c>
    </row>
    <row r="60" spans="2:12">
      <c r="B60" s="13">
        <v>74</v>
      </c>
      <c r="C60" s="14">
        <v>2.4750005768526498E-2</v>
      </c>
      <c r="D60" s="14">
        <v>3.2208004618110513E-2</v>
      </c>
      <c r="E60" s="14">
        <v>3.7911000000000035E-2</v>
      </c>
      <c r="F60" s="17">
        <f t="shared" si="3"/>
        <v>71502.400660358689</v>
      </c>
      <c r="G60" s="17">
        <f t="shared" si="2"/>
        <v>71081.051999999981</v>
      </c>
      <c r="H60" s="17">
        <f t="shared" si="4"/>
        <v>70035.216</v>
      </c>
      <c r="I60" s="21">
        <v>74</v>
      </c>
      <c r="J60" s="17">
        <f t="shared" si="5"/>
        <v>1733.372000000003</v>
      </c>
      <c r="K60" s="17">
        <f t="shared" si="0"/>
        <v>2289.3788510761515</v>
      </c>
      <c r="L60" s="17">
        <f t="shared" si="1"/>
        <v>2710.7275114348608</v>
      </c>
    </row>
    <row r="61" spans="2:12">
      <c r="B61" s="13">
        <v>75</v>
      </c>
      <c r="C61" s="14">
        <v>2.7293007016963099E-2</v>
      </c>
      <c r="D61" s="14">
        <v>3.5175998180895438E-2</v>
      </c>
      <c r="E61" s="14">
        <v>4.2045999999999965E-2</v>
      </c>
      <c r="F61" s="17">
        <f t="shared" si="3"/>
        <v>68791.67314892383</v>
      </c>
      <c r="G61" s="17">
        <f t="shared" si="2"/>
        <v>68301.843999999997</v>
      </c>
      <c r="H61" s="17">
        <f t="shared" si="4"/>
        <v>67168.230999999985</v>
      </c>
      <c r="I61" s="21">
        <v>75</v>
      </c>
      <c r="J61" s="17">
        <f t="shared" si="5"/>
        <v>1833.2230000000054</v>
      </c>
      <c r="K61" s="17">
        <f t="shared" si="0"/>
        <v>2402.5855402958114</v>
      </c>
      <c r="L61" s="17">
        <f t="shared" si="1"/>
        <v>2892.4146892196491</v>
      </c>
    </row>
    <row r="62" spans="2:12">
      <c r="B62" s="13">
        <v>76</v>
      </c>
      <c r="C62" s="14">
        <v>3.0067009798987826E-2</v>
      </c>
      <c r="D62" s="14">
        <v>3.83439947054404E-2</v>
      </c>
      <c r="E62" s="14">
        <v>4.6578000000000043E-2</v>
      </c>
      <c r="F62" s="17">
        <f t="shared" si="3"/>
        <v>65899.258459704186</v>
      </c>
      <c r="G62" s="17">
        <f t="shared" si="2"/>
        <v>65335.00799999998</v>
      </c>
      <c r="H62" s="17">
        <f t="shared" si="4"/>
        <v>64113.458999999988</v>
      </c>
      <c r="I62" s="21">
        <v>76</v>
      </c>
      <c r="J62" s="17">
        <f t="shared" si="5"/>
        <v>1927.7000000000044</v>
      </c>
      <c r="K62" s="17">
        <f t="shared" si="0"/>
        <v>2505.2052008319006</v>
      </c>
      <c r="L62" s="17">
        <f t="shared" si="1"/>
        <v>3069.4556605361045</v>
      </c>
    </row>
    <row r="63" spans="2:12">
      <c r="B63" s="13">
        <v>77</v>
      </c>
      <c r="C63" s="14">
        <v>3.3090003292482073E-2</v>
      </c>
      <c r="D63" s="14">
        <v>4.1714994223925599E-2</v>
      </c>
      <c r="E63" s="14">
        <v>5.1537999999999966E-2</v>
      </c>
      <c r="F63" s="17">
        <f t="shared" si="3"/>
        <v>62829.802799168079</v>
      </c>
      <c r="G63" s="17">
        <f t="shared" si="2"/>
        <v>62185.758999999984</v>
      </c>
      <c r="H63" s="17">
        <f t="shared" si="4"/>
        <v>60878.083999999988</v>
      </c>
      <c r="I63" s="21">
        <v>77</v>
      </c>
      <c r="J63" s="17">
        <f t="shared" si="5"/>
        <v>2014.4560000000056</v>
      </c>
      <c r="K63" s="17">
        <f t="shared" si="0"/>
        <v>2594.0785774954275</v>
      </c>
      <c r="L63" s="17">
        <f t="shared" si="1"/>
        <v>3238.1223766635221</v>
      </c>
    </row>
    <row r="64" spans="2:12">
      <c r="B64" s="13">
        <v>78</v>
      </c>
      <c r="C64" s="14">
        <v>3.6379000565546424E-2</v>
      </c>
      <c r="D64" s="14">
        <v>4.5291998101775137E-2</v>
      </c>
      <c r="E64" s="14">
        <v>5.6955999999999958E-2</v>
      </c>
      <c r="F64" s="17">
        <f t="shared" si="3"/>
        <v>59591.680422504556</v>
      </c>
      <c r="G64" s="17">
        <f t="shared" si="2"/>
        <v>58863.627999999982</v>
      </c>
      <c r="H64" s="17">
        <f t="shared" si="4"/>
        <v>57473.623999999989</v>
      </c>
      <c r="I64" s="21">
        <v>78</v>
      </c>
      <c r="J64" s="17">
        <f t="shared" si="5"/>
        <v>2090.833000000006</v>
      </c>
      <c r="K64" s="17">
        <f t="shared" si="0"/>
        <v>2666.0513276395941</v>
      </c>
      <c r="L64" s="17">
        <f t="shared" si="1"/>
        <v>3394.103750144167</v>
      </c>
    </row>
    <row r="65" spans="2:12">
      <c r="B65" s="13">
        <v>79</v>
      </c>
      <c r="C65" s="14">
        <v>3.99540028636928E-2</v>
      </c>
      <c r="D65" s="14">
        <v>4.9079999964264688E-2</v>
      </c>
      <c r="E65" s="14">
        <v>6.2867000000000006E-2</v>
      </c>
      <c r="F65" s="17">
        <f t="shared" si="3"/>
        <v>56197.576672360388</v>
      </c>
      <c r="G65" s="17">
        <f t="shared" si="2"/>
        <v>55382.790999999983</v>
      </c>
      <c r="H65" s="17">
        <f t="shared" si="4"/>
        <v>53916.399999999987</v>
      </c>
      <c r="I65" s="21">
        <v>79</v>
      </c>
      <c r="J65" s="17">
        <f t="shared" si="5"/>
        <v>2154.1760000000068</v>
      </c>
      <c r="K65" s="17">
        <f t="shared" si="0"/>
        <v>2718.1873803008784</v>
      </c>
      <c r="L65" s="17">
        <f t="shared" si="1"/>
        <v>3532.9730526612807</v>
      </c>
    </row>
    <row r="66" spans="2:12">
      <c r="B66" s="13">
        <v>80</v>
      </c>
      <c r="C66" s="14">
        <v>4.3833002000420833E-2</v>
      </c>
      <c r="D66" s="14">
        <v>5.3078001535577117E-2</v>
      </c>
      <c r="E66" s="14">
        <v>6.9303000000000017E-2</v>
      </c>
      <c r="F66" s="17">
        <f t="shared" si="3"/>
        <v>52664.603619699104</v>
      </c>
      <c r="G66" s="17">
        <f t="shared" si="2"/>
        <v>51762.22399999998</v>
      </c>
      <c r="H66" s="17">
        <f t="shared" si="4"/>
        <v>50227.930999999975</v>
      </c>
      <c r="I66" s="21">
        <v>80</v>
      </c>
      <c r="J66" s="17">
        <f t="shared" si="5"/>
        <v>2201.640999999996</v>
      </c>
      <c r="K66" s="17">
        <f t="shared" si="0"/>
        <v>2747.4354049568865</v>
      </c>
      <c r="L66" s="17">
        <f t="shared" si="1"/>
        <v>3649.8150246560081</v>
      </c>
    </row>
    <row r="67" spans="2:12">
      <c r="B67" s="13">
        <v>81</v>
      </c>
      <c r="C67" s="14">
        <v>4.8036993716545809E-2</v>
      </c>
      <c r="D67" s="14">
        <v>5.7287993196198969E-2</v>
      </c>
      <c r="E67" s="14">
        <v>7.6300000000000007E-2</v>
      </c>
      <c r="F67" s="17">
        <f t="shared" si="3"/>
        <v>49014.788595043094</v>
      </c>
      <c r="G67" s="17">
        <f t="shared" si="2"/>
        <v>48026.289999999979</v>
      </c>
      <c r="H67" s="17">
        <f t="shared" si="4"/>
        <v>46435.128999999979</v>
      </c>
      <c r="I67" s="21">
        <v>81</v>
      </c>
      <c r="J67" s="17">
        <f t="shared" si="5"/>
        <v>2230.6039999999921</v>
      </c>
      <c r="K67" s="17">
        <f t="shared" si="0"/>
        <v>2751.3297747586766</v>
      </c>
      <c r="L67" s="17">
        <f t="shared" ref="L67:L106" si="7">E67*F67</f>
        <v>3739.8283698017885</v>
      </c>
    </row>
    <row r="68" spans="2:12">
      <c r="B68" s="13">
        <v>82</v>
      </c>
      <c r="C68" s="14">
        <v>5.2586000826496587E-2</v>
      </c>
      <c r="D68" s="14">
        <v>6.1708999540993965E-2</v>
      </c>
      <c r="E68" s="14">
        <v>8.3893000000000079E-2</v>
      </c>
      <c r="F68" s="17">
        <f t="shared" si="3"/>
        <v>45274.960225241302</v>
      </c>
      <c r="G68" s="17">
        <f t="shared" ref="G68:G106" si="8">F69/(1-D68)</f>
        <v>44204.524999999987</v>
      </c>
      <c r="H68" s="17">
        <f t="shared" si="4"/>
        <v>42570.055999999982</v>
      </c>
      <c r="I68" s="21">
        <v>82</v>
      </c>
      <c r="J68" s="17">
        <f t="shared" si="5"/>
        <v>2238.5890000000072</v>
      </c>
      <c r="K68" s="17">
        <f t="shared" ref="K68:K106" si="9">G68-F69</f>
        <v>2727.8170129348582</v>
      </c>
      <c r="L68" s="17">
        <f t="shared" si="7"/>
        <v>3798.2522381761723</v>
      </c>
    </row>
    <row r="69" spans="2:12">
      <c r="B69" s="13">
        <v>83</v>
      </c>
      <c r="C69" s="14">
        <v>5.7501000002999764E-2</v>
      </c>
      <c r="D69" s="14">
        <v>6.6337009823603243E-2</v>
      </c>
      <c r="E69" s="14">
        <v>9.2116999999999977E-2</v>
      </c>
      <c r="F69" s="17">
        <f t="shared" ref="F69:F106" si="10">F68-E68*F68</f>
        <v>41476.707987065129</v>
      </c>
      <c r="G69" s="17">
        <f t="shared" si="8"/>
        <v>40331.466999999975</v>
      </c>
      <c r="H69" s="17">
        <f t="shared" ref="H69:H106" si="11">G70/(1-C69)</f>
        <v>38669.883999999984</v>
      </c>
      <c r="I69" s="21">
        <v>83</v>
      </c>
      <c r="J69" s="17">
        <f t="shared" ref="J69:J106" si="12">H69-G70</f>
        <v>2223.5570000000007</v>
      </c>
      <c r="K69" s="17">
        <f t="shared" si="9"/>
        <v>2675.4689225793263</v>
      </c>
      <c r="L69" s="17">
        <f t="shared" si="7"/>
        <v>3820.7099096444776</v>
      </c>
    </row>
    <row r="70" spans="2:12">
      <c r="B70" s="13">
        <v>84</v>
      </c>
      <c r="C70" s="14">
        <v>6.2803987206208056E-2</v>
      </c>
      <c r="D70" s="14">
        <v>7.116899105869734E-2</v>
      </c>
      <c r="E70" s="14">
        <v>0.10100699999999992</v>
      </c>
      <c r="F70" s="17">
        <f t="shared" si="10"/>
        <v>37655.998077420649</v>
      </c>
      <c r="G70" s="17">
        <f t="shared" si="8"/>
        <v>36446.326999999983</v>
      </c>
      <c r="H70" s="17">
        <f t="shared" si="11"/>
        <v>34775.928999999975</v>
      </c>
      <c r="I70" s="21">
        <v>84</v>
      </c>
      <c r="J70" s="17">
        <f t="shared" si="12"/>
        <v>2184.0669999999955</v>
      </c>
      <c r="K70" s="17">
        <f t="shared" si="9"/>
        <v>2593.8483203853611</v>
      </c>
      <c r="L70" s="17">
        <f t="shared" si="7"/>
        <v>3803.5193978060242</v>
      </c>
    </row>
    <row r="71" spans="2:12">
      <c r="B71" s="13">
        <v>85</v>
      </c>
      <c r="C71" s="14">
        <v>6.8515998664591807E-2</v>
      </c>
      <c r="D71" s="14">
        <v>7.6199005210280432E-2</v>
      </c>
      <c r="E71" s="14">
        <v>0.11060000000000006</v>
      </c>
      <c r="F71" s="17">
        <f t="shared" si="10"/>
        <v>33852.478679614622</v>
      </c>
      <c r="G71" s="17">
        <f t="shared" si="8"/>
        <v>32591.861999999979</v>
      </c>
      <c r="H71" s="17">
        <f t="shared" si="11"/>
        <v>30932.862999999983</v>
      </c>
      <c r="I71" s="21">
        <v>85</v>
      </c>
      <c r="J71" s="17">
        <f t="shared" si="12"/>
        <v>2119.3960000000006</v>
      </c>
      <c r="K71" s="17">
        <f t="shared" si="9"/>
        <v>2483.4674623507381</v>
      </c>
      <c r="L71" s="17">
        <f t="shared" si="7"/>
        <v>3744.0841419653793</v>
      </c>
    </row>
    <row r="72" spans="2:12">
      <c r="B72" s="13">
        <v>86</v>
      </c>
      <c r="C72" s="14">
        <v>7.4660993982151994E-2</v>
      </c>
      <c r="D72" s="14">
        <v>8.1422013719977815E-2</v>
      </c>
      <c r="E72" s="14">
        <v>0.12092900000000001</v>
      </c>
      <c r="F72" s="17">
        <f t="shared" si="10"/>
        <v>30108.394537649241</v>
      </c>
      <c r="G72" s="17">
        <f t="shared" si="8"/>
        <v>28813.466999999982</v>
      </c>
      <c r="H72" s="17">
        <f t="shared" si="11"/>
        <v>27187.127999999982</v>
      </c>
      <c r="I72" s="21">
        <v>86</v>
      </c>
      <c r="J72" s="17">
        <f t="shared" si="12"/>
        <v>2029.8179999999957</v>
      </c>
      <c r="K72" s="17">
        <f t="shared" si="9"/>
        <v>2346.050505394127</v>
      </c>
      <c r="L72" s="17">
        <f t="shared" si="7"/>
        <v>3640.9780430433852</v>
      </c>
    </row>
    <row r="73" spans="2:12">
      <c r="B73" s="13">
        <v>87</v>
      </c>
      <c r="C73" s="14">
        <v>8.125799041173902E-2</v>
      </c>
      <c r="D73" s="14">
        <v>8.6826992645237341E-2</v>
      </c>
      <c r="E73" s="14">
        <v>0.13202800000000009</v>
      </c>
      <c r="F73" s="17">
        <f t="shared" si="10"/>
        <v>26467.416494605855</v>
      </c>
      <c r="G73" s="17">
        <f t="shared" si="8"/>
        <v>25157.309999999987</v>
      </c>
      <c r="H73" s="17">
        <f t="shared" si="11"/>
        <v>23585.298999999985</v>
      </c>
      <c r="I73" s="21">
        <v>87</v>
      </c>
      <c r="J73" s="17">
        <f t="shared" si="12"/>
        <v>1916.4939999999951</v>
      </c>
      <c r="K73" s="17">
        <f t="shared" si="9"/>
        <v>2184.3335703439552</v>
      </c>
      <c r="L73" s="17">
        <f t="shared" si="7"/>
        <v>3494.4400649498243</v>
      </c>
    </row>
    <row r="74" spans="2:12">
      <c r="B74" s="13">
        <v>88</v>
      </c>
      <c r="C74" s="14">
        <v>8.8331036949781311E-2</v>
      </c>
      <c r="D74" s="14">
        <v>9.2405007792904115E-2</v>
      </c>
      <c r="E74" s="14">
        <v>0.14392899999999995</v>
      </c>
      <c r="F74" s="17">
        <f t="shared" si="10"/>
        <v>22972.976429656032</v>
      </c>
      <c r="G74" s="17">
        <f t="shared" si="8"/>
        <v>21668.804999999989</v>
      </c>
      <c r="H74" s="17">
        <f t="shared" si="11"/>
        <v>20172.297999999984</v>
      </c>
      <c r="I74" s="21">
        <v>88</v>
      </c>
      <c r="J74" s="17">
        <f t="shared" si="12"/>
        <v>1781.8399999999965</v>
      </c>
      <c r="K74" s="17">
        <f t="shared" si="9"/>
        <v>2002.3060948879211</v>
      </c>
      <c r="L74" s="17">
        <f t="shared" si="7"/>
        <v>3306.4775245439619</v>
      </c>
    </row>
    <row r="75" spans="2:12">
      <c r="B75" s="13">
        <v>89</v>
      </c>
      <c r="C75" s="14">
        <v>9.5902022762962696E-2</v>
      </c>
      <c r="D75" s="14">
        <v>9.8143983872657103E-2</v>
      </c>
      <c r="E75" s="14">
        <v>0.15666000000000002</v>
      </c>
      <c r="F75" s="17">
        <f t="shared" si="10"/>
        <v>19666.498905112068</v>
      </c>
      <c r="G75" s="17">
        <f t="shared" si="8"/>
        <v>18390.457999999988</v>
      </c>
      <c r="H75" s="17">
        <f t="shared" si="11"/>
        <v>16989.088999999985</v>
      </c>
      <c r="I75" s="21">
        <v>89</v>
      </c>
      <c r="J75" s="17">
        <f t="shared" si="12"/>
        <v>1629.2879999999986</v>
      </c>
      <c r="K75" s="17">
        <f t="shared" si="9"/>
        <v>1804.9128133627783</v>
      </c>
      <c r="L75" s="17">
        <f t="shared" si="7"/>
        <v>3080.9537184748569</v>
      </c>
    </row>
    <row r="76" spans="2:12">
      <c r="B76" s="13">
        <v>90</v>
      </c>
      <c r="C76" s="14">
        <v>0.10398996485567374</v>
      </c>
      <c r="D76" s="14">
        <v>0.10403097831490159</v>
      </c>
      <c r="E76" s="14">
        <v>0.17024699999999998</v>
      </c>
      <c r="F76" s="17">
        <f t="shared" si="10"/>
        <v>16585.54518663721</v>
      </c>
      <c r="G76" s="17">
        <f t="shared" si="8"/>
        <v>15359.800999999987</v>
      </c>
      <c r="H76" s="17">
        <f t="shared" si="11"/>
        <v>14070.549999999988</v>
      </c>
      <c r="I76" s="21">
        <v>90</v>
      </c>
      <c r="J76" s="17">
        <f t="shared" si="12"/>
        <v>1463.1959999999981</v>
      </c>
      <c r="K76" s="17">
        <f t="shared" si="9"/>
        <v>1597.8951247522018</v>
      </c>
      <c r="L76" s="17">
        <f t="shared" si="7"/>
        <v>2823.6393113894246</v>
      </c>
    </row>
    <row r="77" spans="2:12">
      <c r="B77" s="13">
        <v>91</v>
      </c>
      <c r="C77" s="14"/>
      <c r="D77" s="14">
        <v>0.11005202254118707</v>
      </c>
      <c r="E77" s="14">
        <v>0.18471399999999996</v>
      </c>
      <c r="F77" s="17">
        <f t="shared" si="10"/>
        <v>13761.905875247785</v>
      </c>
      <c r="G77" s="17">
        <f t="shared" si="8"/>
        <v>12607.35399999999</v>
      </c>
      <c r="H77" s="17">
        <f t="shared" si="11"/>
        <v>8975.0249834795341</v>
      </c>
      <c r="I77" s="21">
        <v>91</v>
      </c>
      <c r="J77" s="17">
        <f t="shared" si="12"/>
        <v>0</v>
      </c>
      <c r="K77" s="17">
        <f t="shared" si="9"/>
        <v>1387.4648065927231</v>
      </c>
      <c r="L77" s="17">
        <f t="shared" si="7"/>
        <v>2542.0166818405187</v>
      </c>
    </row>
    <row r="78" spans="2:12">
      <c r="B78" s="13">
        <v>92</v>
      </c>
      <c r="C78" s="14"/>
      <c r="D78" s="14"/>
      <c r="E78" s="14">
        <v>0.20007900000000001</v>
      </c>
      <c r="F78" s="17">
        <f t="shared" si="10"/>
        <v>11219.889193407267</v>
      </c>
      <c r="G78" s="17">
        <f t="shared" si="8"/>
        <v>8975.0249834795341</v>
      </c>
      <c r="H78" s="17">
        <f t="shared" si="11"/>
        <v>7033.2424282038028</v>
      </c>
      <c r="I78" s="21">
        <v>92</v>
      </c>
      <c r="J78" s="17">
        <f t="shared" si="12"/>
        <v>0</v>
      </c>
      <c r="K78" s="17">
        <f t="shared" si="9"/>
        <v>0</v>
      </c>
      <c r="L78" s="17">
        <f t="shared" si="7"/>
        <v>2244.8642099277326</v>
      </c>
    </row>
    <row r="79" spans="2:12">
      <c r="B79" s="13">
        <v>93</v>
      </c>
      <c r="C79" s="14"/>
      <c r="D79" s="14"/>
      <c r="E79" s="14">
        <v>0.21635399999999999</v>
      </c>
      <c r="F79" s="17">
        <f t="shared" si="10"/>
        <v>8975.0249834795341</v>
      </c>
      <c r="G79" s="17">
        <f t="shared" si="8"/>
        <v>7033.2424282038028</v>
      </c>
      <c r="H79" s="17">
        <f t="shared" si="11"/>
        <v>5390.6427255816607</v>
      </c>
      <c r="I79" s="21">
        <v>93</v>
      </c>
      <c r="J79" s="17">
        <f t="shared" si="12"/>
        <v>0</v>
      </c>
      <c r="K79" s="17">
        <f t="shared" si="9"/>
        <v>0</v>
      </c>
      <c r="L79" s="17">
        <f t="shared" si="7"/>
        <v>1941.7825552757311</v>
      </c>
    </row>
    <row r="80" spans="2:12">
      <c r="B80" s="13">
        <v>94</v>
      </c>
      <c r="C80" s="14"/>
      <c r="D80" s="14"/>
      <c r="E80" s="14">
        <v>0.23354800000000003</v>
      </c>
      <c r="F80" s="17">
        <f t="shared" si="10"/>
        <v>7033.2424282038028</v>
      </c>
      <c r="G80" s="17">
        <f t="shared" si="8"/>
        <v>5390.6427255816607</v>
      </c>
      <c r="H80" s="17">
        <f t="shared" si="11"/>
        <v>4034.0227959763288</v>
      </c>
      <c r="I80" s="21">
        <v>94</v>
      </c>
      <c r="J80" s="17">
        <f t="shared" si="12"/>
        <v>0</v>
      </c>
      <c r="K80" s="17">
        <f t="shared" si="9"/>
        <v>0</v>
      </c>
      <c r="L80" s="17">
        <f t="shared" si="7"/>
        <v>1642.5997026221419</v>
      </c>
    </row>
    <row r="81" spans="2:12">
      <c r="B81" s="13">
        <v>95</v>
      </c>
      <c r="C81" s="14"/>
      <c r="D81" s="14"/>
      <c r="E81" s="14">
        <v>0.25166200000000005</v>
      </c>
      <c r="F81" s="17">
        <f t="shared" si="10"/>
        <v>5390.6427255816607</v>
      </c>
      <c r="G81" s="17">
        <f t="shared" si="8"/>
        <v>4034.0227959763288</v>
      </c>
      <c r="H81" s="17">
        <f t="shared" si="11"/>
        <v>2942.0612333790882</v>
      </c>
      <c r="I81" s="21">
        <v>95</v>
      </c>
      <c r="J81" s="17">
        <f t="shared" si="12"/>
        <v>0</v>
      </c>
      <c r="K81" s="17">
        <f t="shared" si="9"/>
        <v>0</v>
      </c>
      <c r="L81" s="17">
        <f t="shared" si="7"/>
        <v>1356.6199296053321</v>
      </c>
    </row>
    <row r="82" spans="2:12">
      <c r="B82" s="13">
        <v>96</v>
      </c>
      <c r="C82" s="14"/>
      <c r="D82" s="14"/>
      <c r="E82" s="14">
        <v>0.27068800000000004</v>
      </c>
      <c r="F82" s="17">
        <f t="shared" si="10"/>
        <v>4034.0227959763288</v>
      </c>
      <c r="G82" s="17">
        <f t="shared" si="8"/>
        <v>2942.0612333790882</v>
      </c>
      <c r="H82" s="17">
        <f t="shared" si="11"/>
        <v>2087.0599921630915</v>
      </c>
      <c r="I82" s="21">
        <v>96</v>
      </c>
      <c r="J82" s="17">
        <f t="shared" si="12"/>
        <v>0</v>
      </c>
      <c r="K82" s="17">
        <f t="shared" si="9"/>
        <v>0</v>
      </c>
      <c r="L82" s="17">
        <f t="shared" si="7"/>
        <v>1091.9615625972406</v>
      </c>
    </row>
    <row r="83" spans="2:12">
      <c r="B83" s="13">
        <v>97</v>
      </c>
      <c r="C83" s="14"/>
      <c r="D83" s="14"/>
      <c r="E83" s="14">
        <v>0.29061299999999995</v>
      </c>
      <c r="F83" s="17">
        <f t="shared" si="10"/>
        <v>2942.0612333790882</v>
      </c>
      <c r="G83" s="17">
        <f t="shared" si="8"/>
        <v>2087.0599921630915</v>
      </c>
      <c r="H83" s="17">
        <f t="shared" si="11"/>
        <v>1437.1202917636142</v>
      </c>
      <c r="I83" s="21">
        <v>97</v>
      </c>
      <c r="J83" s="17">
        <f t="shared" si="12"/>
        <v>0</v>
      </c>
      <c r="K83" s="17">
        <f t="shared" si="9"/>
        <v>0</v>
      </c>
      <c r="L83" s="17">
        <f t="shared" si="7"/>
        <v>855.00124121599686</v>
      </c>
    </row>
    <row r="84" spans="2:12">
      <c r="B84" s="13">
        <v>98</v>
      </c>
      <c r="C84" s="14"/>
      <c r="D84" s="14"/>
      <c r="E84" s="14">
        <v>0.31141400000000008</v>
      </c>
      <c r="F84" s="17">
        <f t="shared" si="10"/>
        <v>2087.0599921630915</v>
      </c>
      <c r="G84" s="17">
        <f t="shared" si="8"/>
        <v>1437.1202917636142</v>
      </c>
      <c r="H84" s="17">
        <f t="shared" si="11"/>
        <v>958.47588162940826</v>
      </c>
      <c r="I84" s="21">
        <v>98</v>
      </c>
      <c r="J84" s="17">
        <f t="shared" si="12"/>
        <v>0</v>
      </c>
      <c r="K84" s="17">
        <f t="shared" si="9"/>
        <v>0</v>
      </c>
      <c r="L84" s="17">
        <f t="shared" si="7"/>
        <v>649.93970039947715</v>
      </c>
    </row>
    <row r="85" spans="2:12">
      <c r="B85" s="13">
        <v>99</v>
      </c>
      <c r="C85" s="14"/>
      <c r="D85" s="14"/>
      <c r="E85" s="14">
        <v>0.33305800000000008</v>
      </c>
      <c r="F85" s="17">
        <f t="shared" si="10"/>
        <v>1437.1202917636142</v>
      </c>
      <c r="G85" s="17">
        <f t="shared" si="8"/>
        <v>958.47588162940826</v>
      </c>
      <c r="H85" s="17">
        <f t="shared" si="11"/>
        <v>617.73291333074553</v>
      </c>
      <c r="I85" s="21">
        <v>99</v>
      </c>
      <c r="J85" s="17">
        <f t="shared" si="12"/>
        <v>0</v>
      </c>
      <c r="K85" s="17">
        <f t="shared" si="9"/>
        <v>0</v>
      </c>
      <c r="L85" s="17">
        <f t="shared" si="7"/>
        <v>478.64441013420594</v>
      </c>
    </row>
    <row r="86" spans="2:12">
      <c r="B86" s="13">
        <v>100</v>
      </c>
      <c r="C86" s="14"/>
      <c r="D86" s="14"/>
      <c r="E86" s="14">
        <v>0.35550499999999996</v>
      </c>
      <c r="F86" s="17">
        <f t="shared" si="10"/>
        <v>958.47588162940826</v>
      </c>
      <c r="G86" s="17">
        <f t="shared" si="8"/>
        <v>617.73291333074553</v>
      </c>
      <c r="H86" s="17">
        <f t="shared" si="11"/>
        <v>383.79622358656547</v>
      </c>
      <c r="I86" s="21">
        <v>100</v>
      </c>
      <c r="J86" s="17">
        <f t="shared" si="12"/>
        <v>0</v>
      </c>
      <c r="K86" s="17">
        <f t="shared" si="9"/>
        <v>0</v>
      </c>
      <c r="L86" s="17">
        <f t="shared" si="7"/>
        <v>340.74296829866273</v>
      </c>
    </row>
    <row r="87" spans="2:12">
      <c r="B87" s="13">
        <v>101</v>
      </c>
      <c r="C87" s="14"/>
      <c r="D87" s="14"/>
      <c r="E87" s="14">
        <v>0.37870200000000004</v>
      </c>
      <c r="F87" s="17">
        <f t="shared" si="10"/>
        <v>617.73291333074553</v>
      </c>
      <c r="G87" s="17">
        <f t="shared" si="8"/>
        <v>383.79622358656547</v>
      </c>
      <c r="H87" s="17">
        <f t="shared" si="11"/>
        <v>229.28446952529728</v>
      </c>
      <c r="I87" s="21">
        <v>101</v>
      </c>
      <c r="J87" s="17">
        <f t="shared" si="12"/>
        <v>0</v>
      </c>
      <c r="K87" s="17">
        <f t="shared" si="9"/>
        <v>0</v>
      </c>
      <c r="L87" s="17">
        <f t="shared" si="7"/>
        <v>233.93668974418003</v>
      </c>
    </row>
    <row r="88" spans="2:12">
      <c r="B88" s="13">
        <v>102</v>
      </c>
      <c r="C88" s="14"/>
      <c r="D88" s="14"/>
      <c r="E88" s="14">
        <v>0.40258799999999989</v>
      </c>
      <c r="F88" s="17">
        <f t="shared" si="10"/>
        <v>383.79622358656547</v>
      </c>
      <c r="G88" s="17">
        <f t="shared" si="8"/>
        <v>229.28446952529728</v>
      </c>
      <c r="H88" s="17">
        <f t="shared" si="11"/>
        <v>131.35936543573808</v>
      </c>
      <c r="I88" s="21">
        <v>102</v>
      </c>
      <c r="J88" s="17">
        <f t="shared" si="12"/>
        <v>0</v>
      </c>
      <c r="K88" s="17">
        <f t="shared" si="9"/>
        <v>0</v>
      </c>
      <c r="L88" s="17">
        <f t="shared" si="7"/>
        <v>154.51175406126819</v>
      </c>
    </row>
    <row r="89" spans="2:12">
      <c r="B89" s="13">
        <v>103</v>
      </c>
      <c r="C89" s="14"/>
      <c r="D89" s="14"/>
      <c r="E89" s="14">
        <v>0.42708999999999997</v>
      </c>
      <c r="F89" s="17">
        <f t="shared" si="10"/>
        <v>229.28446952529728</v>
      </c>
      <c r="G89" s="17">
        <f t="shared" si="8"/>
        <v>131.35936543573808</v>
      </c>
      <c r="H89" s="17">
        <f t="shared" si="11"/>
        <v>71.968249619374149</v>
      </c>
      <c r="I89" s="21">
        <v>103</v>
      </c>
      <c r="J89" s="17">
        <f t="shared" si="12"/>
        <v>0</v>
      </c>
      <c r="K89" s="17">
        <f t="shared" si="9"/>
        <v>0</v>
      </c>
      <c r="L89" s="17">
        <f t="shared" si="7"/>
        <v>97.925104089559213</v>
      </c>
    </row>
    <row r="90" spans="2:12">
      <c r="B90" s="13">
        <v>104</v>
      </c>
      <c r="C90" s="14"/>
      <c r="D90" s="14"/>
      <c r="E90" s="14">
        <v>0.45212699999999995</v>
      </c>
      <c r="F90" s="17">
        <f t="shared" si="10"/>
        <v>131.35936543573808</v>
      </c>
      <c r="G90" s="17">
        <f t="shared" si="8"/>
        <v>71.968249619374149</v>
      </c>
      <c r="H90" s="17">
        <f t="shared" si="11"/>
        <v>37.5956378551641</v>
      </c>
      <c r="I90" s="21">
        <v>104</v>
      </c>
      <c r="J90" s="17">
        <f t="shared" si="12"/>
        <v>0</v>
      </c>
      <c r="K90" s="17">
        <f t="shared" si="9"/>
        <v>0</v>
      </c>
      <c r="L90" s="17">
        <f t="shared" si="7"/>
        <v>59.391115816363943</v>
      </c>
    </row>
    <row r="91" spans="2:12">
      <c r="B91" s="13">
        <v>105</v>
      </c>
      <c r="C91" s="14"/>
      <c r="D91" s="14"/>
      <c r="E91" s="14">
        <v>0.47760800000000003</v>
      </c>
      <c r="F91" s="17">
        <f t="shared" si="10"/>
        <v>71.968249619374149</v>
      </c>
      <c r="G91" s="17">
        <f t="shared" si="8"/>
        <v>37.5956378551641</v>
      </c>
      <c r="H91" s="17">
        <f t="shared" si="11"/>
        <v>18.668790698463127</v>
      </c>
      <c r="I91" s="21">
        <v>105</v>
      </c>
      <c r="J91" s="17">
        <f t="shared" si="12"/>
        <v>0</v>
      </c>
      <c r="K91" s="17">
        <f t="shared" si="9"/>
        <v>0</v>
      </c>
      <c r="L91" s="17">
        <f t="shared" si="7"/>
        <v>34.372611764210049</v>
      </c>
    </row>
    <row r="92" spans="2:12">
      <c r="B92" s="13">
        <v>106</v>
      </c>
      <c r="C92" s="14"/>
      <c r="D92" s="14"/>
      <c r="E92" s="14">
        <v>0.50343199999999999</v>
      </c>
      <c r="F92" s="17">
        <f t="shared" si="10"/>
        <v>37.5956378551641</v>
      </c>
      <c r="G92" s="17">
        <f t="shared" si="8"/>
        <v>18.668790698463127</v>
      </c>
      <c r="H92" s="17">
        <f t="shared" si="11"/>
        <v>8.7837967051617909</v>
      </c>
      <c r="I92" s="21">
        <v>106</v>
      </c>
      <c r="J92" s="17">
        <f t="shared" si="12"/>
        <v>0</v>
      </c>
      <c r="K92" s="17">
        <f t="shared" si="9"/>
        <v>0</v>
      </c>
      <c r="L92" s="17">
        <f t="shared" si="7"/>
        <v>18.926847156700973</v>
      </c>
    </row>
    <row r="93" spans="2:12">
      <c r="B93" s="13">
        <v>107</v>
      </c>
      <c r="C93" s="14"/>
      <c r="D93" s="14"/>
      <c r="E93" s="14">
        <v>0.52949299999999999</v>
      </c>
      <c r="F93" s="17">
        <f t="shared" si="10"/>
        <v>18.668790698463127</v>
      </c>
      <c r="G93" s="17">
        <f t="shared" si="8"/>
        <v>8.7837967051617909</v>
      </c>
      <c r="H93" s="17">
        <f t="shared" si="11"/>
        <v>3.902869254817718</v>
      </c>
      <c r="I93" s="21">
        <v>107</v>
      </c>
      <c r="J93" s="17">
        <f t="shared" si="12"/>
        <v>0</v>
      </c>
      <c r="K93" s="17">
        <f t="shared" si="9"/>
        <v>0</v>
      </c>
      <c r="L93" s="17">
        <f t="shared" si="7"/>
        <v>9.884993993301336</v>
      </c>
    </row>
    <row r="94" spans="2:12">
      <c r="B94" s="13">
        <v>108</v>
      </c>
      <c r="C94" s="14"/>
      <c r="D94" s="14"/>
      <c r="E94" s="14">
        <v>0.555674</v>
      </c>
      <c r="F94" s="17">
        <f t="shared" si="10"/>
        <v>8.7837967051617909</v>
      </c>
      <c r="G94" s="17">
        <f t="shared" si="8"/>
        <v>3.902869254817718</v>
      </c>
      <c r="H94" s="17">
        <f t="shared" si="11"/>
        <v>1.6319574588172454</v>
      </c>
      <c r="I94" s="21">
        <v>108</v>
      </c>
      <c r="J94" s="17">
        <f t="shared" si="12"/>
        <v>0</v>
      </c>
      <c r="K94" s="17">
        <f t="shared" si="9"/>
        <v>0</v>
      </c>
      <c r="L94" s="17">
        <f t="shared" si="7"/>
        <v>4.8809274503440729</v>
      </c>
    </row>
    <row r="95" spans="2:12">
      <c r="B95" s="13">
        <v>109</v>
      </c>
      <c r="C95" s="14"/>
      <c r="D95" s="14"/>
      <c r="E95" s="14">
        <v>0.58185699999999996</v>
      </c>
      <c r="F95" s="17">
        <f t="shared" si="10"/>
        <v>3.902869254817718</v>
      </c>
      <c r="G95" s="17">
        <f t="shared" si="8"/>
        <v>1.6319574588172454</v>
      </c>
      <c r="H95" s="17">
        <f t="shared" si="11"/>
        <v>0.63986114436798325</v>
      </c>
      <c r="I95" s="21">
        <v>109</v>
      </c>
      <c r="J95" s="17">
        <f t="shared" si="12"/>
        <v>0</v>
      </c>
      <c r="K95" s="17">
        <f t="shared" si="9"/>
        <v>0</v>
      </c>
      <c r="L95" s="17">
        <f t="shared" si="7"/>
        <v>2.2709117960004725</v>
      </c>
    </row>
    <row r="96" spans="2:12">
      <c r="B96" s="13">
        <v>110</v>
      </c>
      <c r="C96" s="14"/>
      <c r="D96" s="14"/>
      <c r="E96" s="14">
        <v>0.60791799999999996</v>
      </c>
      <c r="F96" s="17">
        <f t="shared" si="10"/>
        <v>1.6319574588172454</v>
      </c>
      <c r="G96" s="17">
        <f t="shared" si="8"/>
        <v>0.63986114436798325</v>
      </c>
      <c r="H96" s="17">
        <f t="shared" si="11"/>
        <v>0.23436130148651685</v>
      </c>
      <c r="I96" s="21">
        <v>110</v>
      </c>
      <c r="J96" s="17">
        <f t="shared" si="12"/>
        <v>0</v>
      </c>
      <c r="K96" s="17">
        <f t="shared" si="9"/>
        <v>0</v>
      </c>
      <c r="L96" s="17">
        <f t="shared" si="7"/>
        <v>0.99209631444926216</v>
      </c>
    </row>
    <row r="97" spans="2:12">
      <c r="B97" s="13">
        <v>111</v>
      </c>
      <c r="C97" s="14"/>
      <c r="D97" s="14"/>
      <c r="E97" s="14">
        <v>0.63373100000000004</v>
      </c>
      <c r="F97" s="17">
        <f t="shared" si="10"/>
        <v>0.63986114436798325</v>
      </c>
      <c r="G97" s="17">
        <f t="shared" si="8"/>
        <v>0.23436130148651685</v>
      </c>
      <c r="H97" s="17">
        <f t="shared" si="11"/>
        <v>7.9877128024348071E-2</v>
      </c>
      <c r="I97" s="21">
        <v>111</v>
      </c>
      <c r="J97" s="17">
        <f t="shared" si="12"/>
        <v>0</v>
      </c>
      <c r="K97" s="17">
        <f t="shared" si="9"/>
        <v>0</v>
      </c>
      <c r="L97" s="17">
        <f t="shared" si="7"/>
        <v>0.4054998428814664</v>
      </c>
    </row>
    <row r="98" spans="2:12">
      <c r="B98" s="13">
        <v>112</v>
      </c>
      <c r="C98" s="14"/>
      <c r="D98" s="14"/>
      <c r="E98" s="14">
        <v>0.65917099999999995</v>
      </c>
      <c r="F98" s="17">
        <f t="shared" si="10"/>
        <v>0.23436130148651685</v>
      </c>
      <c r="G98" s="17">
        <f t="shared" si="8"/>
        <v>7.9877128024348071E-2</v>
      </c>
      <c r="H98" s="17">
        <f t="shared" si="11"/>
        <v>2.5232066463099216E-2</v>
      </c>
      <c r="I98" s="21">
        <v>112</v>
      </c>
      <c r="J98" s="17">
        <f t="shared" si="12"/>
        <v>0</v>
      </c>
      <c r="K98" s="17">
        <f t="shared" si="9"/>
        <v>0</v>
      </c>
      <c r="L98" s="17">
        <f t="shared" si="7"/>
        <v>0.15448417346216878</v>
      </c>
    </row>
    <row r="99" spans="2:12">
      <c r="B99" s="13">
        <v>113</v>
      </c>
      <c r="C99" s="14"/>
      <c r="D99" s="14"/>
      <c r="E99" s="14">
        <v>0.684114</v>
      </c>
      <c r="F99" s="17">
        <f t="shared" si="10"/>
        <v>7.9877128024348071E-2</v>
      </c>
      <c r="G99" s="17">
        <f t="shared" si="8"/>
        <v>2.5232066463099216E-2</v>
      </c>
      <c r="H99" s="17">
        <f t="shared" si="11"/>
        <v>7.3566108338482816E-3</v>
      </c>
      <c r="I99" s="21">
        <v>113</v>
      </c>
      <c r="J99" s="17">
        <f t="shared" si="12"/>
        <v>0</v>
      </c>
      <c r="K99" s="17">
        <f t="shared" si="9"/>
        <v>0</v>
      </c>
      <c r="L99" s="17">
        <f t="shared" si="7"/>
        <v>5.4645061561248855E-2</v>
      </c>
    </row>
    <row r="100" spans="2:12">
      <c r="B100" s="13">
        <v>114</v>
      </c>
      <c r="C100" s="14"/>
      <c r="D100" s="14"/>
      <c r="E100" s="14">
        <v>0.70844200000000002</v>
      </c>
      <c r="F100" s="17">
        <f t="shared" si="10"/>
        <v>2.5232066463099216E-2</v>
      </c>
      <c r="G100" s="17">
        <f t="shared" si="8"/>
        <v>7.3566108338482816E-3</v>
      </c>
      <c r="H100" s="17">
        <f t="shared" si="11"/>
        <v>1.9712627258163182E-3</v>
      </c>
      <c r="I100" s="21">
        <v>114</v>
      </c>
      <c r="J100" s="17">
        <f t="shared" si="12"/>
        <v>0</v>
      </c>
      <c r="K100" s="17">
        <f t="shared" si="9"/>
        <v>0</v>
      </c>
      <c r="L100" s="17">
        <f t="shared" si="7"/>
        <v>1.7875455629250935E-2</v>
      </c>
    </row>
    <row r="101" spans="2:12">
      <c r="B101" s="13">
        <v>115</v>
      </c>
      <c r="C101" s="14"/>
      <c r="D101" s="14"/>
      <c r="E101" s="14">
        <v>0.73204199999999997</v>
      </c>
      <c r="F101" s="17">
        <f t="shared" si="10"/>
        <v>7.3566108338482816E-3</v>
      </c>
      <c r="G101" s="17">
        <f t="shared" si="8"/>
        <v>1.9712627258163182E-3</v>
      </c>
      <c r="H101" s="17">
        <f t="shared" si="11"/>
        <v>4.8333587900562902E-4</v>
      </c>
      <c r="I101" s="21">
        <v>115</v>
      </c>
      <c r="J101" s="17">
        <f t="shared" si="12"/>
        <v>0</v>
      </c>
      <c r="K101" s="17">
        <f t="shared" si="9"/>
        <v>0</v>
      </c>
      <c r="L101" s="17">
        <f t="shared" si="7"/>
        <v>5.3853481080319635E-3</v>
      </c>
    </row>
    <row r="102" spans="2:12">
      <c r="B102" s="13">
        <v>116</v>
      </c>
      <c r="C102" s="14"/>
      <c r="D102" s="14"/>
      <c r="E102" s="14">
        <v>0.75480899999999995</v>
      </c>
      <c r="F102" s="17">
        <f t="shared" si="10"/>
        <v>1.9712627258163182E-3</v>
      </c>
      <c r="G102" s="17">
        <f t="shared" si="8"/>
        <v>4.8333587900562902E-4</v>
      </c>
      <c r="H102" s="17">
        <f t="shared" si="11"/>
        <v>1.0795403524766525E-4</v>
      </c>
      <c r="I102" s="21">
        <v>116</v>
      </c>
      <c r="J102" s="17">
        <f t="shared" si="12"/>
        <v>0</v>
      </c>
      <c r="K102" s="17">
        <f t="shared" si="9"/>
        <v>0</v>
      </c>
      <c r="L102" s="17">
        <f t="shared" si="7"/>
        <v>1.4879268468106892E-3</v>
      </c>
    </row>
    <row r="103" spans="2:12">
      <c r="B103" s="13">
        <v>117</v>
      </c>
      <c r="C103" s="14"/>
      <c r="D103" s="14"/>
      <c r="E103" s="14">
        <v>0.77664800000000001</v>
      </c>
      <c r="F103" s="17">
        <f t="shared" si="10"/>
        <v>4.8333587900562902E-4</v>
      </c>
      <c r="G103" s="17">
        <f t="shared" si="8"/>
        <v>1.0795403524766525E-4</v>
      </c>
      <c r="H103" s="17">
        <f t="shared" si="11"/>
        <v>2.1863175080462908E-5</v>
      </c>
      <c r="I103" s="21">
        <v>117</v>
      </c>
      <c r="J103" s="17">
        <f t="shared" si="12"/>
        <v>0</v>
      </c>
      <c r="K103" s="17">
        <f t="shared" si="9"/>
        <v>0</v>
      </c>
      <c r="L103" s="17">
        <f t="shared" si="7"/>
        <v>3.7538184375796377E-4</v>
      </c>
    </row>
    <row r="104" spans="2:12">
      <c r="B104" s="13">
        <v>118</v>
      </c>
      <c r="C104" s="14"/>
      <c r="D104" s="14"/>
      <c r="E104" s="14">
        <v>0.79747699999999999</v>
      </c>
      <c r="F104" s="17">
        <f t="shared" si="10"/>
        <v>1.0795403524766525E-4</v>
      </c>
      <c r="G104" s="17">
        <f t="shared" si="8"/>
        <v>2.1863175080462908E-5</v>
      </c>
      <c r="H104" s="17">
        <f t="shared" si="11"/>
        <v>3.9960418253316066E-6</v>
      </c>
      <c r="I104" s="21">
        <v>118</v>
      </c>
      <c r="J104" s="17">
        <f t="shared" si="12"/>
        <v>0</v>
      </c>
      <c r="K104" s="17">
        <f t="shared" si="9"/>
        <v>0</v>
      </c>
      <c r="L104" s="17">
        <f t="shared" si="7"/>
        <v>8.6090860167202342E-5</v>
      </c>
    </row>
    <row r="105" spans="2:12">
      <c r="B105" s="13">
        <v>119</v>
      </c>
      <c r="C105" s="14"/>
      <c r="D105" s="14"/>
      <c r="E105" s="14">
        <v>0.81722500000000009</v>
      </c>
      <c r="F105" s="17">
        <f t="shared" si="10"/>
        <v>2.1863175080462908E-5</v>
      </c>
      <c r="G105" s="17">
        <f t="shared" si="8"/>
        <v>3.9960418253316066E-6</v>
      </c>
      <c r="H105" s="17">
        <f t="shared" si="11"/>
        <v>0</v>
      </c>
      <c r="I105" s="21">
        <v>119</v>
      </c>
      <c r="J105" s="17">
        <f t="shared" si="12"/>
        <v>0</v>
      </c>
      <c r="K105" s="17">
        <f t="shared" si="9"/>
        <v>0</v>
      </c>
      <c r="L105" s="17">
        <f t="shared" si="7"/>
        <v>1.7867133255131302E-5</v>
      </c>
    </row>
    <row r="106" spans="2:12">
      <c r="B106" s="13">
        <v>120</v>
      </c>
      <c r="C106" s="14"/>
      <c r="D106" s="14"/>
      <c r="E106" s="14">
        <v>1</v>
      </c>
      <c r="F106" s="17">
        <f t="shared" si="10"/>
        <v>3.9960418253316066E-6</v>
      </c>
      <c r="G106" s="17">
        <f t="shared" si="8"/>
        <v>0</v>
      </c>
      <c r="H106" s="17">
        <f t="shared" si="11"/>
        <v>0</v>
      </c>
      <c r="I106" s="21">
        <v>120</v>
      </c>
      <c r="J106" s="17">
        <f t="shared" si="12"/>
        <v>0</v>
      </c>
      <c r="K106" s="17">
        <f t="shared" si="9"/>
        <v>0</v>
      </c>
      <c r="L106" s="17">
        <f t="shared" si="7"/>
        <v>3.9960418253316066E-6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2020-08-19T02:12:23Z</dcterms:created>
  <dcterms:modified xsi:type="dcterms:W3CDTF">2020-08-20T15:12:06Z</dcterms:modified>
</cp:coreProperties>
</file>