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ACD7F0-0BFB-4213-B2FC-51A40C395A47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9" i="7" l="1"/>
  <c r="T38" i="7"/>
  <c r="T37" i="7"/>
  <c r="S34" i="7"/>
  <c r="T34" i="7"/>
  <c r="R34" i="7"/>
  <c r="S33" i="7"/>
  <c r="T33" i="7"/>
  <c r="R33" i="7"/>
  <c r="T32" i="7"/>
  <c r="S32" i="7"/>
  <c r="R32" i="7"/>
  <c r="S30" i="7"/>
  <c r="T30" i="7"/>
  <c r="R30" i="7"/>
  <c r="T29" i="7"/>
  <c r="S29" i="7"/>
  <c r="S28" i="7"/>
  <c r="T28" i="7"/>
  <c r="T27" i="7"/>
  <c r="S27" i="7"/>
  <c r="S26" i="7"/>
  <c r="T26" i="7"/>
  <c r="R26" i="7"/>
  <c r="R25" i="7"/>
  <c r="C52" i="7"/>
  <c r="F49" i="7"/>
  <c r="F50" i="7" s="1"/>
  <c r="D47" i="7" s="1"/>
  <c r="D48" i="7" s="1"/>
  <c r="D53" i="7" s="1"/>
  <c r="D54" i="7" s="1"/>
  <c r="E49" i="7"/>
  <c r="E50" i="7" s="1"/>
  <c r="E47" i="7" s="1"/>
  <c r="D49" i="7"/>
  <c r="D46" i="7"/>
  <c r="E46" i="7"/>
  <c r="F46" i="7"/>
  <c r="C46" i="7"/>
  <c r="F25" i="7"/>
  <c r="E25" i="7"/>
  <c r="D25" i="7"/>
  <c r="C25" i="7"/>
  <c r="B25" i="7"/>
  <c r="G22" i="7"/>
  <c r="G23" i="7" s="1"/>
  <c r="C20" i="7" s="1"/>
  <c r="F22" i="7"/>
  <c r="E22" i="7"/>
  <c r="D22" i="7"/>
  <c r="C22" i="7"/>
  <c r="C19" i="7"/>
  <c r="D19" i="7"/>
  <c r="E19" i="7"/>
  <c r="F19" i="7"/>
  <c r="G19" i="7"/>
  <c r="B19" i="7"/>
  <c r="E15" i="6"/>
  <c r="F14" i="6"/>
  <c r="F28" i="6"/>
  <c r="E28" i="6"/>
  <c r="D28" i="6"/>
  <c r="D16" i="6" s="1"/>
  <c r="E16" i="6" s="1"/>
  <c r="C21" i="6"/>
  <c r="D21" i="6"/>
  <c r="D30" i="6" s="1"/>
  <c r="E21" i="6"/>
  <c r="C22" i="6"/>
  <c r="D22" i="6"/>
  <c r="E22" i="6" s="1"/>
  <c r="C23" i="6"/>
  <c r="F20" i="6"/>
  <c r="D20" i="6"/>
  <c r="E20" i="6"/>
  <c r="E30" i="6" s="1"/>
  <c r="C20" i="6"/>
  <c r="I18" i="5"/>
  <c r="P18" i="5" s="1"/>
  <c r="N17" i="5"/>
  <c r="O17" i="5"/>
  <c r="P17" i="5"/>
  <c r="P19" i="5" s="1"/>
  <c r="I19" i="5" s="1"/>
  <c r="Q17" i="5"/>
  <c r="R17" i="5"/>
  <c r="S17" i="5"/>
  <c r="M17" i="5"/>
  <c r="D38" i="5"/>
  <c r="E38" i="5"/>
  <c r="F38" i="5"/>
  <c r="G38" i="5"/>
  <c r="H38" i="5"/>
  <c r="I38" i="5"/>
  <c r="C38" i="5"/>
  <c r="C29" i="5"/>
  <c r="D29" i="5"/>
  <c r="E29" i="5"/>
  <c r="F29" i="5"/>
  <c r="G29" i="5"/>
  <c r="C30" i="5"/>
  <c r="D30" i="5"/>
  <c r="E30" i="5"/>
  <c r="F30" i="5"/>
  <c r="C31" i="5"/>
  <c r="D31" i="5"/>
  <c r="E31" i="5"/>
  <c r="C32" i="5"/>
  <c r="D32" i="5"/>
  <c r="C33" i="5"/>
  <c r="D28" i="5"/>
  <c r="N28" i="5" s="1"/>
  <c r="E28" i="5"/>
  <c r="O28" i="5" s="1"/>
  <c r="F28" i="5"/>
  <c r="G28" i="5"/>
  <c r="H28" i="5"/>
  <c r="R28" i="5" s="1"/>
  <c r="I28" i="5"/>
  <c r="P28" i="5" s="1"/>
  <c r="C28" i="5"/>
  <c r="E70" i="4"/>
  <c r="F69" i="4"/>
  <c r="G70" i="4"/>
  <c r="F71" i="4" s="1"/>
  <c r="G71" i="4"/>
  <c r="G69" i="4"/>
  <c r="F70" i="4" s="1"/>
  <c r="G68" i="4"/>
  <c r="C33" i="4"/>
  <c r="C42" i="4" s="1"/>
  <c r="D31" i="4"/>
  <c r="E31" i="4"/>
  <c r="E30" i="4"/>
  <c r="C30" i="4"/>
  <c r="C39" i="4" s="1"/>
  <c r="G23" i="4"/>
  <c r="G30" i="4" s="1"/>
  <c r="F24" i="4"/>
  <c r="F31" i="4" s="1"/>
  <c r="F23" i="4"/>
  <c r="F30" i="4" s="1"/>
  <c r="E24" i="4"/>
  <c r="E25" i="4"/>
  <c r="E32" i="4" s="1"/>
  <c r="E23" i="4"/>
  <c r="D24" i="4"/>
  <c r="D25" i="4"/>
  <c r="D32" i="4" s="1"/>
  <c r="D41" i="4" s="1"/>
  <c r="D26" i="4"/>
  <c r="D33" i="4" s="1"/>
  <c r="D23" i="4"/>
  <c r="D30" i="4" s="1"/>
  <c r="C24" i="4"/>
  <c r="C31" i="4" s="1"/>
  <c r="C40" i="4" s="1"/>
  <c r="C25" i="4"/>
  <c r="C32" i="4" s="1"/>
  <c r="C41" i="4" s="1"/>
  <c r="C26" i="4"/>
  <c r="C27" i="4"/>
  <c r="C34" i="4" s="1"/>
  <c r="C43" i="4" s="1"/>
  <c r="C23" i="4"/>
  <c r="G17" i="4"/>
  <c r="H16" i="3"/>
  <c r="F18" i="3"/>
  <c r="I18" i="3" s="1"/>
  <c r="E18" i="3"/>
  <c r="E6" i="3"/>
  <c r="F6" i="3" s="1"/>
  <c r="F10" i="3"/>
  <c r="E10" i="3"/>
  <c r="D10" i="3"/>
  <c r="D7" i="3" s="1"/>
  <c r="E7" i="3" s="1"/>
  <c r="F7" i="3" s="1"/>
  <c r="E40" i="2"/>
  <c r="D40" i="2"/>
  <c r="C40" i="2"/>
  <c r="C41" i="2"/>
  <c r="D41" i="2" s="1"/>
  <c r="C42" i="2"/>
  <c r="C39" i="2"/>
  <c r="D39" i="2" s="1"/>
  <c r="M7" i="2"/>
  <c r="G23" i="2"/>
  <c r="O5" i="2" s="1"/>
  <c r="F23" i="2"/>
  <c r="N6" i="2" s="1"/>
  <c r="O6" i="2" s="1"/>
  <c r="E23" i="2"/>
  <c r="D23" i="2"/>
  <c r="L8" i="2" s="1"/>
  <c r="M8" i="2" s="1"/>
  <c r="N8" i="2" s="1"/>
  <c r="G22" i="2"/>
  <c r="D17" i="2"/>
  <c r="D22" i="2" s="1"/>
  <c r="E16" i="2"/>
  <c r="D16" i="2"/>
  <c r="F15" i="2"/>
  <c r="E15" i="2"/>
  <c r="D15" i="2"/>
  <c r="G14" i="2"/>
  <c r="G20" i="2" s="1"/>
  <c r="F14" i="2"/>
  <c r="F21" i="2" s="1"/>
  <c r="E14" i="2"/>
  <c r="E22" i="2" s="1"/>
  <c r="D14" i="2"/>
  <c r="F15" i="1"/>
  <c r="E15" i="1"/>
  <c r="E16" i="1"/>
  <c r="E21" i="1" s="1"/>
  <c r="D15" i="1"/>
  <c r="D20" i="1" s="1"/>
  <c r="D16" i="1"/>
  <c r="D17" i="1"/>
  <c r="F14" i="1"/>
  <c r="F22" i="1" s="1"/>
  <c r="G14" i="1"/>
  <c r="E14" i="1"/>
  <c r="D14" i="1"/>
  <c r="D46" i="2" l="1"/>
  <c r="D56" i="2" s="1"/>
  <c r="E39" i="2"/>
  <c r="E41" i="4"/>
  <c r="D40" i="4"/>
  <c r="D50" i="7"/>
  <c r="F47" i="7" s="1"/>
  <c r="Q19" i="5"/>
  <c r="O19" i="5"/>
  <c r="D39" i="4"/>
  <c r="E40" i="4"/>
  <c r="F40" i="4" s="1"/>
  <c r="G22" i="1"/>
  <c r="G20" i="1"/>
  <c r="D19" i="1"/>
  <c r="D22" i="1"/>
  <c r="G19" i="1"/>
  <c r="G21" i="1"/>
  <c r="E22" i="1"/>
  <c r="O8" i="2"/>
  <c r="E19" i="1"/>
  <c r="E20" i="1"/>
  <c r="H20" i="1" s="1"/>
  <c r="D19" i="2"/>
  <c r="F22" i="2"/>
  <c r="N7" i="2"/>
  <c r="O7" i="2" s="1"/>
  <c r="F17" i="3"/>
  <c r="I17" i="3" s="1"/>
  <c r="F5" i="3"/>
  <c r="E71" i="4"/>
  <c r="M28" i="5"/>
  <c r="F23" i="7"/>
  <c r="D20" i="7" s="1"/>
  <c r="F53" i="7"/>
  <c r="F54" i="7" s="1"/>
  <c r="F48" i="7"/>
  <c r="D71" i="4"/>
  <c r="F16" i="6"/>
  <c r="B21" i="7"/>
  <c r="B26" i="7" s="1"/>
  <c r="B27" i="7" s="1"/>
  <c r="C48" i="7"/>
  <c r="C53" i="7" s="1"/>
  <c r="C54" i="7" s="1"/>
  <c r="S28" i="5"/>
  <c r="F30" i="6"/>
  <c r="F22" i="6" s="1"/>
  <c r="F21" i="6"/>
  <c r="F6" i="6" s="1"/>
  <c r="E7" i="6"/>
  <c r="C21" i="7"/>
  <c r="C26" i="7" s="1"/>
  <c r="C27" i="7" s="1"/>
  <c r="E39" i="4"/>
  <c r="F19" i="2"/>
  <c r="D19" i="3"/>
  <c r="E19" i="3" s="1"/>
  <c r="F19" i="3" s="1"/>
  <c r="I19" i="3" s="1"/>
  <c r="D21" i="1"/>
  <c r="F19" i="1"/>
  <c r="F20" i="1"/>
  <c r="F21" i="1"/>
  <c r="F20" i="2"/>
  <c r="D42" i="4"/>
  <c r="Q28" i="5"/>
  <c r="I29" i="5" s="1"/>
  <c r="I49" i="5"/>
  <c r="D23" i="6"/>
  <c r="E23" i="6" s="1"/>
  <c r="F23" i="6" s="1"/>
  <c r="D8" i="6"/>
  <c r="D21" i="7"/>
  <c r="D26" i="7" s="1"/>
  <c r="D27" i="7" s="1"/>
  <c r="G19" i="2"/>
  <c r="E48" i="7"/>
  <c r="E53" i="7" s="1"/>
  <c r="E54" i="7" s="1"/>
  <c r="F15" i="6"/>
  <c r="S19" i="5"/>
  <c r="R19" i="5"/>
  <c r="M19" i="5"/>
  <c r="N19" i="5"/>
  <c r="R18" i="5"/>
  <c r="N18" i="5"/>
  <c r="H39" i="5"/>
  <c r="Q18" i="5"/>
  <c r="S18" i="5"/>
  <c r="O18" i="5"/>
  <c r="O20" i="5" s="1"/>
  <c r="I20" i="5" s="1"/>
  <c r="D39" i="5"/>
  <c r="G39" i="5"/>
  <c r="M18" i="5"/>
  <c r="I39" i="5"/>
  <c r="E39" i="5"/>
  <c r="C39" i="5"/>
  <c r="F39" i="5"/>
  <c r="F40" i="5" s="1"/>
  <c r="H22" i="2"/>
  <c r="H23" i="2" s="1"/>
  <c r="E21" i="2"/>
  <c r="E20" i="2"/>
  <c r="D21" i="2"/>
  <c r="H21" i="2" s="1"/>
  <c r="E19" i="2"/>
  <c r="G8" i="2" s="1"/>
  <c r="H19" i="2" s="1"/>
  <c r="D20" i="2"/>
  <c r="H20" i="2" s="1"/>
  <c r="G21" i="2"/>
  <c r="H22" i="1"/>
  <c r="Q29" i="5" l="1"/>
  <c r="I50" i="5"/>
  <c r="R29" i="5"/>
  <c r="O29" i="5"/>
  <c r="P29" i="5"/>
  <c r="P30" i="5" s="1"/>
  <c r="I30" i="5" s="1"/>
  <c r="I51" i="5" s="1"/>
  <c r="S29" i="5"/>
  <c r="M29" i="5"/>
  <c r="N29" i="5"/>
  <c r="Q20" i="5"/>
  <c r="R20" i="5"/>
  <c r="S20" i="5"/>
  <c r="N20" i="5"/>
  <c r="M20" i="5"/>
  <c r="P20" i="5"/>
  <c r="H41" i="5"/>
  <c r="N21" i="5"/>
  <c r="I21" i="5" s="1"/>
  <c r="F57" i="7"/>
  <c r="F59" i="7" s="1"/>
  <c r="H21" i="1"/>
  <c r="E46" i="2"/>
  <c r="E55" i="2" s="1"/>
  <c r="F39" i="2"/>
  <c r="F46" i="2" s="1"/>
  <c r="F54" i="2" s="1"/>
  <c r="E56" i="2"/>
  <c r="F7" i="6"/>
  <c r="F9" i="6" s="1"/>
  <c r="J10" i="6" s="1"/>
  <c r="J12" i="6" s="1"/>
  <c r="E8" i="6"/>
  <c r="G8" i="1"/>
  <c r="H19" i="1" s="1"/>
  <c r="D45" i="4"/>
  <c r="D52" i="4" s="1"/>
  <c r="F39" i="4"/>
  <c r="E45" i="4"/>
  <c r="E51" i="4" s="1"/>
  <c r="F8" i="6"/>
  <c r="I20" i="3"/>
  <c r="E23" i="7"/>
  <c r="S30" i="5"/>
  <c r="N30" i="5"/>
  <c r="O30" i="5"/>
  <c r="Q30" i="5"/>
  <c r="R30" i="5"/>
  <c r="M30" i="5"/>
  <c r="O31" i="5"/>
  <c r="I31" i="5" s="1"/>
  <c r="I52" i="5" s="1"/>
  <c r="I41" i="5"/>
  <c r="D41" i="5"/>
  <c r="F41" i="5"/>
  <c r="G41" i="5"/>
  <c r="E20" i="7" l="1"/>
  <c r="E21" i="7" s="1"/>
  <c r="E26" i="7" s="1"/>
  <c r="E27" i="7" s="1"/>
  <c r="D23" i="7"/>
  <c r="G39" i="4"/>
  <c r="G45" i="4" s="1"/>
  <c r="G49" i="4" s="1"/>
  <c r="G58" i="4" s="1"/>
  <c r="N68" i="4" s="1"/>
  <c r="F45" i="4"/>
  <c r="F50" i="4" s="1"/>
  <c r="F55" i="2"/>
  <c r="P21" i="5"/>
  <c r="Q21" i="5"/>
  <c r="S21" i="5"/>
  <c r="E42" i="5"/>
  <c r="O21" i="5"/>
  <c r="G42" i="5"/>
  <c r="F42" i="5"/>
  <c r="I42" i="5"/>
  <c r="M21" i="5"/>
  <c r="M22" i="5" s="1"/>
  <c r="I22" i="5" s="1"/>
  <c r="H42" i="5"/>
  <c r="C42" i="5"/>
  <c r="R21" i="5"/>
  <c r="E52" i="4"/>
  <c r="D61" i="4"/>
  <c r="K71" i="4" s="1"/>
  <c r="F56" i="2"/>
  <c r="E60" i="4"/>
  <c r="L70" i="4" s="1"/>
  <c r="F51" i="4"/>
  <c r="Q31" i="5"/>
  <c r="R31" i="5"/>
  <c r="M31" i="5"/>
  <c r="S31" i="5"/>
  <c r="N31" i="5"/>
  <c r="N32" i="5" s="1"/>
  <c r="I32" i="5" s="1"/>
  <c r="I53" i="5" s="1"/>
  <c r="P31" i="5"/>
  <c r="H40" i="5"/>
  <c r="I40" i="5"/>
  <c r="D40" i="5"/>
  <c r="D42" i="5" s="1"/>
  <c r="G40" i="5"/>
  <c r="E40" i="5"/>
  <c r="E41" i="5" s="1"/>
  <c r="C41" i="5" s="1"/>
  <c r="C40" i="5"/>
  <c r="G51" i="4" l="1"/>
  <c r="G60" i="4" s="1"/>
  <c r="N70" i="4" s="1"/>
  <c r="F60" i="4"/>
  <c r="M70" i="4" s="1"/>
  <c r="F52" i="4"/>
  <c r="E61" i="4"/>
  <c r="L71" i="4" s="1"/>
  <c r="F20" i="7"/>
  <c r="F21" i="7" s="1"/>
  <c r="F26" i="7" s="1"/>
  <c r="F27" i="7" s="1"/>
  <c r="C23" i="7"/>
  <c r="G20" i="7" s="1"/>
  <c r="G21" i="7" s="1"/>
  <c r="G26" i="7" s="1"/>
  <c r="G27" i="7" s="1"/>
  <c r="P22" i="5"/>
  <c r="N22" i="5"/>
  <c r="S22" i="5"/>
  <c r="R22" i="5"/>
  <c r="O22" i="5"/>
  <c r="Q22" i="5"/>
  <c r="E43" i="5"/>
  <c r="G43" i="5"/>
  <c r="I43" i="5"/>
  <c r="D43" i="5"/>
  <c r="H43" i="5"/>
  <c r="F43" i="5"/>
  <c r="F59" i="4"/>
  <c r="M69" i="4" s="1"/>
  <c r="G50" i="4"/>
  <c r="G59" i="4" s="1"/>
  <c r="N69" i="4" s="1"/>
  <c r="S32" i="5"/>
  <c r="O32" i="5"/>
  <c r="R32" i="5"/>
  <c r="P32" i="5"/>
  <c r="Q32" i="5"/>
  <c r="M32" i="5"/>
  <c r="M33" i="5" s="1"/>
  <c r="I33" i="5" s="1"/>
  <c r="I54" i="5" s="1"/>
  <c r="I56" i="5" s="1"/>
  <c r="I58" i="5" s="1"/>
  <c r="C43" i="5"/>
  <c r="G52" i="4" l="1"/>
  <c r="G61" i="4" s="1"/>
  <c r="N71" i="4" s="1"/>
  <c r="F61" i="4"/>
  <c r="M71" i="4" s="1"/>
  <c r="K73" i="4" s="1"/>
  <c r="Q33" i="5"/>
  <c r="R33" i="5"/>
  <c r="N33" i="5"/>
  <c r="S33" i="5"/>
  <c r="O33" i="5"/>
  <c r="P3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47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emerging liability
</t>
        </r>
      </text>
    </comment>
  </commentList>
</comments>
</file>

<file path=xl/sharedStrings.xml><?xml version="1.0" encoding="utf-8"?>
<sst xmlns="http://schemas.openxmlformats.org/spreadsheetml/2006/main" count="196" uniqueCount="120">
  <si>
    <t>ccident ye</t>
  </si>
  <si>
    <t>development fctors</t>
  </si>
  <si>
    <t>cc</t>
  </si>
  <si>
    <t xml:space="preserve">df re just rtio </t>
  </si>
  <si>
    <t>mx</t>
  </si>
  <si>
    <t>we take max to be conservative</t>
  </si>
  <si>
    <t>min</t>
  </si>
  <si>
    <t>average</t>
  </si>
  <si>
    <t>weighted averag</t>
  </si>
  <si>
    <t>SEE FORMULA FOR WEIGHTED 2-3 TIMES</t>
  </si>
  <si>
    <t>DEVELOPMENT FCTOR</t>
  </si>
  <si>
    <t>CHAIN AND LADDER</t>
  </si>
  <si>
    <t>BSIC CHAIN LADDER</t>
  </si>
  <si>
    <t>basically same as weighted average method</t>
  </si>
  <si>
    <t>predicted tble</t>
  </si>
  <si>
    <t>q2</t>
  </si>
  <si>
    <t>dy</t>
  </si>
  <si>
    <t>acc year</t>
  </si>
  <si>
    <t xml:space="preserve">step 1 </t>
  </si>
  <si>
    <t>find cummulative values first</t>
  </si>
  <si>
    <t>step2</t>
  </si>
  <si>
    <t>df</t>
  </si>
  <si>
    <t>usinf chain and ladder</t>
  </si>
  <si>
    <t xml:space="preserve">step 3 </t>
  </si>
  <si>
    <t>predicttion tab;e</t>
  </si>
  <si>
    <t>loss percentage</t>
  </si>
  <si>
    <t>year</t>
  </si>
  <si>
    <t>same as chain ladder just working with percentage nothing new check the formula exactly same</t>
  </si>
  <si>
    <t>premium income year yuear</t>
  </si>
  <si>
    <t>that is amount that need to be set aside</t>
  </si>
  <si>
    <t>premiums</t>
  </si>
  <si>
    <t>reserve fpor 2013</t>
  </si>
  <si>
    <t>all claims after this has been settled</t>
  </si>
  <si>
    <t>tot reserve</t>
  </si>
  <si>
    <t>=</t>
  </si>
  <si>
    <t>white minus yellow</t>
  </si>
  <si>
    <t>inflation</t>
  </si>
  <si>
    <t>yer</t>
  </si>
  <si>
    <t>infltion index</t>
  </si>
  <si>
    <t>thses numbers are notinflation adjusted</t>
  </si>
  <si>
    <t>we will adjust for inflation diagnally</t>
  </si>
  <si>
    <t>first get incremental claims</t>
  </si>
  <si>
    <t>thses values calculated are inflated to 2012 prices</t>
  </si>
  <si>
    <t>inf per</t>
  </si>
  <si>
    <t>after this just calcylatr the cummulative claims and then same vhain and ladder</t>
  </si>
  <si>
    <t>now again making incremental tables</t>
  </si>
  <si>
    <t>now adjusting acc to inflation again</t>
  </si>
  <si>
    <t>given 10% inflation in coming years</t>
  </si>
  <si>
    <t>grossing fctors</t>
  </si>
  <si>
    <t>cummultive clim dt</t>
  </si>
  <si>
    <t>aay</t>
  </si>
  <si>
    <t>no of repoted clims</t>
  </si>
  <si>
    <t>ay</t>
  </si>
  <si>
    <t>grossing up factora</t>
  </si>
  <si>
    <t xml:space="preserve">averge claim size </t>
  </si>
  <si>
    <t>step 1</t>
  </si>
  <si>
    <t>cummulative</t>
  </si>
  <si>
    <t>ult</t>
  </si>
  <si>
    <t>sytep 2</t>
  </si>
  <si>
    <t>claim reorted/aggrerate claim</t>
  </si>
  <si>
    <t>every year div by ult</t>
  </si>
  <si>
    <t xml:space="preserve">note </t>
  </si>
  <si>
    <t>ult is the ultimate claim that is finally be reported</t>
  </si>
  <si>
    <t>gf</t>
  </si>
  <si>
    <t>copy paste formulaes from above table to below table</t>
  </si>
  <si>
    <t>utimate claim amount</t>
  </si>
  <si>
    <t>total claims</t>
  </si>
  <si>
    <t xml:space="preserve">amount paid </t>
  </si>
  <si>
    <t>this was given</t>
  </si>
  <si>
    <t>reserve</t>
  </si>
  <si>
    <t>method 1</t>
  </si>
  <si>
    <t>using grossig up factors</t>
  </si>
  <si>
    <t xml:space="preserve">method 2 </t>
  </si>
  <si>
    <t>using development factors</t>
  </si>
  <si>
    <t>cummulative claims data</t>
  </si>
  <si>
    <t>cummulative aggrergate claims</t>
  </si>
  <si>
    <t>average claim</t>
  </si>
  <si>
    <t xml:space="preserve">step 2 </t>
  </si>
  <si>
    <t>df of claims fdata</t>
  </si>
  <si>
    <t>df claims</t>
  </si>
  <si>
    <t>df of average claims</t>
  </si>
  <si>
    <t>ultimate claims payments</t>
  </si>
  <si>
    <t>amount</t>
  </si>
  <si>
    <t>aggrerate claims</t>
  </si>
  <si>
    <t>no of claims</t>
  </si>
  <si>
    <t>aggregate/no of claim</t>
  </si>
  <si>
    <t>given</t>
  </si>
  <si>
    <t>aggrerate/no of claims</t>
  </si>
  <si>
    <t>divide 0/ult then 1/ult then 2/ult of each year separately</t>
  </si>
  <si>
    <t>find ith column of no of claims data from this table, check diagnol elements of this table for formula</t>
  </si>
  <si>
    <t>no of claims * average we found</t>
  </si>
  <si>
    <t>borheutter metthod</t>
  </si>
  <si>
    <t>earned premim</t>
  </si>
  <si>
    <t xml:space="preserve">inti estimate -= </t>
  </si>
  <si>
    <t>83% of premium</t>
  </si>
  <si>
    <t>given in question</t>
  </si>
  <si>
    <t>cummulative df</t>
  </si>
  <si>
    <t>product of df backwords</t>
  </si>
  <si>
    <t>intial estimate for ultimate loss</t>
  </si>
  <si>
    <t>cummulative df in inverse</t>
  </si>
  <si>
    <t>reported liabilty- last element diagnoly</t>
  </si>
  <si>
    <t>expected liabilty</t>
  </si>
  <si>
    <t>emerginf liability</t>
  </si>
  <si>
    <t>ultimate liability</t>
  </si>
  <si>
    <t>reported plus emerginf</t>
  </si>
  <si>
    <t>intial-expected</t>
  </si>
  <si>
    <t>last element of above table diagnally</t>
  </si>
  <si>
    <t>intial/cummulative df</t>
  </si>
  <si>
    <t>premoum earned</t>
  </si>
  <si>
    <t>total</t>
  </si>
  <si>
    <t>claims</t>
  </si>
  <si>
    <t>sum of ultimate</t>
  </si>
  <si>
    <t>bornhuetter ferguson method</t>
  </si>
  <si>
    <t>rge</t>
  </si>
  <si>
    <t>premium</t>
  </si>
  <si>
    <t>loss</t>
  </si>
  <si>
    <t>last</t>
  </si>
  <si>
    <t>emerg</t>
  </si>
  <si>
    <t>reporte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</si>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</sst>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2" borderId="0" xfId="0" applyNumberFormat="1" applyFill="1"/>
    <xf numFmtId="1" fontId="0" fillId="0" borderId="1" xfId="0" applyNumberFormat="1" applyBorder="1"/>
    <xf numFmtId="164" fontId="0" fillId="0" borderId="1" xfId="0" applyNumberFormat="1" applyBorder="1"/>
    <xf numFmtId="10" fontId="0" fillId="0" borderId="1" xfId="1" applyNumberFormat="1" applyFont="1" applyBorder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2" workbookViewId="0">
      <selection activeCell="D2" sqref="D2"/>
    </sheetView>
  </sheetViews>
  <sheetFormatPr defaultRowHeight="15" x14ac:dyDescent="0.25"/>
  <sheetData>
    <row r="1" spans="1:7" x14ac:dyDescent="0.25">
      <c r="A1" t="s">
        <v>10</v>
      </c>
    </row>
    <row r="3" spans="1:7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</row>
    <row r="4" spans="1:7" x14ac:dyDescent="0.25">
      <c r="B4">
        <v>2008</v>
      </c>
      <c r="C4">
        <v>786</v>
      </c>
      <c r="D4">
        <v>1410</v>
      </c>
      <c r="E4">
        <v>2216</v>
      </c>
      <c r="F4">
        <v>2440</v>
      </c>
      <c r="G4">
        <v>2519</v>
      </c>
    </row>
    <row r="5" spans="1:7" x14ac:dyDescent="0.25">
      <c r="B5">
        <v>2009</v>
      </c>
      <c r="C5">
        <v>904</v>
      </c>
      <c r="D5">
        <v>1575</v>
      </c>
      <c r="E5">
        <v>2515</v>
      </c>
      <c r="F5">
        <v>2796</v>
      </c>
    </row>
    <row r="6" spans="1:7" x14ac:dyDescent="0.25">
      <c r="B6">
        <v>2010</v>
      </c>
      <c r="C6">
        <v>995</v>
      </c>
      <c r="D6">
        <v>1814</v>
      </c>
      <c r="E6">
        <v>2880</v>
      </c>
    </row>
    <row r="7" spans="1:7" x14ac:dyDescent="0.25">
      <c r="B7">
        <v>2011</v>
      </c>
      <c r="C7">
        <v>1220</v>
      </c>
      <c r="D7">
        <v>2142</v>
      </c>
    </row>
    <row r="8" spans="1:7" x14ac:dyDescent="0.25">
      <c r="B8">
        <v>2012</v>
      </c>
      <c r="C8">
        <v>1182</v>
      </c>
      <c r="G8">
        <f>C8*D19*E19*F19*G19</f>
        <v>3949.3591397926398</v>
      </c>
    </row>
    <row r="10" spans="1:7" x14ac:dyDescent="0.25">
      <c r="A10" t="s">
        <v>3</v>
      </c>
    </row>
    <row r="12" spans="1:7" x14ac:dyDescent="0.25">
      <c r="D12" t="s">
        <v>1</v>
      </c>
    </row>
    <row r="13" spans="1:7" x14ac:dyDescent="0.25">
      <c r="B13" t="s">
        <v>2</v>
      </c>
      <c r="C13">
        <v>0</v>
      </c>
      <c r="D13">
        <v>1</v>
      </c>
      <c r="E13">
        <v>2</v>
      </c>
      <c r="F13">
        <v>3</v>
      </c>
      <c r="G13">
        <v>4</v>
      </c>
    </row>
    <row r="14" spans="1:7" x14ac:dyDescent="0.25">
      <c r="D14">
        <f>D4/C4</f>
        <v>1.7938931297709924</v>
      </c>
      <c r="E14">
        <f>E4/D4</f>
        <v>1.5716312056737589</v>
      </c>
      <c r="F14">
        <f t="shared" ref="F14:G15" si="0">F4/E4</f>
        <v>1.1010830324909748</v>
      </c>
      <c r="G14">
        <f t="shared" si="0"/>
        <v>1.0323770491803279</v>
      </c>
    </row>
    <row r="15" spans="1:7" x14ac:dyDescent="0.25">
      <c r="D15">
        <f t="shared" ref="D15:E17" si="1">D5/C5</f>
        <v>1.7422566371681416</v>
      </c>
      <c r="E15">
        <f t="shared" si="1"/>
        <v>1.5968253968253969</v>
      </c>
      <c r="F15">
        <f t="shared" si="0"/>
        <v>1.1117296222664015</v>
      </c>
    </row>
    <row r="16" spans="1:7" x14ac:dyDescent="0.25">
      <c r="D16">
        <f t="shared" si="1"/>
        <v>1.8231155778894472</v>
      </c>
      <c r="E16">
        <f t="shared" si="1"/>
        <v>1.587651598676957</v>
      </c>
    </row>
    <row r="17" spans="1:10" x14ac:dyDescent="0.25">
      <c r="D17">
        <f t="shared" si="1"/>
        <v>1.7557377049180327</v>
      </c>
    </row>
    <row r="19" spans="1:10" x14ac:dyDescent="0.25">
      <c r="C19" t="s">
        <v>4</v>
      </c>
      <c r="D19">
        <f>MAX(D14:D17)</f>
        <v>1.8231155778894472</v>
      </c>
      <c r="E19">
        <f t="shared" ref="E19:G19" si="2">MAX(E14:E17)</f>
        <v>1.5968253968253969</v>
      </c>
      <c r="F19">
        <f t="shared" si="2"/>
        <v>1.1117296222664015</v>
      </c>
      <c r="G19">
        <f t="shared" si="2"/>
        <v>1.0323770491803279</v>
      </c>
      <c r="H19" s="1">
        <f>G8</f>
        <v>3949.3591397926398</v>
      </c>
    </row>
    <row r="20" spans="1:10" x14ac:dyDescent="0.25">
      <c r="C20" t="s">
        <v>6</v>
      </c>
      <c r="D20">
        <f>MIN(D14:D17)</f>
        <v>1.7422566371681416</v>
      </c>
      <c r="E20">
        <f t="shared" ref="E20:G20" si="3">MIN(E14:E17)</f>
        <v>1.5716312056737589</v>
      </c>
      <c r="F20">
        <f t="shared" si="3"/>
        <v>1.1010830324909748</v>
      </c>
      <c r="G20">
        <f t="shared" si="3"/>
        <v>1.0323770491803279</v>
      </c>
      <c r="H20" s="1">
        <f>C8*D20*E20*F20*G20</f>
        <v>3679.0751506307665</v>
      </c>
    </row>
    <row r="21" spans="1:10" x14ac:dyDescent="0.25">
      <c r="C21" t="s">
        <v>7</v>
      </c>
      <c r="D21">
        <f>AVERAGE(D14:D17)</f>
        <v>1.7787507624366534</v>
      </c>
      <c r="E21">
        <f t="shared" ref="E21:G21" si="4">AVERAGE(E14:E17)</f>
        <v>1.5853694003920378</v>
      </c>
      <c r="F21">
        <f t="shared" si="4"/>
        <v>1.1064063273786882</v>
      </c>
      <c r="G21">
        <f t="shared" si="4"/>
        <v>1.0323770491803279</v>
      </c>
      <c r="H21" s="1">
        <f>C8*D21*E21*F21*G21</f>
        <v>3807.2907109812527</v>
      </c>
    </row>
    <row r="22" spans="1:10" x14ac:dyDescent="0.25">
      <c r="C22" t="s">
        <v>8</v>
      </c>
      <c r="D22">
        <f>(D14*C4+D15*C5+D16*C6+D17*C7)/SUM(C4:C7)</f>
        <v>1.7774647887323944</v>
      </c>
      <c r="E22">
        <f>(E14*D4+E15*D5+E16*D6+E17*D7)/SUM(D4:D6)</f>
        <v>1.5859554073765367</v>
      </c>
      <c r="F22">
        <f>(F14*E4+F15*E5+F16*E6+F17*E7)/SUM(E4:E5)</f>
        <v>1.1067427605157472</v>
      </c>
      <c r="G22">
        <f>(G14*F4+G15*F5+G16*F6+G17*F7)/F4</f>
        <v>1.0323770491803279</v>
      </c>
      <c r="H22" s="1">
        <f>C8*D22*E22*F22*G22</f>
        <v>3807.1017644592398</v>
      </c>
      <c r="J22" t="s">
        <v>9</v>
      </c>
    </row>
    <row r="23" spans="1:10" x14ac:dyDescent="0.25">
      <c r="A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opLeftCell="A6" workbookViewId="0">
      <selection activeCell="E6" sqref="E6"/>
    </sheetView>
  </sheetViews>
  <sheetFormatPr defaultRowHeight="15" x14ac:dyDescent="0.25"/>
  <sheetData>
    <row r="1" spans="1:15" x14ac:dyDescent="0.25">
      <c r="A1" s="1" t="s">
        <v>11</v>
      </c>
      <c r="B1" s="1"/>
    </row>
    <row r="2" spans="1:15" x14ac:dyDescent="0.25">
      <c r="J2" t="s">
        <v>14</v>
      </c>
    </row>
    <row r="3" spans="1:15" x14ac:dyDescent="0.25">
      <c r="B3" s="2" t="s">
        <v>0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J3" s="2" t="s">
        <v>0</v>
      </c>
      <c r="K3" s="2">
        <v>0</v>
      </c>
      <c r="L3" s="2">
        <v>1</v>
      </c>
      <c r="M3" s="2">
        <v>2</v>
      </c>
      <c r="N3" s="2">
        <v>3</v>
      </c>
      <c r="O3" s="2">
        <v>4</v>
      </c>
    </row>
    <row r="4" spans="1:15" x14ac:dyDescent="0.25">
      <c r="B4" s="2">
        <v>2008</v>
      </c>
      <c r="C4" s="2">
        <v>786</v>
      </c>
      <c r="D4" s="2">
        <v>1410</v>
      </c>
      <c r="E4" s="2">
        <v>2216</v>
      </c>
      <c r="F4" s="2">
        <v>2440</v>
      </c>
      <c r="G4" s="2">
        <v>2519</v>
      </c>
      <c r="J4" s="2">
        <v>2008</v>
      </c>
      <c r="K4" s="2">
        <v>786</v>
      </c>
      <c r="L4" s="2">
        <v>1410</v>
      </c>
      <c r="M4" s="2">
        <v>2216</v>
      </c>
      <c r="N4" s="2">
        <v>2440</v>
      </c>
      <c r="O4" s="2">
        <v>2519</v>
      </c>
    </row>
    <row r="5" spans="1:15" x14ac:dyDescent="0.25">
      <c r="B5" s="2">
        <v>2009</v>
      </c>
      <c r="C5" s="2">
        <v>904</v>
      </c>
      <c r="D5" s="2">
        <v>1575</v>
      </c>
      <c r="E5" s="2">
        <v>2515</v>
      </c>
      <c r="F5" s="2">
        <v>2796</v>
      </c>
      <c r="G5" s="2"/>
      <c r="J5" s="2">
        <v>2009</v>
      </c>
      <c r="K5" s="2">
        <v>904</v>
      </c>
      <c r="L5" s="2">
        <v>1575</v>
      </c>
      <c r="M5" s="2">
        <v>2515</v>
      </c>
      <c r="N5" s="2">
        <v>2796</v>
      </c>
      <c r="O5" s="2">
        <f>N5*G$23</f>
        <v>2886.526229508197</v>
      </c>
    </row>
    <row r="6" spans="1:15" x14ac:dyDescent="0.25">
      <c r="B6" s="2">
        <v>2010</v>
      </c>
      <c r="C6" s="2">
        <v>995</v>
      </c>
      <c r="D6" s="2">
        <v>1814</v>
      </c>
      <c r="E6" s="2">
        <v>2880</v>
      </c>
      <c r="F6" s="2"/>
      <c r="G6" s="2"/>
      <c r="J6" s="2">
        <v>2010</v>
      </c>
      <c r="K6" s="2">
        <v>995</v>
      </c>
      <c r="L6" s="2">
        <v>1814</v>
      </c>
      <c r="M6" s="2">
        <v>2880</v>
      </c>
      <c r="N6" s="2">
        <f t="shared" ref="M6:O8" si="0">M6*F$23</f>
        <v>3187.4191502853519</v>
      </c>
      <c r="O6" s="2">
        <f t="shared" si="0"/>
        <v>3290.6183768724595</v>
      </c>
    </row>
    <row r="7" spans="1:15" x14ac:dyDescent="0.25">
      <c r="B7" s="2">
        <v>2011</v>
      </c>
      <c r="C7" s="2">
        <v>1220</v>
      </c>
      <c r="D7" s="2">
        <v>2142</v>
      </c>
      <c r="E7" s="2"/>
      <c r="F7" s="2"/>
      <c r="G7" s="2"/>
      <c r="J7" s="2">
        <v>2011</v>
      </c>
      <c r="K7" s="2">
        <v>1220</v>
      </c>
      <c r="L7" s="2">
        <v>2142</v>
      </c>
      <c r="M7" s="2">
        <f t="shared" si="0"/>
        <v>3397.1164826005415</v>
      </c>
      <c r="N7" s="2">
        <f t="shared" si="0"/>
        <v>3759.7340737468685</v>
      </c>
      <c r="O7" s="2">
        <f t="shared" si="0"/>
        <v>3881.4631687575256</v>
      </c>
    </row>
    <row r="8" spans="1:15" x14ac:dyDescent="0.25">
      <c r="B8" s="2">
        <v>2012</v>
      </c>
      <c r="C8" s="2">
        <v>1182</v>
      </c>
      <c r="D8" s="2"/>
      <c r="E8" s="2"/>
      <c r="F8" s="2"/>
      <c r="G8" s="2">
        <f>C8*D19*E19*F19*G19</f>
        <v>3949.3591397926398</v>
      </c>
      <c r="J8" s="2">
        <v>2012</v>
      </c>
      <c r="K8" s="2">
        <v>1182</v>
      </c>
      <c r="L8" s="2">
        <f t="shared" ref="L8" si="1">K8*D$23</f>
        <v>2100.9633802816902</v>
      </c>
      <c r="M8" s="2">
        <f t="shared" ref="M8" si="2">L8*E$23</f>
        <v>3332.0342336578337</v>
      </c>
      <c r="N8" s="2">
        <f t="shared" ref="N8" si="3">M8*F$23</f>
        <v>3687.704765891443</v>
      </c>
      <c r="O8" s="2">
        <f t="shared" si="0"/>
        <v>3807.1017644592398</v>
      </c>
    </row>
    <row r="12" spans="1:15" x14ac:dyDescent="0.25">
      <c r="B12" s="2"/>
      <c r="C12" s="2"/>
      <c r="D12" s="2" t="s">
        <v>1</v>
      </c>
      <c r="E12" s="2"/>
      <c r="F12" s="2"/>
      <c r="G12" s="2"/>
    </row>
    <row r="13" spans="1:15" x14ac:dyDescent="0.25">
      <c r="B13" s="2" t="s">
        <v>2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</row>
    <row r="14" spans="1:15" x14ac:dyDescent="0.25">
      <c r="B14" s="2"/>
      <c r="C14" s="2"/>
      <c r="D14" s="2">
        <f>D4/C4</f>
        <v>1.7938931297709924</v>
      </c>
      <c r="E14" s="2">
        <f>E4/D4</f>
        <v>1.5716312056737589</v>
      </c>
      <c r="F14" s="2">
        <f t="shared" ref="F14:G15" si="4">F4/E4</f>
        <v>1.1010830324909748</v>
      </c>
      <c r="G14" s="2">
        <f t="shared" si="4"/>
        <v>1.0323770491803279</v>
      </c>
    </row>
    <row r="15" spans="1:15" x14ac:dyDescent="0.25">
      <c r="B15" s="2"/>
      <c r="C15" s="2"/>
      <c r="D15" s="2">
        <f t="shared" ref="D15:E17" si="5">D5/C5</f>
        <v>1.7422566371681416</v>
      </c>
      <c r="E15" s="2">
        <f t="shared" si="5"/>
        <v>1.5968253968253969</v>
      </c>
      <c r="F15" s="2">
        <f t="shared" si="4"/>
        <v>1.1117296222664015</v>
      </c>
      <c r="G15" s="2"/>
    </row>
    <row r="16" spans="1:15" x14ac:dyDescent="0.25">
      <c r="B16" s="2"/>
      <c r="C16" s="2"/>
      <c r="D16" s="2">
        <f t="shared" si="5"/>
        <v>1.8231155778894472</v>
      </c>
      <c r="E16" s="2">
        <f t="shared" si="5"/>
        <v>1.587651598676957</v>
      </c>
      <c r="F16" s="2"/>
      <c r="G16" s="2"/>
    </row>
    <row r="17" spans="1:14" x14ac:dyDescent="0.25">
      <c r="B17" s="2"/>
      <c r="C17" s="2"/>
      <c r="D17" s="2">
        <f t="shared" si="5"/>
        <v>1.7557377049180327</v>
      </c>
      <c r="E17" s="2"/>
      <c r="F17" s="2"/>
      <c r="G17" s="2"/>
    </row>
    <row r="19" spans="1:14" x14ac:dyDescent="0.25">
      <c r="B19" s="1"/>
      <c r="C19" s="3" t="s">
        <v>4</v>
      </c>
      <c r="D19" s="2">
        <f>MAX(D14:D17)</f>
        <v>1.8231155778894472</v>
      </c>
      <c r="E19" s="2">
        <f t="shared" ref="E19:G19" si="6">MAX(E14:E17)</f>
        <v>1.5968253968253969</v>
      </c>
      <c r="F19" s="2">
        <f t="shared" si="6"/>
        <v>1.1117296222664015</v>
      </c>
      <c r="G19" s="2">
        <f t="shared" si="6"/>
        <v>1.0323770491803279</v>
      </c>
      <c r="H19" s="3">
        <f>G8</f>
        <v>3949.3591397926398</v>
      </c>
    </row>
    <row r="20" spans="1:14" x14ac:dyDescent="0.25">
      <c r="B20" s="1"/>
      <c r="C20" s="3" t="s">
        <v>6</v>
      </c>
      <c r="D20" s="2">
        <f>MIN(D14:D17)</f>
        <v>1.7422566371681416</v>
      </c>
      <c r="E20" s="2">
        <f t="shared" ref="E20:G20" si="7">MIN(E14:E17)</f>
        <v>1.5716312056737589</v>
      </c>
      <c r="F20" s="2">
        <f t="shared" si="7"/>
        <v>1.1010830324909748</v>
      </c>
      <c r="G20" s="2">
        <f t="shared" si="7"/>
        <v>1.0323770491803279</v>
      </c>
      <c r="H20" s="3">
        <f>C8*D20*E20*F20*G20</f>
        <v>3679.0751506307665</v>
      </c>
    </row>
    <row r="21" spans="1:14" x14ac:dyDescent="0.25">
      <c r="B21" s="1"/>
      <c r="C21" s="3" t="s">
        <v>7</v>
      </c>
      <c r="D21" s="2">
        <f>AVERAGE(D14:D17)</f>
        <v>1.7787507624366534</v>
      </c>
      <c r="E21" s="2">
        <f t="shared" ref="E21:G21" si="8">AVERAGE(E14:E17)</f>
        <v>1.5853694003920378</v>
      </c>
      <c r="F21" s="2">
        <f t="shared" si="8"/>
        <v>1.1064063273786882</v>
      </c>
      <c r="G21" s="2">
        <f t="shared" si="8"/>
        <v>1.0323770491803279</v>
      </c>
      <c r="H21" s="3">
        <f>C8*D21*E21*F21*G21</f>
        <v>3807.2907109812527</v>
      </c>
    </row>
    <row r="22" spans="1:14" x14ac:dyDescent="0.25">
      <c r="B22" s="1"/>
      <c r="C22" s="3" t="s">
        <v>8</v>
      </c>
      <c r="D22" s="2">
        <f>(D14*C4+D15*C5+D16*C6+D17*C7)/SUM(C4:C7)</f>
        <v>1.7774647887323944</v>
      </c>
      <c r="E22" s="2">
        <f>(E14*D4+E15*D5+E16*D6+E17*D7)/SUM(D4:D6)</f>
        <v>1.5859554073765367</v>
      </c>
      <c r="F22" s="2">
        <f>(F14*E4+F15*E5+F16*E6+F17*E7)/SUM(E4:E5)</f>
        <v>1.1067427605157472</v>
      </c>
      <c r="G22" s="2">
        <f>(G14*F4+G15*F5+G16*F6+G17*F7)/F4</f>
        <v>1.0323770491803279</v>
      </c>
      <c r="H22" s="3">
        <f>C8*D22*E22*F22*G22</f>
        <v>3807.1017644592398</v>
      </c>
    </row>
    <row r="23" spans="1:14" x14ac:dyDescent="0.25">
      <c r="B23" s="1" t="s">
        <v>12</v>
      </c>
      <c r="C23" s="3"/>
      <c r="D23" s="2">
        <f>SUM(D4:D7)/SUM(C4:C7)</f>
        <v>1.7774647887323944</v>
      </c>
      <c r="E23" s="2">
        <f>SUM(E4:E6)/SUM(D4:D6)</f>
        <v>1.5859554073765367</v>
      </c>
      <c r="F23" s="2">
        <f>SUM(F4:F5)/SUM(E4:E5)</f>
        <v>1.1067427605157472</v>
      </c>
      <c r="G23" s="2">
        <f>G4/F4</f>
        <v>1.0323770491803279</v>
      </c>
      <c r="H23" s="3">
        <f>H22</f>
        <v>3807.1017644592398</v>
      </c>
      <c r="J23" s="1" t="s">
        <v>13</v>
      </c>
      <c r="K23" s="1"/>
      <c r="L23" s="1"/>
      <c r="M23" s="1"/>
      <c r="N23" s="1"/>
    </row>
    <row r="27" spans="1:14" x14ac:dyDescent="0.25">
      <c r="A27" t="s">
        <v>15</v>
      </c>
    </row>
    <row r="28" spans="1:14" x14ac:dyDescent="0.25">
      <c r="B28" s="2"/>
      <c r="C28" s="2"/>
      <c r="D28" s="2" t="s">
        <v>16</v>
      </c>
      <c r="E28" s="2"/>
      <c r="F28" s="2"/>
      <c r="G28" s="2"/>
    </row>
    <row r="29" spans="1:14" x14ac:dyDescent="0.25">
      <c r="B29" s="2" t="s">
        <v>17</v>
      </c>
      <c r="C29" s="2">
        <v>0</v>
      </c>
      <c r="D29" s="2">
        <v>1</v>
      </c>
      <c r="E29" s="2">
        <v>2</v>
      </c>
      <c r="F29" s="2">
        <v>3</v>
      </c>
      <c r="G29" s="2"/>
    </row>
    <row r="30" spans="1:14" x14ac:dyDescent="0.25">
      <c r="B30" s="2">
        <v>2009</v>
      </c>
      <c r="C30" s="2">
        <v>17500</v>
      </c>
      <c r="D30" s="2">
        <v>5000</v>
      </c>
      <c r="E30" s="2">
        <v>2250</v>
      </c>
      <c r="F30" s="2">
        <v>750</v>
      </c>
      <c r="G30" s="2"/>
    </row>
    <row r="31" spans="1:14" x14ac:dyDescent="0.25">
      <c r="B31" s="2">
        <v>2010</v>
      </c>
      <c r="C31" s="2">
        <v>21000</v>
      </c>
      <c r="D31" s="2">
        <v>6200</v>
      </c>
      <c r="E31" s="2">
        <v>2750</v>
      </c>
      <c r="F31" s="2"/>
      <c r="G31" s="2"/>
    </row>
    <row r="32" spans="1:14" x14ac:dyDescent="0.25">
      <c r="B32" s="2">
        <v>2011</v>
      </c>
      <c r="C32" s="2">
        <v>18800</v>
      </c>
      <c r="D32" s="2">
        <v>5500</v>
      </c>
      <c r="E32" s="2"/>
      <c r="F32" s="2"/>
      <c r="G32" s="2"/>
    </row>
    <row r="33" spans="1:7" x14ac:dyDescent="0.25">
      <c r="B33" s="2">
        <v>2012</v>
      </c>
      <c r="C33" s="2">
        <v>21300</v>
      </c>
      <c r="D33" s="2"/>
      <c r="E33" s="2"/>
      <c r="F33" s="2"/>
      <c r="G33" s="2"/>
    </row>
    <row r="35" spans="1:7" x14ac:dyDescent="0.25">
      <c r="A35" s="1" t="s">
        <v>18</v>
      </c>
      <c r="B35" s="1" t="s">
        <v>19</v>
      </c>
      <c r="C35" s="1"/>
      <c r="D35" s="1"/>
      <c r="E35" s="1"/>
      <c r="F35" s="1"/>
      <c r="G35" s="1"/>
    </row>
    <row r="37" spans="1:7" x14ac:dyDescent="0.25">
      <c r="B37" s="2"/>
      <c r="C37" s="2"/>
      <c r="D37" s="2" t="s">
        <v>16</v>
      </c>
      <c r="E37" s="2"/>
      <c r="F37" s="2"/>
      <c r="G37" s="2"/>
    </row>
    <row r="38" spans="1:7" x14ac:dyDescent="0.25">
      <c r="B38" s="2" t="s">
        <v>17</v>
      </c>
      <c r="C38" s="2">
        <v>0</v>
      </c>
      <c r="D38" s="2">
        <v>1</v>
      </c>
      <c r="E38" s="2">
        <v>2</v>
      </c>
      <c r="F38" s="2">
        <v>3</v>
      </c>
      <c r="G38" s="2"/>
    </row>
    <row r="39" spans="1:7" x14ac:dyDescent="0.25">
      <c r="B39" s="2">
        <v>2009</v>
      </c>
      <c r="C39" s="2">
        <f>C30</f>
        <v>17500</v>
      </c>
      <c r="D39" s="2">
        <f>D30+C39</f>
        <v>22500</v>
      </c>
      <c r="E39" s="2">
        <f>E30+D39</f>
        <v>24750</v>
      </c>
      <c r="F39" s="2">
        <f>F30+E39</f>
        <v>25500</v>
      </c>
      <c r="G39" s="2"/>
    </row>
    <row r="40" spans="1:7" x14ac:dyDescent="0.25">
      <c r="B40" s="2">
        <v>2010</v>
      </c>
      <c r="C40" s="2">
        <f t="shared" ref="C40:C42" si="9">C31</f>
        <v>21000</v>
      </c>
      <c r="D40" s="2">
        <f t="shared" ref="D40:D41" si="10">D31+C40</f>
        <v>27200</v>
      </c>
      <c r="E40" s="2">
        <f>E31+D40</f>
        <v>29950</v>
      </c>
      <c r="F40" s="2"/>
      <c r="G40" s="2"/>
    </row>
    <row r="41" spans="1:7" x14ac:dyDescent="0.25">
      <c r="B41" s="2">
        <v>2011</v>
      </c>
      <c r="C41" s="2">
        <f t="shared" si="9"/>
        <v>18800</v>
      </c>
      <c r="D41" s="2">
        <f t="shared" si="10"/>
        <v>24300</v>
      </c>
      <c r="E41" s="2"/>
      <c r="F41" s="2"/>
      <c r="G41" s="2"/>
    </row>
    <row r="42" spans="1:7" x14ac:dyDescent="0.25">
      <c r="B42" s="2">
        <v>2012</v>
      </c>
      <c r="C42" s="2">
        <f t="shared" si="9"/>
        <v>21300</v>
      </c>
      <c r="D42" s="2"/>
      <c r="E42" s="2"/>
      <c r="F42" s="2"/>
      <c r="G42" s="2"/>
    </row>
    <row r="44" spans="1:7" x14ac:dyDescent="0.25">
      <c r="A44" s="1" t="s">
        <v>20</v>
      </c>
      <c r="B44" s="1" t="s">
        <v>21</v>
      </c>
      <c r="C44" s="1" t="s">
        <v>22</v>
      </c>
      <c r="D44" s="1"/>
      <c r="E44" s="1"/>
      <c r="F44" s="1"/>
      <c r="G44" s="1"/>
    </row>
    <row r="46" spans="1:7" x14ac:dyDescent="0.25">
      <c r="B46" t="s">
        <v>21</v>
      </c>
      <c r="D46">
        <f>SUM(D39:D41)/SUM(C39:C41)</f>
        <v>1.2914485165794067</v>
      </c>
      <c r="E46">
        <f>SUM(E39:E40)/SUM(D39:D40)</f>
        <v>1.1006036217303823</v>
      </c>
      <c r="F46">
        <f>F39/E39</f>
        <v>1.0303030303030303</v>
      </c>
    </row>
    <row r="49" spans="1:7" x14ac:dyDescent="0.25">
      <c r="A49" s="1" t="s">
        <v>23</v>
      </c>
      <c r="B49" s="1" t="s">
        <v>24</v>
      </c>
      <c r="C49" s="1"/>
      <c r="D49" s="1"/>
      <c r="E49" s="1"/>
      <c r="F49" s="1"/>
      <c r="G49" s="1"/>
    </row>
    <row r="51" spans="1:7" x14ac:dyDescent="0.25">
      <c r="B51" s="2"/>
      <c r="C51" s="2"/>
      <c r="D51" s="2" t="s">
        <v>16</v>
      </c>
      <c r="E51" s="2"/>
      <c r="F51" s="2"/>
      <c r="G51" s="2"/>
    </row>
    <row r="52" spans="1:7" x14ac:dyDescent="0.25">
      <c r="B52" s="2" t="s">
        <v>17</v>
      </c>
      <c r="C52" s="2">
        <v>0</v>
      </c>
      <c r="D52" s="2">
        <v>1</v>
      </c>
      <c r="E52" s="2">
        <v>2</v>
      </c>
      <c r="F52" s="2">
        <v>3</v>
      </c>
      <c r="G52" s="2"/>
    </row>
    <row r="53" spans="1:7" x14ac:dyDescent="0.25">
      <c r="B53" s="2">
        <v>2009</v>
      </c>
      <c r="C53" s="2">
        <v>17500</v>
      </c>
      <c r="D53" s="2">
        <v>22500</v>
      </c>
      <c r="E53" s="2">
        <v>24750</v>
      </c>
      <c r="F53" s="2">
        <v>25500</v>
      </c>
      <c r="G53" s="2"/>
    </row>
    <row r="54" spans="1:7" x14ac:dyDescent="0.25">
      <c r="B54" s="2">
        <v>2010</v>
      </c>
      <c r="C54" s="2">
        <v>21000</v>
      </c>
      <c r="D54" s="2">
        <v>27200</v>
      </c>
      <c r="E54" s="2">
        <v>29950</v>
      </c>
      <c r="F54" s="3">
        <f>E54*F$46</f>
        <v>30857.575757575756</v>
      </c>
      <c r="G54" s="2"/>
    </row>
    <row r="55" spans="1:7" x14ac:dyDescent="0.25">
      <c r="B55" s="2">
        <v>2011</v>
      </c>
      <c r="C55" s="2">
        <v>18800</v>
      </c>
      <c r="D55" s="2">
        <v>24300</v>
      </c>
      <c r="E55" s="3">
        <f t="shared" ref="D55:F56" si="11">D55*E$46</f>
        <v>26744.668008048291</v>
      </c>
      <c r="F55" s="3">
        <f t="shared" si="11"/>
        <v>27555.112493140663</v>
      </c>
      <c r="G55" s="2"/>
    </row>
    <row r="56" spans="1:7" x14ac:dyDescent="0.25">
      <c r="B56" s="2">
        <v>2012</v>
      </c>
      <c r="C56" s="2">
        <v>21300</v>
      </c>
      <c r="D56" s="3">
        <f t="shared" si="11"/>
        <v>27507.853403141362</v>
      </c>
      <c r="E56" s="3">
        <f t="shared" si="11"/>
        <v>30275.243081525805</v>
      </c>
      <c r="F56" s="3">
        <f t="shared" si="11"/>
        <v>31192.674690056891</v>
      </c>
      <c r="G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H2" sqref="H2"/>
    </sheetView>
  </sheetViews>
  <sheetFormatPr defaultRowHeight="15" x14ac:dyDescent="0.25"/>
  <cols>
    <col min="4" max="4" width="20.5703125" bestFit="1" customWidth="1"/>
    <col min="5" max="5" width="10.140625" bestFit="1" customWidth="1"/>
    <col min="6" max="6" width="20.5703125" bestFit="1" customWidth="1"/>
  </cols>
  <sheetData>
    <row r="1" spans="1:14" x14ac:dyDescent="0.25">
      <c r="A1" s="1" t="s">
        <v>25</v>
      </c>
      <c r="B1" s="1"/>
      <c r="C1" s="1"/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B3" t="s">
        <v>26</v>
      </c>
      <c r="C3">
        <v>0</v>
      </c>
      <c r="D3">
        <v>1</v>
      </c>
      <c r="E3">
        <v>2</v>
      </c>
      <c r="F3">
        <v>3</v>
      </c>
      <c r="H3" t="s">
        <v>32</v>
      </c>
    </row>
    <row r="4" spans="1:14" x14ac:dyDescent="0.25">
      <c r="B4">
        <v>2009</v>
      </c>
      <c r="C4" s="4">
        <v>0.47</v>
      </c>
      <c r="D4" s="4">
        <v>0.63</v>
      </c>
      <c r="E4" s="4">
        <v>0.7</v>
      </c>
      <c r="F4" s="4">
        <v>0.74</v>
      </c>
    </row>
    <row r="5" spans="1:14" x14ac:dyDescent="0.25">
      <c r="B5">
        <v>2010</v>
      </c>
      <c r="C5" s="4">
        <v>0.48</v>
      </c>
      <c r="D5" s="4">
        <v>0.62</v>
      </c>
      <c r="E5" s="4">
        <v>0.71</v>
      </c>
      <c r="F5" s="4">
        <f>E5*F$10</f>
        <v>0.75057142857142856</v>
      </c>
    </row>
    <row r="6" spans="1:14" x14ac:dyDescent="0.25">
      <c r="B6">
        <v>2011</v>
      </c>
      <c r="C6" s="4">
        <v>0.49</v>
      </c>
      <c r="D6" s="4">
        <v>0.6</v>
      </c>
      <c r="E6" s="4">
        <f t="shared" ref="D6:F7" si="0">D6*E$10</f>
        <v>0.67679999999999996</v>
      </c>
      <c r="F6" s="4">
        <f t="shared" si="0"/>
        <v>0.71547428571428573</v>
      </c>
    </row>
    <row r="7" spans="1:14" x14ac:dyDescent="0.25">
      <c r="B7">
        <v>2012</v>
      </c>
      <c r="C7" s="4">
        <v>0.5</v>
      </c>
      <c r="D7" s="4">
        <f t="shared" si="0"/>
        <v>0.64236111111111116</v>
      </c>
      <c r="E7" s="4">
        <f t="shared" si="0"/>
        <v>0.72458333333333336</v>
      </c>
      <c r="F7" s="4">
        <f t="shared" si="0"/>
        <v>0.7659880952380953</v>
      </c>
    </row>
    <row r="8" spans="1:14" x14ac:dyDescent="0.25">
      <c r="C8" s="4"/>
      <c r="D8" s="4"/>
      <c r="E8" s="4"/>
      <c r="F8" s="4"/>
    </row>
    <row r="9" spans="1:14" x14ac:dyDescent="0.25">
      <c r="C9" s="4"/>
      <c r="D9" s="4"/>
      <c r="E9" s="4"/>
      <c r="F9" s="4"/>
    </row>
    <row r="10" spans="1:14" x14ac:dyDescent="0.25">
      <c r="A10" s="1" t="s">
        <v>21</v>
      </c>
      <c r="C10" s="5"/>
      <c r="D10" s="5">
        <f>SUM(D4:D6)/SUM(C4:C6)</f>
        <v>1.2847222222222223</v>
      </c>
      <c r="E10" s="5">
        <f>SUM(E4:E5)/SUM(D4:D5)</f>
        <v>1.1279999999999999</v>
      </c>
      <c r="F10" s="5">
        <f>F4/E4</f>
        <v>1.0571428571428572</v>
      </c>
    </row>
    <row r="13" spans="1:14" x14ac:dyDescent="0.25">
      <c r="A13" t="s">
        <v>28</v>
      </c>
      <c r="E13" t="s">
        <v>29</v>
      </c>
    </row>
    <row r="15" spans="1:14" x14ac:dyDescent="0.25">
      <c r="B15" t="s">
        <v>26</v>
      </c>
      <c r="C15">
        <v>0</v>
      </c>
      <c r="D15">
        <v>1</v>
      </c>
      <c r="E15">
        <v>2</v>
      </c>
      <c r="F15">
        <v>3</v>
      </c>
      <c r="H15" t="s">
        <v>30</v>
      </c>
      <c r="I15" t="s">
        <v>31</v>
      </c>
    </row>
    <row r="16" spans="1:14" x14ac:dyDescent="0.25">
      <c r="B16">
        <v>2009</v>
      </c>
      <c r="C16" s="8">
        <v>0.47</v>
      </c>
      <c r="D16" s="8">
        <v>0.63</v>
      </c>
      <c r="E16" s="8">
        <v>0.7</v>
      </c>
      <c r="F16" s="8">
        <v>0.74</v>
      </c>
      <c r="H16">
        <f>1.42</f>
        <v>1.42</v>
      </c>
      <c r="I16" s="6">
        <v>0</v>
      </c>
    </row>
    <row r="17" spans="2:11" x14ac:dyDescent="0.25">
      <c r="B17">
        <v>2010</v>
      </c>
      <c r="C17" s="8">
        <v>0.48</v>
      </c>
      <c r="D17" s="8">
        <v>0.62</v>
      </c>
      <c r="E17" s="8">
        <v>0.71</v>
      </c>
      <c r="F17" s="4">
        <f>E17*F$10</f>
        <v>0.75057142857142856</v>
      </c>
      <c r="H17" s="6">
        <v>1.64</v>
      </c>
      <c r="I17" s="7">
        <f>(F17-E17)*H17</f>
        <v>6.6537142857142892E-2</v>
      </c>
      <c r="K17" t="s">
        <v>35</v>
      </c>
    </row>
    <row r="18" spans="2:11" x14ac:dyDescent="0.25">
      <c r="B18">
        <v>2011</v>
      </c>
      <c r="C18" s="8">
        <v>0.49</v>
      </c>
      <c r="D18" s="8">
        <v>0.6</v>
      </c>
      <c r="E18" s="4">
        <f t="shared" ref="E18:F18" si="1">D18*E$10</f>
        <v>0.67679999999999996</v>
      </c>
      <c r="F18" s="4">
        <f t="shared" si="1"/>
        <v>0.71547428571428573</v>
      </c>
      <c r="H18">
        <v>1.73</v>
      </c>
      <c r="I18" s="7">
        <f>(F18-D18)*H18</f>
        <v>0.19977051428571435</v>
      </c>
    </row>
    <row r="19" spans="2:11" x14ac:dyDescent="0.25">
      <c r="B19">
        <v>2012</v>
      </c>
      <c r="C19" s="8">
        <v>0.5</v>
      </c>
      <c r="D19" s="4">
        <f t="shared" ref="D19:F19" si="2">C19*D$10</f>
        <v>0.64236111111111116</v>
      </c>
      <c r="E19" s="4">
        <f t="shared" si="2"/>
        <v>0.72458333333333336</v>
      </c>
      <c r="F19" s="4">
        <f t="shared" si="2"/>
        <v>0.7659880952380953</v>
      </c>
      <c r="H19">
        <v>1.82</v>
      </c>
      <c r="I19" s="7">
        <f>(F19-C19)*H19</f>
        <v>0.48409833333333346</v>
      </c>
    </row>
    <row r="20" spans="2:11" x14ac:dyDescent="0.25">
      <c r="G20" t="s">
        <v>33</v>
      </c>
      <c r="H20" t="s">
        <v>34</v>
      </c>
      <c r="I20" s="6">
        <f>SUM(I16:I19)</f>
        <v>0.75040599047619072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tabSelected="1" topLeftCell="A52" workbookViewId="0">
      <selection activeCell="G71" sqref="G71"/>
    </sheetView>
  </sheetViews>
  <sheetFormatPr defaultRowHeight="15" x14ac:dyDescent="0.25"/>
  <cols>
    <col min="3" max="7" width="10.5703125" bestFit="1" customWidth="1"/>
  </cols>
  <sheetData>
    <row r="1" spans="1:7" x14ac:dyDescent="0.25">
      <c r="A1" t="s">
        <v>36</v>
      </c>
    </row>
    <row r="4" spans="1:7" x14ac:dyDescent="0.25">
      <c r="B4" t="s">
        <v>37</v>
      </c>
      <c r="C4" t="s">
        <v>38</v>
      </c>
    </row>
    <row r="5" spans="1:7" x14ac:dyDescent="0.25">
      <c r="B5">
        <v>2008</v>
      </c>
      <c r="C5">
        <v>100</v>
      </c>
    </row>
    <row r="6" spans="1:7" x14ac:dyDescent="0.25">
      <c r="B6">
        <v>2009</v>
      </c>
      <c r="C6">
        <v>105</v>
      </c>
    </row>
    <row r="7" spans="1:7" x14ac:dyDescent="0.25">
      <c r="B7">
        <v>2010</v>
      </c>
      <c r="C7">
        <v>111.83</v>
      </c>
    </row>
    <row r="8" spans="1:7" x14ac:dyDescent="0.25">
      <c r="B8">
        <v>2011</v>
      </c>
      <c r="C8">
        <v>119.99</v>
      </c>
    </row>
    <row r="9" spans="1:7" x14ac:dyDescent="0.25">
      <c r="B9">
        <v>2012</v>
      </c>
      <c r="C9">
        <v>126.47</v>
      </c>
    </row>
    <row r="11" spans="1:7" x14ac:dyDescent="0.25">
      <c r="A11" t="s">
        <v>39</v>
      </c>
    </row>
    <row r="12" spans="1:7" x14ac:dyDescent="0.25">
      <c r="B12" s="2" t="s">
        <v>0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</row>
    <row r="13" spans="1:7" x14ac:dyDescent="0.25">
      <c r="B13" s="2">
        <v>2008</v>
      </c>
      <c r="C13" s="2">
        <v>786</v>
      </c>
      <c r="D13" s="2">
        <v>1410</v>
      </c>
      <c r="E13" s="2">
        <v>2216</v>
      </c>
      <c r="F13" s="2">
        <v>2440</v>
      </c>
      <c r="G13" s="2">
        <v>2519</v>
      </c>
    </row>
    <row r="14" spans="1:7" x14ac:dyDescent="0.25">
      <c r="B14" s="2">
        <v>2009</v>
      </c>
      <c r="C14" s="2">
        <v>904</v>
      </c>
      <c r="D14" s="2">
        <v>1575</v>
      </c>
      <c r="E14" s="2">
        <v>2515</v>
      </c>
      <c r="F14" s="2">
        <v>2796</v>
      </c>
      <c r="G14" s="2"/>
    </row>
    <row r="15" spans="1:7" x14ac:dyDescent="0.25">
      <c r="B15" s="2">
        <v>2010</v>
      </c>
      <c r="C15" s="2">
        <v>995</v>
      </c>
      <c r="D15" s="2">
        <v>1814</v>
      </c>
      <c r="E15" s="2">
        <v>2880</v>
      </c>
      <c r="F15" s="2"/>
      <c r="G15" s="2"/>
    </row>
    <row r="16" spans="1:7" x14ac:dyDescent="0.25">
      <c r="B16" s="2">
        <v>2011</v>
      </c>
      <c r="C16" s="2">
        <v>1220</v>
      </c>
      <c r="D16" s="2">
        <v>2142</v>
      </c>
      <c r="E16" s="2"/>
      <c r="F16" s="2"/>
      <c r="G16" s="2"/>
    </row>
    <row r="17" spans="1:14" x14ac:dyDescent="0.25">
      <c r="B17" s="2">
        <v>2012</v>
      </c>
      <c r="C17" s="2">
        <v>1182</v>
      </c>
      <c r="D17" s="2"/>
      <c r="E17" s="2"/>
      <c r="F17" s="2"/>
      <c r="G17" s="2">
        <f>C17*D28*E28*F28*G28</f>
        <v>0</v>
      </c>
    </row>
    <row r="19" spans="1:14" x14ac:dyDescent="0.25">
      <c r="A19" t="s">
        <v>40</v>
      </c>
    </row>
    <row r="20" spans="1:14" x14ac:dyDescent="0.25">
      <c r="A20" t="s">
        <v>41</v>
      </c>
    </row>
    <row r="22" spans="1:14" x14ac:dyDescent="0.25">
      <c r="B22" s="2" t="s">
        <v>0</v>
      </c>
      <c r="C22" s="2">
        <v>0</v>
      </c>
      <c r="D22" s="2">
        <v>1</v>
      </c>
      <c r="E22" s="2">
        <v>2</v>
      </c>
      <c r="F22" s="2">
        <v>3</v>
      </c>
      <c r="G22" s="2">
        <v>4</v>
      </c>
      <c r="I22" t="s">
        <v>37</v>
      </c>
      <c r="J22">
        <v>2008</v>
      </c>
      <c r="K22">
        <v>2009</v>
      </c>
      <c r="L22">
        <v>2010</v>
      </c>
      <c r="M22">
        <v>2011</v>
      </c>
      <c r="N22">
        <v>2012</v>
      </c>
    </row>
    <row r="23" spans="1:14" x14ac:dyDescent="0.25">
      <c r="B23" s="2">
        <v>2008</v>
      </c>
      <c r="C23" s="2">
        <f>C13</f>
        <v>786</v>
      </c>
      <c r="D23" s="2">
        <f>D13-C13</f>
        <v>624</v>
      </c>
      <c r="E23" s="2">
        <f>E13-D13</f>
        <v>806</v>
      </c>
      <c r="F23" s="2">
        <f>F13-E13</f>
        <v>224</v>
      </c>
      <c r="G23" s="2">
        <f>G13-F13</f>
        <v>79</v>
      </c>
      <c r="I23" t="s">
        <v>38</v>
      </c>
      <c r="J23">
        <v>100</v>
      </c>
      <c r="K23">
        <v>105</v>
      </c>
      <c r="L23">
        <v>111.83</v>
      </c>
      <c r="M23">
        <v>119.99</v>
      </c>
      <c r="N23">
        <v>126.47</v>
      </c>
    </row>
    <row r="24" spans="1:14" x14ac:dyDescent="0.25">
      <c r="B24" s="2">
        <v>2009</v>
      </c>
      <c r="C24" s="2">
        <f t="shared" ref="C24:C27" si="0">C14</f>
        <v>904</v>
      </c>
      <c r="D24" s="2">
        <f t="shared" ref="D24:E26" si="1">D14-C14</f>
        <v>671</v>
      </c>
      <c r="E24" s="2">
        <f t="shared" si="1"/>
        <v>940</v>
      </c>
      <c r="F24" s="2">
        <f>F14-E14</f>
        <v>281</v>
      </c>
      <c r="G24" s="2"/>
      <c r="I24" t="s">
        <v>43</v>
      </c>
    </row>
    <row r="25" spans="1:14" x14ac:dyDescent="0.25">
      <c r="B25" s="2">
        <v>2010</v>
      </c>
      <c r="C25" s="2">
        <f t="shared" si="0"/>
        <v>995</v>
      </c>
      <c r="D25" s="2">
        <f t="shared" si="1"/>
        <v>819</v>
      </c>
      <c r="E25" s="2">
        <f t="shared" si="1"/>
        <v>1066</v>
      </c>
      <c r="F25" s="2"/>
      <c r="G25" s="2"/>
    </row>
    <row r="26" spans="1:14" x14ac:dyDescent="0.25">
      <c r="B26" s="2">
        <v>2011</v>
      </c>
      <c r="C26" s="2">
        <f t="shared" si="0"/>
        <v>1220</v>
      </c>
      <c r="D26" s="2">
        <f t="shared" si="1"/>
        <v>922</v>
      </c>
      <c r="E26" s="2"/>
      <c r="F26" s="2"/>
      <c r="G26" s="2"/>
    </row>
    <row r="27" spans="1:14" x14ac:dyDescent="0.25">
      <c r="B27" s="2">
        <v>2012</v>
      </c>
      <c r="C27" s="2">
        <f t="shared" si="0"/>
        <v>1182</v>
      </c>
      <c r="D27" s="2"/>
      <c r="E27" s="2"/>
      <c r="F27" s="2"/>
      <c r="G27" s="2"/>
    </row>
    <row r="28" spans="1:14" x14ac:dyDescent="0.25">
      <c r="A28" t="s">
        <v>42</v>
      </c>
    </row>
    <row r="29" spans="1:14" x14ac:dyDescent="0.25">
      <c r="B29" s="2" t="s">
        <v>0</v>
      </c>
      <c r="C29" s="2">
        <v>0</v>
      </c>
      <c r="D29" s="2">
        <v>1</v>
      </c>
      <c r="E29" s="2">
        <v>2</v>
      </c>
      <c r="F29" s="2">
        <v>3</v>
      </c>
      <c r="G29" s="2">
        <v>4</v>
      </c>
    </row>
    <row r="30" spans="1:14" x14ac:dyDescent="0.25">
      <c r="B30" s="2">
        <v>2008</v>
      </c>
      <c r="C30" s="2">
        <f>C23*($N$23/J$23)</f>
        <v>994.05419999999992</v>
      </c>
      <c r="D30" s="2">
        <f t="shared" ref="D30:F30" si="2">D23*($N$23/K$23)</f>
        <v>751.59314285714288</v>
      </c>
      <c r="E30" s="2">
        <f t="shared" si="2"/>
        <v>911.51587230617906</v>
      </c>
      <c r="F30" s="2">
        <f t="shared" si="2"/>
        <v>236.09700808400703</v>
      </c>
      <c r="G30" s="2">
        <f>G23*($N$23/N$23)</f>
        <v>79</v>
      </c>
    </row>
    <row r="31" spans="1:14" x14ac:dyDescent="0.25">
      <c r="B31" s="2">
        <v>2009</v>
      </c>
      <c r="C31" s="2">
        <f>C24*($N$23/K$23)</f>
        <v>1088.8464761904761</v>
      </c>
      <c r="D31" s="2">
        <f t="shared" ref="D31:F31" si="3">D24*($N$23/L$23)</f>
        <v>758.84261825985868</v>
      </c>
      <c r="E31" s="2">
        <f t="shared" si="3"/>
        <v>990.76423035252947</v>
      </c>
      <c r="F31" s="2">
        <f t="shared" si="3"/>
        <v>281</v>
      </c>
      <c r="G31" s="2"/>
    </row>
    <row r="32" spans="1:14" x14ac:dyDescent="0.25">
      <c r="B32" s="2">
        <v>2010</v>
      </c>
      <c r="C32" s="2">
        <f>C25*($N$23/L$23)</f>
        <v>1125.2584279710275</v>
      </c>
      <c r="D32" s="2">
        <f t="shared" ref="D32:E32" si="4">D25*($N$23/M$23)</f>
        <v>863.22968580715064</v>
      </c>
      <c r="E32" s="2">
        <f t="shared" si="4"/>
        <v>1066</v>
      </c>
      <c r="F32" s="2"/>
      <c r="G32" s="2"/>
    </row>
    <row r="33" spans="1:7" x14ac:dyDescent="0.25">
      <c r="B33" s="2">
        <v>2011</v>
      </c>
      <c r="C33" s="2">
        <f>C26*($N$23/M$23)</f>
        <v>1285.8854904575383</v>
      </c>
      <c r="D33" s="2">
        <f>D26*($N$23/N$23)</f>
        <v>922</v>
      </c>
      <c r="E33" s="2"/>
      <c r="F33" s="2"/>
      <c r="G33" s="2"/>
    </row>
    <row r="34" spans="1:7" x14ac:dyDescent="0.25">
      <c r="B34" s="2">
        <v>2012</v>
      </c>
      <c r="C34" s="2">
        <f>C27</f>
        <v>1182</v>
      </c>
      <c r="D34" s="2"/>
      <c r="E34" s="2"/>
      <c r="F34" s="2"/>
      <c r="G34" s="2"/>
    </row>
    <row r="36" spans="1:7" x14ac:dyDescent="0.25">
      <c r="A36" t="s">
        <v>44</v>
      </c>
    </row>
    <row r="38" spans="1:7" x14ac:dyDescent="0.25">
      <c r="B38" s="2" t="s">
        <v>0</v>
      </c>
      <c r="C38" s="2">
        <v>0</v>
      </c>
      <c r="D38" s="2">
        <v>1</v>
      </c>
      <c r="E38" s="2">
        <v>2</v>
      </c>
      <c r="F38" s="2">
        <v>3</v>
      </c>
      <c r="G38" s="2">
        <v>4</v>
      </c>
    </row>
    <row r="39" spans="1:7" x14ac:dyDescent="0.25">
      <c r="B39" s="2">
        <v>2008</v>
      </c>
      <c r="C39" s="2">
        <f>C30</f>
        <v>994.05419999999992</v>
      </c>
      <c r="D39" s="2">
        <f>D30+C39</f>
        <v>1745.6473428571428</v>
      </c>
      <c r="E39" s="2">
        <f t="shared" ref="E39:G39" si="5">E30+D39</f>
        <v>2657.1632151633221</v>
      </c>
      <c r="F39" s="2">
        <f t="shared" si="5"/>
        <v>2893.2602232473291</v>
      </c>
      <c r="G39" s="2">
        <f t="shared" si="5"/>
        <v>2972.2602232473291</v>
      </c>
    </row>
    <row r="40" spans="1:7" x14ac:dyDescent="0.25">
      <c r="B40" s="2">
        <v>2009</v>
      </c>
      <c r="C40" s="2">
        <f>C31</f>
        <v>1088.8464761904761</v>
      </c>
      <c r="D40" s="2">
        <f>D31+C40</f>
        <v>1847.6890944503348</v>
      </c>
      <c r="E40" s="2">
        <f t="shared" ref="E40:F40" si="6">E31+D40</f>
        <v>2838.4533248028642</v>
      </c>
      <c r="F40" s="2">
        <f t="shared" si="6"/>
        <v>3119.4533248028642</v>
      </c>
      <c r="G40" s="2"/>
    </row>
    <row r="41" spans="1:7" x14ac:dyDescent="0.25">
      <c r="B41" s="2">
        <v>2010</v>
      </c>
      <c r="C41" s="2">
        <f>C32</f>
        <v>1125.2584279710275</v>
      </c>
      <c r="D41" s="2">
        <f>D32+C41</f>
        <v>1988.4881137781781</v>
      </c>
      <c r="E41" s="2">
        <f>E32+D41</f>
        <v>3054.4881137781781</v>
      </c>
      <c r="F41" s="2"/>
      <c r="G41" s="2"/>
    </row>
    <row r="42" spans="1:7" x14ac:dyDescent="0.25">
      <c r="B42" s="2">
        <v>2011</v>
      </c>
      <c r="C42" s="2">
        <f>C33</f>
        <v>1285.8854904575383</v>
      </c>
      <c r="D42" s="2">
        <f>D33+C42</f>
        <v>2207.8854904575383</v>
      </c>
      <c r="E42" s="2"/>
      <c r="F42" s="2"/>
      <c r="G42" s="2"/>
    </row>
    <row r="43" spans="1:7" x14ac:dyDescent="0.25">
      <c r="B43" s="2">
        <v>2012</v>
      </c>
      <c r="C43" s="2">
        <f>C34</f>
        <v>1182</v>
      </c>
      <c r="D43" s="2"/>
      <c r="E43" s="2"/>
      <c r="F43" s="2"/>
      <c r="G43" s="2"/>
    </row>
    <row r="45" spans="1:7" x14ac:dyDescent="0.25">
      <c r="A45" t="s">
        <v>21</v>
      </c>
      <c r="D45">
        <f>SUM(D39:D42)/SUM(C39:C42)</f>
        <v>1.7333406194656429</v>
      </c>
      <c r="E45">
        <f>SUM(E39:E41)/SUM(D39:D41)</f>
        <v>1.5317759588271871</v>
      </c>
      <c r="F45">
        <f>SUM(F39:F40)/SUM(E39:E40)</f>
        <v>1.0940926289750175</v>
      </c>
      <c r="G45">
        <f>G39/F39</f>
        <v>1.0273048374167091</v>
      </c>
    </row>
    <row r="47" spans="1:7" x14ac:dyDescent="0.25">
      <c r="B47" s="2" t="s">
        <v>0</v>
      </c>
      <c r="C47" s="2">
        <v>0</v>
      </c>
      <c r="D47" s="2">
        <v>1</v>
      </c>
      <c r="E47" s="2">
        <v>2</v>
      </c>
      <c r="F47" s="2">
        <v>3</v>
      </c>
      <c r="G47" s="2">
        <v>4</v>
      </c>
    </row>
    <row r="48" spans="1:7" x14ac:dyDescent="0.25">
      <c r="B48" s="2">
        <v>2008</v>
      </c>
      <c r="C48" s="9">
        <v>994.05419999999992</v>
      </c>
      <c r="D48" s="9">
        <v>1745.6473428571428</v>
      </c>
      <c r="E48" s="9">
        <v>2657.1632151633221</v>
      </c>
      <c r="F48" s="9">
        <v>2893.2602232473291</v>
      </c>
      <c r="G48" s="9">
        <v>2972.2602232473291</v>
      </c>
    </row>
    <row r="49" spans="1:7" x14ac:dyDescent="0.25">
      <c r="B49" s="2">
        <v>2009</v>
      </c>
      <c r="C49" s="9">
        <v>1088.8464761904761</v>
      </c>
      <c r="D49" s="9">
        <v>1847.6890944503348</v>
      </c>
      <c r="E49" s="9">
        <v>2838.4533248028642</v>
      </c>
      <c r="F49" s="9">
        <v>3119.4533248028642</v>
      </c>
      <c r="G49" s="9">
        <f>F49*G$45</f>
        <v>3204.629490665619</v>
      </c>
    </row>
    <row r="50" spans="1:7" x14ac:dyDescent="0.25">
      <c r="B50" s="2">
        <v>2010</v>
      </c>
      <c r="C50" s="9">
        <v>1125.2584279710275</v>
      </c>
      <c r="D50" s="9">
        <v>1988.4881137781781</v>
      </c>
      <c r="E50" s="9">
        <v>3054.4881137781781</v>
      </c>
      <c r="F50" s="9">
        <f t="shared" ref="D50:G52" si="7">E50*F$45</f>
        <v>3341.8929305765091</v>
      </c>
      <c r="G50" s="9">
        <f t="shared" si="7"/>
        <v>3433.1427737099502</v>
      </c>
    </row>
    <row r="51" spans="1:7" x14ac:dyDescent="0.25">
      <c r="B51" s="2">
        <v>2011</v>
      </c>
      <c r="C51" s="9">
        <v>1285.8854904575383</v>
      </c>
      <c r="D51" s="9">
        <v>2207.8854904575383</v>
      </c>
      <c r="E51" s="9">
        <f t="shared" si="7"/>
        <v>3381.98591412623</v>
      </c>
      <c r="F51" s="9">
        <f t="shared" si="7"/>
        <v>3700.2058599428447</v>
      </c>
      <c r="G51" s="9">
        <f t="shared" si="7"/>
        <v>3801.2393793569381</v>
      </c>
    </row>
    <row r="52" spans="1:7" x14ac:dyDescent="0.25">
      <c r="B52" s="2">
        <v>2012</v>
      </c>
      <c r="C52" s="9">
        <v>1182</v>
      </c>
      <c r="D52" s="9">
        <f t="shared" si="7"/>
        <v>2048.8086122083901</v>
      </c>
      <c r="E52" s="9">
        <f t="shared" si="7"/>
        <v>3138.315776418905</v>
      </c>
      <c r="F52" s="9">
        <f t="shared" si="7"/>
        <v>3433.6081583759328</v>
      </c>
      <c r="G52" s="9">
        <f t="shared" si="7"/>
        <v>3527.3622708930734</v>
      </c>
    </row>
    <row r="54" spans="1:7" x14ac:dyDescent="0.25">
      <c r="A54" t="s">
        <v>45</v>
      </c>
    </row>
    <row r="56" spans="1:7" x14ac:dyDescent="0.25">
      <c r="B56" s="2" t="s">
        <v>0</v>
      </c>
      <c r="C56" s="2">
        <v>0</v>
      </c>
      <c r="D56" s="2">
        <v>1</v>
      </c>
      <c r="E56" s="2">
        <v>2</v>
      </c>
      <c r="F56" s="2">
        <v>3</v>
      </c>
      <c r="G56" s="2">
        <v>4</v>
      </c>
    </row>
    <row r="57" spans="1:7" x14ac:dyDescent="0.25">
      <c r="B57" s="2">
        <v>2008</v>
      </c>
      <c r="C57" s="2"/>
      <c r="D57" s="2"/>
      <c r="E57" s="2"/>
      <c r="F57" s="2"/>
      <c r="G57" s="2"/>
    </row>
    <row r="58" spans="1:7" x14ac:dyDescent="0.25">
      <c r="B58" s="2">
        <v>2009</v>
      </c>
      <c r="C58" s="2"/>
      <c r="D58" s="2"/>
      <c r="E58" s="2"/>
      <c r="F58" s="2"/>
      <c r="G58" s="9">
        <f>G49-F49</f>
        <v>85.176165862754715</v>
      </c>
    </row>
    <row r="59" spans="1:7" x14ac:dyDescent="0.25">
      <c r="B59" s="2">
        <v>2010</v>
      </c>
      <c r="C59" s="2"/>
      <c r="D59" s="2"/>
      <c r="E59" s="2"/>
      <c r="F59" s="9">
        <f>F50-E50</f>
        <v>287.40481679833101</v>
      </c>
      <c r="G59" s="9">
        <f t="shared" ref="G59:G61" si="8">G50-F50</f>
        <v>91.249843133441118</v>
      </c>
    </row>
    <row r="60" spans="1:7" x14ac:dyDescent="0.25">
      <c r="B60" s="2">
        <v>2011</v>
      </c>
      <c r="C60" s="2"/>
      <c r="D60" s="2"/>
      <c r="E60" s="9">
        <f>E51-D51</f>
        <v>1174.1004236686917</v>
      </c>
      <c r="F60" s="9">
        <f t="shared" ref="F60:F61" si="9">F51-E51</f>
        <v>318.21994581661465</v>
      </c>
      <c r="G60" s="9">
        <f t="shared" si="8"/>
        <v>101.03351941409346</v>
      </c>
    </row>
    <row r="61" spans="1:7" x14ac:dyDescent="0.25">
      <c r="B61" s="2">
        <v>2012</v>
      </c>
      <c r="C61" s="2"/>
      <c r="D61" s="9">
        <f>D52-C52</f>
        <v>866.80861220839006</v>
      </c>
      <c r="E61" s="9">
        <f>E52-D52</f>
        <v>1089.5071642105149</v>
      </c>
      <c r="F61" s="9">
        <f t="shared" si="9"/>
        <v>295.29238195702783</v>
      </c>
      <c r="G61" s="9">
        <f t="shared" si="8"/>
        <v>93.754112517140584</v>
      </c>
    </row>
    <row r="64" spans="1:7" x14ac:dyDescent="0.25">
      <c r="A64" t="s">
        <v>46</v>
      </c>
      <c r="E64" t="s">
        <v>47</v>
      </c>
    </row>
    <row r="66" spans="2:14" x14ac:dyDescent="0.25">
      <c r="B66" s="2" t="s">
        <v>0</v>
      </c>
      <c r="C66" s="2">
        <v>0</v>
      </c>
      <c r="D66" s="2">
        <v>1</v>
      </c>
      <c r="E66" s="2">
        <v>2</v>
      </c>
      <c r="F66" s="2">
        <v>3</v>
      </c>
      <c r="G66" s="2">
        <v>4</v>
      </c>
      <c r="I66" s="2" t="s">
        <v>0</v>
      </c>
      <c r="J66" s="2">
        <v>0</v>
      </c>
      <c r="K66" s="2">
        <v>1</v>
      </c>
      <c r="L66" s="2">
        <v>2</v>
      </c>
      <c r="M66" s="2">
        <v>3</v>
      </c>
      <c r="N66" s="2">
        <v>4</v>
      </c>
    </row>
    <row r="67" spans="2:14" x14ac:dyDescent="0.25">
      <c r="B67" s="2">
        <v>2008</v>
      </c>
      <c r="C67" s="2"/>
      <c r="D67" s="2"/>
      <c r="E67" s="2"/>
      <c r="F67" s="2"/>
      <c r="G67" s="2"/>
      <c r="I67" s="2">
        <v>2008</v>
      </c>
      <c r="J67" s="2"/>
      <c r="K67" s="2"/>
      <c r="L67" s="2"/>
      <c r="M67" s="2"/>
      <c r="N67" s="2"/>
    </row>
    <row r="68" spans="2:14" x14ac:dyDescent="0.25">
      <c r="B68" s="2">
        <v>2009</v>
      </c>
      <c r="C68" s="2"/>
      <c r="D68" s="2"/>
      <c r="E68" s="2"/>
      <c r="F68" s="2"/>
      <c r="G68" s="2">
        <f>1.1</f>
        <v>1.1000000000000001</v>
      </c>
      <c r="I68" s="2">
        <v>2009</v>
      </c>
      <c r="J68" s="2"/>
      <c r="K68" s="2"/>
      <c r="L68" s="2"/>
      <c r="M68" s="2"/>
      <c r="N68" s="2">
        <f>G58*G68</f>
        <v>93.693782449030195</v>
      </c>
    </row>
    <row r="69" spans="2:14" x14ac:dyDescent="0.25">
      <c r="B69" s="2">
        <v>2010</v>
      </c>
      <c r="C69" s="2"/>
      <c r="D69" s="2"/>
      <c r="E69" s="2"/>
      <c r="F69" s="2">
        <f>1.1</f>
        <v>1.1000000000000001</v>
      </c>
      <c r="G69" s="2">
        <f>1.1^(B69-$B$67)</f>
        <v>1.2100000000000002</v>
      </c>
      <c r="I69" s="2">
        <v>2010</v>
      </c>
      <c r="J69" s="2"/>
      <c r="K69" s="2"/>
      <c r="L69" s="2"/>
      <c r="M69" s="2">
        <f>F69*F59</f>
        <v>316.14529847816414</v>
      </c>
      <c r="N69" s="2">
        <f>G59*G69</f>
        <v>110.41231019146377</v>
      </c>
    </row>
    <row r="70" spans="2:14" x14ac:dyDescent="0.25">
      <c r="B70" s="2">
        <v>2011</v>
      </c>
      <c r="C70" s="2"/>
      <c r="D70" s="2"/>
      <c r="E70" s="2">
        <f>F69</f>
        <v>1.1000000000000001</v>
      </c>
      <c r="F70" s="2">
        <f>G69</f>
        <v>1.2100000000000002</v>
      </c>
      <c r="G70" s="2">
        <f t="shared" ref="G70:G71" si="10">1.1^(B70-$B$67)</f>
        <v>1.3310000000000004</v>
      </c>
      <c r="I70" s="2">
        <v>2011</v>
      </c>
      <c r="J70" s="2"/>
      <c r="K70" s="2"/>
      <c r="L70" s="2">
        <f>E70*E60</f>
        <v>1291.510466035561</v>
      </c>
      <c r="M70" s="2">
        <f t="shared" ref="M70:M71" si="11">F70*F60</f>
        <v>385.04613443810376</v>
      </c>
      <c r="N70" s="2">
        <f t="shared" ref="N70:N71" si="12">G60*G70</f>
        <v>134.47561434015844</v>
      </c>
    </row>
    <row r="71" spans="2:14" x14ac:dyDescent="0.25">
      <c r="B71" s="2">
        <v>2012</v>
      </c>
      <c r="C71" s="2"/>
      <c r="D71" s="2">
        <f>E70</f>
        <v>1.1000000000000001</v>
      </c>
      <c r="E71" s="2">
        <f>F70</f>
        <v>1.2100000000000002</v>
      </c>
      <c r="F71" s="2">
        <f>G70</f>
        <v>1.3310000000000004</v>
      </c>
      <c r="G71" s="2">
        <f t="shared" si="10"/>
        <v>1.4641000000000004</v>
      </c>
      <c r="I71" s="2">
        <v>2012</v>
      </c>
      <c r="J71" s="2"/>
      <c r="K71" s="2">
        <f>D71*D61</f>
        <v>953.48947342922918</v>
      </c>
      <c r="L71" s="2">
        <f>E71*E61</f>
        <v>1318.3036686947232</v>
      </c>
      <c r="M71" s="2">
        <f t="shared" si="11"/>
        <v>393.03416038480418</v>
      </c>
      <c r="N71" s="2">
        <f t="shared" si="12"/>
        <v>137.26539613634557</v>
      </c>
    </row>
    <row r="73" spans="2:14" x14ac:dyDescent="0.25">
      <c r="I73" t="s">
        <v>33</v>
      </c>
      <c r="J73" t="s">
        <v>34</v>
      </c>
      <c r="K73">
        <f>SUM(K68:N71)</f>
        <v>5133.3763045775841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8"/>
  <sheetViews>
    <sheetView topLeftCell="A28" workbookViewId="0">
      <selection activeCell="I51" sqref="I51"/>
    </sheetView>
  </sheetViews>
  <sheetFormatPr defaultRowHeight="15" x14ac:dyDescent="0.25"/>
  <cols>
    <col min="3" max="4" width="10.5703125" bestFit="1" customWidth="1"/>
    <col min="5" max="8" width="9.5703125" bestFit="1" customWidth="1"/>
    <col min="9" max="9" width="11.5703125" bestFit="1" customWidth="1"/>
  </cols>
  <sheetData>
    <row r="1" spans="1:20" x14ac:dyDescent="0.25">
      <c r="A1" t="s">
        <v>48</v>
      </c>
      <c r="E1" t="s">
        <v>70</v>
      </c>
      <c r="F1" t="s">
        <v>71</v>
      </c>
    </row>
    <row r="2" spans="1:20" x14ac:dyDescent="0.25">
      <c r="M2" s="2" t="s">
        <v>52</v>
      </c>
      <c r="N2" s="2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 t="s">
        <v>57</v>
      </c>
    </row>
    <row r="3" spans="1:20" x14ac:dyDescent="0.25">
      <c r="D3" t="s">
        <v>49</v>
      </c>
      <c r="F3" t="s">
        <v>83</v>
      </c>
      <c r="M3" s="2">
        <v>1</v>
      </c>
      <c r="N3" s="2"/>
      <c r="O3" s="2"/>
      <c r="P3" s="2"/>
      <c r="Q3" s="2"/>
      <c r="R3" s="2"/>
      <c r="S3" s="2"/>
      <c r="T3" s="2"/>
    </row>
    <row r="4" spans="1:20" x14ac:dyDescent="0.25">
      <c r="M4" s="2">
        <v>2</v>
      </c>
      <c r="N4" s="2"/>
      <c r="O4" s="2"/>
      <c r="P4" s="2"/>
      <c r="Q4" s="2"/>
      <c r="R4" s="2"/>
      <c r="S4" s="2"/>
      <c r="T4" s="2"/>
    </row>
    <row r="5" spans="1:20" x14ac:dyDescent="0.25">
      <c r="B5" t="s">
        <v>50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 t="s">
        <v>57</v>
      </c>
      <c r="M5" s="2">
        <v>3</v>
      </c>
      <c r="N5" s="2"/>
      <c r="O5" s="2"/>
      <c r="P5" s="2"/>
      <c r="Q5" s="2"/>
      <c r="R5" s="2"/>
      <c r="S5" s="2"/>
      <c r="T5" s="2"/>
    </row>
    <row r="6" spans="1:20" x14ac:dyDescent="0.25">
      <c r="B6">
        <v>1</v>
      </c>
      <c r="C6">
        <v>2777</v>
      </c>
      <c r="D6">
        <v>3264</v>
      </c>
      <c r="E6">
        <v>3452</v>
      </c>
      <c r="F6">
        <v>3594</v>
      </c>
      <c r="G6">
        <v>3719</v>
      </c>
      <c r="H6">
        <v>3717</v>
      </c>
      <c r="I6">
        <v>3717</v>
      </c>
      <c r="M6" s="2">
        <v>4</v>
      </c>
      <c r="N6" s="2"/>
      <c r="O6" s="2"/>
      <c r="P6" s="2"/>
      <c r="Q6" s="2"/>
      <c r="R6" s="2"/>
      <c r="S6" s="2"/>
      <c r="T6" s="2"/>
    </row>
    <row r="7" spans="1:20" x14ac:dyDescent="0.25">
      <c r="B7">
        <v>2</v>
      </c>
      <c r="C7">
        <v>3252</v>
      </c>
      <c r="D7">
        <v>3804</v>
      </c>
      <c r="E7">
        <v>3973</v>
      </c>
      <c r="F7">
        <v>4231</v>
      </c>
      <c r="G7">
        <v>4319</v>
      </c>
      <c r="M7" s="2">
        <v>5</v>
      </c>
      <c r="N7" s="2"/>
      <c r="O7" s="2"/>
      <c r="P7" s="2"/>
      <c r="Q7" s="2"/>
      <c r="R7" s="2"/>
      <c r="S7" s="2"/>
      <c r="T7" s="2"/>
    </row>
    <row r="8" spans="1:20" x14ac:dyDescent="0.25">
      <c r="B8">
        <v>3</v>
      </c>
      <c r="C8">
        <v>3725</v>
      </c>
      <c r="D8">
        <v>4404</v>
      </c>
      <c r="E8">
        <v>4779</v>
      </c>
      <c r="F8">
        <v>4946</v>
      </c>
      <c r="J8" s="1" t="s">
        <v>86</v>
      </c>
      <c r="M8" s="2">
        <v>6</v>
      </c>
      <c r="N8" s="2"/>
      <c r="O8" s="2"/>
      <c r="P8" s="2"/>
      <c r="Q8" s="2"/>
      <c r="R8" s="2"/>
      <c r="S8" s="2"/>
      <c r="T8" s="2"/>
    </row>
    <row r="9" spans="1:20" x14ac:dyDescent="0.25">
      <c r="B9">
        <v>4</v>
      </c>
      <c r="C9">
        <v>4521</v>
      </c>
      <c r="D9">
        <v>5422</v>
      </c>
      <c r="E9">
        <v>5676</v>
      </c>
    </row>
    <row r="10" spans="1:20" x14ac:dyDescent="0.25">
      <c r="B10">
        <v>5</v>
      </c>
      <c r="C10">
        <v>5369</v>
      </c>
      <c r="D10">
        <v>6142</v>
      </c>
      <c r="M10" s="1" t="s">
        <v>61</v>
      </c>
      <c r="N10" s="1"/>
      <c r="O10" s="1"/>
      <c r="P10" s="1"/>
      <c r="Q10" s="1"/>
    </row>
    <row r="11" spans="1:20" x14ac:dyDescent="0.25">
      <c r="B11">
        <v>6</v>
      </c>
      <c r="C11">
        <v>5818</v>
      </c>
      <c r="M11" s="1" t="s">
        <v>62</v>
      </c>
      <c r="N11" s="1"/>
      <c r="O11" s="1"/>
      <c r="P11" s="1"/>
      <c r="Q11" s="1"/>
    </row>
    <row r="14" spans="1:20" x14ac:dyDescent="0.25">
      <c r="C14" t="s">
        <v>56</v>
      </c>
      <c r="D14" t="s">
        <v>51</v>
      </c>
      <c r="F14" t="s">
        <v>84</v>
      </c>
    </row>
    <row r="15" spans="1:20" x14ac:dyDescent="0.25">
      <c r="O15" t="s">
        <v>63</v>
      </c>
    </row>
    <row r="16" spans="1:20" x14ac:dyDescent="0.25">
      <c r="B16" s="2" t="s">
        <v>52</v>
      </c>
      <c r="C16" s="2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 t="s">
        <v>57</v>
      </c>
      <c r="L16" s="2" t="s">
        <v>52</v>
      </c>
      <c r="M16" s="2">
        <v>0</v>
      </c>
      <c r="N16" s="2">
        <v>1</v>
      </c>
      <c r="O16" s="2">
        <v>2</v>
      </c>
      <c r="P16" s="2">
        <v>3</v>
      </c>
      <c r="Q16" s="2">
        <v>4</v>
      </c>
      <c r="R16" s="2">
        <v>5</v>
      </c>
      <c r="S16" s="2" t="s">
        <v>57</v>
      </c>
    </row>
    <row r="17" spans="1:30" x14ac:dyDescent="0.25">
      <c r="B17" s="2">
        <v>1</v>
      </c>
      <c r="C17" s="2">
        <v>414</v>
      </c>
      <c r="D17" s="2">
        <v>460</v>
      </c>
      <c r="E17" s="2">
        <v>482</v>
      </c>
      <c r="F17" s="2">
        <v>488</v>
      </c>
      <c r="G17" s="2">
        <v>492</v>
      </c>
      <c r="H17" s="2">
        <v>494</v>
      </c>
      <c r="I17" s="2">
        <v>494</v>
      </c>
      <c r="L17" s="2">
        <v>1</v>
      </c>
      <c r="M17" s="11">
        <f>C17/$I17</f>
        <v>0.83805668016194335</v>
      </c>
      <c r="N17" s="11">
        <f t="shared" ref="N17:S22" si="0">D17/$I17</f>
        <v>0.93117408906882593</v>
      </c>
      <c r="O17" s="11">
        <f t="shared" si="0"/>
        <v>0.97570850202429149</v>
      </c>
      <c r="P17" s="11">
        <f t="shared" si="0"/>
        <v>0.98785425101214575</v>
      </c>
      <c r="Q17" s="11">
        <f t="shared" si="0"/>
        <v>0.99595141700404854</v>
      </c>
      <c r="R17" s="11">
        <f t="shared" si="0"/>
        <v>1</v>
      </c>
      <c r="S17" s="11">
        <f t="shared" si="0"/>
        <v>1</v>
      </c>
    </row>
    <row r="18" spans="1:30" x14ac:dyDescent="0.25">
      <c r="B18" s="2">
        <v>2</v>
      </c>
      <c r="C18" s="2">
        <v>453</v>
      </c>
      <c r="D18" s="2">
        <v>506</v>
      </c>
      <c r="E18" s="2">
        <v>526</v>
      </c>
      <c r="F18" s="2">
        <v>536</v>
      </c>
      <c r="G18" s="2">
        <v>539</v>
      </c>
      <c r="H18" s="2"/>
      <c r="I18" s="9">
        <f>G18/Q17</f>
        <v>541.19105691056916</v>
      </c>
      <c r="L18" s="2">
        <v>2</v>
      </c>
      <c r="M18" s="11">
        <f t="shared" ref="M18:M21" si="1">C18/$I18</f>
        <v>0.83704265659152866</v>
      </c>
      <c r="N18" s="11">
        <f t="shared" si="0"/>
        <v>0.93497479963645369</v>
      </c>
      <c r="O18" s="11">
        <f t="shared" si="0"/>
        <v>0.97193032531378387</v>
      </c>
      <c r="P18" s="11">
        <f t="shared" si="0"/>
        <v>0.99040808815244896</v>
      </c>
      <c r="Q18" s="11">
        <f t="shared" si="0"/>
        <v>0.99595141700404843</v>
      </c>
      <c r="R18" s="11">
        <f t="shared" si="0"/>
        <v>0</v>
      </c>
      <c r="S18" s="11">
        <f t="shared" si="0"/>
        <v>1</v>
      </c>
    </row>
    <row r="19" spans="1:30" x14ac:dyDescent="0.25">
      <c r="B19" s="2">
        <v>3</v>
      </c>
      <c r="C19" s="2">
        <v>494</v>
      </c>
      <c r="D19" s="2">
        <v>548</v>
      </c>
      <c r="E19" s="2">
        <v>572</v>
      </c>
      <c r="F19" s="2">
        <v>582</v>
      </c>
      <c r="G19" s="2"/>
      <c r="H19" s="2"/>
      <c r="I19" s="9">
        <f>F19/P19</f>
        <v>588.39516729189143</v>
      </c>
      <c r="L19" s="2">
        <v>3</v>
      </c>
      <c r="M19" s="11">
        <f t="shared" si="1"/>
        <v>0.83957181748050658</v>
      </c>
      <c r="N19" s="11">
        <f t="shared" si="0"/>
        <v>0.93134687445205988</v>
      </c>
      <c r="O19" s="11">
        <f t="shared" si="0"/>
        <v>0.97213578866163919</v>
      </c>
      <c r="P19" s="11">
        <f>AVERAGE(P17:P18)</f>
        <v>0.9891311695822973</v>
      </c>
      <c r="Q19" s="11">
        <f t="shared" si="0"/>
        <v>0</v>
      </c>
      <c r="R19" s="11">
        <f t="shared" si="0"/>
        <v>0</v>
      </c>
      <c r="S19" s="11">
        <f t="shared" si="0"/>
        <v>1</v>
      </c>
      <c r="U19" s="1" t="s">
        <v>89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B20" s="2">
        <v>4</v>
      </c>
      <c r="C20" s="2">
        <v>530</v>
      </c>
      <c r="D20" s="2">
        <v>588</v>
      </c>
      <c r="E20" s="2">
        <v>615</v>
      </c>
      <c r="F20" s="2"/>
      <c r="G20" s="2"/>
      <c r="H20" s="2"/>
      <c r="I20" s="9">
        <f>E20/O20</f>
        <v>631.89808894488317</v>
      </c>
      <c r="J20" s="1" t="s">
        <v>86</v>
      </c>
      <c r="L20" s="2">
        <v>4</v>
      </c>
      <c r="M20" s="11">
        <f t="shared" si="1"/>
        <v>0.83874284362051432</v>
      </c>
      <c r="N20" s="11">
        <f t="shared" si="0"/>
        <v>0.93052979631860833</v>
      </c>
      <c r="O20" s="11">
        <f>AVERAGE(O17:O19)</f>
        <v>0.97325820533323826</v>
      </c>
      <c r="P20" s="11">
        <f t="shared" si="0"/>
        <v>0</v>
      </c>
      <c r="Q20" s="11">
        <f t="shared" si="0"/>
        <v>0</v>
      </c>
      <c r="R20" s="11">
        <f t="shared" si="0"/>
        <v>0</v>
      </c>
      <c r="S20" s="11">
        <f t="shared" si="0"/>
        <v>1</v>
      </c>
    </row>
    <row r="21" spans="1:30" x14ac:dyDescent="0.25">
      <c r="B21" s="2">
        <v>5</v>
      </c>
      <c r="C21" s="2">
        <v>545</v>
      </c>
      <c r="D21" s="2">
        <v>605</v>
      </c>
      <c r="E21" s="2"/>
      <c r="F21" s="2"/>
      <c r="G21" s="2"/>
      <c r="H21" s="2"/>
      <c r="I21" s="9">
        <f>D21/N21</f>
        <v>649.13718036315765</v>
      </c>
      <c r="L21" s="2">
        <v>5</v>
      </c>
      <c r="M21" s="11">
        <f t="shared" si="1"/>
        <v>0.83957600409685595</v>
      </c>
      <c r="N21" s="11">
        <f>AVERAGE(N17:N20)</f>
        <v>0.93200638986898698</v>
      </c>
      <c r="O21" s="11">
        <f t="shared" si="0"/>
        <v>0</v>
      </c>
      <c r="P21" s="11">
        <f t="shared" si="0"/>
        <v>0</v>
      </c>
      <c r="Q21" s="11">
        <f t="shared" si="0"/>
        <v>0</v>
      </c>
      <c r="R21" s="11">
        <f t="shared" si="0"/>
        <v>0</v>
      </c>
      <c r="S21" s="11">
        <f t="shared" si="0"/>
        <v>1</v>
      </c>
    </row>
    <row r="22" spans="1:30" x14ac:dyDescent="0.25">
      <c r="B22" s="2">
        <v>6</v>
      </c>
      <c r="C22" s="2">
        <v>557</v>
      </c>
      <c r="D22" s="2"/>
      <c r="E22" s="2"/>
      <c r="F22" s="2"/>
      <c r="G22" s="2"/>
      <c r="H22" s="2"/>
      <c r="I22" s="9">
        <f>C22/M22</f>
        <v>664.20382560032488</v>
      </c>
      <c r="L22" s="2">
        <v>6</v>
      </c>
      <c r="M22" s="11">
        <f>AVERAGE(M17:M21)</f>
        <v>0.83859800039026988</v>
      </c>
      <c r="N22" s="11">
        <f t="shared" si="0"/>
        <v>0</v>
      </c>
      <c r="O22" s="11">
        <f t="shared" si="0"/>
        <v>0</v>
      </c>
      <c r="P22" s="11">
        <f t="shared" si="0"/>
        <v>0</v>
      </c>
      <c r="Q22" s="11">
        <f t="shared" si="0"/>
        <v>0</v>
      </c>
      <c r="R22" s="11">
        <f t="shared" si="0"/>
        <v>0</v>
      </c>
      <c r="S22" s="11">
        <f t="shared" si="0"/>
        <v>1</v>
      </c>
    </row>
    <row r="25" spans="1:30" x14ac:dyDescent="0.25">
      <c r="D25" t="s">
        <v>53</v>
      </c>
    </row>
    <row r="26" spans="1:30" x14ac:dyDescent="0.25">
      <c r="A26" t="s">
        <v>55</v>
      </c>
      <c r="D26" t="s">
        <v>54</v>
      </c>
      <c r="F26" t="s">
        <v>85</v>
      </c>
      <c r="O26" t="s">
        <v>63</v>
      </c>
    </row>
    <row r="27" spans="1:30" x14ac:dyDescent="0.25">
      <c r="B27" s="2" t="s">
        <v>52</v>
      </c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 t="s">
        <v>57</v>
      </c>
      <c r="L27" s="2" t="s">
        <v>52</v>
      </c>
      <c r="M27" s="2">
        <v>0</v>
      </c>
      <c r="N27" s="2">
        <v>1</v>
      </c>
      <c r="O27" s="2">
        <v>2</v>
      </c>
      <c r="P27" s="2">
        <v>3</v>
      </c>
      <c r="Q27" s="2">
        <v>4</v>
      </c>
      <c r="R27" s="2">
        <v>5</v>
      </c>
      <c r="S27" s="2" t="s">
        <v>57</v>
      </c>
    </row>
    <row r="28" spans="1:30" x14ac:dyDescent="0.25">
      <c r="B28" s="2">
        <v>1</v>
      </c>
      <c r="C28" s="10">
        <f>C6/C17</f>
        <v>6.7077294685990339</v>
      </c>
      <c r="D28" s="10">
        <f t="shared" ref="D28:I28" si="2">D6/D17</f>
        <v>7.0956521739130434</v>
      </c>
      <c r="E28" s="10">
        <f t="shared" si="2"/>
        <v>7.1618257261410792</v>
      </c>
      <c r="F28" s="10">
        <f t="shared" si="2"/>
        <v>7.3647540983606561</v>
      </c>
      <c r="G28" s="10">
        <f t="shared" si="2"/>
        <v>7.558943089430894</v>
      </c>
      <c r="H28" s="10">
        <f t="shared" si="2"/>
        <v>7.5242914979757085</v>
      </c>
      <c r="I28" s="10">
        <f t="shared" si="2"/>
        <v>7.5242914979757085</v>
      </c>
      <c r="L28" s="2">
        <v>1</v>
      </c>
      <c r="M28" s="11">
        <f>C28/$I28</f>
        <v>0.89147655568682349</v>
      </c>
      <c r="N28" s="11">
        <f t="shared" ref="N28:N31" si="3">D28/$I28</f>
        <v>0.94303259992279886</v>
      </c>
      <c r="O28" s="11">
        <f t="shared" ref="O28:O30" si="4">E28/$I28</f>
        <v>0.95182725550543268</v>
      </c>
      <c r="P28" s="11">
        <f t="shared" ref="P28:P29" si="5">F28/$I28</f>
        <v>0.97879702033633686</v>
      </c>
      <c r="Q28" s="11">
        <f t="shared" ref="Q28:Q33" si="6">G28/$I28</f>
        <v>1.004605296254738</v>
      </c>
      <c r="R28" s="11">
        <f t="shared" ref="R28:R33" si="7">H28/$I28</f>
        <v>1</v>
      </c>
      <c r="S28" s="11">
        <f t="shared" ref="S28:S33" si="8">I28/$I28</f>
        <v>1</v>
      </c>
    </row>
    <row r="29" spans="1:30" x14ac:dyDescent="0.25">
      <c r="B29" s="2">
        <v>2</v>
      </c>
      <c r="C29" s="10">
        <f t="shared" ref="C29:G29" si="9">C7/C18</f>
        <v>7.1788079470198678</v>
      </c>
      <c r="D29" s="10">
        <f t="shared" si="9"/>
        <v>7.5177865612648223</v>
      </c>
      <c r="E29" s="10">
        <f t="shared" si="9"/>
        <v>7.5532319391634983</v>
      </c>
      <c r="F29" s="10">
        <f t="shared" si="9"/>
        <v>7.8936567164179108</v>
      </c>
      <c r="G29" s="10">
        <f t="shared" si="9"/>
        <v>8.0129870129870131</v>
      </c>
      <c r="H29" s="10"/>
      <c r="I29" s="10">
        <f>G29/Q28</f>
        <v>7.9762540003125348</v>
      </c>
      <c r="L29" s="2">
        <v>2</v>
      </c>
      <c r="M29" s="11">
        <f t="shared" ref="M29:M32" si="10">C29/$I29</f>
        <v>0.900022485083672</v>
      </c>
      <c r="N29" s="11">
        <f t="shared" si="3"/>
        <v>0.94252095795473056</v>
      </c>
      <c r="O29" s="11">
        <f t="shared" si="4"/>
        <v>0.94696482068744792</v>
      </c>
      <c r="P29" s="11">
        <f t="shared" si="5"/>
        <v>0.98964460210377103</v>
      </c>
      <c r="Q29" s="11">
        <f t="shared" si="6"/>
        <v>1.004605296254738</v>
      </c>
      <c r="R29" s="11">
        <f t="shared" si="7"/>
        <v>0</v>
      </c>
      <c r="S29" s="11">
        <f t="shared" si="8"/>
        <v>1</v>
      </c>
      <c r="U29" s="1" t="s">
        <v>64</v>
      </c>
      <c r="V29" s="1"/>
      <c r="W29" s="1"/>
      <c r="X29" s="1"/>
      <c r="Y29" s="1"/>
      <c r="Z29" s="1"/>
    </row>
    <row r="30" spans="1:30" x14ac:dyDescent="0.25">
      <c r="B30" s="2">
        <v>3</v>
      </c>
      <c r="C30" s="10">
        <f t="shared" ref="C30:F30" si="11">C8/C19</f>
        <v>7.5404858299595139</v>
      </c>
      <c r="D30" s="10">
        <f t="shared" si="11"/>
        <v>8.0364963503649633</v>
      </c>
      <c r="E30" s="10">
        <f t="shared" si="11"/>
        <v>8.354895104895105</v>
      </c>
      <c r="F30" s="10">
        <f t="shared" si="11"/>
        <v>8.4982817869415808</v>
      </c>
      <c r="G30" s="10"/>
      <c r="H30" s="10"/>
      <c r="I30" s="10">
        <f>F30/P30</f>
        <v>8.6345276284160182</v>
      </c>
      <c r="J30" s="1" t="s">
        <v>87</v>
      </c>
      <c r="K30" s="1"/>
      <c r="L30" s="2">
        <v>3</v>
      </c>
      <c r="M30" s="11">
        <f t="shared" si="10"/>
        <v>0.87329453960445502</v>
      </c>
      <c r="N30" s="11">
        <f t="shared" si="3"/>
        <v>0.93073954896120215</v>
      </c>
      <c r="O30" s="11">
        <f t="shared" si="4"/>
        <v>0.96761461245422975</v>
      </c>
      <c r="P30" s="11">
        <f>AVERAGE(P28:P29)</f>
        <v>0.98422081122005389</v>
      </c>
      <c r="Q30" s="11">
        <f t="shared" si="6"/>
        <v>0</v>
      </c>
      <c r="R30" s="11">
        <f t="shared" si="7"/>
        <v>0</v>
      </c>
      <c r="S30" s="11">
        <f t="shared" si="8"/>
        <v>1</v>
      </c>
    </row>
    <row r="31" spans="1:30" x14ac:dyDescent="0.25">
      <c r="B31" s="2">
        <v>4</v>
      </c>
      <c r="C31" s="10">
        <f t="shared" ref="C31:E31" si="12">C9/C20</f>
        <v>8.530188679245283</v>
      </c>
      <c r="D31" s="10">
        <f t="shared" si="12"/>
        <v>9.2210884353741491</v>
      </c>
      <c r="E31" s="10">
        <f t="shared" si="12"/>
        <v>9.2292682926829261</v>
      </c>
      <c r="F31" s="10"/>
      <c r="G31" s="10"/>
      <c r="H31" s="10"/>
      <c r="I31" s="10">
        <f>E31/O31</f>
        <v>9.6594125975602214</v>
      </c>
      <c r="L31" s="2">
        <v>4</v>
      </c>
      <c r="M31" s="11">
        <f t="shared" si="10"/>
        <v>0.8830960053823399</v>
      </c>
      <c r="N31" s="11">
        <f t="shared" si="3"/>
        <v>0.95462206860313803</v>
      </c>
      <c r="O31" s="11">
        <f>AVERAGE(O28:O30)</f>
        <v>0.95546889621570352</v>
      </c>
      <c r="P31" s="11">
        <f t="shared" ref="P31:P33" si="13">F31/$I31</f>
        <v>0</v>
      </c>
      <c r="Q31" s="11">
        <f t="shared" si="6"/>
        <v>0</v>
      </c>
      <c r="R31" s="11">
        <f t="shared" si="7"/>
        <v>0</v>
      </c>
      <c r="S31" s="11">
        <f t="shared" si="8"/>
        <v>1</v>
      </c>
    </row>
    <row r="32" spans="1:30" x14ac:dyDescent="0.25">
      <c r="B32" s="2">
        <v>5</v>
      </c>
      <c r="C32" s="10">
        <f t="shared" ref="C32:D32" si="14">C10/C21</f>
        <v>9.85137614678899</v>
      </c>
      <c r="D32" s="10">
        <f t="shared" si="14"/>
        <v>10.15206611570248</v>
      </c>
      <c r="E32" s="10"/>
      <c r="F32" s="10"/>
      <c r="G32" s="10"/>
      <c r="H32" s="10"/>
      <c r="I32" s="10">
        <f>D32/N32</f>
        <v>10.768808783414629</v>
      </c>
      <c r="L32" s="2">
        <v>5</v>
      </c>
      <c r="M32" s="11">
        <f t="shared" si="10"/>
        <v>0.914806488342647</v>
      </c>
      <c r="N32" s="11">
        <f>AVERAGE(N28:N31)</f>
        <v>0.94272879386046737</v>
      </c>
      <c r="O32" s="11">
        <f t="shared" ref="O32:O33" si="15">E32/$I32</f>
        <v>0</v>
      </c>
      <c r="P32" s="11">
        <f t="shared" si="13"/>
        <v>0</v>
      </c>
      <c r="Q32" s="11">
        <f t="shared" si="6"/>
        <v>0</v>
      </c>
      <c r="R32" s="11">
        <f t="shared" si="7"/>
        <v>0</v>
      </c>
      <c r="S32" s="11">
        <f t="shared" si="8"/>
        <v>1</v>
      </c>
    </row>
    <row r="33" spans="1:19" x14ac:dyDescent="0.25">
      <c r="B33" s="2">
        <v>6</v>
      </c>
      <c r="C33" s="10">
        <f t="shared" ref="C33" si="16">C11/C22</f>
        <v>10.44524236983842</v>
      </c>
      <c r="D33" s="10"/>
      <c r="E33" s="10"/>
      <c r="F33" s="10"/>
      <c r="G33" s="10"/>
      <c r="H33" s="10"/>
      <c r="I33" s="10">
        <f>C33/M33</f>
        <v>11.702838593982761</v>
      </c>
      <c r="L33" s="2">
        <v>6</v>
      </c>
      <c r="M33" s="11">
        <f>AVERAGE(M28:M32)</f>
        <v>0.89253921481998744</v>
      </c>
      <c r="N33" s="11">
        <f t="shared" ref="N33" si="17">D33/$I33</f>
        <v>0</v>
      </c>
      <c r="O33" s="11">
        <f t="shared" si="15"/>
        <v>0</v>
      </c>
      <c r="P33" s="11">
        <f t="shared" si="13"/>
        <v>0</v>
      </c>
      <c r="Q33" s="11">
        <f t="shared" si="6"/>
        <v>0</v>
      </c>
      <c r="R33" s="11">
        <f t="shared" si="7"/>
        <v>0</v>
      </c>
      <c r="S33" s="11">
        <f t="shared" si="8"/>
        <v>1</v>
      </c>
    </row>
    <row r="35" spans="1:19" x14ac:dyDescent="0.25">
      <c r="A35" t="s">
        <v>58</v>
      </c>
      <c r="D35" t="s">
        <v>59</v>
      </c>
      <c r="G35" t="s">
        <v>34</v>
      </c>
      <c r="H35" s="1" t="s">
        <v>60</v>
      </c>
      <c r="I35" s="1"/>
    </row>
    <row r="36" spans="1:19" x14ac:dyDescent="0.25">
      <c r="E36" t="s">
        <v>63</v>
      </c>
    </row>
    <row r="37" spans="1:19" x14ac:dyDescent="0.25">
      <c r="B37" s="2" t="s">
        <v>52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 t="s">
        <v>57</v>
      </c>
    </row>
    <row r="38" spans="1:19" x14ac:dyDescent="0.25">
      <c r="B38" s="2">
        <v>1</v>
      </c>
      <c r="C38" s="11">
        <f>C17/$I$17</f>
        <v>0.83805668016194335</v>
      </c>
      <c r="D38" s="11">
        <f t="shared" ref="D38:I38" si="18">D17/$I$17</f>
        <v>0.93117408906882593</v>
      </c>
      <c r="E38" s="11">
        <f t="shared" si="18"/>
        <v>0.97570850202429149</v>
      </c>
      <c r="F38" s="11">
        <f t="shared" si="18"/>
        <v>0.98785425101214575</v>
      </c>
      <c r="G38" s="11">
        <f t="shared" si="18"/>
        <v>0.99595141700404854</v>
      </c>
      <c r="H38" s="11">
        <f t="shared" si="18"/>
        <v>1</v>
      </c>
      <c r="I38" s="11">
        <f t="shared" si="18"/>
        <v>1</v>
      </c>
    </row>
    <row r="39" spans="1:19" x14ac:dyDescent="0.25">
      <c r="B39" s="2">
        <v>2</v>
      </c>
      <c r="C39" s="11">
        <f>C18/$I$18</f>
        <v>0.83704265659152866</v>
      </c>
      <c r="D39" s="11">
        <f t="shared" ref="D39:I39" si="19">D18/$I$18</f>
        <v>0.93497479963645369</v>
      </c>
      <c r="E39" s="11">
        <f t="shared" si="19"/>
        <v>0.97193032531378387</v>
      </c>
      <c r="F39" s="11">
        <f t="shared" si="19"/>
        <v>0.99040808815244896</v>
      </c>
      <c r="G39" s="11">
        <f t="shared" si="19"/>
        <v>0.99595141700404843</v>
      </c>
      <c r="H39" s="11">
        <f t="shared" si="19"/>
        <v>0</v>
      </c>
      <c r="I39" s="11">
        <f t="shared" si="19"/>
        <v>1</v>
      </c>
    </row>
    <row r="40" spans="1:19" x14ac:dyDescent="0.25">
      <c r="B40" s="2">
        <v>3</v>
      </c>
      <c r="C40" s="11">
        <f>C19/$I$19</f>
        <v>0.83957181748050658</v>
      </c>
      <c r="D40" s="11">
        <f t="shared" ref="D40:I40" si="20">D19/$I$19</f>
        <v>0.93134687445205988</v>
      </c>
      <c r="E40" s="11">
        <f t="shared" si="20"/>
        <v>0.97213578866163919</v>
      </c>
      <c r="F40" s="11">
        <f>AVERAGE(F38:F39)</f>
        <v>0.9891311695822973</v>
      </c>
      <c r="G40" s="11">
        <f t="shared" si="20"/>
        <v>0</v>
      </c>
      <c r="H40" s="11">
        <f t="shared" si="20"/>
        <v>0</v>
      </c>
      <c r="I40" s="11">
        <f t="shared" si="20"/>
        <v>1</v>
      </c>
      <c r="J40" s="1" t="s">
        <v>88</v>
      </c>
      <c r="K40" s="1"/>
      <c r="L40" s="1"/>
      <c r="M40" s="1"/>
      <c r="N40" s="1"/>
      <c r="O40" s="1"/>
    </row>
    <row r="41" spans="1:19" x14ac:dyDescent="0.25">
      <c r="B41" s="2">
        <v>4</v>
      </c>
      <c r="C41" s="11">
        <f>C20/$I$20</f>
        <v>0.83874284362051432</v>
      </c>
      <c r="D41" s="11">
        <f t="shared" ref="D41:I41" si="21">D20/$I$20</f>
        <v>0.93052979631860833</v>
      </c>
      <c r="E41" s="11">
        <f>AVERAGE(E38:E40)</f>
        <v>0.97325820533323826</v>
      </c>
      <c r="F41" s="11">
        <f t="shared" si="21"/>
        <v>0</v>
      </c>
      <c r="G41" s="11">
        <f t="shared" si="21"/>
        <v>0</v>
      </c>
      <c r="H41" s="11">
        <f t="shared" si="21"/>
        <v>0</v>
      </c>
      <c r="I41" s="11">
        <f t="shared" si="21"/>
        <v>1</v>
      </c>
    </row>
    <row r="42" spans="1:19" x14ac:dyDescent="0.25">
      <c r="B42" s="2">
        <v>5</v>
      </c>
      <c r="C42" s="11">
        <f>C21/$I$21</f>
        <v>0.83957600409685595</v>
      </c>
      <c r="D42" s="11">
        <f>AVERAGE(D38:D41)</f>
        <v>0.93200638986898698</v>
      </c>
      <c r="E42" s="11">
        <f t="shared" ref="E42:I42" si="22">E21/$I$21</f>
        <v>0</v>
      </c>
      <c r="F42" s="11">
        <f t="shared" si="22"/>
        <v>0</v>
      </c>
      <c r="G42" s="11">
        <f t="shared" si="22"/>
        <v>0</v>
      </c>
      <c r="H42" s="11">
        <f t="shared" si="22"/>
        <v>0</v>
      </c>
      <c r="I42" s="11">
        <f t="shared" si="22"/>
        <v>1</v>
      </c>
    </row>
    <row r="43" spans="1:19" x14ac:dyDescent="0.25">
      <c r="B43" s="2">
        <v>6</v>
      </c>
      <c r="C43" s="11">
        <f>AVERAGE(C38:C42)</f>
        <v>0.83859800039026988</v>
      </c>
      <c r="D43" s="11">
        <f t="shared" ref="D43:I43" si="23">D22/$I$22</f>
        <v>0</v>
      </c>
      <c r="E43" s="11">
        <f t="shared" si="23"/>
        <v>0</v>
      </c>
      <c r="F43" s="11">
        <f t="shared" si="23"/>
        <v>0</v>
      </c>
      <c r="G43" s="11">
        <f t="shared" si="23"/>
        <v>0</v>
      </c>
      <c r="H43" s="11">
        <f t="shared" si="23"/>
        <v>0</v>
      </c>
      <c r="I43" s="11">
        <f t="shared" si="23"/>
        <v>1</v>
      </c>
    </row>
    <row r="46" spans="1:19" x14ac:dyDescent="0.25">
      <c r="D46" t="s">
        <v>65</v>
      </c>
    </row>
    <row r="48" spans="1:19" x14ac:dyDescent="0.25">
      <c r="B48" s="2" t="s">
        <v>52</v>
      </c>
      <c r="C48" s="2">
        <v>0</v>
      </c>
      <c r="D48" s="2">
        <v>1</v>
      </c>
      <c r="E48" s="2">
        <v>2</v>
      </c>
      <c r="F48" s="2">
        <v>3</v>
      </c>
      <c r="G48" s="2">
        <v>4</v>
      </c>
      <c r="H48" s="2">
        <v>5</v>
      </c>
      <c r="I48" s="2" t="s">
        <v>57</v>
      </c>
    </row>
    <row r="49" spans="2:12" x14ac:dyDescent="0.25">
      <c r="B49" s="2">
        <v>1</v>
      </c>
      <c r="C49" s="2"/>
      <c r="D49" s="2"/>
      <c r="E49" s="2"/>
      <c r="F49" s="2"/>
      <c r="G49" s="2"/>
      <c r="H49" s="2"/>
      <c r="I49" s="9">
        <f>I17*I28</f>
        <v>3717</v>
      </c>
    </row>
    <row r="50" spans="2:12" x14ac:dyDescent="0.25">
      <c r="B50" s="2">
        <v>2</v>
      </c>
      <c r="C50" s="2"/>
      <c r="D50" s="2"/>
      <c r="E50" s="2"/>
      <c r="F50" s="2"/>
      <c r="G50" s="2"/>
      <c r="H50" s="2"/>
      <c r="I50" s="9">
        <f t="shared" ref="I50:I54" si="24">I18*I29</f>
        <v>4316.6773326162956</v>
      </c>
    </row>
    <row r="51" spans="2:12" x14ac:dyDescent="0.25">
      <c r="B51" s="2">
        <v>3</v>
      </c>
      <c r="C51" s="2"/>
      <c r="D51" s="2"/>
      <c r="E51" s="2"/>
      <c r="F51" s="2"/>
      <c r="G51" s="2"/>
      <c r="H51" s="2"/>
      <c r="I51" s="9">
        <f t="shared" si="24"/>
        <v>5080.5143284083015</v>
      </c>
      <c r="J51" s="1" t="s">
        <v>90</v>
      </c>
      <c r="K51" s="1"/>
      <c r="L51" s="1"/>
    </row>
    <row r="52" spans="2:12" x14ac:dyDescent="0.25">
      <c r="B52" s="2">
        <v>4</v>
      </c>
      <c r="C52" s="2"/>
      <c r="D52" s="2"/>
      <c r="E52" s="2"/>
      <c r="F52" s="2"/>
      <c r="G52" s="2"/>
      <c r="H52" s="2"/>
      <c r="I52" s="9">
        <f t="shared" si="24"/>
        <v>6103.7643607284335</v>
      </c>
    </row>
    <row r="53" spans="2:12" x14ac:dyDescent="0.25">
      <c r="B53" s="2">
        <v>5</v>
      </c>
      <c r="C53" s="2"/>
      <c r="D53" s="2"/>
      <c r="E53" s="2"/>
      <c r="F53" s="2"/>
      <c r="G53" s="2"/>
      <c r="H53" s="2"/>
      <c r="I53" s="9">
        <f t="shared" si="24"/>
        <v>6990.4341695357789</v>
      </c>
    </row>
    <row r="54" spans="2:12" x14ac:dyDescent="0.25">
      <c r="B54" s="2">
        <v>6</v>
      </c>
      <c r="C54" s="2"/>
      <c r="D54" s="2"/>
      <c r="E54" s="2"/>
      <c r="F54" s="2"/>
      <c r="G54" s="2"/>
      <c r="H54" s="2"/>
      <c r="I54" s="9">
        <f t="shared" si="24"/>
        <v>7773.0701645064773</v>
      </c>
    </row>
    <row r="56" spans="2:12" x14ac:dyDescent="0.25">
      <c r="G56" t="s">
        <v>66</v>
      </c>
      <c r="I56" s="12">
        <f>SUM(I49:I54)</f>
        <v>33981.460355795287</v>
      </c>
    </row>
    <row r="57" spans="2:12" x14ac:dyDescent="0.25">
      <c r="G57" t="s">
        <v>67</v>
      </c>
      <c r="I57">
        <v>20334</v>
      </c>
      <c r="J57" t="s">
        <v>68</v>
      </c>
    </row>
    <row r="58" spans="2:12" x14ac:dyDescent="0.25">
      <c r="G58" t="s">
        <v>69</v>
      </c>
      <c r="I58" s="12">
        <f>I56-I57</f>
        <v>13647.460355795287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"/>
  <sheetViews>
    <sheetView topLeftCell="A4" workbookViewId="0">
      <selection activeCell="J12" sqref="J12"/>
    </sheetView>
  </sheetViews>
  <sheetFormatPr defaultRowHeight="15" x14ac:dyDescent="0.25"/>
  <sheetData>
    <row r="1" spans="1:17" x14ac:dyDescent="0.25">
      <c r="A1" t="s">
        <v>72</v>
      </c>
      <c r="D1" t="s">
        <v>73</v>
      </c>
    </row>
    <row r="3" spans="1:17" x14ac:dyDescent="0.25">
      <c r="C3" t="s">
        <v>75</v>
      </c>
    </row>
    <row r="4" spans="1:17" x14ac:dyDescent="0.25">
      <c r="B4" s="2" t="s">
        <v>52</v>
      </c>
      <c r="C4" s="2">
        <v>0</v>
      </c>
      <c r="D4" s="2">
        <v>1</v>
      </c>
      <c r="E4" s="2">
        <v>2</v>
      </c>
      <c r="F4" s="2">
        <v>3</v>
      </c>
      <c r="M4" s="2" t="s">
        <v>52</v>
      </c>
      <c r="N4" s="2">
        <v>0</v>
      </c>
      <c r="O4" s="2">
        <v>1</v>
      </c>
      <c r="P4" s="2">
        <v>2</v>
      </c>
      <c r="Q4" s="2">
        <v>3</v>
      </c>
    </row>
    <row r="5" spans="1:17" x14ac:dyDescent="0.25">
      <c r="B5" s="2">
        <v>2009</v>
      </c>
      <c r="C5" s="2">
        <v>632</v>
      </c>
      <c r="D5" s="2">
        <v>714</v>
      </c>
      <c r="E5" s="2">
        <v>788</v>
      </c>
      <c r="F5" s="2">
        <v>822</v>
      </c>
      <c r="M5" s="2">
        <v>2009</v>
      </c>
      <c r="N5" s="2"/>
      <c r="O5" s="2"/>
      <c r="P5" s="2"/>
      <c r="Q5" s="2"/>
    </row>
    <row r="6" spans="1:17" x14ac:dyDescent="0.25">
      <c r="B6" s="2">
        <v>2010</v>
      </c>
      <c r="C6" s="2">
        <v>729</v>
      </c>
      <c r="D6" s="2">
        <v>784</v>
      </c>
      <c r="E6" s="2">
        <v>803</v>
      </c>
      <c r="F6" s="3">
        <f>F14*F21</f>
        <v>837.64720812182736</v>
      </c>
      <c r="M6" s="2">
        <v>2010</v>
      </c>
      <c r="N6" s="2"/>
      <c r="O6" s="2"/>
      <c r="P6" s="2"/>
      <c r="Q6" s="2"/>
    </row>
    <row r="7" spans="1:17" x14ac:dyDescent="0.25">
      <c r="B7" s="2">
        <v>2011</v>
      </c>
      <c r="C7" s="2">
        <v>800</v>
      </c>
      <c r="D7" s="2">
        <v>855</v>
      </c>
      <c r="E7" s="3">
        <f t="shared" ref="D7:F8" si="0">E15*E22</f>
        <v>908.6944451169494</v>
      </c>
      <c r="F7" s="3">
        <f t="shared" si="0"/>
        <v>947.90207345955889</v>
      </c>
      <c r="M7" s="2">
        <v>2011</v>
      </c>
      <c r="N7" s="2"/>
      <c r="O7" s="2"/>
      <c r="P7" s="2"/>
      <c r="Q7" s="2"/>
    </row>
    <row r="8" spans="1:17" x14ac:dyDescent="0.25">
      <c r="B8" s="2">
        <v>2012</v>
      </c>
      <c r="C8" s="2">
        <v>824</v>
      </c>
      <c r="D8" s="3">
        <f t="shared" si="0"/>
        <v>898.35030094540787</v>
      </c>
      <c r="E8" s="3">
        <f t="shared" si="0"/>
        <v>954.76716753009589</v>
      </c>
      <c r="F8" s="3">
        <f t="shared" si="0"/>
        <v>995.96270521540441</v>
      </c>
      <c r="M8" s="2">
        <v>2012</v>
      </c>
      <c r="N8" s="2"/>
      <c r="O8" s="2"/>
      <c r="P8" s="2"/>
      <c r="Q8" s="2"/>
    </row>
    <row r="9" spans="1:17" x14ac:dyDescent="0.25">
      <c r="D9" t="s">
        <v>57</v>
      </c>
      <c r="F9">
        <f>SUM(F5:F8)</f>
        <v>3603.5119867967906</v>
      </c>
    </row>
    <row r="10" spans="1:17" x14ac:dyDescent="0.25">
      <c r="I10" t="s">
        <v>57</v>
      </c>
      <c r="J10">
        <f>F9</f>
        <v>3603.5119867967906</v>
      </c>
    </row>
    <row r="11" spans="1:17" x14ac:dyDescent="0.25">
      <c r="C11" t="s">
        <v>74</v>
      </c>
      <c r="I11" t="s">
        <v>82</v>
      </c>
      <c r="J11">
        <v>1902</v>
      </c>
    </row>
    <row r="12" spans="1:17" x14ac:dyDescent="0.25">
      <c r="B12" s="2" t="s">
        <v>52</v>
      </c>
      <c r="C12" s="2">
        <v>0</v>
      </c>
      <c r="D12" s="2">
        <v>1</v>
      </c>
      <c r="E12" s="2">
        <v>2</v>
      </c>
      <c r="F12" s="2">
        <v>3</v>
      </c>
      <c r="I12" t="s">
        <v>69</v>
      </c>
      <c r="J12">
        <f>J10-J11</f>
        <v>1701.5119867967906</v>
      </c>
    </row>
    <row r="13" spans="1:17" x14ac:dyDescent="0.25">
      <c r="B13" s="2">
        <v>2009</v>
      </c>
      <c r="C13" s="2">
        <v>52</v>
      </c>
      <c r="D13" s="2">
        <v>60</v>
      </c>
      <c r="E13" s="2">
        <v>66</v>
      </c>
      <c r="F13" s="2">
        <v>70</v>
      </c>
    </row>
    <row r="14" spans="1:17" x14ac:dyDescent="0.25">
      <c r="B14" s="2">
        <v>2010</v>
      </c>
      <c r="C14" s="2">
        <v>54</v>
      </c>
      <c r="D14" s="2">
        <v>63</v>
      </c>
      <c r="E14" s="2">
        <v>65</v>
      </c>
      <c r="F14" s="2">
        <f>E14*F28</f>
        <v>68.939393939393938</v>
      </c>
    </row>
    <row r="15" spans="1:17" x14ac:dyDescent="0.25">
      <c r="B15" s="2">
        <v>2011</v>
      </c>
      <c r="C15" s="2">
        <v>60</v>
      </c>
      <c r="D15" s="2">
        <v>70</v>
      </c>
      <c r="E15" s="2">
        <f>D15*E28</f>
        <v>74.552845528455279</v>
      </c>
      <c r="F15" s="2">
        <f>E15*F28</f>
        <v>79.071199802907117</v>
      </c>
    </row>
    <row r="16" spans="1:17" x14ac:dyDescent="0.25">
      <c r="B16" s="2">
        <v>2012</v>
      </c>
      <c r="C16" s="2">
        <v>65</v>
      </c>
      <c r="D16" s="2">
        <f>C16*D28</f>
        <v>75.57228915662651</v>
      </c>
      <c r="E16" s="2">
        <f>D16*E28</f>
        <v>80.487559996081885</v>
      </c>
      <c r="F16" s="2">
        <f>F28*E16</f>
        <v>85.365593935238351</v>
      </c>
    </row>
    <row r="18" spans="1:6" x14ac:dyDescent="0.25">
      <c r="A18" t="s">
        <v>55</v>
      </c>
      <c r="D18" t="s">
        <v>76</v>
      </c>
    </row>
    <row r="19" spans="1:6" x14ac:dyDescent="0.25">
      <c r="B19" s="2" t="s">
        <v>52</v>
      </c>
      <c r="C19" s="2">
        <v>0</v>
      </c>
      <c r="D19" s="2">
        <v>1</v>
      </c>
      <c r="E19" s="2">
        <v>2</v>
      </c>
      <c r="F19" s="2">
        <v>3</v>
      </c>
    </row>
    <row r="20" spans="1:6" x14ac:dyDescent="0.25">
      <c r="B20" s="2">
        <v>2009</v>
      </c>
      <c r="C20" s="10">
        <f>C5/C13</f>
        <v>12.153846153846153</v>
      </c>
      <c r="D20" s="10">
        <f t="shared" ref="D20:E20" si="1">D5/D13</f>
        <v>11.9</v>
      </c>
      <c r="E20" s="10">
        <f t="shared" si="1"/>
        <v>11.939393939393939</v>
      </c>
      <c r="F20" s="10">
        <f>F5/F13</f>
        <v>11.742857142857142</v>
      </c>
    </row>
    <row r="21" spans="1:6" x14ac:dyDescent="0.25">
      <c r="B21" s="2">
        <v>2010</v>
      </c>
      <c r="C21" s="10">
        <f t="shared" ref="C21:E21" si="2">C6/C14</f>
        <v>13.5</v>
      </c>
      <c r="D21" s="10">
        <f t="shared" si="2"/>
        <v>12.444444444444445</v>
      </c>
      <c r="E21" s="10">
        <f t="shared" si="2"/>
        <v>12.353846153846154</v>
      </c>
      <c r="F21" s="10">
        <f>E21*F$30</f>
        <v>12.15048697495398</v>
      </c>
    </row>
    <row r="22" spans="1:6" x14ac:dyDescent="0.25">
      <c r="B22" s="2">
        <v>2011</v>
      </c>
      <c r="C22" s="10">
        <f t="shared" ref="C22:D22" si="3">C7/C15</f>
        <v>13.333333333333334</v>
      </c>
      <c r="D22" s="10">
        <f t="shared" si="3"/>
        <v>12.214285714285714</v>
      </c>
      <c r="E22" s="10">
        <f t="shared" ref="D22:F23" si="4">D22*E$30</f>
        <v>12.188595065363662</v>
      </c>
      <c r="F22" s="10">
        <f t="shared" si="4"/>
        <v>11.987956118312352</v>
      </c>
    </row>
    <row r="23" spans="1:6" x14ac:dyDescent="0.25">
      <c r="B23" s="2">
        <v>2012</v>
      </c>
      <c r="C23" s="10">
        <f t="shared" ref="C23" si="5">C8/C16</f>
        <v>12.676923076923076</v>
      </c>
      <c r="D23" s="10">
        <f t="shared" si="4"/>
        <v>11.887297724745931</v>
      </c>
      <c r="E23" s="10">
        <f t="shared" si="4"/>
        <v>11.862294838812032</v>
      </c>
      <c r="F23" s="10">
        <f t="shared" si="4"/>
        <v>11.667027186280462</v>
      </c>
    </row>
    <row r="26" spans="1:6" x14ac:dyDescent="0.25">
      <c r="A26" t="s">
        <v>77</v>
      </c>
      <c r="D26" t="s">
        <v>78</v>
      </c>
    </row>
    <row r="28" spans="1:6" x14ac:dyDescent="0.25">
      <c r="A28" t="s">
        <v>79</v>
      </c>
      <c r="D28">
        <f>SUM(D13:D15)/SUM(C13:C15)</f>
        <v>1.1626506024096386</v>
      </c>
      <c r="E28">
        <f>SUM(E13:E14)/SUM(D13:D14)</f>
        <v>1.065040650406504</v>
      </c>
      <c r="F28">
        <f>F13/E13</f>
        <v>1.0606060606060606</v>
      </c>
    </row>
    <row r="30" spans="1:6" x14ac:dyDescent="0.25">
      <c r="A30" t="s">
        <v>80</v>
      </c>
      <c r="D30">
        <f>SUM(D20:D22)/SUM(C20:C22)</f>
        <v>0.93771159236466695</v>
      </c>
      <c r="E30">
        <f>SUM(E20:E21)/SUM(D20:D21)</f>
        <v>0.99789667201807775</v>
      </c>
      <c r="F30">
        <f>F20/E20</f>
        <v>0.98353879622915152</v>
      </c>
    </row>
    <row r="33" spans="6:6" x14ac:dyDescent="0.25">
      <c r="F3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9"/>
  <sheetViews>
    <sheetView topLeftCell="B24" workbookViewId="0">
      <selection activeCell="S26" sqref="S26"/>
    </sheetView>
  </sheetViews>
  <sheetFormatPr defaultRowHeight="15" x14ac:dyDescent="0.25"/>
  <cols>
    <col min="1" max="1" width="29" customWidth="1"/>
  </cols>
  <sheetData>
    <row r="1" spans="1:20" x14ac:dyDescent="0.25">
      <c r="A1" t="s">
        <v>91</v>
      </c>
      <c r="C1" t="s">
        <v>112</v>
      </c>
    </row>
    <row r="2" spans="1:20" x14ac:dyDescent="0.25">
      <c r="C2" t="s">
        <v>113</v>
      </c>
    </row>
    <row r="3" spans="1:20" x14ac:dyDescent="0.25">
      <c r="M3" s="2" t="s">
        <v>52</v>
      </c>
      <c r="N3" s="2">
        <v>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 t="s">
        <v>57</v>
      </c>
    </row>
    <row r="4" spans="1:20" x14ac:dyDescent="0.25">
      <c r="M4" s="2">
        <v>1</v>
      </c>
      <c r="N4" s="2"/>
      <c r="O4" s="2"/>
      <c r="P4" s="2"/>
      <c r="Q4" s="2"/>
      <c r="R4" s="2"/>
      <c r="S4" s="2"/>
      <c r="T4" s="2"/>
    </row>
    <row r="5" spans="1:20" x14ac:dyDescent="0.25">
      <c r="M5" s="2">
        <v>2</v>
      </c>
      <c r="N5" s="2"/>
      <c r="O5" s="2"/>
      <c r="P5" s="2"/>
      <c r="Q5" s="2"/>
      <c r="R5" s="2"/>
      <c r="S5" s="2"/>
      <c r="T5" s="2"/>
    </row>
    <row r="6" spans="1:20" x14ac:dyDescent="0.25">
      <c r="M6" s="2">
        <v>3</v>
      </c>
      <c r="N6" s="2"/>
      <c r="O6" s="2"/>
      <c r="P6" s="2"/>
      <c r="Q6" s="2"/>
      <c r="R6" s="2"/>
      <c r="S6" s="2"/>
      <c r="T6" s="2"/>
    </row>
    <row r="7" spans="1:20" x14ac:dyDescent="0.25">
      <c r="C7" t="s">
        <v>74</v>
      </c>
      <c r="M7" s="2">
        <v>4</v>
      </c>
      <c r="N7" s="2"/>
      <c r="O7" s="2"/>
      <c r="P7" s="2"/>
      <c r="Q7" s="2"/>
      <c r="R7" s="2"/>
      <c r="S7" s="2"/>
      <c r="T7" s="2"/>
    </row>
    <row r="8" spans="1:20" x14ac:dyDescent="0.25">
      <c r="A8" s="2" t="s">
        <v>52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 t="s">
        <v>57</v>
      </c>
      <c r="M8" s="2">
        <v>5</v>
      </c>
      <c r="N8" s="2"/>
      <c r="O8" s="2"/>
      <c r="P8" s="2"/>
      <c r="Q8" s="2"/>
      <c r="R8" s="2"/>
      <c r="S8" s="2"/>
      <c r="T8" s="2"/>
    </row>
    <row r="9" spans="1:20" x14ac:dyDescent="0.25">
      <c r="A9" s="2">
        <v>1</v>
      </c>
      <c r="B9" s="2">
        <v>2777</v>
      </c>
      <c r="C9" s="2">
        <v>3264</v>
      </c>
      <c r="D9" s="2">
        <v>3452</v>
      </c>
      <c r="E9" s="2">
        <v>3594</v>
      </c>
      <c r="F9" s="2">
        <v>3719</v>
      </c>
      <c r="G9" s="2">
        <v>3717</v>
      </c>
      <c r="H9" s="2">
        <v>3717</v>
      </c>
      <c r="M9" s="2">
        <v>6</v>
      </c>
      <c r="N9" s="2"/>
      <c r="O9" s="2"/>
      <c r="P9" s="2"/>
      <c r="Q9" s="2"/>
      <c r="R9" s="2"/>
      <c r="S9" s="2"/>
      <c r="T9" s="2"/>
    </row>
    <row r="10" spans="1:20" x14ac:dyDescent="0.25">
      <c r="A10" s="2">
        <v>2</v>
      </c>
      <c r="B10" s="2">
        <v>3252</v>
      </c>
      <c r="C10" s="2">
        <v>3804</v>
      </c>
      <c r="D10" s="2">
        <v>3973</v>
      </c>
      <c r="E10" s="2">
        <v>4231</v>
      </c>
      <c r="F10" s="2">
        <v>4319</v>
      </c>
      <c r="G10" s="2"/>
      <c r="H10" s="2"/>
    </row>
    <row r="11" spans="1:20" x14ac:dyDescent="0.25">
      <c r="A11" s="2">
        <v>3</v>
      </c>
      <c r="B11" s="2">
        <v>3725</v>
      </c>
      <c r="C11" s="2">
        <v>4404</v>
      </c>
      <c r="D11" s="2">
        <v>4779</v>
      </c>
      <c r="E11" s="2">
        <v>4946</v>
      </c>
      <c r="F11" s="2"/>
      <c r="G11" s="2"/>
      <c r="H11" s="2"/>
    </row>
    <row r="12" spans="1:20" x14ac:dyDescent="0.25">
      <c r="A12" s="2">
        <v>4</v>
      </c>
      <c r="B12" s="2">
        <v>4521</v>
      </c>
      <c r="C12" s="2">
        <v>5422</v>
      </c>
      <c r="D12" s="2">
        <v>5676</v>
      </c>
      <c r="E12" s="2"/>
      <c r="F12" s="2"/>
      <c r="G12" s="2"/>
      <c r="H12" s="2"/>
    </row>
    <row r="13" spans="1:20" x14ac:dyDescent="0.25">
      <c r="A13" s="2">
        <v>5</v>
      </c>
      <c r="B13" s="2">
        <v>5369</v>
      </c>
      <c r="C13" s="2">
        <v>6142</v>
      </c>
      <c r="D13" s="2"/>
      <c r="E13" s="2"/>
      <c r="F13" s="2"/>
      <c r="G13" s="2"/>
      <c r="H13" s="2"/>
    </row>
    <row r="14" spans="1:20" x14ac:dyDescent="0.25">
      <c r="A14" s="2">
        <v>6</v>
      </c>
      <c r="B14" s="2">
        <v>5818</v>
      </c>
      <c r="C14" s="2"/>
      <c r="D14" s="2"/>
      <c r="E14" s="2"/>
      <c r="F14" s="2"/>
      <c r="G14" s="2"/>
      <c r="H14" s="2"/>
    </row>
    <row r="17" spans="1:22" x14ac:dyDescent="0.25">
      <c r="A17" t="s">
        <v>52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</row>
    <row r="18" spans="1:22" x14ac:dyDescent="0.25">
      <c r="A18" t="s">
        <v>92</v>
      </c>
      <c r="B18">
        <v>4486</v>
      </c>
      <c r="C18">
        <v>5024</v>
      </c>
      <c r="D18">
        <v>5680</v>
      </c>
      <c r="E18">
        <v>6590</v>
      </c>
      <c r="F18">
        <v>7482</v>
      </c>
      <c r="G18">
        <v>8502</v>
      </c>
    </row>
    <row r="19" spans="1:22" x14ac:dyDescent="0.25">
      <c r="A19" t="s">
        <v>98</v>
      </c>
      <c r="B19">
        <f>0.83*B18</f>
        <v>3723.3799999999997</v>
      </c>
      <c r="C19">
        <f t="shared" ref="C19:G19" si="0">0.83*C18</f>
        <v>4169.92</v>
      </c>
      <c r="D19">
        <f t="shared" si="0"/>
        <v>4714.3999999999996</v>
      </c>
      <c r="E19">
        <f t="shared" si="0"/>
        <v>5469.7</v>
      </c>
      <c r="F19">
        <f t="shared" si="0"/>
        <v>6210.0599999999995</v>
      </c>
      <c r="G19">
        <f t="shared" si="0"/>
        <v>7056.66</v>
      </c>
      <c r="I19" t="s">
        <v>93</v>
      </c>
      <c r="K19" t="s">
        <v>94</v>
      </c>
      <c r="M19" t="s">
        <v>95</v>
      </c>
      <c r="V19" t="s">
        <v>57</v>
      </c>
    </row>
    <row r="20" spans="1:22" x14ac:dyDescent="0.25">
      <c r="A20" t="s">
        <v>99</v>
      </c>
      <c r="B20">
        <v>1</v>
      </c>
      <c r="C20">
        <f>G23</f>
        <v>0.99946222102715787</v>
      </c>
      <c r="D20">
        <f>F23</f>
        <v>1.0266680297273221</v>
      </c>
      <c r="E20">
        <f>E23</f>
        <v>1.0743672080996092</v>
      </c>
      <c r="F20">
        <f>D23</f>
        <v>1.1370714857831781</v>
      </c>
      <c r="G20">
        <f>C23</f>
        <v>1.333413701206541</v>
      </c>
      <c r="R20">
        <v>3215</v>
      </c>
      <c r="S20">
        <v>6847</v>
      </c>
      <c r="T20">
        <v>10078</v>
      </c>
    </row>
    <row r="21" spans="1:22" x14ac:dyDescent="0.25">
      <c r="A21" t="s">
        <v>101</v>
      </c>
      <c r="B21">
        <f>B19/B20</f>
        <v>3723.3799999999997</v>
      </c>
      <c r="C21">
        <f t="shared" ref="C21:G21" si="1">C19/C20</f>
        <v>4172.1637019101427</v>
      </c>
      <c r="D21">
        <f t="shared" si="1"/>
        <v>4591.9419554265469</v>
      </c>
      <c r="E21">
        <f t="shared" si="1"/>
        <v>5091.0898608633634</v>
      </c>
      <c r="F21">
        <f t="shared" si="1"/>
        <v>5461.4508213814815</v>
      </c>
      <c r="G21">
        <f t="shared" si="1"/>
        <v>5292.1760093021185</v>
      </c>
      <c r="I21" t="s">
        <v>107</v>
      </c>
      <c r="R21">
        <v>2986</v>
      </c>
      <c r="S21">
        <v>7123</v>
      </c>
    </row>
    <row r="22" spans="1:22" x14ac:dyDescent="0.25">
      <c r="A22" t="s">
        <v>21</v>
      </c>
      <c r="C22">
        <f>SUM(C9:C13)/SUM(B9:B13)</f>
        <v>1.1726735899002241</v>
      </c>
      <c r="D22">
        <f>SUM(D9:D12)/SUM(C9:C12)</f>
        <v>1.0583639161832603</v>
      </c>
      <c r="E22">
        <f>SUM(E9:E11)/SUM(D9:D11)</f>
        <v>1.0464601769911503</v>
      </c>
      <c r="F22">
        <f>SUM(F9:F10)/SUM(E9:E10)</f>
        <v>1.0272204472843451</v>
      </c>
      <c r="G22">
        <f>G9/F9</f>
        <v>0.99946222102715787</v>
      </c>
      <c r="R22">
        <v>4167</v>
      </c>
    </row>
    <row r="23" spans="1:22" x14ac:dyDescent="0.25">
      <c r="A23" t="s">
        <v>96</v>
      </c>
      <c r="C23">
        <f>C22*D23</f>
        <v>1.333413701206541</v>
      </c>
      <c r="D23">
        <f>D22*E23</f>
        <v>1.1370714857831781</v>
      </c>
      <c r="E23">
        <f>E22*F23</f>
        <v>1.0743672080996092</v>
      </c>
      <c r="F23">
        <f>F22*G23</f>
        <v>1.0266680297273221</v>
      </c>
      <c r="G23">
        <f>G22</f>
        <v>0.99946222102715787</v>
      </c>
      <c r="I23" t="s">
        <v>97</v>
      </c>
    </row>
    <row r="25" spans="1:22" x14ac:dyDescent="0.25">
      <c r="A25" t="s">
        <v>100</v>
      </c>
      <c r="B25">
        <f>G9</f>
        <v>3717</v>
      </c>
      <c r="C25">
        <f>F10</f>
        <v>4319</v>
      </c>
      <c r="D25">
        <f>4946</f>
        <v>4946</v>
      </c>
      <c r="E25">
        <f>5676</f>
        <v>5676</v>
      </c>
      <c r="F25">
        <f>6142</f>
        <v>6142</v>
      </c>
      <c r="G25">
        <v>5818</v>
      </c>
      <c r="I25" t="s">
        <v>106</v>
      </c>
      <c r="Q25" t="s">
        <v>114</v>
      </c>
      <c r="R25">
        <f>11365</f>
        <v>11365</v>
      </c>
      <c r="S25">
        <v>12012</v>
      </c>
      <c r="T25">
        <v>12867</v>
      </c>
    </row>
    <row r="26" spans="1:22" x14ac:dyDescent="0.25">
      <c r="A26" t="s">
        <v>102</v>
      </c>
      <c r="B26">
        <f>B19-B21</f>
        <v>0</v>
      </c>
      <c r="C26">
        <f t="shared" ref="C26:G26" si="2">C19-C21</f>
        <v>-2.2437019101425904</v>
      </c>
      <c r="D26">
        <f t="shared" si="2"/>
        <v>122.45804457345275</v>
      </c>
      <c r="E26">
        <f t="shared" si="2"/>
        <v>378.61013913663646</v>
      </c>
      <c r="F26">
        <f t="shared" si="2"/>
        <v>748.60917861851794</v>
      </c>
      <c r="G26">
        <f t="shared" si="2"/>
        <v>1764.4839906978814</v>
      </c>
      <c r="I26" t="s">
        <v>105</v>
      </c>
      <c r="Q26" t="s">
        <v>115</v>
      </c>
      <c r="R26">
        <f>0.91*R25</f>
        <v>10342.15</v>
      </c>
      <c r="S26">
        <f t="shared" ref="S26:T26" si="3">0.91*S25</f>
        <v>10930.92</v>
      </c>
      <c r="T26">
        <f t="shared" si="3"/>
        <v>11708.970000000001</v>
      </c>
    </row>
    <row r="27" spans="1:22" x14ac:dyDescent="0.25">
      <c r="A27" t="s">
        <v>103</v>
      </c>
      <c r="B27">
        <f>B25+B26</f>
        <v>3717</v>
      </c>
      <c r="C27">
        <f t="shared" ref="C27:G27" si="4">C25+C26</f>
        <v>4316.7562980898574</v>
      </c>
      <c r="D27">
        <f t="shared" si="4"/>
        <v>5068.4580445734528</v>
      </c>
      <c r="E27">
        <f t="shared" si="4"/>
        <v>6054.6101391366365</v>
      </c>
      <c r="F27">
        <f t="shared" si="4"/>
        <v>6890.6091786185179</v>
      </c>
      <c r="G27">
        <f t="shared" si="4"/>
        <v>7582.4839906978814</v>
      </c>
      <c r="I27" t="s">
        <v>104</v>
      </c>
      <c r="Q27" t="s">
        <v>21</v>
      </c>
      <c r="S27">
        <f>SUM(S20:S21)/SUM(R20:R21)</f>
        <v>2.2528624415416867</v>
      </c>
      <c r="T27">
        <f>T20/S20</f>
        <v>1.4718854972980868</v>
      </c>
    </row>
    <row r="28" spans="1:22" x14ac:dyDescent="0.25">
      <c r="S28">
        <f>T28*S27</f>
        <v>3.3159555551127675</v>
      </c>
      <c r="T28">
        <f>T27</f>
        <v>1.4718854972980868</v>
      </c>
    </row>
    <row r="29" spans="1:22" x14ac:dyDescent="0.25">
      <c r="R29">
        <v>1</v>
      </c>
      <c r="S29">
        <f>T28</f>
        <v>1.4718854972980868</v>
      </c>
      <c r="T29">
        <f>S28</f>
        <v>3.3159555551127675</v>
      </c>
    </row>
    <row r="30" spans="1:22" x14ac:dyDescent="0.25">
      <c r="R30">
        <f>R26/R29</f>
        <v>10342.15</v>
      </c>
      <c r="S30">
        <f t="shared" ref="S30:T30" si="5">S26/S29</f>
        <v>7426.4744234967256</v>
      </c>
      <c r="T30">
        <f t="shared" si="5"/>
        <v>3531.0998007637072</v>
      </c>
    </row>
    <row r="32" spans="1:22" x14ac:dyDescent="0.25">
      <c r="Q32" t="s">
        <v>116</v>
      </c>
      <c r="R32">
        <f>T20</f>
        <v>10078</v>
      </c>
      <c r="S32">
        <f>S21</f>
        <v>7123</v>
      </c>
      <c r="T32">
        <f>R22</f>
        <v>4167</v>
      </c>
    </row>
    <row r="33" spans="1:20" x14ac:dyDescent="0.25">
      <c r="Q33" t="s">
        <v>117</v>
      </c>
      <c r="R33">
        <f>R26-R30</f>
        <v>0</v>
      </c>
      <c r="S33">
        <f t="shared" ref="S33:T33" si="6">S26-S30</f>
        <v>3504.4455765032744</v>
      </c>
      <c r="T33">
        <f t="shared" si="6"/>
        <v>8177.870199236294</v>
      </c>
    </row>
    <row r="34" spans="1:20" x14ac:dyDescent="0.25">
      <c r="Q34" t="s">
        <v>118</v>
      </c>
      <c r="R34">
        <f>R33+R32</f>
        <v>10078</v>
      </c>
      <c r="S34">
        <f t="shared" ref="S34:T34" si="7">S33+S32</f>
        <v>10627.445576503274</v>
      </c>
      <c r="T34">
        <f t="shared" si="7"/>
        <v>12344.870199236295</v>
      </c>
    </row>
    <row r="36" spans="1:20" x14ac:dyDescent="0.25">
      <c r="A36" t="s">
        <v>15</v>
      </c>
    </row>
    <row r="37" spans="1:20" x14ac:dyDescent="0.25">
      <c r="S37" t="s">
        <v>109</v>
      </c>
      <c r="T37">
        <f>SUM(R34:T34)</f>
        <v>33050.315775739567</v>
      </c>
    </row>
    <row r="38" spans="1:20" x14ac:dyDescent="0.25">
      <c r="B38" t="s">
        <v>52</v>
      </c>
      <c r="C38">
        <v>0</v>
      </c>
      <c r="D38">
        <v>1</v>
      </c>
      <c r="E38">
        <v>2</v>
      </c>
      <c r="F38">
        <v>3</v>
      </c>
      <c r="S38" t="s">
        <v>110</v>
      </c>
      <c r="T38">
        <f>21186</f>
        <v>21186</v>
      </c>
    </row>
    <row r="39" spans="1:20" x14ac:dyDescent="0.25">
      <c r="B39">
        <v>2009</v>
      </c>
      <c r="C39">
        <v>473</v>
      </c>
      <c r="D39">
        <v>620</v>
      </c>
      <c r="E39">
        <v>690</v>
      </c>
      <c r="F39">
        <v>715</v>
      </c>
      <c r="S39" t="s">
        <v>119</v>
      </c>
      <c r="T39">
        <f>T37-T38</f>
        <v>11864.315775739567</v>
      </c>
    </row>
    <row r="40" spans="1:20" x14ac:dyDescent="0.25">
      <c r="B40">
        <v>2010</v>
      </c>
      <c r="C40">
        <v>512</v>
      </c>
      <c r="D40">
        <v>660</v>
      </c>
      <c r="E40">
        <v>750</v>
      </c>
    </row>
    <row r="41" spans="1:20" x14ac:dyDescent="0.25">
      <c r="B41">
        <v>2011</v>
      </c>
      <c r="C41">
        <v>611</v>
      </c>
      <c r="D41">
        <v>700</v>
      </c>
    </row>
    <row r="42" spans="1:20" x14ac:dyDescent="0.25">
      <c r="B42">
        <v>2012</v>
      </c>
      <c r="C42">
        <v>647</v>
      </c>
    </row>
    <row r="44" spans="1:20" x14ac:dyDescent="0.25">
      <c r="C44">
        <v>2009</v>
      </c>
      <c r="D44">
        <v>2010</v>
      </c>
      <c r="E44">
        <v>2011</v>
      </c>
      <c r="F44">
        <v>2012</v>
      </c>
    </row>
    <row r="45" spans="1:20" x14ac:dyDescent="0.25">
      <c r="A45" t="s">
        <v>108</v>
      </c>
      <c r="C45">
        <v>860</v>
      </c>
      <c r="D45">
        <v>940</v>
      </c>
      <c r="E45">
        <v>980</v>
      </c>
      <c r="F45">
        <v>1020</v>
      </c>
    </row>
    <row r="46" spans="1:20" x14ac:dyDescent="0.25">
      <c r="A46" t="s">
        <v>98</v>
      </c>
      <c r="C46">
        <f>0.85*C45</f>
        <v>731</v>
      </c>
      <c r="D46">
        <f t="shared" ref="D46:F46" si="8">0.85*D45</f>
        <v>799</v>
      </c>
      <c r="E46">
        <f t="shared" si="8"/>
        <v>833</v>
      </c>
      <c r="F46">
        <f t="shared" si="8"/>
        <v>867</v>
      </c>
    </row>
    <row r="47" spans="1:20" x14ac:dyDescent="0.25">
      <c r="A47" t="s">
        <v>99</v>
      </c>
      <c r="C47">
        <v>1</v>
      </c>
      <c r="D47">
        <f>F50</f>
        <v>1.036231884057971</v>
      </c>
      <c r="E47">
        <f>E50</f>
        <v>1.1657608695652173</v>
      </c>
      <c r="F47">
        <f>D50</f>
        <v>1.4462446878064725</v>
      </c>
    </row>
    <row r="48" spans="1:20" x14ac:dyDescent="0.25">
      <c r="A48" t="s">
        <v>101</v>
      </c>
      <c r="C48">
        <f>C46/C47</f>
        <v>731</v>
      </c>
      <c r="D48">
        <f t="shared" ref="D48:F48" si="9">D46/D47</f>
        <v>771.06293706293707</v>
      </c>
      <c r="E48">
        <f t="shared" si="9"/>
        <v>714.55477855477864</v>
      </c>
      <c r="F48">
        <f t="shared" si="9"/>
        <v>599.48361941089217</v>
      </c>
    </row>
    <row r="49" spans="1:8" x14ac:dyDescent="0.25">
      <c r="A49" t="s">
        <v>21</v>
      </c>
      <c r="D49">
        <f>SUM(D39:D41)/SUM(C39:C41)</f>
        <v>1.2406015037593985</v>
      </c>
      <c r="E49">
        <f>SUM(E39:E40)/SUM(D39:D40)</f>
        <v>1.125</v>
      </c>
      <c r="F49">
        <f>F39/E39</f>
        <v>1.036231884057971</v>
      </c>
    </row>
    <row r="50" spans="1:8" x14ac:dyDescent="0.25">
      <c r="A50" t="s">
        <v>96</v>
      </c>
      <c r="D50">
        <f>D49*E50</f>
        <v>1.4462446878064725</v>
      </c>
      <c r="E50">
        <f>E49*F50</f>
        <v>1.1657608695652173</v>
      </c>
      <c r="F50">
        <f>F49</f>
        <v>1.036231884057971</v>
      </c>
    </row>
    <row r="52" spans="1:8" x14ac:dyDescent="0.25">
      <c r="A52" t="s">
        <v>100</v>
      </c>
      <c r="C52">
        <f>715</f>
        <v>715</v>
      </c>
      <c r="D52">
        <v>750</v>
      </c>
      <c r="E52">
        <v>700</v>
      </c>
      <c r="F52">
        <v>647</v>
      </c>
    </row>
    <row r="53" spans="1:8" x14ac:dyDescent="0.25">
      <c r="A53" t="s">
        <v>102</v>
      </c>
      <c r="C53">
        <f>C46-C48</f>
        <v>0</v>
      </c>
      <c r="D53">
        <f t="shared" ref="D53:F53" si="10">D46-D48</f>
        <v>27.937062937062933</v>
      </c>
      <c r="E53">
        <f t="shared" si="10"/>
        <v>118.44522144522136</v>
      </c>
      <c r="F53">
        <f t="shared" si="10"/>
        <v>267.51638058910783</v>
      </c>
    </row>
    <row r="54" spans="1:8" x14ac:dyDescent="0.25">
      <c r="A54" t="s">
        <v>103</v>
      </c>
      <c r="C54">
        <f>C52+C53</f>
        <v>715</v>
      </c>
      <c r="D54">
        <f t="shared" ref="D54:F54" si="11">D52+D53</f>
        <v>777.93706293706293</v>
      </c>
      <c r="E54">
        <f t="shared" si="11"/>
        <v>818.44522144522136</v>
      </c>
      <c r="F54">
        <f t="shared" si="11"/>
        <v>914.51638058910783</v>
      </c>
    </row>
    <row r="57" spans="1:8" x14ac:dyDescent="0.25">
      <c r="E57" t="s">
        <v>109</v>
      </c>
      <c r="F57">
        <f>SUM(C54:F54)</f>
        <v>3225.898664971392</v>
      </c>
      <c r="H57" t="s">
        <v>111</v>
      </c>
    </row>
    <row r="58" spans="1:8" x14ac:dyDescent="0.25">
      <c r="E58" t="s">
        <v>110</v>
      </c>
      <c r="F58">
        <v>1942</v>
      </c>
      <c r="H58" t="s">
        <v>95</v>
      </c>
    </row>
    <row r="59" spans="1:8" x14ac:dyDescent="0.25">
      <c r="E59" t="s">
        <v>69</v>
      </c>
      <c r="F59">
        <f>F57-F58</f>
        <v>1283.898664971392</v>
      </c>
    </row>
  </sheetData>
  <pageMargins left="0.7" right="0.7" top="0.75" bottom="0.75" header="0.3" footer="0.3"/>
  <ignoredErrors>
    <ignoredError sqref="F22 C22:E22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2021-03-25T02:31:11Z</dcterms:created>
  <dcterms:modified xsi:type="dcterms:W3CDTF">2021-04-20T15:27:25Z</dcterms:modified>
</cp:coreProperties>
</file>