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illicy\Desktop\"/>
    </mc:Choice>
  </mc:AlternateContent>
  <xr:revisionPtr revIDLastSave="0" documentId="13_ncr:1_{9CEE8C45-2254-4FAC-BE73-82AB5F6E4E76}" xr6:coauthVersionLast="45" xr6:coauthVersionMax="45" xr10:uidLastSave="{00000000-0000-0000-0000-000000000000}"/>
  <bookViews>
    <workbookView xWindow="-98" yWindow="-98" windowWidth="22695" windowHeight="14746" tabRatio="735" firstSheet="1" activeTab="2" xr2:uid="{00000000-000D-0000-FFFF-FFFF00000000}"/>
  </bookViews>
  <sheets>
    <sheet name="1、3000亿性能数据规模测算" sheetId="6" state="hidden" r:id="rId1"/>
    <sheet name="1、千亿性能数据规模测算" sheetId="25" r:id="rId2"/>
    <sheet name="2、并发数据统计" sheetId="27" r:id="rId3"/>
    <sheet name="3、流程增长量统计 " sheetId="30" r:id="rId4"/>
    <sheet name="4、销售规模统计" sheetId="31" r:id="rId5"/>
    <sheet name="5、翻倍规模" sheetId="32" r:id="rId6"/>
    <sheet name="Sheet1" sheetId="28" state="hidden" r:id="rId7"/>
    <sheet name="3、并发场景及指标" sheetId="8" state="hidden" r:id="rId8"/>
    <sheet name="1、万亿性能数据规模测算_bak" sheetId="20" state="hidden" r:id="rId9"/>
    <sheet name="98、碧桂园数据采集(sp7)" sheetId="21" state="hidden" r:id="rId10"/>
    <sheet name="99、碧桂园核心业务高峰期业务量采集(sp7))" sheetId="22" state="hidden" r:id="rId11"/>
    <sheet name="2、单交易并发场景及指标" sheetId="14" state="hidden" r:id="rId12"/>
    <sheet name="3、组合交易场景" sheetId="15" state="hidden" r:id="rId13"/>
    <sheet name="4、读写分离场景清单" sheetId="5" state="hidden" r:id="rId14"/>
  </sheets>
  <definedNames>
    <definedName name="_xlnm._FilterDatabase" localSheetId="7" hidden="1">'3、并发场景及指标'!$A$3:$J$72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27" l="1"/>
  <c r="E17" i="27"/>
  <c r="E34" i="27" l="1"/>
  <c r="E33" i="27"/>
  <c r="F21" i="32"/>
  <c r="F24" i="32"/>
  <c r="G20" i="32"/>
  <c r="F17" i="32"/>
  <c r="F15" i="32"/>
  <c r="F14" i="32"/>
  <c r="E32" i="25" l="1"/>
  <c r="E31" i="25"/>
  <c r="E30" i="25"/>
  <c r="E29" i="25"/>
  <c r="E28" i="25"/>
  <c r="H170" i="15" l="1"/>
  <c r="F170" i="15"/>
  <c r="D170" i="15"/>
  <c r="G169" i="15"/>
  <c r="G168" i="15"/>
  <c r="J167" i="15"/>
  <c r="G167" i="15"/>
  <c r="G165" i="15"/>
  <c r="J164" i="15"/>
  <c r="G164" i="15"/>
  <c r="J162" i="15"/>
  <c r="G162" i="15"/>
  <c r="J160" i="15"/>
  <c r="G160" i="15"/>
  <c r="J158" i="15"/>
  <c r="G158" i="15"/>
  <c r="J155" i="15"/>
  <c r="G155" i="15"/>
  <c r="J151" i="15"/>
  <c r="G151" i="15"/>
  <c r="J147" i="15"/>
  <c r="G147" i="15"/>
  <c r="J146" i="15"/>
  <c r="G146" i="15"/>
  <c r="J143" i="15"/>
  <c r="G143" i="15"/>
  <c r="J141" i="15"/>
  <c r="G141" i="15"/>
  <c r="J138" i="15"/>
  <c r="G138" i="15"/>
  <c r="J136" i="15"/>
  <c r="G136" i="15"/>
  <c r="J134" i="15"/>
  <c r="G134" i="15"/>
  <c r="J132" i="15"/>
  <c r="G132" i="15"/>
  <c r="J129" i="15"/>
  <c r="G129" i="15"/>
  <c r="J123" i="15"/>
  <c r="G123" i="15"/>
  <c r="J120" i="15"/>
  <c r="G120" i="15"/>
  <c r="J116" i="15"/>
  <c r="G116" i="15"/>
  <c r="G170" i="15" s="1"/>
  <c r="I109" i="15"/>
  <c r="F109" i="15"/>
  <c r="D109" i="15"/>
  <c r="J108" i="15"/>
  <c r="J107" i="15"/>
  <c r="J106" i="15"/>
  <c r="J105" i="15"/>
  <c r="J104" i="15"/>
  <c r="J103" i="15"/>
  <c r="J102" i="15"/>
  <c r="G102" i="15"/>
  <c r="J100" i="15"/>
  <c r="G100" i="15"/>
  <c r="J98" i="15"/>
  <c r="G98" i="15"/>
  <c r="J94" i="15"/>
  <c r="G94" i="15"/>
  <c r="J93" i="15"/>
  <c r="G93" i="15"/>
  <c r="J90" i="15"/>
  <c r="G90" i="15"/>
  <c r="J88" i="15"/>
  <c r="G88" i="15"/>
  <c r="J86" i="15"/>
  <c r="G86" i="15"/>
  <c r="J84" i="15"/>
  <c r="G84" i="15"/>
  <c r="J82" i="15"/>
  <c r="G82" i="15"/>
  <c r="J79" i="15"/>
  <c r="G79" i="15"/>
  <c r="J73" i="15"/>
  <c r="G73" i="15"/>
  <c r="J70" i="15"/>
  <c r="J109" i="15" s="1"/>
  <c r="G70" i="15"/>
  <c r="G109" i="15" s="1"/>
  <c r="H64" i="15"/>
  <c r="F64" i="15"/>
  <c r="D64" i="15"/>
  <c r="G63" i="15"/>
  <c r="G62" i="15"/>
  <c r="G61" i="15"/>
  <c r="G60" i="15"/>
  <c r="G59" i="15"/>
  <c r="J58" i="15"/>
  <c r="G58" i="15"/>
  <c r="J57" i="15"/>
  <c r="G57" i="15"/>
  <c r="J55" i="15"/>
  <c r="G55" i="15"/>
  <c r="J53" i="15"/>
  <c r="G53" i="15"/>
  <c r="J51" i="15"/>
  <c r="G51" i="15"/>
  <c r="J48" i="15"/>
  <c r="G48" i="15"/>
  <c r="J44" i="15"/>
  <c r="G44" i="15"/>
  <c r="J40" i="15"/>
  <c r="G40" i="15"/>
  <c r="J39" i="15"/>
  <c r="G39" i="15"/>
  <c r="J36" i="15"/>
  <c r="G36" i="15"/>
  <c r="J34" i="15"/>
  <c r="G34" i="15"/>
  <c r="J31" i="15"/>
  <c r="G31" i="15"/>
  <c r="J29" i="15"/>
  <c r="G29" i="15"/>
  <c r="J27" i="15"/>
  <c r="G27" i="15"/>
  <c r="J25" i="15"/>
  <c r="G25" i="15"/>
  <c r="J22" i="15"/>
  <c r="G22" i="15"/>
  <c r="J16" i="15"/>
  <c r="G16" i="15"/>
  <c r="J13" i="15"/>
  <c r="G13" i="15"/>
  <c r="J9" i="15"/>
  <c r="G9" i="15"/>
  <c r="G64" i="15" s="1"/>
  <c r="F129" i="14"/>
  <c r="AK566" i="22"/>
  <c r="AJ566" i="22"/>
  <c r="AI566" i="22"/>
  <c r="AK556" i="22"/>
  <c r="AJ556" i="22"/>
  <c r="AI556" i="22" s="1"/>
  <c r="AK546" i="22"/>
  <c r="AJ546" i="22"/>
  <c r="AI546" i="22" s="1"/>
  <c r="AK536" i="22"/>
  <c r="AJ536" i="22"/>
  <c r="AI536" i="22" s="1"/>
  <c r="AK516" i="22"/>
  <c r="AJ516" i="22"/>
  <c r="AI516" i="22"/>
  <c r="AK496" i="22"/>
  <c r="AJ496" i="22"/>
  <c r="AI496" i="22" s="1"/>
  <c r="AK476" i="22"/>
  <c r="AJ476" i="22"/>
  <c r="AI476" i="22"/>
  <c r="AK466" i="22"/>
  <c r="AJ466" i="22"/>
  <c r="AI466" i="22"/>
  <c r="AK456" i="22"/>
  <c r="AJ456" i="22"/>
  <c r="AI456" i="22"/>
  <c r="AK446" i="22"/>
  <c r="AJ446" i="22"/>
  <c r="AI446" i="22" s="1"/>
  <c r="AK426" i="22"/>
  <c r="AJ426" i="22"/>
  <c r="AI426" i="22" s="1"/>
  <c r="AK416" i="22"/>
  <c r="AJ416" i="22"/>
  <c r="AI416" i="22" s="1"/>
  <c r="AK406" i="22"/>
  <c r="AJ406" i="22"/>
  <c r="AI406" i="22"/>
  <c r="AK396" i="22"/>
  <c r="AJ396" i="22"/>
  <c r="AI396" i="22" s="1"/>
  <c r="AK386" i="22"/>
  <c r="AJ386" i="22"/>
  <c r="AI386" i="22"/>
  <c r="AK376" i="22"/>
  <c r="AJ376" i="22"/>
  <c r="AI376" i="22"/>
  <c r="AK366" i="22"/>
  <c r="AJ366" i="22"/>
  <c r="AI366" i="22"/>
  <c r="AK356" i="22"/>
  <c r="AJ356" i="22"/>
  <c r="AI356" i="22" s="1"/>
  <c r="AK346" i="22"/>
  <c r="AJ346" i="22"/>
  <c r="AI346" i="22" s="1"/>
  <c r="AK336" i="22"/>
  <c r="AJ336" i="22"/>
  <c r="AI336" i="22"/>
  <c r="AK326" i="22"/>
  <c r="AJ326" i="22"/>
  <c r="AI326" i="22"/>
  <c r="AK316" i="22"/>
  <c r="AJ316" i="22"/>
  <c r="AI316" i="22" s="1"/>
  <c r="AK306" i="22"/>
  <c r="AJ306" i="22"/>
  <c r="AI306" i="22"/>
  <c r="AK296" i="22"/>
  <c r="AJ296" i="22"/>
  <c r="AI296" i="22"/>
  <c r="AK286" i="22"/>
  <c r="AJ286" i="22"/>
  <c r="AI286" i="22"/>
  <c r="AK276" i="22"/>
  <c r="AI276" i="22"/>
  <c r="AK266" i="22"/>
  <c r="AJ266" i="22"/>
  <c r="AI266" i="22"/>
  <c r="AK256" i="22"/>
  <c r="AJ256" i="22"/>
  <c r="AI256" i="22"/>
  <c r="AK246" i="22"/>
  <c r="AJ246" i="22"/>
  <c r="AI246" i="22" s="1"/>
  <c r="AK236" i="22"/>
  <c r="AJ236" i="22"/>
  <c r="AI236" i="22" s="1"/>
  <c r="AK226" i="22"/>
  <c r="AJ226" i="22"/>
  <c r="AI226" i="22" s="1"/>
  <c r="AK216" i="22"/>
  <c r="AJ216" i="22"/>
  <c r="AI216" i="22"/>
  <c r="AK206" i="22"/>
  <c r="AJ206" i="22"/>
  <c r="AI206" i="22" s="1"/>
  <c r="AK196" i="22"/>
  <c r="AJ196" i="22"/>
  <c r="AI196" i="22"/>
  <c r="AI176" i="22"/>
  <c r="AK156" i="22"/>
  <c r="AI156" i="22"/>
  <c r="AK136" i="22"/>
  <c r="AI136" i="22"/>
  <c r="AK116" i="22"/>
  <c r="AI116" i="22"/>
  <c r="AK96" i="22"/>
  <c r="AJ96" i="22"/>
  <c r="AI96" i="22"/>
  <c r="AK76" i="22"/>
  <c r="AJ76" i="22"/>
  <c r="AI76" i="22" s="1"/>
  <c r="AK46" i="22"/>
  <c r="AJ46" i="22"/>
  <c r="AI46" i="22"/>
  <c r="L32" i="21"/>
  <c r="F106" i="20"/>
  <c r="F103" i="20"/>
  <c r="E103" i="20"/>
  <c r="E89" i="20"/>
  <c r="E85" i="20"/>
  <c r="E97" i="20" s="1"/>
  <c r="E68" i="20"/>
  <c r="E76" i="20" s="1"/>
  <c r="F62" i="20"/>
  <c r="E62" i="20"/>
  <c r="D55" i="20"/>
  <c r="F54" i="20"/>
  <c r="F89" i="20" s="1"/>
  <c r="E54" i="20"/>
  <c r="E51" i="20"/>
  <c r="D46" i="20"/>
  <c r="F45" i="20"/>
  <c r="F85" i="20" s="1"/>
  <c r="E45" i="20"/>
  <c r="E58" i="20" s="1"/>
  <c r="E42" i="20"/>
  <c r="F38" i="20"/>
  <c r="E38" i="20"/>
  <c r="E26" i="20"/>
  <c r="F23" i="20"/>
  <c r="E23" i="20"/>
  <c r="D20" i="20"/>
  <c r="F19" i="20"/>
  <c r="E18" i="20"/>
  <c r="F13" i="20"/>
  <c r="E13" i="20"/>
  <c r="M7" i="31"/>
  <c r="B7" i="31"/>
  <c r="J7" i="31" s="1"/>
  <c r="M6" i="31"/>
  <c r="B6" i="31"/>
  <c r="D6" i="31" s="1"/>
  <c r="E6" i="31" s="1"/>
  <c r="F6" i="31" s="1"/>
  <c r="G6" i="31" s="1"/>
  <c r="H6" i="31" s="1"/>
  <c r="M3" i="31"/>
  <c r="J3" i="31"/>
  <c r="E3" i="31"/>
  <c r="F3" i="31" s="1"/>
  <c r="D3" i="31"/>
  <c r="M2" i="31"/>
  <c r="J2" i="31"/>
  <c r="D2" i="31"/>
  <c r="E2" i="31" s="1"/>
  <c r="F2" i="31" s="1"/>
  <c r="G2" i="31" s="1"/>
  <c r="H2" i="31" s="1"/>
  <c r="I3" i="30"/>
  <c r="H3" i="30"/>
  <c r="J3" i="30" s="1"/>
  <c r="K3" i="30" s="1"/>
  <c r="F3" i="30"/>
  <c r="E3" i="30"/>
  <c r="I3" i="31" s="1"/>
  <c r="K3" i="31" s="1"/>
  <c r="L3" i="31" s="1"/>
  <c r="J2" i="30"/>
  <c r="K2" i="30" s="1"/>
  <c r="I2" i="30"/>
  <c r="H2" i="30"/>
  <c r="I6" i="31" s="1"/>
  <c r="F2" i="30"/>
  <c r="E2" i="30"/>
  <c r="I2" i="31" s="1"/>
  <c r="K2" i="31" s="1"/>
  <c r="L2" i="31" s="1"/>
  <c r="Q31" i="27"/>
  <c r="R31" i="27" s="1"/>
  <c r="S31" i="27" s="1"/>
  <c r="N32" i="27" s="1"/>
  <c r="O32" i="27" s="1"/>
  <c r="K31" i="27"/>
  <c r="L31" i="27" s="1"/>
  <c r="M31" i="27" s="1"/>
  <c r="H32" i="27" s="1"/>
  <c r="I32" i="27" s="1"/>
  <c r="Q29" i="27"/>
  <c r="R29" i="27" s="1"/>
  <c r="S29" i="27" s="1"/>
  <c r="N30" i="27" s="1"/>
  <c r="O30" i="27" s="1"/>
  <c r="K29" i="27"/>
  <c r="L29" i="27" s="1"/>
  <c r="M29" i="27" s="1"/>
  <c r="H30" i="27" s="1"/>
  <c r="I30" i="27" s="1"/>
  <c r="Q27" i="27"/>
  <c r="R27" i="27" s="1"/>
  <c r="S27" i="27" s="1"/>
  <c r="N28" i="27" s="1"/>
  <c r="O28" i="27" s="1"/>
  <c r="K27" i="27"/>
  <c r="L27" i="27" s="1"/>
  <c r="M27" i="27" s="1"/>
  <c r="H28" i="27" s="1"/>
  <c r="I28" i="27" s="1"/>
  <c r="Q25" i="27"/>
  <c r="R25" i="27" s="1"/>
  <c r="S25" i="27" s="1"/>
  <c r="N26" i="27" s="1"/>
  <c r="O26" i="27" s="1"/>
  <c r="K25" i="27"/>
  <c r="L25" i="27" s="1"/>
  <c r="M25" i="27" s="1"/>
  <c r="H26" i="27" s="1"/>
  <c r="I26" i="27" s="1"/>
  <c r="Q23" i="27"/>
  <c r="R23" i="27" s="1"/>
  <c r="S23" i="27" s="1"/>
  <c r="N24" i="27" s="1"/>
  <c r="O24" i="27" s="1"/>
  <c r="K23" i="27"/>
  <c r="L23" i="27" s="1"/>
  <c r="M23" i="27" s="1"/>
  <c r="H24" i="27" s="1"/>
  <c r="I24" i="27" s="1"/>
  <c r="Q21" i="27"/>
  <c r="R21" i="27" s="1"/>
  <c r="S21" i="27" s="1"/>
  <c r="N22" i="27" s="1"/>
  <c r="O22" i="27" s="1"/>
  <c r="K21" i="27"/>
  <c r="L21" i="27" s="1"/>
  <c r="M21" i="27" s="1"/>
  <c r="H22" i="27" s="1"/>
  <c r="I22" i="27" s="1"/>
  <c r="Q19" i="27"/>
  <c r="R19" i="27" s="1"/>
  <c r="S19" i="27" s="1"/>
  <c r="N20" i="27" s="1"/>
  <c r="O20" i="27" s="1"/>
  <c r="K19" i="27"/>
  <c r="L19" i="27" s="1"/>
  <c r="M19" i="27" s="1"/>
  <c r="H20" i="27" s="1"/>
  <c r="I20" i="27" s="1"/>
  <c r="Q15" i="27"/>
  <c r="R15" i="27" s="1"/>
  <c r="S15" i="27" s="1"/>
  <c r="N16" i="27" s="1"/>
  <c r="O16" i="27" s="1"/>
  <c r="K15" i="27"/>
  <c r="L15" i="27" s="1"/>
  <c r="M15" i="27" s="1"/>
  <c r="H16" i="27" s="1"/>
  <c r="I16" i="27" s="1"/>
  <c r="Q11" i="27"/>
  <c r="R11" i="27" s="1"/>
  <c r="S11" i="27" s="1"/>
  <c r="N12" i="27" s="1"/>
  <c r="O12" i="27" s="1"/>
  <c r="K11" i="27"/>
  <c r="L11" i="27" s="1"/>
  <c r="M11" i="27" s="1"/>
  <c r="H12" i="27" s="1"/>
  <c r="I12" i="27" s="1"/>
  <c r="Q9" i="27"/>
  <c r="R9" i="27" s="1"/>
  <c r="S9" i="27" s="1"/>
  <c r="N10" i="27" s="1"/>
  <c r="O10" i="27" s="1"/>
  <c r="K9" i="27"/>
  <c r="L9" i="27" s="1"/>
  <c r="M9" i="27" s="1"/>
  <c r="H10" i="27" s="1"/>
  <c r="I10" i="27" s="1"/>
  <c r="Q7" i="27"/>
  <c r="R7" i="27" s="1"/>
  <c r="S7" i="27" s="1"/>
  <c r="N8" i="27" s="1"/>
  <c r="O8" i="27" s="1"/>
  <c r="K7" i="27"/>
  <c r="L7" i="27" s="1"/>
  <c r="M7" i="27" s="1"/>
  <c r="H8" i="27" s="1"/>
  <c r="I8" i="27" s="1"/>
  <c r="Q3" i="27"/>
  <c r="R3" i="27" s="1"/>
  <c r="S3" i="27" s="1"/>
  <c r="N4" i="27" s="1"/>
  <c r="O4" i="27" s="1"/>
  <c r="K3" i="27"/>
  <c r="L3" i="27" s="1"/>
  <c r="M3" i="27" s="1"/>
  <c r="H4" i="27" s="1"/>
  <c r="I4" i="27" s="1"/>
  <c r="J72" i="25"/>
  <c r="I72" i="25"/>
  <c r="H72" i="25"/>
  <c r="I71" i="25"/>
  <c r="J71" i="25" s="1"/>
  <c r="H71" i="25"/>
  <c r="J70" i="25"/>
  <c r="I70" i="25"/>
  <c r="H70" i="25"/>
  <c r="I69" i="25"/>
  <c r="H69" i="25"/>
  <c r="J69" i="25" s="1"/>
  <c r="I68" i="25"/>
  <c r="H68" i="25"/>
  <c r="J68" i="25" s="1"/>
  <c r="J67" i="25"/>
  <c r="I67" i="25"/>
  <c r="H67" i="25"/>
  <c r="I66" i="25"/>
  <c r="H66" i="25"/>
  <c r="J66" i="25" s="1"/>
  <c r="I65" i="25"/>
  <c r="H65" i="25"/>
  <c r="J65" i="25" s="1"/>
  <c r="G64" i="25"/>
  <c r="I64" i="25" s="1"/>
  <c r="F64" i="25"/>
  <c r="H64" i="25" s="1"/>
  <c r="J64" i="25" s="1"/>
  <c r="I63" i="25"/>
  <c r="H63" i="25"/>
  <c r="J63" i="25" s="1"/>
  <c r="J62" i="25"/>
  <c r="I62" i="25"/>
  <c r="H62" i="25"/>
  <c r="I61" i="25"/>
  <c r="J61" i="25" s="1"/>
  <c r="H61" i="25"/>
  <c r="I60" i="25"/>
  <c r="J60" i="25" s="1"/>
  <c r="H60" i="25"/>
  <c r="I59" i="25"/>
  <c r="H59" i="25"/>
  <c r="J59" i="25" s="1"/>
  <c r="I58" i="25"/>
  <c r="H58" i="25"/>
  <c r="J58" i="25" s="1"/>
  <c r="J57" i="25"/>
  <c r="I57" i="25"/>
  <c r="H57" i="25"/>
  <c r="I56" i="25"/>
  <c r="H56" i="25"/>
  <c r="J56" i="25" s="1"/>
  <c r="I55" i="25"/>
  <c r="H55" i="25"/>
  <c r="J55" i="25" s="1"/>
  <c r="G54" i="25"/>
  <c r="I54" i="25" s="1"/>
  <c r="F54" i="25"/>
  <c r="H54" i="25" s="1"/>
  <c r="J54" i="25" s="1"/>
  <c r="I53" i="25"/>
  <c r="H53" i="25"/>
  <c r="J53" i="25" s="1"/>
  <c r="G52" i="25"/>
  <c r="I52" i="25" s="1"/>
  <c r="F52" i="25"/>
  <c r="H52" i="25" s="1"/>
  <c r="I51" i="25"/>
  <c r="H51" i="25"/>
  <c r="J51" i="25" s="1"/>
  <c r="G50" i="25"/>
  <c r="I50" i="25" s="1"/>
  <c r="F50" i="25"/>
  <c r="H50" i="25" s="1"/>
  <c r="J50" i="25" s="1"/>
  <c r="I49" i="25"/>
  <c r="H49" i="25"/>
  <c r="J49" i="25" s="1"/>
  <c r="J48" i="25"/>
  <c r="I48" i="25"/>
  <c r="H48" i="25"/>
  <c r="I47" i="25"/>
  <c r="J47" i="25" s="1"/>
  <c r="H47" i="25"/>
  <c r="I46" i="25"/>
  <c r="J46" i="25" s="1"/>
  <c r="H46" i="25"/>
  <c r="G46" i="25"/>
  <c r="F46" i="25"/>
  <c r="I45" i="25"/>
  <c r="J45" i="25" s="1"/>
  <c r="H45" i="25"/>
  <c r="I44" i="25"/>
  <c r="J44" i="25" s="1"/>
  <c r="H44" i="25"/>
  <c r="I43" i="25"/>
  <c r="H43" i="25"/>
  <c r="J43" i="25" s="1"/>
  <c r="I42" i="25"/>
  <c r="H42" i="25"/>
  <c r="J42" i="25" s="1"/>
  <c r="J41" i="25"/>
  <c r="I41" i="25"/>
  <c r="H41" i="25"/>
  <c r="I40" i="25"/>
  <c r="H40" i="25"/>
  <c r="J40" i="25" s="1"/>
  <c r="I39" i="25"/>
  <c r="H39" i="25"/>
  <c r="J39" i="25" s="1"/>
  <c r="J38" i="25"/>
  <c r="I38" i="25"/>
  <c r="H38" i="25"/>
  <c r="I37" i="25"/>
  <c r="J37" i="25" s="1"/>
  <c r="H37" i="25"/>
  <c r="I36" i="25"/>
  <c r="J36" i="25" s="1"/>
  <c r="H36" i="25"/>
  <c r="I35" i="25"/>
  <c r="H35" i="25"/>
  <c r="J35" i="25" s="1"/>
  <c r="I34" i="25"/>
  <c r="H34" i="25"/>
  <c r="J34" i="25" s="1"/>
  <c r="J33" i="25"/>
  <c r="I33" i="25"/>
  <c r="H33" i="25"/>
  <c r="I32" i="25"/>
  <c r="H32" i="25"/>
  <c r="J32" i="25" s="1"/>
  <c r="I31" i="25"/>
  <c r="H31" i="25"/>
  <c r="J31" i="25" s="1"/>
  <c r="J30" i="25"/>
  <c r="I30" i="25"/>
  <c r="H30" i="25"/>
  <c r="I29" i="25"/>
  <c r="J29" i="25" s="1"/>
  <c r="H29" i="25"/>
  <c r="I28" i="25"/>
  <c r="J28" i="25" s="1"/>
  <c r="H28" i="25"/>
  <c r="H27" i="25"/>
  <c r="J27" i="25" s="1"/>
  <c r="G27" i="25"/>
  <c r="I27" i="25" s="1"/>
  <c r="F27" i="25"/>
  <c r="I26" i="25"/>
  <c r="J26" i="25" s="1"/>
  <c r="H26" i="25"/>
  <c r="I25" i="25"/>
  <c r="H25" i="25"/>
  <c r="J25" i="25" s="1"/>
  <c r="I24" i="25"/>
  <c r="H24" i="25"/>
  <c r="J24" i="25" s="1"/>
  <c r="J23" i="25"/>
  <c r="I23" i="25"/>
  <c r="H23" i="25"/>
  <c r="I22" i="25"/>
  <c r="H22" i="25"/>
  <c r="J22" i="25" s="1"/>
  <c r="I21" i="25"/>
  <c r="H21" i="25"/>
  <c r="J21" i="25" s="1"/>
  <c r="J20" i="25"/>
  <c r="I20" i="25"/>
  <c r="H20" i="25"/>
  <c r="I19" i="25"/>
  <c r="J19" i="25" s="1"/>
  <c r="H19" i="25"/>
  <c r="I18" i="25"/>
  <c r="J18" i="25" s="1"/>
  <c r="H18" i="25"/>
  <c r="I17" i="25"/>
  <c r="H17" i="25"/>
  <c r="J17" i="25" s="1"/>
  <c r="I16" i="25"/>
  <c r="H16" i="25"/>
  <c r="J16" i="25" s="1"/>
  <c r="J15" i="25"/>
  <c r="I15" i="25"/>
  <c r="H15" i="25"/>
  <c r="I14" i="25"/>
  <c r="H14" i="25"/>
  <c r="J14" i="25" s="1"/>
  <c r="I13" i="25"/>
  <c r="H13" i="25"/>
  <c r="J13" i="25" s="1"/>
  <c r="J12" i="25"/>
  <c r="I12" i="25"/>
  <c r="H12" i="25"/>
  <c r="I11" i="25"/>
  <c r="J11" i="25" s="1"/>
  <c r="H11" i="25"/>
  <c r="I10" i="25"/>
  <c r="J10" i="25" s="1"/>
  <c r="H10" i="25"/>
  <c r="I9" i="25"/>
  <c r="H9" i="25"/>
  <c r="J9" i="25" s="1"/>
  <c r="I8" i="25"/>
  <c r="H8" i="25"/>
  <c r="J8" i="25" s="1"/>
  <c r="J7" i="25"/>
  <c r="I7" i="25"/>
  <c r="H7" i="25"/>
  <c r="I6" i="25"/>
  <c r="H6" i="25"/>
  <c r="J6" i="25" s="1"/>
  <c r="I5" i="25"/>
  <c r="H5" i="25"/>
  <c r="J5" i="25" s="1"/>
  <c r="J4" i="25"/>
  <c r="I4" i="25"/>
  <c r="H4" i="25"/>
  <c r="I3" i="25"/>
  <c r="H3" i="25"/>
  <c r="J3" i="25" s="1"/>
  <c r="I2" i="25"/>
  <c r="J2" i="25" s="1"/>
  <c r="H2" i="25"/>
  <c r="D49" i="6"/>
  <c r="D52" i="6" s="1"/>
  <c r="E46" i="6"/>
  <c r="D43" i="6"/>
  <c r="D46" i="6" s="1"/>
  <c r="D38" i="6"/>
  <c r="D32" i="6"/>
  <c r="D55" i="6" s="1"/>
  <c r="D28" i="6"/>
  <c r="D58" i="6" s="1"/>
  <c r="D25" i="6"/>
  <c r="D21" i="6"/>
  <c r="D17" i="6"/>
  <c r="D14" i="6"/>
  <c r="D13" i="6"/>
  <c r="D12" i="6"/>
  <c r="E4" i="27" l="1"/>
  <c r="E12" i="27"/>
  <c r="E8" i="27"/>
  <c r="E20" i="27"/>
  <c r="E28" i="27"/>
  <c r="E24" i="27"/>
  <c r="E32" i="27"/>
  <c r="N31" i="27"/>
  <c r="O31" i="27" s="1"/>
  <c r="E16" i="27"/>
  <c r="E10" i="27"/>
  <c r="E22" i="27"/>
  <c r="E30" i="27"/>
  <c r="N2" i="31"/>
  <c r="E26" i="27"/>
  <c r="J52" i="25"/>
  <c r="N3" i="31"/>
  <c r="D7" i="31"/>
  <c r="E7" i="31" s="1"/>
  <c r="F7" i="31" s="1"/>
  <c r="F68" i="20"/>
  <c r="D35" i="6"/>
  <c r="N3" i="27"/>
  <c r="O3" i="27" s="1"/>
  <c r="N7" i="27"/>
  <c r="O7" i="27" s="1"/>
  <c r="N9" i="27"/>
  <c r="O9" i="27" s="1"/>
  <c r="N11" i="27"/>
  <c r="O11" i="27" s="1"/>
  <c r="N15" i="27"/>
  <c r="O15" i="27" s="1"/>
  <c r="N19" i="27"/>
  <c r="O19" i="27" s="1"/>
  <c r="N21" i="27"/>
  <c r="O21" i="27" s="1"/>
  <c r="N23" i="27"/>
  <c r="O23" i="27" s="1"/>
  <c r="N25" i="27"/>
  <c r="O25" i="27" s="1"/>
  <c r="N27" i="27"/>
  <c r="O27" i="27" s="1"/>
  <c r="N29" i="27"/>
  <c r="O29" i="27" s="1"/>
  <c r="J6" i="31"/>
  <c r="K6" i="31" s="1"/>
  <c r="L6" i="31" s="1"/>
  <c r="N6" i="31" s="1"/>
  <c r="F93" i="20"/>
  <c r="I7" i="31"/>
  <c r="K7" i="31" s="1"/>
  <c r="L7" i="31" s="1"/>
  <c r="N7" i="31" s="1"/>
  <c r="H3" i="27"/>
  <c r="I3" i="27" s="1"/>
  <c r="H7" i="27"/>
  <c r="I7" i="27" s="1"/>
  <c r="H9" i="27"/>
  <c r="I9" i="27" s="1"/>
  <c r="H11" i="27"/>
  <c r="I11" i="27" s="1"/>
  <c r="H15" i="27"/>
  <c r="I15" i="27" s="1"/>
  <c r="H19" i="27"/>
  <c r="I19" i="27" s="1"/>
  <c r="H21" i="27"/>
  <c r="I21" i="27" s="1"/>
  <c r="H23" i="27"/>
  <c r="I23" i="27" s="1"/>
  <c r="H25" i="27"/>
  <c r="I25" i="27" s="1"/>
  <c r="H27" i="27"/>
  <c r="I27" i="27" s="1"/>
  <c r="H29" i="27"/>
  <c r="I29" i="27" s="1"/>
  <c r="H31" i="27"/>
  <c r="I31" i="27" s="1"/>
  <c r="F58" i="20"/>
  <c r="F79" i="20"/>
  <c r="F97" i="20"/>
  <c r="F81" i="20"/>
  <c r="E31" i="27" l="1"/>
  <c r="E23" i="27"/>
  <c r="E27" i="27"/>
  <c r="E7" i="27"/>
  <c r="E3" i="27"/>
  <c r="E21" i="27"/>
  <c r="E25" i="27"/>
  <c r="E19" i="27"/>
  <c r="E11" i="27"/>
  <c r="E15" i="27"/>
  <c r="E9" i="27"/>
  <c r="E29" i="27"/>
  <c r="F76" i="20"/>
  <c r="F7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illicy</author>
  </authors>
  <commentList>
    <comment ref="E3" authorId="0" shapeId="0" xr:uid="{38A537C3-C263-45A2-B44C-526EDE0CAC66}">
      <text>
        <r>
          <rPr>
            <b/>
            <sz val="9"/>
            <color indexed="81"/>
            <rFont val="宋体"/>
            <family val="3"/>
            <charset val="134"/>
          </rPr>
          <t>illicy:</t>
        </r>
        <r>
          <rPr>
            <sz val="9"/>
            <color indexed="81"/>
            <rFont val="宋体"/>
            <family val="3"/>
            <charset val="134"/>
          </rPr>
          <t xml:space="preserve">
增长量下降，按上年增长率模拟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J46" authorId="0" shapeId="0" xr:uid="{00000000-0006-0000-0A00-000001000000}">
      <text>
        <r>
          <rPr>
            <b/>
            <sz val="9"/>
            <rFont val="宋体"/>
            <family val="3"/>
            <charset val="134"/>
          </rPr>
          <t>作者:</t>
        </r>
        <r>
          <rPr>
            <sz val="9"/>
            <rFont val="宋体"/>
            <family val="3"/>
            <charset val="134"/>
          </rPr>
          <t xml:space="preserve">
测算出来的数据。
通过每小时最高数，除60分钟乘以系数3.
结合“非单独合同”</t>
        </r>
      </text>
    </comment>
    <comment ref="AJ276" authorId="0" shapeId="0" xr:uid="{00000000-0006-0000-0A00-000002000000}">
      <text>
        <r>
          <rPr>
            <b/>
            <sz val="9"/>
            <rFont val="宋体"/>
            <family val="3"/>
            <charset val="134"/>
          </rPr>
          <t>作者:</t>
        </r>
        <r>
          <rPr>
            <sz val="9"/>
            <rFont val="宋体"/>
            <family val="3"/>
            <charset val="134"/>
          </rPr>
          <t xml:space="preserve">
根据小时的业务量，测算。
使用2017-5-31的业务量</t>
        </r>
      </text>
    </comment>
    <comment ref="AJ416" authorId="0" shapeId="0" xr:uid="{00000000-0006-0000-0A00-000003000000}">
      <text>
        <r>
          <rPr>
            <b/>
            <sz val="9"/>
            <rFont val="宋体"/>
            <family val="3"/>
            <charset val="134"/>
          </rPr>
          <t>作者:</t>
        </r>
        <r>
          <rPr>
            <sz val="9"/>
            <rFont val="宋体"/>
            <family val="3"/>
            <charset val="134"/>
          </rPr>
          <t xml:space="preserve">
结合修改数据测算</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李乾芳</author>
  </authors>
  <commentList>
    <comment ref="B2" authorId="0" shapeId="0" xr:uid="{00000000-0006-0000-0B00-000001000000}">
      <text>
        <r>
          <rPr>
            <b/>
            <sz val="9"/>
            <rFont val="宋体"/>
            <family val="3"/>
            <charset val="134"/>
          </rPr>
          <t>李乾芳:</t>
        </r>
        <r>
          <rPr>
            <sz val="9"/>
            <rFont val="宋体"/>
            <family val="3"/>
            <charset val="134"/>
          </rPr>
          <t xml:space="preserve">
对于第2点，评估这么分布后，增加的脚本工作量，再来看开发从技术角度来评估不分公司只分布项目性能有无影响（即所有并发用户数分布于1个公司下的4个在建项目）</t>
        </r>
      </text>
    </comment>
    <comment ref="F3" authorId="0" shapeId="0" xr:uid="{00000000-0006-0000-0B00-000002000000}">
      <text>
        <r>
          <rPr>
            <b/>
            <sz val="9"/>
            <rFont val="宋体"/>
            <family val="3"/>
            <charset val="134"/>
          </rPr>
          <t>李乾芳:</t>
        </r>
        <r>
          <rPr>
            <sz val="9"/>
            <rFont val="宋体"/>
            <family val="3"/>
            <charset val="134"/>
          </rPr>
          <t xml:space="preserve">
对于查询类的，应比处理业务数据的场景的并发数更高，可以考虑按业务处理的3倍量来看查询类的并发量？？</t>
        </r>
      </text>
    </comment>
    <comment ref="B40" authorId="0" shapeId="0" xr:uid="{00000000-0006-0000-0B00-000003000000}">
      <text>
        <r>
          <rPr>
            <b/>
            <sz val="9"/>
            <rFont val="宋体"/>
            <family val="3"/>
            <charset val="134"/>
          </rPr>
          <t>李乾芳:</t>
        </r>
        <r>
          <rPr>
            <sz val="9"/>
            <rFont val="宋体"/>
            <family val="3"/>
            <charset val="134"/>
          </rPr>
          <t xml:space="preserve">
大部分情况下时直接在接电接访模块的进行认购处理，较少通过认购管理模块的新增认购功能进行认购，所以不再考虑认购管理模块的“新增认购”场景</t>
        </r>
      </text>
    </comment>
    <comment ref="H45" authorId="0" shapeId="0" xr:uid="{00000000-0006-0000-0B00-000004000000}">
      <text>
        <r>
          <rPr>
            <b/>
            <sz val="9"/>
            <rFont val="宋体"/>
            <family val="3"/>
            <charset val="134"/>
          </rPr>
          <t>李乾芳:</t>
        </r>
        <r>
          <rPr>
            <sz val="9"/>
            <rFont val="宋体"/>
            <family val="3"/>
            <charset val="134"/>
          </rPr>
          <t xml:space="preserve">
是否应该增加填写成交问卷的操作？？
补充填写成交问卷的操作</t>
        </r>
      </text>
    </comment>
    <comment ref="B71" authorId="0" shapeId="0" xr:uid="{00000000-0006-0000-0B00-000005000000}">
      <text>
        <r>
          <rPr>
            <b/>
            <sz val="9"/>
            <rFont val="宋体"/>
            <family val="3"/>
            <charset val="134"/>
          </rPr>
          <t>李乾芳:</t>
        </r>
        <r>
          <rPr>
            <sz val="9"/>
            <rFont val="宋体"/>
            <family val="3"/>
            <charset val="134"/>
          </rPr>
          <t xml:space="preserve">
客户大部分情况下是认购后来签合同，通过认购管理模块的转签约功能已经测试了新增合同的功能，所以然合同管理模块不再验证新增合同的场景</t>
        </r>
      </text>
    </comment>
  </commentList>
</comments>
</file>

<file path=xl/sharedStrings.xml><?xml version="1.0" encoding="utf-8"?>
<sst xmlns="http://schemas.openxmlformats.org/spreadsheetml/2006/main" count="7040" uniqueCount="1694">
  <si>
    <t>一、3000亿规模数据情况分析</t>
  </si>
  <si>
    <t>KPI类别</t>
  </si>
  <si>
    <t>KPI</t>
  </si>
  <si>
    <t>测算模型</t>
  </si>
  <si>
    <t>数据量</t>
  </si>
  <si>
    <t>翻倍数量</t>
  </si>
  <si>
    <t>单位</t>
  </si>
  <si>
    <t>说明</t>
  </si>
  <si>
    <t>翻倍方式</t>
  </si>
  <si>
    <t>完成情况</t>
  </si>
  <si>
    <t>组织</t>
  </si>
  <si>
    <t>分公司数量</t>
  </si>
  <si>
    <t>年销售金额/每公司年销售金额</t>
  </si>
  <si>
    <t>个</t>
  </si>
  <si>
    <t>SQL</t>
  </si>
  <si>
    <t>完成</t>
  </si>
  <si>
    <t xml:space="preserve"> 一级部门数量</t>
  </si>
  <si>
    <t>平均一级部门数量*(分公司数量+1)</t>
  </si>
  <si>
    <t>按公司平均分布</t>
  </si>
  <si>
    <t xml:space="preserve"> 二级部门数量</t>
  </si>
  <si>
    <t>平均二级部门数量*一级部门数量</t>
  </si>
  <si>
    <t>按一级部门平均分布</t>
  </si>
  <si>
    <t>员工数量</t>
  </si>
  <si>
    <t>二级部门数量*平均每部门人员数</t>
  </si>
  <si>
    <t>人</t>
  </si>
  <si>
    <t>按二级部门平均分布</t>
  </si>
  <si>
    <t>项目</t>
  </si>
  <si>
    <t>累计项目数</t>
  </si>
  <si>
    <t>3000亿对应累计销售面积/平均房间面积/每项目平均销售套数</t>
  </si>
  <si>
    <t>累计末级项目数量</t>
  </si>
  <si>
    <t>在售项目数</t>
  </si>
  <si>
    <t>分公司数量*平均在售项目数量</t>
  </si>
  <si>
    <t>在建项目数</t>
  </si>
  <si>
    <t>在售项目数*1.25</t>
  </si>
  <si>
    <t>产品数</t>
  </si>
  <si>
    <t>每个项目平均5个产品</t>
  </si>
  <si>
    <t>供应商数</t>
  </si>
  <si>
    <t>每个公司平均900个供应商</t>
  </si>
  <si>
    <t>业务单据</t>
  </si>
  <si>
    <r>
      <rPr>
        <b/>
        <sz val="10"/>
        <color indexed="8"/>
        <rFont val="微软雅黑"/>
        <family val="2"/>
        <charset val="134"/>
      </rPr>
      <t>总</t>
    </r>
    <r>
      <rPr>
        <b/>
        <sz val="10"/>
        <color rgb="FFFF0000"/>
        <rFont val="微软雅黑"/>
        <family val="2"/>
        <charset val="134"/>
      </rPr>
      <t>目标成本</t>
    </r>
    <r>
      <rPr>
        <b/>
        <sz val="10"/>
        <color indexed="8"/>
        <rFont val="微软雅黑"/>
        <family val="2"/>
        <charset val="134"/>
      </rPr>
      <t>版本数</t>
    </r>
  </si>
  <si>
    <r>
      <rPr>
        <sz val="10"/>
        <color indexed="8"/>
        <rFont val="微软雅黑"/>
        <family val="2"/>
        <charset val="134"/>
      </rPr>
      <t>单项目</t>
    </r>
    <r>
      <rPr>
        <sz val="10"/>
        <color rgb="FFFF0000"/>
        <rFont val="微软雅黑"/>
        <family val="2"/>
        <charset val="134"/>
      </rPr>
      <t>目标成本</t>
    </r>
    <r>
      <rPr>
        <sz val="10"/>
        <color indexed="8"/>
        <rFont val="微软雅黑"/>
        <family val="2"/>
        <charset val="134"/>
      </rPr>
      <t>版本数</t>
    </r>
  </si>
  <si>
    <r>
      <rPr>
        <sz val="10"/>
        <color indexed="8"/>
        <rFont val="微软雅黑"/>
        <family val="2"/>
        <charset val="134"/>
      </rPr>
      <t>单项目最大</t>
    </r>
    <r>
      <rPr>
        <sz val="10"/>
        <color rgb="FFFF0000"/>
        <rFont val="微软雅黑"/>
        <family val="2"/>
        <charset val="134"/>
      </rPr>
      <t>目标成本</t>
    </r>
    <r>
      <rPr>
        <sz val="10"/>
        <color indexed="8"/>
        <rFont val="微软雅黑"/>
        <family val="2"/>
        <charset val="134"/>
      </rPr>
      <t>版本数</t>
    </r>
  </si>
  <si>
    <r>
      <rPr>
        <b/>
        <sz val="10"/>
        <color indexed="8"/>
        <rFont val="微软雅黑"/>
        <family val="2"/>
        <charset val="134"/>
      </rPr>
      <t>总</t>
    </r>
    <r>
      <rPr>
        <b/>
        <sz val="10"/>
        <color rgb="FFFF0000"/>
        <rFont val="微软雅黑"/>
        <family val="2"/>
        <charset val="134"/>
      </rPr>
      <t>科目</t>
    </r>
    <r>
      <rPr>
        <b/>
        <sz val="10"/>
        <color indexed="8"/>
        <rFont val="微软雅黑"/>
        <family val="2"/>
        <charset val="134"/>
      </rPr>
      <t>数</t>
    </r>
  </si>
  <si>
    <t>功能操作</t>
  </si>
  <si>
    <r>
      <rPr>
        <sz val="10"/>
        <color indexed="8"/>
        <rFont val="微软雅黑"/>
        <family val="2"/>
        <charset val="134"/>
      </rPr>
      <t>单项目平均</t>
    </r>
    <r>
      <rPr>
        <sz val="10"/>
        <color rgb="FFFF0000"/>
        <rFont val="微软雅黑"/>
        <family val="2"/>
        <charset val="134"/>
      </rPr>
      <t>科目</t>
    </r>
    <r>
      <rPr>
        <sz val="10"/>
        <color indexed="8"/>
        <rFont val="微软雅黑"/>
        <family val="2"/>
        <charset val="134"/>
      </rPr>
      <t>数：</t>
    </r>
  </si>
  <si>
    <r>
      <rPr>
        <sz val="10"/>
        <color indexed="8"/>
        <rFont val="微软雅黑"/>
        <family val="2"/>
        <charset val="134"/>
      </rPr>
      <t>单项目最大</t>
    </r>
    <r>
      <rPr>
        <sz val="10"/>
        <color rgb="FFFF0000"/>
        <rFont val="微软雅黑"/>
        <family val="2"/>
        <charset val="134"/>
      </rPr>
      <t>科目</t>
    </r>
    <r>
      <rPr>
        <sz val="10"/>
        <color indexed="8"/>
        <rFont val="微软雅黑"/>
        <family val="2"/>
        <charset val="134"/>
      </rPr>
      <t>数(最末级)：</t>
    </r>
  </si>
  <si>
    <r>
      <rPr>
        <sz val="10"/>
        <color indexed="8"/>
        <rFont val="微软雅黑"/>
        <family val="2"/>
        <charset val="134"/>
      </rPr>
      <t>单项目最大</t>
    </r>
    <r>
      <rPr>
        <sz val="10"/>
        <color rgb="FFFF0000"/>
        <rFont val="微软雅黑"/>
        <family val="2"/>
        <charset val="134"/>
      </rPr>
      <t>科目层级</t>
    </r>
    <r>
      <rPr>
        <sz val="10"/>
        <color indexed="8"/>
        <rFont val="微软雅黑"/>
        <family val="2"/>
        <charset val="134"/>
      </rPr>
      <t>数</t>
    </r>
  </si>
  <si>
    <t>层</t>
  </si>
  <si>
    <r>
      <rPr>
        <b/>
        <sz val="10"/>
        <color indexed="8"/>
        <rFont val="微软雅黑"/>
        <family val="2"/>
        <charset val="134"/>
      </rPr>
      <t>总</t>
    </r>
    <r>
      <rPr>
        <b/>
        <sz val="10"/>
        <color rgb="FFFF0000"/>
        <rFont val="微软雅黑"/>
        <family val="2"/>
        <charset val="134"/>
      </rPr>
      <t>合约规划</t>
    </r>
    <r>
      <rPr>
        <b/>
        <sz val="10"/>
        <color indexed="8"/>
        <rFont val="微软雅黑"/>
        <family val="2"/>
        <charset val="134"/>
      </rPr>
      <t>数</t>
    </r>
  </si>
  <si>
    <r>
      <rPr>
        <sz val="10"/>
        <color indexed="8"/>
        <rFont val="微软雅黑"/>
        <family val="2"/>
        <charset val="134"/>
      </rPr>
      <t>单项目平均</t>
    </r>
    <r>
      <rPr>
        <sz val="10"/>
        <color rgb="FFFF0000"/>
        <rFont val="微软雅黑"/>
        <family val="2"/>
        <charset val="134"/>
      </rPr>
      <t>合约规划</t>
    </r>
    <r>
      <rPr>
        <sz val="10"/>
        <color indexed="8"/>
        <rFont val="微软雅黑"/>
        <family val="2"/>
        <charset val="134"/>
      </rPr>
      <t>数：</t>
    </r>
  </si>
  <si>
    <r>
      <rPr>
        <sz val="10"/>
        <color indexed="8"/>
        <rFont val="微软雅黑"/>
        <family val="2"/>
        <charset val="134"/>
      </rPr>
      <t>单项目最大</t>
    </r>
    <r>
      <rPr>
        <sz val="10"/>
        <color rgb="FFFF0000"/>
        <rFont val="微软雅黑"/>
        <family val="2"/>
        <charset val="134"/>
      </rPr>
      <t>合约规划</t>
    </r>
    <r>
      <rPr>
        <sz val="10"/>
        <color indexed="8"/>
        <rFont val="微软雅黑"/>
        <family val="2"/>
        <charset val="134"/>
      </rPr>
      <t>数(最末级)：</t>
    </r>
  </si>
  <si>
    <r>
      <rPr>
        <sz val="10"/>
        <color indexed="8"/>
        <rFont val="微软雅黑"/>
        <family val="2"/>
        <charset val="134"/>
      </rPr>
      <t>单合约关联最大</t>
    </r>
    <r>
      <rPr>
        <sz val="10"/>
        <color rgb="FFFF0000"/>
        <rFont val="微软雅黑"/>
        <family val="2"/>
        <charset val="134"/>
      </rPr>
      <t>科目</t>
    </r>
    <r>
      <rPr>
        <sz val="10"/>
        <color indexed="8"/>
        <rFont val="微软雅黑"/>
        <family val="2"/>
        <charset val="134"/>
      </rPr>
      <t>数：</t>
    </r>
  </si>
  <si>
    <r>
      <rPr>
        <b/>
        <sz val="10"/>
        <color indexed="8"/>
        <rFont val="微软雅黑"/>
        <family val="2"/>
        <charset val="134"/>
      </rPr>
      <t>总</t>
    </r>
    <r>
      <rPr>
        <b/>
        <sz val="10"/>
        <color rgb="FFFF0000"/>
        <rFont val="微软雅黑"/>
        <family val="2"/>
        <charset val="134"/>
      </rPr>
      <t>事项呈批</t>
    </r>
  </si>
  <si>
    <t>单项目平均事项呈批数：</t>
  </si>
  <si>
    <t>份</t>
  </si>
  <si>
    <t>单项目最大事项呈批数：</t>
  </si>
  <si>
    <r>
      <rPr>
        <b/>
        <sz val="10"/>
        <color indexed="8"/>
        <rFont val="微软雅黑"/>
        <family val="2"/>
        <charset val="134"/>
      </rPr>
      <t>总</t>
    </r>
    <r>
      <rPr>
        <b/>
        <sz val="10"/>
        <color rgb="FFFF0000"/>
        <rFont val="微软雅黑"/>
        <family val="2"/>
        <charset val="134"/>
      </rPr>
      <t>合同</t>
    </r>
    <r>
      <rPr>
        <b/>
        <sz val="10"/>
        <color indexed="8"/>
        <rFont val="微软雅黑"/>
        <family val="2"/>
        <charset val="134"/>
      </rPr>
      <t>：</t>
    </r>
  </si>
  <si>
    <t>单项目平均合同数：</t>
  </si>
  <si>
    <t>单项目最大合同数：</t>
  </si>
  <si>
    <t>单合同关联最大合约数：</t>
  </si>
  <si>
    <r>
      <rPr>
        <b/>
        <sz val="10"/>
        <color indexed="8"/>
        <rFont val="微软雅黑"/>
        <family val="2"/>
        <charset val="134"/>
      </rPr>
      <t>总</t>
    </r>
    <r>
      <rPr>
        <b/>
        <sz val="10"/>
        <color rgb="FFFF0000"/>
        <rFont val="微软雅黑"/>
        <family val="2"/>
        <charset val="134"/>
      </rPr>
      <t>无合同付款</t>
    </r>
  </si>
  <si>
    <r>
      <rPr>
        <sz val="10"/>
        <color indexed="8"/>
        <rFont val="微软雅黑"/>
        <family val="2"/>
        <charset val="134"/>
      </rPr>
      <t>单项目平均</t>
    </r>
    <r>
      <rPr>
        <sz val="10"/>
        <color rgb="FFFF0000"/>
        <rFont val="微软雅黑"/>
        <family val="2"/>
        <charset val="134"/>
      </rPr>
      <t>无合同付款申请</t>
    </r>
    <r>
      <rPr>
        <sz val="10"/>
        <color indexed="8"/>
        <rFont val="微软雅黑"/>
        <family val="2"/>
        <charset val="134"/>
      </rPr>
      <t>数：</t>
    </r>
  </si>
  <si>
    <r>
      <rPr>
        <sz val="10"/>
        <color indexed="8"/>
        <rFont val="微软雅黑"/>
        <family val="2"/>
        <charset val="134"/>
      </rPr>
      <t>单项目最大</t>
    </r>
    <r>
      <rPr>
        <sz val="10"/>
        <color rgb="FFFF0000"/>
        <rFont val="微软雅黑"/>
        <family val="2"/>
        <charset val="134"/>
      </rPr>
      <t>无合同付款申请</t>
    </r>
    <r>
      <rPr>
        <sz val="10"/>
        <color indexed="8"/>
        <rFont val="微软雅黑"/>
        <family val="2"/>
        <charset val="134"/>
      </rPr>
      <t>数：</t>
    </r>
  </si>
  <si>
    <r>
      <rPr>
        <b/>
        <sz val="10"/>
        <color indexed="8"/>
        <rFont val="微软雅黑"/>
        <family val="2"/>
        <charset val="134"/>
      </rPr>
      <t>总</t>
    </r>
    <r>
      <rPr>
        <b/>
        <sz val="10"/>
        <color rgb="FFFF0000"/>
        <rFont val="微软雅黑"/>
        <family val="2"/>
        <charset val="134"/>
      </rPr>
      <t>预估变更调整单</t>
    </r>
  </si>
  <si>
    <t>单合同平均预估变更调整单</t>
  </si>
  <si>
    <t>单合同最大预估变更调整单</t>
  </si>
  <si>
    <r>
      <rPr>
        <b/>
        <sz val="10"/>
        <color indexed="8"/>
        <rFont val="微软雅黑"/>
        <family val="2"/>
        <charset val="134"/>
      </rPr>
      <t>总</t>
    </r>
    <r>
      <rPr>
        <b/>
        <sz val="10"/>
        <color rgb="FFFF0000"/>
        <rFont val="微软雅黑"/>
        <family val="2"/>
        <charset val="134"/>
      </rPr>
      <t>设计变更</t>
    </r>
  </si>
  <si>
    <r>
      <rPr>
        <sz val="10"/>
        <color indexed="8"/>
        <rFont val="微软雅黑"/>
        <family val="2"/>
        <charset val="134"/>
      </rPr>
      <t>单合同平均</t>
    </r>
    <r>
      <rPr>
        <sz val="10"/>
        <color rgb="FFFF0000"/>
        <rFont val="微软雅黑"/>
        <family val="2"/>
        <charset val="134"/>
      </rPr>
      <t>设计变更</t>
    </r>
    <r>
      <rPr>
        <sz val="10"/>
        <color indexed="8"/>
        <rFont val="微软雅黑"/>
        <family val="2"/>
        <charset val="134"/>
      </rPr>
      <t>记录数：</t>
    </r>
  </si>
  <si>
    <t>条</t>
  </si>
  <si>
    <r>
      <rPr>
        <sz val="10"/>
        <color indexed="8"/>
        <rFont val="微软雅黑"/>
        <family val="2"/>
        <charset val="134"/>
      </rPr>
      <t>单合同最大</t>
    </r>
    <r>
      <rPr>
        <sz val="10"/>
        <color rgb="FFFF0000"/>
        <rFont val="微软雅黑"/>
        <family val="2"/>
        <charset val="134"/>
      </rPr>
      <t>设计变更</t>
    </r>
    <r>
      <rPr>
        <sz val="10"/>
        <color indexed="8"/>
        <rFont val="微软雅黑"/>
        <family val="2"/>
        <charset val="134"/>
      </rPr>
      <t>记录数：</t>
    </r>
  </si>
  <si>
    <t>10</t>
  </si>
  <si>
    <r>
      <rPr>
        <sz val="10"/>
        <color indexed="8"/>
        <rFont val="微软雅黑"/>
        <family val="2"/>
        <charset val="134"/>
      </rPr>
      <t>单变更平均关联</t>
    </r>
    <r>
      <rPr>
        <sz val="10"/>
        <color rgb="FFFF0000"/>
        <rFont val="微软雅黑"/>
        <family val="2"/>
        <charset val="134"/>
      </rPr>
      <t>合同</t>
    </r>
    <r>
      <rPr>
        <sz val="10"/>
        <color indexed="8"/>
        <rFont val="微软雅黑"/>
        <family val="2"/>
        <charset val="134"/>
      </rPr>
      <t>记录数：</t>
    </r>
  </si>
  <si>
    <r>
      <rPr>
        <sz val="10"/>
        <color indexed="8"/>
        <rFont val="微软雅黑"/>
        <family val="2"/>
        <charset val="134"/>
      </rPr>
      <t>单变更最大关联</t>
    </r>
    <r>
      <rPr>
        <sz val="10"/>
        <color rgb="FFFF0000"/>
        <rFont val="微软雅黑"/>
        <family val="2"/>
        <charset val="134"/>
      </rPr>
      <t>合同</t>
    </r>
    <r>
      <rPr>
        <sz val="10"/>
        <color indexed="8"/>
        <rFont val="微软雅黑"/>
        <family val="2"/>
        <charset val="134"/>
      </rPr>
      <t>记录数：</t>
    </r>
  </si>
  <si>
    <r>
      <rPr>
        <b/>
        <sz val="10"/>
        <color indexed="8"/>
        <rFont val="微软雅黑"/>
        <family val="2"/>
        <charset val="134"/>
      </rPr>
      <t>总</t>
    </r>
    <r>
      <rPr>
        <b/>
        <sz val="10"/>
        <color rgb="FFFF0000"/>
        <rFont val="微软雅黑"/>
        <family val="2"/>
        <charset val="134"/>
      </rPr>
      <t>现场签证</t>
    </r>
  </si>
  <si>
    <r>
      <rPr>
        <sz val="10"/>
        <color indexed="8"/>
        <rFont val="微软雅黑"/>
        <family val="2"/>
        <charset val="134"/>
      </rPr>
      <t>单合同平均</t>
    </r>
    <r>
      <rPr>
        <sz val="10"/>
        <color rgb="FFFF0000"/>
        <rFont val="微软雅黑"/>
        <family val="2"/>
        <charset val="134"/>
      </rPr>
      <t>现场签证</t>
    </r>
    <r>
      <rPr>
        <sz val="10"/>
        <color indexed="8"/>
        <rFont val="微软雅黑"/>
        <family val="2"/>
        <charset val="134"/>
      </rPr>
      <t>记录数：</t>
    </r>
  </si>
  <si>
    <r>
      <rPr>
        <sz val="10"/>
        <color indexed="8"/>
        <rFont val="微软雅黑"/>
        <family val="2"/>
        <charset val="134"/>
      </rPr>
      <t>单合同最大</t>
    </r>
    <r>
      <rPr>
        <sz val="10"/>
        <color rgb="FFFF0000"/>
        <rFont val="微软雅黑"/>
        <family val="2"/>
        <charset val="134"/>
      </rPr>
      <t>现场签证</t>
    </r>
    <r>
      <rPr>
        <sz val="10"/>
        <color indexed="8"/>
        <rFont val="微软雅黑"/>
        <family val="2"/>
        <charset val="134"/>
      </rPr>
      <t>记录数：</t>
    </r>
  </si>
  <si>
    <r>
      <rPr>
        <b/>
        <sz val="10"/>
        <color indexed="8"/>
        <rFont val="微软雅黑"/>
        <family val="2"/>
        <charset val="134"/>
      </rPr>
      <t>总</t>
    </r>
    <r>
      <rPr>
        <b/>
        <sz val="10"/>
        <color rgb="FFFF0000"/>
        <rFont val="微软雅黑"/>
        <family val="2"/>
        <charset val="134"/>
      </rPr>
      <t>指令单</t>
    </r>
  </si>
  <si>
    <t>单变更关联的合同对应一个指令单</t>
  </si>
  <si>
    <t>单变更最大指定单</t>
  </si>
  <si>
    <r>
      <rPr>
        <b/>
        <sz val="10"/>
        <color indexed="8"/>
        <rFont val="微软雅黑"/>
        <family val="2"/>
        <charset val="134"/>
      </rPr>
      <t>总合同</t>
    </r>
    <r>
      <rPr>
        <b/>
        <sz val="10"/>
        <color rgb="FFFF0000"/>
        <rFont val="微软雅黑"/>
        <family val="2"/>
        <charset val="134"/>
      </rPr>
      <t>付款计划、申请、付款登记</t>
    </r>
    <r>
      <rPr>
        <b/>
        <sz val="10"/>
        <color indexed="8"/>
        <rFont val="微软雅黑"/>
        <family val="2"/>
        <charset val="134"/>
      </rPr>
      <t>数</t>
    </r>
  </si>
  <si>
    <t>单合同平均付款记录数：</t>
  </si>
  <si>
    <t>单合同最大付款记录数：</t>
  </si>
  <si>
    <r>
      <rPr>
        <b/>
        <sz val="10"/>
        <color indexed="8"/>
        <rFont val="微软雅黑"/>
        <family val="2"/>
        <charset val="134"/>
      </rPr>
      <t>总</t>
    </r>
    <r>
      <rPr>
        <b/>
        <sz val="10"/>
        <color rgb="FFFF0000"/>
        <rFont val="微软雅黑"/>
        <family val="2"/>
        <charset val="134"/>
      </rPr>
      <t>合同发票</t>
    </r>
  </si>
  <si>
    <r>
      <rPr>
        <sz val="10"/>
        <color indexed="8"/>
        <rFont val="微软雅黑"/>
        <family val="2"/>
        <charset val="134"/>
      </rPr>
      <t>每笔付款平均</t>
    </r>
    <r>
      <rPr>
        <sz val="10"/>
        <color rgb="FFFF0000"/>
        <rFont val="微软雅黑"/>
        <family val="2"/>
        <charset val="134"/>
      </rPr>
      <t>发票</t>
    </r>
    <r>
      <rPr>
        <sz val="10"/>
        <color indexed="8"/>
        <rFont val="微软雅黑"/>
        <family val="2"/>
        <charset val="134"/>
      </rPr>
      <t>数</t>
    </r>
  </si>
  <si>
    <r>
      <rPr>
        <sz val="10"/>
        <color indexed="8"/>
        <rFont val="微软雅黑"/>
        <family val="2"/>
        <charset val="134"/>
      </rPr>
      <t>每笔付款最大</t>
    </r>
    <r>
      <rPr>
        <sz val="10"/>
        <color rgb="FFFF0000"/>
        <rFont val="微软雅黑"/>
        <family val="2"/>
        <charset val="134"/>
      </rPr>
      <t>发票</t>
    </r>
    <r>
      <rPr>
        <sz val="10"/>
        <color indexed="8"/>
        <rFont val="微软雅黑"/>
        <family val="2"/>
        <charset val="134"/>
      </rPr>
      <t>数</t>
    </r>
  </si>
  <si>
    <r>
      <rPr>
        <b/>
        <sz val="10"/>
        <color indexed="8"/>
        <rFont val="微软雅黑"/>
        <family val="2"/>
        <charset val="134"/>
      </rPr>
      <t>总</t>
    </r>
    <r>
      <rPr>
        <b/>
        <sz val="10"/>
        <color rgb="FFFF0000"/>
        <rFont val="微软雅黑"/>
        <family val="2"/>
        <charset val="134"/>
      </rPr>
      <t>无合同付款</t>
    </r>
    <r>
      <rPr>
        <b/>
        <sz val="10"/>
        <color indexed="8"/>
        <rFont val="微软雅黑"/>
        <family val="2"/>
        <charset val="134"/>
      </rPr>
      <t>发票</t>
    </r>
  </si>
  <si>
    <r>
      <rPr>
        <b/>
        <sz val="10"/>
        <color indexed="8"/>
        <rFont val="微软雅黑"/>
        <family val="2"/>
        <charset val="134"/>
      </rPr>
      <t>总</t>
    </r>
    <r>
      <rPr>
        <b/>
        <sz val="10"/>
        <color rgb="FFFF0000"/>
        <rFont val="微软雅黑"/>
        <family val="2"/>
        <charset val="134"/>
      </rPr>
      <t>合同扣款</t>
    </r>
  </si>
  <si>
    <r>
      <rPr>
        <sz val="10"/>
        <color indexed="8"/>
        <rFont val="微软雅黑"/>
        <family val="2"/>
        <charset val="134"/>
      </rPr>
      <t>单合同平均</t>
    </r>
    <r>
      <rPr>
        <sz val="10"/>
        <color rgb="FFFF0000"/>
        <rFont val="微软雅黑"/>
        <family val="2"/>
        <charset val="134"/>
      </rPr>
      <t>扣款</t>
    </r>
    <r>
      <rPr>
        <sz val="10"/>
        <color indexed="8"/>
        <rFont val="微软雅黑"/>
        <family val="2"/>
        <charset val="134"/>
      </rPr>
      <t>数</t>
    </r>
  </si>
  <si>
    <r>
      <rPr>
        <sz val="10"/>
        <color indexed="8"/>
        <rFont val="微软雅黑"/>
        <family val="2"/>
        <charset val="134"/>
      </rPr>
      <t>单合同最大</t>
    </r>
    <r>
      <rPr>
        <sz val="10"/>
        <color rgb="FFFF0000"/>
        <rFont val="微软雅黑"/>
        <family val="2"/>
        <charset val="134"/>
      </rPr>
      <t>扣款</t>
    </r>
    <r>
      <rPr>
        <sz val="10"/>
        <color indexed="8"/>
        <rFont val="微软雅黑"/>
        <family val="2"/>
        <charset val="134"/>
      </rPr>
      <t>数</t>
    </r>
  </si>
  <si>
    <t>备注</t>
  </si>
  <si>
    <t>荣盛数据</t>
  </si>
  <si>
    <t>建业数据</t>
  </si>
  <si>
    <t>荣盛数据*1.3</t>
  </si>
  <si>
    <t>测算数据</t>
  </si>
  <si>
    <t>翻倍后数据</t>
  </si>
  <si>
    <t>区域公司数量</t>
  </si>
  <si>
    <t>所有区域公司总数量</t>
  </si>
  <si>
    <t>SELECT COUNT(1) FROM dbo.myBusinessUnit(NOLOCK) WHERE IsCompany=1 AND IsEndCompany=0</t>
  </si>
  <si>
    <t>公司数量</t>
  </si>
  <si>
    <t>所有公司总数量</t>
  </si>
  <si>
    <t>SELECT COUNT(1) FROM dbo.myBusinessUnit(NOLOCK) WHERE IsCompany=1 AND IsEndCompany=1</t>
  </si>
  <si>
    <t>区域公司下公司最大数量</t>
  </si>
  <si>
    <t>SELECT COUNT(1),ParentGUID FROM dbo.myBusinessUnit(NOLOCK) WHERE IsCompany=1 AND IsEndCompany=1
GROUP BY ParentGUID</t>
  </si>
  <si>
    <t>部门数量</t>
  </si>
  <si>
    <t>所有部门总数量</t>
  </si>
  <si>
    <t xml:space="preserve">SELECT COUNT(1) FROM dbo.myBusinessUnit(NOLOCK) WHERE IsCompany=0 
</t>
  </si>
  <si>
    <t>组织下部门最大数量</t>
  </si>
  <si>
    <t>SELECT  MAX(num)
FROM    ( SELECT    COUNT(1) AS num ,
                    BUGUID
          FROM      dbo.myBusinessUnit(NOLOCK)
          WHERE     IsCompany = 0
                    AND IsFc = 0
          GROUP BY  BUGUID
        ) a</t>
  </si>
  <si>
    <t>集团、区域公司、公司下部门总数量的最大值</t>
  </si>
  <si>
    <t>平均组织下部门数量</t>
  </si>
  <si>
    <t>部门总数/组织数</t>
  </si>
  <si>
    <t>一级项目数量</t>
  </si>
  <si>
    <t>所有一级项目数</t>
  </si>
  <si>
    <t>公司下一级项目最大数</t>
  </si>
  <si>
    <t>单公司下项目最大数量</t>
  </si>
  <si>
    <t>平均公司的一级项目数</t>
  </si>
  <si>
    <t>项目总数/公司总数（末级公司）</t>
  </si>
  <si>
    <t>分期数量</t>
  </si>
  <si>
    <t>所有分期数</t>
  </si>
  <si>
    <t>公司下分期最大数量</t>
  </si>
  <si>
    <t>单项目下分期最大数量</t>
  </si>
  <si>
    <t>平均公司的分期数</t>
  </si>
  <si>
    <t>角色</t>
  </si>
  <si>
    <t>集团角色数量</t>
  </si>
  <si>
    <t>集团下角色总数量</t>
  </si>
  <si>
    <t>SELECT COUNT(1) FROM dbo.myStandardRole (NOLOCK) a 
INNER JOIN myStandardRoleType (NOLOCK)b ON a.MyStandardRoleTypeId=b.myStandardRoleTypeId
WHERE b.Code='001'</t>
  </si>
  <si>
    <t>区域公司角色数量</t>
  </si>
  <si>
    <t>区域公司下角色总数量</t>
  </si>
  <si>
    <t>SELECT COUNT(1) FROM dbo.myStandardRole (NOLOCK) a 
INNER JOIN myStandardRoleType (NOLOCK)b ON a.MyStandardRoleTypeId=b.myStandardRoleTypeId
WHERE b.Code='002'</t>
  </si>
  <si>
    <t>公司角色数量</t>
  </si>
  <si>
    <t>公司下角色总数量</t>
  </si>
  <si>
    <t>SELECT COUNT(1) FROM dbo.myStandardRole (NOLOCK) a 
INNER JOIN myStandardRoleType (NOLOCK)b ON a.MyStandardRoleTypeId=b.myStandardRoleTypeId
WHERE b.Code='003'</t>
  </si>
  <si>
    <t>项目角色数量</t>
  </si>
  <si>
    <t>项目下角色总数量</t>
  </si>
  <si>
    <t>SELECT COUNT(1) FROM dbo.myStandardRole (NOLOCK) a 
INNER JOIN myStandardRoleType (NOLOCK)b ON a.MyStandardRoleTypeId=b.myStandardRoleTypeId
WHERE b.Code='004'</t>
  </si>
  <si>
    <t>其他角色数量</t>
  </si>
  <si>
    <t>其他下角色总数量</t>
  </si>
  <si>
    <t>SELECT COUNT(1) FROM dbo.myStandardRole (NOLOCK) a 
INNER JOIN myStandardRoleType (NOLOCK)b ON a.MyStandardRoleTypeId=b.myStandardRoleTypeId
WHERE b.Code='005'</t>
  </si>
  <si>
    <t>用户</t>
  </si>
  <si>
    <t>启用用户数</t>
  </si>
  <si>
    <t>SELECT COUNT(1) FROM dbo.myUser(NOLOCK) WHERE IsDisabeld=0</t>
  </si>
  <si>
    <t>角色用户数</t>
  </si>
  <si>
    <t>单角色下用户最大数量</t>
  </si>
  <si>
    <t xml:space="preserve">SELECT MAX(num) FROM (
SELECT COUNT(1) AS num,roleid FROM MyUser2Role(NOLOCK)
GROUP BY roleid)a </t>
  </si>
  <si>
    <t>公司用户数</t>
  </si>
  <si>
    <t>公司用户最大数量</t>
  </si>
  <si>
    <t xml:space="preserve">SELECT MAX(num) FROM (
SELECT COUNT(1) AS num,OrganizationID FROM MyUser2Role(NOLOCK)
GROUP BY OrganizationID)a </t>
  </si>
  <si>
    <t>所有流程
（在途+结束流程一起统计）</t>
  </si>
  <si>
    <t>总流程数</t>
  </si>
  <si>
    <t>所有流程总数</t>
  </si>
  <si>
    <t>SELECT COUNT(1) FROM dbo.myWorkflowProcessEntity (NOLOCK)</t>
  </si>
  <si>
    <t>流程分类数</t>
  </si>
  <si>
    <t>SELECT COUNT(1) FROM dbo.myWorkflowProcessKind (NOLOCK)</t>
  </si>
  <si>
    <t>流程分类下的流程最大数量</t>
  </si>
  <si>
    <t>SELECT MAX(a.num) FROM (SELECT  COUNT(1) AS num ,
        ProcessKindGUID
FROM    dbo.myWorkflowProcessEntity (NOLOCK)
GROUP BY ProcessKindGUID)a</t>
  </si>
  <si>
    <t>单层流程分类下数量的最大值</t>
  </si>
  <si>
    <t>平均流程分类下的流程数量</t>
  </si>
  <si>
    <t>在途流程数</t>
  </si>
  <si>
    <t>处理中</t>
  </si>
  <si>
    <t>SELECT COUNT(1) FROM myWorkflowProcessEntity(NOLOCK) WHERE ProcessStatus =0</t>
  </si>
  <si>
    <t>已通过未归档</t>
  </si>
  <si>
    <t>SELECT COUNT(1) FROM myWorkflowProcessEntity WHERE ProcessStatus =1</t>
  </si>
  <si>
    <t>结束流程数</t>
  </si>
  <si>
    <t>归档流程总数量</t>
  </si>
  <si>
    <t>SELECT COUNT(1) FROM myWorkflowProcessEntity WHERE ProcessStatus =2</t>
  </si>
  <si>
    <t>作废流程总数量</t>
  </si>
  <si>
    <t>SELECT COUNT(1) FROM myWorkflowProcessEntity WHERE ProcessStatus =-2</t>
  </si>
  <si>
    <t>终止流程总数量</t>
  </si>
  <si>
    <t>SELECT COUNT(1) FROM myWorkflowProcessEntity WHERE ProcessStatus =-1</t>
  </si>
  <si>
    <t>流程操作</t>
  </si>
  <si>
    <t>单流程驳回操作最大数量</t>
  </si>
  <si>
    <t>SELECT  MAX(num)
FROM    ( SELECT    COUNT(1) AS num ,
                    ProcessGUID
          FROM      dbo.myWorkflowNodeEntity(NOLOCK)
          WHERE     NodeStatus = -3
          GROUP BY  ProcessGUID
        ) aa;</t>
  </si>
  <si>
    <t>单流程协商操作最大数量</t>
  </si>
  <si>
    <t>SELECT  MAX(num)
FROM    ( SELECT    COUNT(1) AS num ,
                    ProcessGUID
          FROM      dbo.myWorkflowNodeExtendEntity(NOLOCK)
          WHERE     NodeType = 2
          GROUP BY  ProcessGUID
        ) aa;</t>
  </si>
  <si>
    <t>单流程交办操作最大数量</t>
  </si>
  <si>
    <t>SELECT  MAX(num)
FROM    ( SELECT    COUNT(1) AS num ,
                    ProcessGUID
          FROM      dbo.myWorkflowNodeEntity(NOLOCK)
          WHERE     NodeStatus =4
          GROUP BY  ProcessGUID
        ) aa;</t>
  </si>
  <si>
    <t>单流程撤回操作最大数量</t>
  </si>
  <si>
    <t>SELECT  MAX(num)
FROM    ( SELECT    COUNT(1) AS num ,
                    ProcessGUID
          FROM      dbo.myWorkflowNodeExtendEntity(NOLOCK)
          WHERE     NodeType = 6
          GROUP BY  ProcessGUID
        ) aa;</t>
  </si>
  <si>
    <t>单流程抄送操作最大数量</t>
  </si>
  <si>
    <t xml:space="preserve">        
SELECT  MAX(num)
FROM    ( SELECT    COUNT(1) AS num ,
                    ProcessGUID
          FROM      dbo.myWorkflowNodeExtendEntity(NOLOCK)
          WHERE     NodeType = 1
          GROUP BY  ProcessGUID
        ) aa;</t>
  </si>
  <si>
    <t>单流程传阅操作最大数量</t>
  </si>
  <si>
    <t>SELECT  MAX(num)
FROM    ( SELECT    COUNT(1) AS num ,
                    ProcessGUID
          FROM      dbo.myWorkflowNodeExtendEntity(NOLOCK)
          WHERE     NodeType = 11
          GROUP BY  ProcessGUID
        ) aa;</t>
  </si>
  <si>
    <t>单流程催办操作最大数量</t>
  </si>
  <si>
    <t xml:space="preserve">    SELECT  MAX(num)
    FROM    ( SELECT    COUNT(1) AS num ,
                        b.ProcessGUID
              FROM      myWorkflowProcessEntityReminder (NOLOCK) a
                        INNER JOIN dbo.myWorkflowNodeEntity (NOLOCK) b ON b.NodeGUID = a.NodeGUID
              GROUP BY  b.ProcessGUID
            ) aa;</t>
  </si>
  <si>
    <t>流程人数</t>
  </si>
  <si>
    <t>单流程单步骤审批人最大数量</t>
  </si>
  <si>
    <t>SELECT  MAX(num)
FROM    ( SELECT    COUNT(1) AS num ,
                    StepPathGUID
          FROM      dbo.myWorkflowNodeEntity(NOLOCK)
          GROUP BY  StepPathGUID
        ) a;</t>
  </si>
  <si>
    <t>单流程监控人最大数量</t>
  </si>
  <si>
    <t>SELECT MAX(LEN(WatchMembers)) FROM myWorkflowProcessEntity(NOLOCK)</t>
  </si>
  <si>
    <t>单流程抄送人最大数量</t>
  </si>
  <si>
    <t>单流程传阅人最大数量</t>
  </si>
  <si>
    <t>单流程协商人最大数量</t>
  </si>
  <si>
    <t>用户流程
（在途+结束流程一起统计）</t>
  </si>
  <si>
    <t>用户发起的流程数</t>
  </si>
  <si>
    <t>单用户发起的最大数量</t>
  </si>
  <si>
    <t>SELECT  MAX(num)
FROM    ( SELECT    Owner ,
                    COUNT(1) AS num
          FROM      dbo.myWorkflowProcessEntity (NOLOCK)
          GROUP BY  Owner
        ) a;</t>
  </si>
  <si>
    <t>用户发起的平均数量</t>
  </si>
  <si>
    <t>总流程数/总人数</t>
  </si>
  <si>
    <t>待办</t>
  </si>
  <si>
    <t>单人待办的最大数量</t>
  </si>
  <si>
    <t>SELECT  MAX(num)
FROM    ( SELECT    CONVERT(NVARCHAR(10), ActiveDatetime, 120) days ,
                    Auditor ,
                    COUNT(1) AS num
          FROM      dbo.myWorkflowNodeEntity(NOLOCK)
          WHERE     ActiveDatetime &gt;= '2019-01-01'
          GROUP BY  CONVERT(NVARCHAR(10), ActiveDatetime, 120) ,
                    Auditor
        ) a;</t>
  </si>
  <si>
    <t>审批步骤同一天到达的流程最大数</t>
  </si>
  <si>
    <t>平均单用户待办的数量</t>
  </si>
  <si>
    <t>已办</t>
  </si>
  <si>
    <t>单用户已办的最大数量</t>
  </si>
  <si>
    <t xml:space="preserve">SELECT  MAX(num)
FROM    ( SELECT    COUNT(1) AS num ,
                    Handler
          FROM      dbo.myWorkflowNodeEntity(NOLOCK)
          WHERE     NodeStatus NOT IN ( 0, 1, 2 )
                    AND HandleMode = 0
                    AND Handler IS NOT NULL
          GROUP BY  Handler
        ) a;
</t>
  </si>
  <si>
    <t>平均单用户已办的数量</t>
  </si>
  <si>
    <t>总已办处理数/有销售审批人数（有审批记录的用户数）</t>
  </si>
  <si>
    <t>传阅</t>
  </si>
  <si>
    <t>单用户收到传阅的最大数量</t>
  </si>
  <si>
    <t xml:space="preserve">SELECT  MAX(num)
FROM    ( SELECT    COUNT(1) AS num ,
                    Auditor
          FROM      dbo.myWorkflowNodeExtendEntity(NOLOCK)
          WHERE     NodeType=11
          GROUP BY  Auditor
        ) a;
</t>
  </si>
  <si>
    <t>平均单用户传阅的数量</t>
  </si>
  <si>
    <t xml:space="preserve">SELECT  sum(num)
FROM    ( SELECT    COUNT(1) AS num ,
                    Handler
          FROM      dbo.myWorkflowNodeExtendEntity(NOLOCK)
          WHERE     NodeType=11
          GROUP BY  Handler
        ) a;
</t>
  </si>
  <si>
    <t>总传阅数/有销售审批人数（有审批记录的用户数）</t>
  </si>
  <si>
    <t>抄送</t>
  </si>
  <si>
    <t>单用户收到抄送的最大数量</t>
  </si>
  <si>
    <t>SELECT  MAX(num)
FROM    ( SELECT    COUNT(1) AS num ,
                    Auditor
          FROM      dbo.myWorkflowNodeExtendEntity(NOLOCK)
          WHERE     NodeType=1
          GROUP BY  Auditor
        ) a;</t>
  </si>
  <si>
    <t>平均单用户抄送的数量</t>
  </si>
  <si>
    <t>总抄送数/有销售审批人数（有审批记录的用户数）</t>
  </si>
  <si>
    <t>所有流程实例</t>
  </si>
  <si>
    <t>流程步骤总数</t>
  </si>
  <si>
    <t>SELECT COUNT(1) FROM dbo.myWorkflowStepEntity(NOLOCK)</t>
  </si>
  <si>
    <t>流程路径步骤总数</t>
  </si>
  <si>
    <t>SELECT COUNT(1) FROM dbo.myWorkflowStepPathEntity(NOLOCK)</t>
  </si>
  <si>
    <t>节点总数</t>
  </si>
  <si>
    <t>SELECT COUNT(1) FROM dbo.myWorkflowNodeEntity(NOLOCK)</t>
  </si>
  <si>
    <t>扩展节点总数</t>
  </si>
  <si>
    <t>SELECT COUNT(1) FROM dbo.myWorkflowNodeExtendEntity(NOLOCK)</t>
  </si>
  <si>
    <t>分支条件总数</t>
  </si>
  <si>
    <t>SELECT COUNT(1) FROM dbo.myWorkflowRelationEntity(NOLOCK)</t>
  </si>
  <si>
    <t>审批页面</t>
  </si>
  <si>
    <t>表单列表行数</t>
  </si>
  <si>
    <t>表单列表行数最大数量</t>
  </si>
  <si>
    <t>附件数</t>
  </si>
  <si>
    <t>单流程附件最大数量</t>
  </si>
  <si>
    <t>SELECT  MAX(num)
FROM    ( SELECT    FkGUID ,
                    COUNT(1) AS num
          FROM      dbo.myworkflowAttachments(NOLOCK)
          GROUP BY  FkGUID
        ) a;</t>
  </si>
  <si>
    <t>关联流程数</t>
  </si>
  <si>
    <t>单流程关联流程最大数量</t>
  </si>
  <si>
    <t>SELECT  MAX(num)
FROM    ( SELECT    ProcessGUID ,
                    COUNT(1) AS num
          FROM      dbo.myWorkflowProcessEntityRelations(NOLOCK)
          GROUP BY  ProcessGUID
        ) a;</t>
  </si>
  <si>
    <t>流程模板
（禁用、启用、发布、修订、未发布）</t>
  </si>
  <si>
    <t>模板数</t>
  </si>
  <si>
    <t>所有流程模板数量</t>
  </si>
  <si>
    <t>SELECT COUNT(1) FROM dbo.myWorkflowProcessModule(NOLOCK) where IsActive=1</t>
  </si>
  <si>
    <t>用户发起的平均数</t>
  </si>
  <si>
    <t>步骤数</t>
  </si>
  <si>
    <t>单流程模板的步骤最大数量</t>
  </si>
  <si>
    <t>SELECT  MAX(num)
FROM    ( SELECT    ProcessDefinitionGUID ,
                    COUNT(1) AS num
          FROM      dbo.myWorkflowStepModuleDefinition(NOLOCK)
          GROUP BY ProcessDefinitionGUID
        ) a;</t>
  </si>
  <si>
    <t>平均单流程模板的步骤数</t>
  </si>
  <si>
    <t>SELECT  SUM(num)/COUNT(1)
FROM    ( SELECT    ProcessDefinitionGUID ,
                    COUNT(1) AS num
          FROM      dbo.myWorkflowStepModuleDefinition(NOLOCK)
          GROUP BY ProcessDefinitionGUID
        ) a;</t>
  </si>
  <si>
    <t>总步骤数/流程数</t>
  </si>
  <si>
    <t>分支条件</t>
  </si>
  <si>
    <t>单流程的最大条件数</t>
  </si>
  <si>
    <t>SELECT  MAX(num)
FROM    ( SELECT    ProcessDefinitionGUID ,
                    COUNT(1) AS num
          FROM      dbo.myWorkflowRelationModuleDefinition(NOLOCK)
          GROUP BY  ProcessDefinitionGUID
        ) a;</t>
  </si>
  <si>
    <t>平均流程的条件数</t>
  </si>
  <si>
    <t xml:space="preserve">SELECT  SUM(num) / COUNT(1)
FROM    ( SELECT    ProcessDefinitionGUID ,
                    COUNT(1) AS num
          FROM      dbo.myWorkflowRelationModuleDefinition(NOLOCK)
          GROUP BY  ProcessDefinitionGUID
        ) a;
</t>
  </si>
  <si>
    <t>所有条件/总流程模板数</t>
  </si>
  <si>
    <t>单分支条件的最大条件数</t>
  </si>
  <si>
    <t>抄送条件</t>
  </si>
  <si>
    <t>单流程的最大抄送条件数</t>
  </si>
  <si>
    <t>SELECT  MAX(num)
FROM    ( SELECT    ProcessDefinitionGUID ,
                    COUNT(1) AS num
          FROM      dbo.myWorkflowCCModuleDefinition(NOLOCK)
          GROUP BY  ProcessDefinitionGUID
        ) a;</t>
  </si>
  <si>
    <t>平均流程的抄送条件数</t>
  </si>
  <si>
    <t>SELECT  SUM(num) / COUNT(1)
FROM    ( SELECT    ProcessDefinitionGUID ,
                    COUNT(1) AS num
          FROM      dbo.myWorkflowCCModuleDefinition(NOLOCK)
          GROUP BY  ProcessDefinitionGUID
        ) a;</t>
  </si>
  <si>
    <t>单步骤的最大条件数</t>
  </si>
  <si>
    <t>SELECT  MAX(num)
FROM    ( SELECT    StepDefinitionGUID ,
                    COUNT(1) AS num
          FROM      dbo.myWorkflowCCModuleDefinition(NOLOCK)
          GROUP BY  StepDefinitionGUID
        ) a;</t>
  </si>
  <si>
    <t>测算基准值</t>
  </si>
  <si>
    <t>类别</t>
  </si>
  <si>
    <t>子项</t>
  </si>
  <si>
    <t>荣盛*1.3</t>
  </si>
  <si>
    <t>荣盛（天）</t>
  </si>
  <si>
    <t>荣盛（小时8）</t>
  </si>
  <si>
    <t>荣盛（分钟）</t>
  </si>
  <si>
    <t>荣盛（秒）</t>
  </si>
  <si>
    <t>建业*1.3</t>
  </si>
  <si>
    <t>建业（天）</t>
  </si>
  <si>
    <t>建业（小时8）</t>
  </si>
  <si>
    <t>建业（分钟）</t>
  </si>
  <si>
    <t>建业（秒）</t>
  </si>
  <si>
    <t>发起</t>
  </si>
  <si>
    <t>SELECT  MAX(num)
FROM    ( SELECT    CONVERT(NVARCHAR(10), InitiateDatetime, 120) AS days ,
                    COUNT(1) AS num
          FROM      dbo.myWorkflowProcessEntity(NOLOCK)
          WHERE     InitiateDatetime &gt;= '2019-01-01'
          GROUP BY  CONVERT(NVARCHAR(10), InitiateDatetime, 120)
        ) a;</t>
  </si>
  <si>
    <t>按小时的最大数据量</t>
  </si>
  <si>
    <t>按秒的最大数据量</t>
  </si>
  <si>
    <t>同意</t>
  </si>
  <si>
    <t>SELECT  MAX(num)
FROM    ( SELECT    CONVERT(NVARCHAR(10), HandleDatetime, 120) AS days ,
                    COUNT(1) AS num
          FROM      dbo.myWorkflowNodeEntity(NOLOCK)
          WHERE     HandleDatetime &gt;= '2019-01-01'
                    AND NodeStatus = 3
                    AND HandleMode = 0
                    AND Handler IS NOT NULL
          GROUP BY  CONVERT(NVARCHAR(10), HandleDatetime, 120)
        ) a;</t>
  </si>
  <si>
    <t>驳回</t>
  </si>
  <si>
    <t xml:space="preserve">SELECT  MAX(num)
FROM    ( SELECT    CONVERT(NVARCHAR(10), HandleDatetime, 120) AS days ,
                    COUNT(1) AS num
          FROM      dbo.myWorkflowNodeEntity(NOLOCK)
          WHERE     HandleDatetime &gt;= '2019-01-01'
                    AND NodeStatus = -3
                    AND HandleMode = 0
                    AND Handler IS NOT NULL
          GROUP BY  CONVERT(NVARCHAR(10), HandleDatetime, 120)
        ) a;
</t>
  </si>
  <si>
    <t xml:space="preserve">SELECT  MAX(num)
FROM    ( SELECT    CONVERT(NVARCHAR(10), HandleDatetime, 120) AS days ,
                    COUNT(1) AS num
          FROM      dbo.myWorkflowNodeExtendEntity(NOLOCK)
          WHERE     HandleDatetime &gt;= '2019-01-01'
                    AND NodeType=6
          GROUP BY  CONVERT(NVARCHAR(10), HandleDatetime, 120)
        ) a;
</t>
  </si>
  <si>
    <t>协商</t>
  </si>
  <si>
    <t xml:space="preserve">SELECT  MAX(num)
FROM    ( SELECT    CONVERT(NVARCHAR(10), HandleDatetime, 120) AS days ,
                    COUNT(1) AS num
          FROM      dbo.myWorkflowNodeExtendEntity(NOLOCK)
          WHERE     HandleDatetime &gt;= '2019-01-01'
                    AND NodeType=2
          GROUP BY  CONVERT(NVARCHAR(10), HandleDatetime, 120)
        ) a;
</t>
  </si>
  <si>
    <t xml:space="preserve">SELECT  MAX(num)
FROM    ( SELECT    CONVERT(NVARCHAR(10), HandleDatetime, 120) AS days ,
                    COUNT(1) AS num
          FROM      dbo.myWorkflowNodeExtendEntity(NOLOCK)
          WHERE     HandleDatetime &gt;= '2019-01-01'
                    AND NodeType=1
          GROUP BY  CONVERT(NVARCHAR(10), HandleDatetime, 120)
        ) a;
</t>
  </si>
  <si>
    <t xml:space="preserve">SELECT  MAX(num)
FROM    ( SELECT    CONVERT(NVARCHAR(10), HandleDatetime, 120) AS days ,
                    COUNT(1) AS num
          FROM      dbo.myWorkflowNodeExtendEntity(NOLOCK)
          WHERE     HandleDatetime &gt;= '2019-01-01'
                    AND NodeType=11
          GROUP BY  CONVERT(NVARCHAR(10), HandleDatetime, 120)
        ) a;
</t>
  </si>
  <si>
    <t>交办</t>
  </si>
  <si>
    <t>SELECT  MAX(num)
FROM    ( SELECT    CONVERT(NVARCHAR(10), HandleDatetime, 120) AS days ,
                    COUNT(1) AS num
          FROM      dbo.myWorkflowNodeEntity(NOLOCK)
          WHERE     HandleDatetime &gt;= '2019-01-01'
                    AND NodeStatus = 4
                    AND HandleMode = 0
                    AND Handler IS NOT NULL
          GROUP BY  CONVERT(NVARCHAR(10), HandleDatetime, 120)
        ) a;</t>
  </si>
  <si>
    <t>催办</t>
  </si>
  <si>
    <t>SELECT  MAX(num)
FROM    ( SELECT    CONVERT(NVARCHAR(10), RemindedOn, 120) AS days ,
                    COUNT(1) AS num
          FROM      dbo.myWorkflowProcessEntityReminder(NOLOCK)
          GROUP BY  CONVERT(NVARCHAR(10), RemindedOn, 120)
        ) a;</t>
  </si>
  <si>
    <t>作废</t>
  </si>
  <si>
    <t>SELECT  MAX(num)
FROM    ( SELECT    CONVERT(NVARCHAR(10), HandleDatetime, 120) AS days ,
                    COUNT(1) AS num
          FROM      dbo.myWorkflowNodeEntity(NOLOCK)
          WHERE     HandleDatetime &gt;= '2019-01-01'
                    AND NodeStatus = -2
                    AND HandleMode = 0
                    AND Handler IS NOT NULL
          GROUP BY  CONVERT(NVARCHAR(10), HandleDatetime, 120)
        ) a;</t>
  </si>
  <si>
    <t>终止</t>
  </si>
  <si>
    <t>SELECT  MAX(num)
FROM    ( SELECT    CONVERT(NVARCHAR(10), HandleDatetime, 120) AS days ,
                    COUNT(1) AS num
          FROM      dbo.myWorkflowNodeEntity(NOLOCK)
          WHERE     HandleDatetime &gt;= '2019-01-01'
                    AND NodeStatus = -1
                    AND HandleMode = 0
                    AND Handler IS NOT NULL
          GROUP BY  CONVERT(NVARCHAR(10), HandleDatetime, 120)
        ) a;</t>
  </si>
  <si>
    <t>SELECT  MAX(num)
FROM    ( SELECT    CONVERT(NVARCHAR(10), FinishDatetime, 120) AS days ,
                    COUNT(1) AS num
          FROM      dbo.myWorkflowProcessEntity(NOLOCK)
          WHERE     ProcessStatus = 2
          GROUP BY  CONVERT(NVARCHAR(10), FinishDatetime, 120)
        ) a;</t>
  </si>
  <si>
    <t>客户名称</t>
  </si>
  <si>
    <t>16年流程总数</t>
  </si>
  <si>
    <t>17年新增流程数</t>
  </si>
  <si>
    <t>18年新增流程数</t>
  </si>
  <si>
    <t>18年流程增长数量</t>
  </si>
  <si>
    <t>18年新增流程增长百分比</t>
  </si>
  <si>
    <t>19年新增流程数</t>
  </si>
  <si>
    <t>19年流程增长数量</t>
  </si>
  <si>
    <t>19年新增流程增长百分比</t>
  </si>
  <si>
    <t>预计2020年新增流程总量</t>
  </si>
  <si>
    <t>预计2020年累计流程总量</t>
  </si>
  <si>
    <t>荣盛</t>
  </si>
  <si>
    <t>建业</t>
  </si>
  <si>
    <t>2017年（亿元）</t>
  </si>
  <si>
    <t>2018年（亿元）</t>
  </si>
  <si>
    <t>销售额增长百分比</t>
  </si>
  <si>
    <t>保持此增长则19年销售规模</t>
  </si>
  <si>
    <t>保持此增长则20年销售规模</t>
  </si>
  <si>
    <t>保持此增长则21年销售规模</t>
  </si>
  <si>
    <t>保持此增长则22年销售规模</t>
  </si>
  <si>
    <t>18年流程增长量</t>
  </si>
  <si>
    <t>18年销售额增长量（亿元）</t>
  </si>
  <si>
    <t>每亿元流程增长量</t>
  </si>
  <si>
    <t>增长至千亿流程新增量</t>
  </si>
  <si>
    <t>截止到2018年底累计流程总量</t>
  </si>
  <si>
    <t>增长至千亿规模累计流程总量</t>
  </si>
  <si>
    <t>2019年（亿元）</t>
  </si>
  <si>
    <t>19年流程增长量</t>
  </si>
  <si>
    <t>19年销售额增长量（亿元）</t>
  </si>
  <si>
    <t>截止到2019年底累计流程总量</t>
  </si>
  <si>
    <t>名称</t>
  </si>
  <si>
    <t>数量</t>
  </si>
  <si>
    <t>流程总数</t>
  </si>
  <si>
    <t>千亿规模流程总数</t>
  </si>
  <si>
    <t>流程模板总数</t>
  </si>
  <si>
    <t>千亿规模流程模板总数</t>
  </si>
  <si>
    <t>模板步骤平均值</t>
  </si>
  <si>
    <t>每个流程模板平均步骤数</t>
  </si>
  <si>
    <t>分支条件平均值</t>
  </si>
  <si>
    <t>每个流程平均分支条件</t>
  </si>
  <si>
    <t>定义步骤责任人平均值</t>
  </si>
  <si>
    <t>每个步骤平均责任人数量</t>
  </si>
  <si>
    <t>审批人总数</t>
  </si>
  <si>
    <t>千亿规模房企审批人总数</t>
  </si>
  <si>
    <t>交办节点总数</t>
  </si>
  <si>
    <t>平均每个流程交办次数</t>
  </si>
  <si>
    <t>协商节点总数（包含发起协商、回复协商）</t>
  </si>
  <si>
    <t>千亿规模房企协商节点总数</t>
  </si>
  <si>
    <t>抄送节点总数</t>
  </si>
  <si>
    <t>千亿规模房企抄送节点总数</t>
  </si>
  <si>
    <t>传阅节点总数</t>
  </si>
  <si>
    <t>千亿规模房企传阅节点总数</t>
  </si>
  <si>
    <t>撤回节点总数</t>
  </si>
  <si>
    <t>千亿规模房企撤回节点总数</t>
  </si>
  <si>
    <t>催办总数</t>
  </si>
  <si>
    <t>千亿规模房企催办节点总数</t>
  </si>
  <si>
    <t>终止次数</t>
  </si>
  <si>
    <t>千亿规模房企终止总次数</t>
  </si>
  <si>
    <t>作废次数</t>
  </si>
  <si>
    <t>千亿规模房企作废总次数</t>
  </si>
  <si>
    <t>打回次数</t>
  </si>
  <si>
    <t>千亿规模房企打回总次数</t>
  </si>
  <si>
    <t>总节点数（主节点）</t>
  </si>
  <si>
    <t>每条流程10个主节点</t>
  </si>
  <si>
    <t>平均每个表单上业务域数量</t>
  </si>
  <si>
    <t>每个流程平均附件个数</t>
  </si>
  <si>
    <t>关联流程总量</t>
  </si>
  <si>
    <t>千亿规模房企关联流程总数</t>
  </si>
  <si>
    <t>在途流程占比</t>
  </si>
  <si>
    <t>包含处理中和已通过未归档</t>
  </si>
  <si>
    <t>已结束流程占比</t>
  </si>
  <si>
    <t>归档+终止+作废</t>
  </si>
  <si>
    <t>流程分类总数</t>
  </si>
  <si>
    <t>千亿规模房企流程分类总数</t>
  </si>
  <si>
    <t>每个分类下流程模板数量</t>
  </si>
  <si>
    <t>流程分类层级</t>
  </si>
  <si>
    <t>售楼</t>
  </si>
  <si>
    <t>成本</t>
  </si>
  <si>
    <t xml:space="preserve"> </t>
  </si>
  <si>
    <t xml:space="preserve">                                                                        性能测试场景及指标列表</t>
  </si>
  <si>
    <t>说明：
1、对于旧系统，［业务模块］、［操作］直接对应系统的功能模块、动作点
2、对于新系统，［业务模块］、［操作］从业务角度，按业务场景及业务场景下的操作提出，设计完成后，再落到具体的功能模块、动作点
3、本版本调整功能(新增、修改的功能)所在行以浅黄色的底色标识</t>
  </si>
  <si>
    <t>模块</t>
  </si>
  <si>
    <t>场景序号</t>
  </si>
  <si>
    <t>业务场景</t>
  </si>
  <si>
    <t>高峰期每小时业务量
（龙湖300亿规模）</t>
  </si>
  <si>
    <t>每分钟并发数
(3000亿规模)</t>
  </si>
  <si>
    <t>优先级</t>
  </si>
  <si>
    <t>操作</t>
  </si>
  <si>
    <t>性能验证点</t>
  </si>
  <si>
    <t>响应要求(秒)</t>
  </si>
  <si>
    <t>【按业务功能划分，给出要进行性能验证的业务模块列表】</t>
  </si>
  <si>
    <t>【业务场景】</t>
  </si>
  <si>
    <t>【每个业务功能，给出在要求的应用数据规模下，使用该模块的在线用户数】</t>
  </si>
  <si>
    <t>【由产品经理对业务的理解，直接给出建议的并发测试用户数】建议:直接取实际运维资料相关数据;</t>
  </si>
  <si>
    <t>【每个业务功能，涉及的业务动作点】</t>
  </si>
  <si>
    <t>【需要监测响应时间的性能点】</t>
  </si>
  <si>
    <t>【系统的响应时间要求】</t>
  </si>
  <si>
    <t>合同登记</t>
  </si>
  <si>
    <t>日常查询合同</t>
  </si>
  <si>
    <t>高</t>
  </si>
  <si>
    <t>打开“合同登记”模块</t>
  </si>
  <si>
    <t>打开合同列表页面</t>
  </si>
  <si>
    <t>录入关键字，查询合同</t>
  </si>
  <si>
    <t>打开合同登记主界面</t>
  </si>
  <si>
    <t>新增合同</t>
  </si>
  <si>
    <t>点击“新增合同”</t>
  </si>
  <si>
    <t>打开新增页面</t>
  </si>
  <si>
    <t>选择“合同类别”</t>
  </si>
  <si>
    <t>打开合同类别选择页面</t>
  </si>
  <si>
    <t>选择“所属项目”</t>
  </si>
  <si>
    <t>打开项目选择页面</t>
  </si>
  <si>
    <t>选择“成本归集”</t>
  </si>
  <si>
    <t>打开合约规划选择页面</t>
  </si>
  <si>
    <t>选择“产品分摊”</t>
  </si>
  <si>
    <t>打开产品分摊页面</t>
  </si>
  <si>
    <t>“保存&amp;关闭”</t>
  </si>
  <si>
    <t>合同保存</t>
  </si>
  <si>
    <t>修改合同</t>
  </si>
  <si>
    <t>同新增</t>
  </si>
  <si>
    <t>新增无合同付款申请</t>
  </si>
  <si>
    <t>点击“新增无合同付款申请”</t>
  </si>
  <si>
    <t>修改无合同付款申请</t>
  </si>
  <si>
    <t>合同发起审批</t>
  </si>
  <si>
    <t>选择合同</t>
  </si>
  <si>
    <t>显示合同列表</t>
  </si>
  <si>
    <t>点击“发起审批”</t>
  </si>
  <si>
    <t>打开工作流审批页面</t>
  </si>
  <si>
    <t>点击“发起”</t>
  </si>
  <si>
    <t>选择下一步处理人</t>
  </si>
  <si>
    <t>选择流程处理人</t>
  </si>
  <si>
    <t>“确定”</t>
  </si>
  <si>
    <t>工作流发起后的业务处理</t>
  </si>
  <si>
    <t>合同变更</t>
  </si>
  <si>
    <t>设计变更</t>
  </si>
  <si>
    <t>日常查询设计变更</t>
  </si>
  <si>
    <t>中</t>
  </si>
  <si>
    <t>查询合同的变更。</t>
  </si>
  <si>
    <t>新增设计变更</t>
  </si>
  <si>
    <t>低</t>
  </si>
  <si>
    <t>点击“新增设计变更”</t>
  </si>
  <si>
    <t>录入合约规划信息</t>
  </si>
  <si>
    <t>保存关闭</t>
  </si>
  <si>
    <t>变更保存</t>
  </si>
  <si>
    <t>修改设计变更</t>
  </si>
  <si>
    <t>设计变更发起审批</t>
  </si>
  <si>
    <t>选择设计变更</t>
  </si>
  <si>
    <t>显示变更列表</t>
  </si>
  <si>
    <t>选择下一步经办人</t>
  </si>
  <si>
    <t>点击确定</t>
  </si>
  <si>
    <t>现场签证</t>
  </si>
  <si>
    <t>日常查询现场签证</t>
  </si>
  <si>
    <t>查询合同的签证。</t>
  </si>
  <si>
    <t>新增现场签证</t>
  </si>
  <si>
    <t>点击“新增现场签证”</t>
  </si>
  <si>
    <t>修改现场签证</t>
  </si>
  <si>
    <t>现场签证发起审批</t>
  </si>
  <si>
    <t>选择现场签证</t>
  </si>
  <si>
    <t>合同结算</t>
  </si>
  <si>
    <t>日常查询结算</t>
  </si>
  <si>
    <t>新增结算</t>
  </si>
  <si>
    <t>点击“新增结算”</t>
  </si>
  <si>
    <t>打开新增结算页面</t>
  </si>
  <si>
    <t>打开结算对应合约规划页面</t>
  </si>
  <si>
    <t>结算保存</t>
  </si>
  <si>
    <t>修改结算</t>
  </si>
  <si>
    <t>结算发起审批</t>
  </si>
  <si>
    <t>选择结算</t>
  </si>
  <si>
    <t>显示结算列表</t>
  </si>
  <si>
    <t>点击“确定”</t>
  </si>
  <si>
    <t>付款申请</t>
  </si>
  <si>
    <t>查询付款申请</t>
  </si>
  <si>
    <t>新增合同付款申请</t>
  </si>
  <si>
    <t>点击“付款申请”</t>
  </si>
  <si>
    <t>打开新增付款申请页面</t>
  </si>
  <si>
    <t>选择付款计划</t>
  </si>
  <si>
    <t>显示付款计划列表</t>
  </si>
  <si>
    <t>付款申请保存</t>
  </si>
  <si>
    <t>修改付款申请</t>
  </si>
  <si>
    <t>项目合同付款申请发起审批</t>
  </si>
  <si>
    <t>选择付款申请</t>
  </si>
  <si>
    <t>显示付款申请列表</t>
  </si>
  <si>
    <t>付款登记</t>
  </si>
  <si>
    <t>新增实付款</t>
  </si>
  <si>
    <t>选择已审核的付款申请</t>
  </si>
  <si>
    <t>已审核的付款申请列表</t>
  </si>
  <si>
    <t>点击“付款”</t>
  </si>
  <si>
    <t>打开新增实付款页面</t>
  </si>
  <si>
    <t>录入实付款</t>
  </si>
  <si>
    <t>实付款保存</t>
  </si>
  <si>
    <t>合约</t>
  </si>
  <si>
    <t>科目</t>
  </si>
  <si>
    <r>
      <rPr>
        <sz val="10"/>
        <color theme="1"/>
        <rFont val="宋体"/>
        <family val="3"/>
        <charset val="134"/>
        <scheme val="minor"/>
      </rPr>
      <t>备注:名词解释                                                                                                                                                                                                                                                                                                                                                              系统用户数:</t>
    </r>
    <r>
      <rPr>
        <sz val="10"/>
        <color indexed="8"/>
        <rFont val="宋体"/>
        <family val="3"/>
        <charset val="134"/>
      </rPr>
      <t xml:space="preserve">即系统的总用户数-不管是否有登录系统;
在线用户数:即有登录系统,有权限使用对应模块的用户;
并发用户数:登录系统,同时使用某一场景的用户数;
参考实例说明如下:
假设有一个OA系统，该系统有2000个使用用户——这就是说，可能使用该OA系统的用户总数是2000名，这个概念就是“系统用户数”，
该系统有一个“在线统计”功能（系统用一个全局变量记数所有已登录的用户），从在线统计功能中可以得到，最高峰时有500人在线
这个500就是一般所说的“在线人数”.
</t>
    </r>
  </si>
  <si>
    <t>碧桂园数据</t>
  </si>
  <si>
    <t>sp1原数据量</t>
  </si>
  <si>
    <t>sp2预计翻倍数据</t>
  </si>
  <si>
    <t>实际数据量</t>
  </si>
  <si>
    <t>处理方式</t>
  </si>
  <si>
    <t xml:space="preserve">备注 </t>
  </si>
  <si>
    <t>集团或区域公司数量</t>
  </si>
  <si>
    <t>城市公司数量</t>
  </si>
  <si>
    <t>不变</t>
  </si>
  <si>
    <t>父级部门数量</t>
  </si>
  <si>
    <t>末级部门数量</t>
  </si>
  <si>
    <t>1、</t>
  </si>
  <si>
    <t>公司数</t>
  </si>
  <si>
    <t>butype</t>
  </si>
  <si>
    <t>是否末级</t>
  </si>
  <si>
    <t>2、</t>
  </si>
  <si>
    <t>用户数</t>
  </si>
  <si>
    <t>万亿对应累计销售面积/平均房间面积/每项目平均销售套数</t>
  </si>
  <si>
    <t>3、</t>
  </si>
  <si>
    <t>项目数</t>
  </si>
  <si>
    <t>状态</t>
  </si>
  <si>
    <t>总项目数</t>
  </si>
  <si>
    <t>4、</t>
  </si>
  <si>
    <t>每个业务的总量</t>
  </si>
  <si>
    <t>单项目最大产品数</t>
  </si>
  <si>
    <t>0823极大项目分期</t>
  </si>
  <si>
    <t>最大可售产品数</t>
  </si>
  <si>
    <t>最大公建产品数</t>
  </si>
  <si>
    <t>各项目平均产品数</t>
  </si>
  <si>
    <t>单公司最大数</t>
  </si>
  <si>
    <t>先查后翻倍</t>
  </si>
  <si>
    <t>各公司平均数</t>
  </si>
  <si>
    <r>
      <rPr>
        <b/>
        <sz val="10"/>
        <color indexed="8"/>
        <rFont val="微软雅黑"/>
        <family val="2"/>
        <charset val="134"/>
      </rPr>
      <t>总</t>
    </r>
    <r>
      <rPr>
        <b/>
        <sz val="10"/>
        <color rgb="FFFF0000"/>
        <rFont val="微软雅黑"/>
        <family val="2"/>
        <charset val="134"/>
      </rPr>
      <t>标准科目</t>
    </r>
    <r>
      <rPr>
        <b/>
        <sz val="10"/>
        <color indexed="8"/>
        <rFont val="微软雅黑"/>
        <family val="2"/>
        <charset val="134"/>
      </rPr>
      <t>数</t>
    </r>
  </si>
  <si>
    <r>
      <rPr>
        <b/>
        <sz val="10"/>
        <color indexed="8"/>
        <rFont val="微软雅黑"/>
        <family val="2"/>
        <charset val="134"/>
      </rPr>
      <t>总</t>
    </r>
    <r>
      <rPr>
        <b/>
        <sz val="10"/>
        <color rgb="FFFF0000"/>
        <rFont val="微软雅黑"/>
        <family val="2"/>
        <charset val="134"/>
      </rPr>
      <t>标准科目模板库</t>
    </r>
    <r>
      <rPr>
        <b/>
        <sz val="10"/>
        <rFont val="微软雅黑"/>
        <family val="2"/>
        <charset val="134"/>
      </rPr>
      <t>数</t>
    </r>
  </si>
  <si>
    <t>6个</t>
  </si>
  <si>
    <r>
      <rPr>
        <sz val="10"/>
        <color indexed="8"/>
        <rFont val="微软雅黑"/>
        <family val="2"/>
        <charset val="134"/>
      </rPr>
      <t>单项目最大</t>
    </r>
    <r>
      <rPr>
        <sz val="10"/>
        <color rgb="FFFF0000"/>
        <rFont val="微软雅黑"/>
        <family val="2"/>
        <charset val="134"/>
      </rPr>
      <t>科目</t>
    </r>
    <r>
      <rPr>
        <sz val="10"/>
        <color indexed="8"/>
        <rFont val="微软雅黑"/>
        <family val="2"/>
        <charset val="134"/>
      </rPr>
      <t>数</t>
    </r>
  </si>
  <si>
    <r>
      <rPr>
        <b/>
        <sz val="10"/>
        <color indexed="8"/>
        <rFont val="微软雅黑"/>
        <family val="2"/>
        <charset val="134"/>
      </rPr>
      <t>一级项目</t>
    </r>
    <r>
      <rPr>
        <b/>
        <sz val="10"/>
        <color rgb="FFFF0000"/>
        <rFont val="微软雅黑"/>
        <family val="2"/>
        <charset val="134"/>
      </rPr>
      <t>科目</t>
    </r>
    <r>
      <rPr>
        <b/>
        <sz val="10"/>
        <color indexed="8"/>
        <rFont val="微软雅黑"/>
        <family val="2"/>
        <charset val="134"/>
      </rPr>
      <t>数</t>
    </r>
  </si>
  <si>
    <r>
      <rPr>
        <b/>
        <sz val="10"/>
        <color indexed="8"/>
        <rFont val="微软雅黑"/>
        <family val="2"/>
        <charset val="134"/>
      </rPr>
      <t>末级项目</t>
    </r>
    <r>
      <rPr>
        <b/>
        <sz val="10"/>
        <color rgb="FFFF0000"/>
        <rFont val="微软雅黑"/>
        <family val="2"/>
        <charset val="134"/>
      </rPr>
      <t>科目</t>
    </r>
    <r>
      <rPr>
        <b/>
        <sz val="10"/>
        <color indexed="8"/>
        <rFont val="微软雅黑"/>
        <family val="2"/>
        <charset val="134"/>
      </rPr>
      <t>数</t>
    </r>
  </si>
  <si>
    <t>翻倍</t>
  </si>
  <si>
    <t>同上</t>
  </si>
  <si>
    <r>
      <rPr>
        <sz val="10"/>
        <color indexed="8"/>
        <rFont val="微软雅黑"/>
        <family val="2"/>
        <charset val="134"/>
      </rPr>
      <t>单项目最大</t>
    </r>
    <r>
      <rPr>
        <sz val="10"/>
        <color rgb="FFFF0000"/>
        <rFont val="微软雅黑"/>
        <family val="2"/>
        <charset val="134"/>
      </rPr>
      <t>合约规划</t>
    </r>
    <r>
      <rPr>
        <sz val="10"/>
        <color indexed="8"/>
        <rFont val="微软雅黑"/>
        <family val="2"/>
        <charset val="134"/>
      </rPr>
      <t>数：</t>
    </r>
  </si>
  <si>
    <t>无</t>
  </si>
  <si>
    <t>手工</t>
  </si>
  <si>
    <r>
      <rPr>
        <b/>
        <sz val="10"/>
        <color indexed="8"/>
        <rFont val="微软雅黑"/>
        <family val="2"/>
        <charset val="134"/>
      </rPr>
      <t>总</t>
    </r>
    <r>
      <rPr>
        <b/>
        <sz val="10"/>
        <color rgb="FFFF0000"/>
        <rFont val="微软雅黑"/>
        <family val="2"/>
        <charset val="134"/>
      </rPr>
      <t>合同（非补充合同）</t>
    </r>
    <r>
      <rPr>
        <b/>
        <sz val="10"/>
        <color indexed="8"/>
        <rFont val="微软雅黑"/>
        <family val="2"/>
        <charset val="134"/>
      </rPr>
      <t>：</t>
    </r>
  </si>
  <si>
    <t>单在建项目平均合同数：</t>
  </si>
  <si>
    <t>单结案项目平均合同数：</t>
  </si>
  <si>
    <t>保证科目的量级即可，手工</t>
  </si>
  <si>
    <t>单合同关联最大付款条件数：</t>
  </si>
  <si>
    <r>
      <rPr>
        <b/>
        <sz val="10"/>
        <color indexed="8"/>
        <rFont val="微软雅黑"/>
        <family val="2"/>
        <charset val="134"/>
      </rPr>
      <t>总补充</t>
    </r>
    <r>
      <rPr>
        <b/>
        <sz val="10"/>
        <color rgb="FFFF0000"/>
        <rFont val="微软雅黑"/>
        <family val="2"/>
        <charset val="134"/>
      </rPr>
      <t>合同</t>
    </r>
    <r>
      <rPr>
        <b/>
        <sz val="10"/>
        <color indexed="8"/>
        <rFont val="微软雅黑"/>
        <family val="2"/>
        <charset val="134"/>
      </rPr>
      <t>：</t>
    </r>
  </si>
  <si>
    <t>单项目最大预估变更调整单</t>
  </si>
  <si>
    <r>
      <rPr>
        <sz val="10"/>
        <color indexed="8"/>
        <rFont val="微软雅黑"/>
        <family val="2"/>
        <charset val="134"/>
      </rPr>
      <t>单设计变更</t>
    </r>
    <r>
      <rPr>
        <sz val="10"/>
        <color rgb="FFFF0000"/>
        <rFont val="微软雅黑"/>
        <family val="2"/>
        <charset val="134"/>
      </rPr>
      <t>成本归集</t>
    </r>
    <r>
      <rPr>
        <sz val="10"/>
        <color indexed="8"/>
        <rFont val="微软雅黑"/>
        <family val="2"/>
        <charset val="134"/>
      </rPr>
      <t>最大记录数</t>
    </r>
  </si>
  <si>
    <r>
      <rPr>
        <sz val="10"/>
        <color indexed="8"/>
        <rFont val="微软雅黑"/>
        <family val="2"/>
        <charset val="134"/>
      </rPr>
      <t>单项目最大</t>
    </r>
    <r>
      <rPr>
        <sz val="10"/>
        <color rgb="FFFF0000"/>
        <rFont val="微软雅黑"/>
        <family val="2"/>
        <charset val="134"/>
      </rPr>
      <t>现场签证</t>
    </r>
    <r>
      <rPr>
        <sz val="10"/>
        <color indexed="8"/>
        <rFont val="微软雅黑"/>
        <family val="2"/>
        <charset val="134"/>
      </rPr>
      <t>记录数</t>
    </r>
  </si>
  <si>
    <r>
      <rPr>
        <sz val="10"/>
        <color indexed="8"/>
        <rFont val="微软雅黑"/>
        <family val="2"/>
        <charset val="134"/>
      </rPr>
      <t>单现场签证最大</t>
    </r>
    <r>
      <rPr>
        <sz val="10"/>
        <color rgb="FFFF0000"/>
        <rFont val="微软雅黑"/>
        <family val="2"/>
        <charset val="134"/>
      </rPr>
      <t>成本归集</t>
    </r>
    <r>
      <rPr>
        <sz val="10"/>
        <color indexed="8"/>
        <rFont val="微软雅黑"/>
        <family val="2"/>
        <charset val="134"/>
      </rPr>
      <t>记录数</t>
    </r>
  </si>
  <si>
    <r>
      <rPr>
        <b/>
        <sz val="10"/>
        <color indexed="8"/>
        <rFont val="微软雅黑"/>
        <family val="2"/>
        <charset val="134"/>
      </rPr>
      <t>总</t>
    </r>
    <r>
      <rPr>
        <b/>
        <sz val="10"/>
        <color rgb="FFFF0000"/>
        <rFont val="微软雅黑"/>
        <family val="2"/>
        <charset val="134"/>
      </rPr>
      <t>完工确认</t>
    </r>
  </si>
  <si>
    <r>
      <rPr>
        <sz val="10"/>
        <color indexed="8"/>
        <rFont val="微软雅黑"/>
        <family val="2"/>
        <charset val="134"/>
      </rPr>
      <t>单项目最大</t>
    </r>
    <r>
      <rPr>
        <sz val="10"/>
        <color rgb="FFFF0000"/>
        <rFont val="微软雅黑"/>
        <family val="2"/>
        <charset val="134"/>
      </rPr>
      <t>完工确认</t>
    </r>
    <r>
      <rPr>
        <sz val="10"/>
        <color indexed="8"/>
        <rFont val="微软雅黑"/>
        <family val="2"/>
        <charset val="134"/>
      </rPr>
      <t>记录数</t>
    </r>
  </si>
  <si>
    <r>
      <rPr>
        <sz val="10"/>
        <color indexed="8"/>
        <rFont val="微软雅黑"/>
        <family val="2"/>
        <charset val="134"/>
      </rPr>
      <t>单合同最大</t>
    </r>
    <r>
      <rPr>
        <sz val="10"/>
        <color rgb="FFFF0000"/>
        <rFont val="微软雅黑"/>
        <family val="2"/>
        <charset val="134"/>
      </rPr>
      <t>完工确认</t>
    </r>
    <r>
      <rPr>
        <sz val="10"/>
        <color indexed="8"/>
        <rFont val="微软雅黑"/>
        <family val="2"/>
        <charset val="134"/>
      </rPr>
      <t>记录数：</t>
    </r>
  </si>
  <si>
    <r>
      <rPr>
        <b/>
        <sz val="10"/>
        <color indexed="8"/>
        <rFont val="微软雅黑"/>
        <family val="2"/>
        <charset val="134"/>
      </rPr>
      <t>总</t>
    </r>
    <r>
      <rPr>
        <b/>
        <sz val="10"/>
        <color rgb="FFFF0000"/>
        <rFont val="微软雅黑"/>
        <family val="2"/>
        <charset val="134"/>
      </rPr>
      <t>最终结算</t>
    </r>
  </si>
  <si>
    <r>
      <rPr>
        <sz val="10"/>
        <color indexed="8"/>
        <rFont val="微软雅黑"/>
        <family val="2"/>
        <charset val="134"/>
      </rPr>
      <t>单项目最大</t>
    </r>
    <r>
      <rPr>
        <sz val="10"/>
        <color rgb="FFFF0000"/>
        <rFont val="微软雅黑"/>
        <family val="2"/>
        <charset val="134"/>
      </rPr>
      <t>结算</t>
    </r>
    <r>
      <rPr>
        <sz val="10"/>
        <color indexed="8"/>
        <rFont val="微软雅黑"/>
        <family val="2"/>
        <charset val="134"/>
      </rPr>
      <t>记录数</t>
    </r>
  </si>
  <si>
    <r>
      <rPr>
        <b/>
        <sz val="10"/>
        <color indexed="8"/>
        <rFont val="微软雅黑"/>
        <family val="2"/>
        <charset val="134"/>
      </rPr>
      <t>总合同</t>
    </r>
    <r>
      <rPr>
        <b/>
        <sz val="10"/>
        <color rgb="FFFF0000"/>
        <rFont val="微软雅黑"/>
        <family val="2"/>
        <charset val="134"/>
      </rPr>
      <t>应付进度款</t>
    </r>
    <r>
      <rPr>
        <b/>
        <sz val="10"/>
        <color indexed="8"/>
        <rFont val="微软雅黑"/>
        <family val="2"/>
        <charset val="134"/>
      </rPr>
      <t>数</t>
    </r>
  </si>
  <si>
    <r>
      <rPr>
        <sz val="10"/>
        <color indexed="8"/>
        <rFont val="微软雅黑"/>
        <family val="2"/>
        <charset val="134"/>
      </rPr>
      <t>单项目最大</t>
    </r>
    <r>
      <rPr>
        <sz val="10"/>
        <color indexed="8"/>
        <rFont val="微软雅黑"/>
        <family val="2"/>
        <charset val="134"/>
      </rPr>
      <t>记录数</t>
    </r>
  </si>
  <si>
    <t>单合同平均进度款记录数：</t>
  </si>
  <si>
    <t>？？</t>
  </si>
  <si>
    <r>
      <rPr>
        <b/>
        <sz val="10"/>
        <color indexed="8"/>
        <rFont val="微软雅黑"/>
        <family val="2"/>
        <charset val="134"/>
      </rPr>
      <t>总合同</t>
    </r>
    <r>
      <rPr>
        <b/>
        <sz val="10"/>
        <color rgb="FFFF0000"/>
        <rFont val="微软雅黑"/>
        <family val="2"/>
        <charset val="134"/>
      </rPr>
      <t>付款计划、申请</t>
    </r>
    <r>
      <rPr>
        <b/>
        <sz val="10"/>
        <color indexed="8"/>
        <rFont val="微软雅黑"/>
        <family val="2"/>
        <charset val="134"/>
      </rPr>
      <t>数</t>
    </r>
  </si>
  <si>
    <r>
      <rPr>
        <b/>
        <sz val="10"/>
        <color indexed="8"/>
        <rFont val="微软雅黑"/>
        <family val="2"/>
        <charset val="134"/>
      </rPr>
      <t>总无合同</t>
    </r>
    <r>
      <rPr>
        <b/>
        <sz val="10"/>
        <color rgb="FFFF0000"/>
        <rFont val="微软雅黑"/>
        <family val="2"/>
        <charset val="134"/>
      </rPr>
      <t>付款计划、申请</t>
    </r>
    <r>
      <rPr>
        <b/>
        <sz val="10"/>
        <color indexed="8"/>
        <rFont val="微软雅黑"/>
        <family val="2"/>
        <charset val="134"/>
      </rPr>
      <t>数</t>
    </r>
  </si>
  <si>
    <r>
      <rPr>
        <b/>
        <sz val="10"/>
        <color indexed="8"/>
        <rFont val="微软雅黑"/>
        <family val="2"/>
        <charset val="134"/>
      </rPr>
      <t>总</t>
    </r>
    <r>
      <rPr>
        <b/>
        <sz val="10"/>
        <color rgb="FFFF0000"/>
        <rFont val="微软雅黑"/>
        <family val="2"/>
        <charset val="134"/>
      </rPr>
      <t>付款登记</t>
    </r>
    <r>
      <rPr>
        <b/>
        <sz val="10"/>
        <color indexed="8"/>
        <rFont val="微软雅黑"/>
        <family val="2"/>
        <charset val="134"/>
      </rPr>
      <t>数</t>
    </r>
  </si>
  <si>
    <r>
      <rPr>
        <b/>
        <sz val="10"/>
        <color indexed="8"/>
        <rFont val="微软雅黑"/>
        <family val="2"/>
        <charset val="134"/>
      </rPr>
      <t>总</t>
    </r>
    <r>
      <rPr>
        <b/>
        <sz val="10"/>
        <color rgb="FFFF0000"/>
        <rFont val="微软雅黑"/>
        <family val="2"/>
        <charset val="134"/>
      </rPr>
      <t>发票（含付款申请关联场景）</t>
    </r>
  </si>
  <si>
    <t>单合同平均数</t>
  </si>
  <si>
    <t>单合同最大数</t>
  </si>
  <si>
    <r>
      <rPr>
        <b/>
        <sz val="10"/>
        <color indexed="8"/>
        <rFont val="微软雅黑"/>
        <family val="2"/>
        <charset val="134"/>
      </rPr>
      <t>总</t>
    </r>
    <r>
      <rPr>
        <b/>
        <sz val="10"/>
        <color rgb="FFFF0000"/>
        <rFont val="微软雅黑"/>
        <family val="2"/>
        <charset val="134"/>
      </rPr>
      <t>月度回顾</t>
    </r>
    <r>
      <rPr>
        <b/>
        <sz val="10"/>
        <color indexed="8"/>
        <rFont val="微软雅黑"/>
        <family val="2"/>
        <charset val="134"/>
      </rPr>
      <t>数</t>
    </r>
  </si>
  <si>
    <t>单分期每月最大付款记录数：</t>
  </si>
  <si>
    <t>一级模块</t>
  </si>
  <si>
    <t>业务对象</t>
  </si>
  <si>
    <t>表名</t>
  </si>
  <si>
    <t>维度</t>
  </si>
  <si>
    <t>脚本</t>
  </si>
  <si>
    <t>客户数据量</t>
  </si>
  <si>
    <t>SP1测算数据量</t>
  </si>
  <si>
    <t>公司</t>
  </si>
  <si>
    <t>myBusinessUnit</t>
  </si>
  <si>
    <t>末级公司总数</t>
  </si>
  <si>
    <t>SELECT COUNT(*)  FROM dbo.myBusinessUnit WHERE IsEndCompany=1</t>
  </si>
  <si>
    <t>一级部门</t>
  </si>
  <si>
    <t>一级部门总数</t>
  </si>
  <si>
    <t>SELECT COUNT(*) FROM myBusinessUnit WHERE BUType=1 AND Level=1</t>
  </si>
  <si>
    <t>二级部门</t>
  </si>
  <si>
    <t>二级部门总数</t>
  </si>
  <si>
    <t>SELECT COUNT(*) FROM myBusinessUnit WHERE BUType=1 AND Level=2</t>
  </si>
  <si>
    <t>myUser</t>
  </si>
  <si>
    <t>总数</t>
  </si>
  <si>
    <t>SELECT COUNT(*) FROM myUser</t>
  </si>
  <si>
    <t>项目/分期</t>
  </si>
  <si>
    <t>p_Project</t>
  </si>
  <si>
    <t>分期总数</t>
  </si>
  <si>
    <t xml:space="preserve">SELECT COUNT(*) FROM dbo.p_Project WHERE IfEnd=1 </t>
  </si>
  <si>
    <t>在建分期数</t>
  </si>
  <si>
    <t>SELECT COUNT(*) FROM dbo.p_Project WHERE IfEnd=1 AND ProjStatus='在建'</t>
  </si>
  <si>
    <t>产品</t>
  </si>
  <si>
    <t>cb_Product</t>
  </si>
  <si>
    <t>产品总数</t>
  </si>
  <si>
    <t>SELECT COUNT(*)  FROM dbo.cb_Product</t>
  </si>
  <si>
    <t>单项目产品最大数</t>
  </si>
  <si>
    <t>SELECT ProjGUID,COUNT(*)  FROM dbo.cb_Product
GROUP BY ProjGUID 
ORDER BY COUNT(*) DESC</t>
  </si>
  <si>
    <t>各项目产品平均数</t>
  </si>
  <si>
    <t>产品总数/项目数</t>
  </si>
  <si>
    <t>供应商</t>
  </si>
  <si>
    <t>p_Provider</t>
  </si>
  <si>
    <t xml:space="preserve">SELECT COUNT(*) FROM p_Provider </t>
  </si>
  <si>
    <t>单公司产品最大数</t>
  </si>
  <si>
    <t>SELECT BUGUID,COUNT(*)  FROM dbo.p_Provider WHERE BUGUID IS NOT NULL
GROUP BY BUGUID 
ORDER BY COUNT(*) DESC</t>
  </si>
  <si>
    <t>平均数</t>
  </si>
  <si>
    <t>总数除公司数</t>
  </si>
  <si>
    <t>项目准备</t>
  </si>
  <si>
    <t>标准科目库</t>
  </si>
  <si>
    <t>p_BzItem</t>
  </si>
  <si>
    <t>SELECT COUNT(*) FROM p_BzItem</t>
  </si>
  <si>
    <t>项目科目</t>
  </si>
  <si>
    <t>cb_cost</t>
  </si>
  <si>
    <t>一级项目总数</t>
  </si>
  <si>
    <t>SELECT COUNT(*) FROM cb_cost a 
INNER JOIN dbo.p_Project b ON a.ProjectCode=b.ProjCode
WHERE b.IfEnd=0</t>
  </si>
  <si>
    <t>一级项目最大数</t>
  </si>
  <si>
    <t>SELECT top 1 b.ProjGUID,COUNT(*) FROM cb_cost a 
INNER JOIN dbo.p_Project b ON a.ProjectCode=b.ProjCode
WHERE b.IfEnd=0
GROUP BY b.ProjGUID
ORDER BY  COUNT(*) DESC</t>
  </si>
  <si>
    <t>二级项目总数</t>
  </si>
  <si>
    <t>SELECT COUNT(*) FROM cb_cost a 
INNER JOIN dbo.p_Project b ON a.ProjectCode=b.ProjCode
WHERE b.IfEnd=1</t>
  </si>
  <si>
    <t>二级项目最大数</t>
  </si>
  <si>
    <t>SELECT top 1 b.ProjGUID,COUNT(*) FROM cb_cost a 
INNER JOIN dbo.p_Project b ON a.ProjectCode=b.ProjCode
WHERE b.IfEnd=1
GROUP BY b.ProjGUID
ORDER BY  COUNT(*) DESC</t>
  </si>
  <si>
    <t>合同类别</t>
  </si>
  <si>
    <t>cb_HtType</t>
  </si>
  <si>
    <t>SELECT COUNT(*) FROM cb_HtType</t>
  </si>
  <si>
    <t>最大数</t>
  </si>
  <si>
    <t>SELECT top 1 BUGUID,COUNT(*) FROM dbo.cb_HtType
GROUP BY BUGUID
ORDER BY  COUNT(*) DESC</t>
  </si>
  <si>
    <t>目标成本</t>
  </si>
  <si>
    <t>cb_TargetStage2Project</t>
  </si>
  <si>
    <t>分期目标成本版本总数</t>
  </si>
  <si>
    <t>SELECT COUNT(*) FROM dbo.cb_TargetStage2Project</t>
  </si>
  <si>
    <t>SELECT top 1 ProjGUID,COUNT(*) FROM dbo.cb_TargetStage2Project
GROUP BY ProjGUID
ORDER BY  COUNT(*) DESC</t>
  </si>
  <si>
    <t>cb_TargetStage2Cost</t>
  </si>
  <si>
    <t>目标成本总数</t>
  </si>
  <si>
    <t>SELECT COUNT(*) FROM dbo.cb_TargetStage2Cost</t>
  </si>
  <si>
    <t>目标成本最大数</t>
  </si>
  <si>
    <t>SELECT top 1 ProjGUID,COUNT(*) FROM dbo.cb_TargetStage2Cost
GROUP BY ProjGUID
ORDER BY  COUNT(*) DESC</t>
  </si>
  <si>
    <t>调整单</t>
  </si>
  <si>
    <t>cb_Adjust</t>
  </si>
  <si>
    <t>目标调整单总数</t>
  </si>
  <si>
    <t>SELECT COUNT(*) FROM dbo.cb_Adjust</t>
  </si>
  <si>
    <t>目标调整单最大</t>
  </si>
  <si>
    <t>SELECT top 1 ProjGUID,COUNT(*) FROM dbo.cb_Adjust
GROUP BY ProjGUID
ORDER BY  COUNT(*) DESC</t>
  </si>
  <si>
    <t>调整明细</t>
  </si>
  <si>
    <t>cb_AdjustDtl</t>
  </si>
  <si>
    <t>SELECT COUNT(*) FROM cb_AdjustDtl</t>
  </si>
  <si>
    <t>SELECT top 1 AdjustGUID,COUNT(*) FROM dbo.cb_AdjustDtl
GROUP BY AdjustGUID
ORDER BY  COUNT(*) DESC</t>
  </si>
  <si>
    <t>总数除分期数</t>
  </si>
  <si>
    <t>合约规划</t>
  </si>
  <si>
    <t>cb_Budget</t>
  </si>
  <si>
    <t>SELECT COUNT(*) FROM cb_Budget</t>
  </si>
  <si>
    <t>SELECT top 1 ProjectGUID,COUNT(*) FROM dbo.cb_Budget
GROUP BY ProjectGUID
ORDER BY  COUNT(*) DESC</t>
  </si>
  <si>
    <t>合同及执行</t>
  </si>
  <si>
    <t>合同（单独执行）</t>
  </si>
  <si>
    <t>cb_Contract</t>
  </si>
  <si>
    <t>SELECT COUNT(*) FROM dbo.cb_Contract WHERE IfDdhs=1 and HtClass IN ('预计合同','已定合同')</t>
  </si>
  <si>
    <t>分期最大数</t>
  </si>
  <si>
    <t>SELECT top 1 b.ProjGUID,COUNT(*) FROM dbo.cb_Contract a
INNER JOIN dbo.cb_ContractProj b ON a.ContractGUID=b.ContractGUID
WHERE a.IfDdhs=1 and HtClass IN ('预计合同','已定合同')
GROUP BY ProjGUID
ORDER BY  COUNT(*) DESC</t>
  </si>
  <si>
    <t>合同选择合约规划最大值</t>
  </si>
  <si>
    <t>合同填写付款条件最大值</t>
  </si>
  <si>
    <t>补充合同（非单独执行）</t>
  </si>
  <si>
    <t xml:space="preserve">SELECT COUNT(*) FROM dbo.cb_Contract WHERE IfDdhs=0 </t>
  </si>
  <si>
    <t>SELECT TOP 1 b.ProjGUID,COUNT(*) FROM dbo.cb_Contract a
INNER JOIN dbo.cb_ContractProj b ON a.ContractGUID=b.ContractGUID
WHERE a.IfDdhs=0 
GROUP BY ProjGUID
ORDER BY  COUNT(*) DESC</t>
  </si>
  <si>
    <t>SELECT TOP 1 a.MasterContractGUID,COUNT(*) FROM dbo.cb_Contract a
WHERE a.IfDdhs=0 
GROUP BY MasterContractGUID
ORDER BY  COUNT(*) DESC</t>
  </si>
  <si>
    <t>非合同</t>
  </si>
  <si>
    <t>SELECT COUNT(*) FROM dbo.cb_Contract WHERE IfDdhs=1 and HtClass IN ('预计非合同','已定非合同')</t>
  </si>
  <si>
    <t>SELECT top 1 b.ProjGUID,COUNT(*) FROM dbo.cb_Contract a
INNER JOIN dbo.cb_ContractProj b ON a.ContractGUID=b.ContractGUID
WHERE a.IfDdhs=1 and HtClass IN ('预计非合同','已定非合同')
GROUP BY ProjGUID
ORDER BY  COUNT(*) DESC</t>
  </si>
  <si>
    <t>变更管理（设计变更）</t>
  </si>
  <si>
    <t>cb_DesignAlter</t>
  </si>
  <si>
    <t>SELECT COUNT(*) FROM dbo.cb_DesignAlter</t>
  </si>
  <si>
    <t>SELECT TOP 1 b.ProjectGUID,COUNT(*) FROM dbo.cb_DesignAlter a
INNER JOIN dbo.cb_DesignAlter2Project b ON a.DesignAlterGuid=b.DesignAlterGuid 
GROUP BY ProjectGUID
ORDER BY  COUNT(*) DESC</t>
  </si>
  <si>
    <t>单设计变更关联合同最大值</t>
  </si>
  <si>
    <t>单设计变更成本归集最大值</t>
  </si>
  <si>
    <t>变更管理（现场签证）</t>
  </si>
  <si>
    <t>cb_HTAlter</t>
  </si>
  <si>
    <t>SELECT COUNT(*) FROM dbo.cb_HTAlter a
WHERE DesignAlterGuid IS NULL AND a.HTAlterGUID IN (SELECT b.RefGUID FROM dbo.cb_BudgetUse b WHERE b.CfSource='变更' AND b.CfTypeName NOT IN ('结算调整'))</t>
  </si>
  <si>
    <t>SELECT TOP 1 b.ProjGUID,COUNT(*) FROM dbo.cb_HTAlter a
INNER JOIN dbo.cb_ContractProj b ON a.ContractGUID=b.ContractGUID 
WHERE a.DesignAlterGuid IS NULL AND a.HTAlterGUID IN (SELECT RefGUID FROM dbo.cb_BudgetUse WHERE CfSource='变更' AND CfTypeName NOT IN ('结算调整'))
GROUP BY b.ProjGUID
ORDER BY  COUNT(*) DESC</t>
  </si>
  <si>
    <t>SELECT TOP 1 a.ContractGUID,COUNT(*) FROM dbo.cb_HTAlter a
WHERE a.DesignAlterGuid IS NULL AND a.HTAlterGUID IN (SELECT RefGUID FROM dbo.cb_BudgetUse WHERE CfSource='变更' AND CfTypeName NOT IN ('结算调整'))
GROUP BY ContractGUID
ORDER BY  COUNT(*) DESC</t>
  </si>
  <si>
    <t>單合同最大歸集數</t>
  </si>
  <si>
    <t>完工确认总数</t>
  </si>
  <si>
    <t>单分期完工确认最大数</t>
  </si>
  <si>
    <t>单合同的完工确认最大数</t>
  </si>
  <si>
    <t>合同结算（分部结算）</t>
  </si>
  <si>
    <t>cb_HTBalance</t>
  </si>
  <si>
    <t>SELECT COUNT(*) FROM dbo.cb_HTBalance a WHERE BalanceType='阶段结算'</t>
  </si>
  <si>
    <t>SELECT TOP 1 b.ProjGUID,COUNT(*) FROM dbo.cb_HTBalance a
INNER JOIN dbo.cb_ContractProj b ON a.ContractGUID=b.ContractGUID 
WHERE BalanceType='阶段结算'
GROUP BY b.ProjGUID
ORDER BY  COUNT(*) DESC</t>
  </si>
  <si>
    <t>SELECT TOP 1 a.ContractGUID,COUNT(*) FROM dbo.cb_HTBalance a WHERE BalanceType='阶段结算'
GROUP BY ContractGUID
ORDER BY  COUNT(*) DESC</t>
  </si>
  <si>
    <t>合同结算（最终结算）</t>
  </si>
  <si>
    <t>SELECT COUNT(*) FROM dbo.cb_HTBalance a WHERE BalanceType='结算'</t>
  </si>
  <si>
    <t>SELECT TOP 1 b.ProjGUID,COUNT(*) FROM dbo.cb_HTBalance a
INNER JOIN dbo.cb_ContractProj b ON a.ContractGUID=b.ContractGUID 
WHERE BalanceType='结算'
GROUP BY b.ProjGUID
ORDER BY  COUNT(*) DESC</t>
  </si>
  <si>
    <t>预估变更调整单</t>
  </si>
  <si>
    <t>cb_YgAlterAdjust</t>
  </si>
  <si>
    <t>SELECT COUNT(*) FROM dbo.cb_YgAlterAdjust</t>
  </si>
  <si>
    <t>SELECT TOP 1 b.ProjGUID,COUNT(*) FROM dbo.cb_YgAlterAdjust a
INNER JOIN dbo.cb_ContractProj b ON a.ContractGUID=b.ContractGUID 
GROUP BY b.ProjGUID
ORDER BY  COUNT(*) DESC</t>
  </si>
  <si>
    <t>SELECT TOP 1 a.ContractGUID,COUNT(*) FROM dbo.cb_YgAlterAdjust a
GROUP BY ContractGUID
ORDER BY  COUNT(*) DESC</t>
  </si>
  <si>
    <t>合同付款</t>
  </si>
  <si>
    <t>应付进度款</t>
  </si>
  <si>
    <t>cb_HTSchedule</t>
  </si>
  <si>
    <t>SELECT COUNT(*) FROM dbo.cb_HTSchedule</t>
  </si>
  <si>
    <t>SELECT TOP 1 b.ProjGUID,COUNT(*) FROM dbo.cb_HTSchedule a
INNER JOIN dbo.cb_ContractProj b ON a.ContractGUID=b.ContractGUID 
GROUP BY b.ProjGUID
ORDER BY  COUNT(*) DESC</t>
  </si>
  <si>
    <t>SELECT AVG(CAST(a AS MONEY)) FROM (
SELECT ContractGUID,COUNT(*) a FROM dbo.cb_HTSchedule a 
GROUP BY ContractGUID
) b</t>
  </si>
  <si>
    <t>SELECT TOP 1 a.ContractGUID,COUNT(*) FROM dbo.cb_HTSchedule a
GROUP BY ContractGUID
ORDER BY  COUNT(*) DESC</t>
  </si>
  <si>
    <t>付款计划、申请（合同）</t>
  </si>
  <si>
    <t>cb_HTFKPlan</t>
  </si>
  <si>
    <t>SELECT COUNT(*) FROM dbo.cb_HTFKPlan WHERE ContractGUID IN (SELECT ContractGUID FROM dbo.cb_Contract WHERE IfDdhs=1 and HtClass IN ('预计合同','已定合同'))</t>
  </si>
  <si>
    <t>SELECT TOP 1 b.ProjGUID,COUNT(*) FROM dbo.cb_HTFKPlan a
INNER JOIN dbo.cb_ContractProj b ON a.ContractGUID=b.ContractGUID 
WHERE a.ContractGUID IN (SELECT ContractGUID FROM dbo.cb_Contract WHERE IfDdhs=1 and HtClass IN ('预计合同','已定合同'))
GROUP BY b.ProjGUID
ORDER BY  COUNT(*) DESC</t>
  </si>
  <si>
    <t>SELECT AVG(CAST(a AS MONEY)) FROM (
SELECT ContractGUID,COUNT(*) a FROM dbo.cb_HTFKPlan a 
WHERE a.ContractGUID IN (SELECT ContractGUID FROM dbo.cb_Contract WHERE IfDdhs=1 and HtClass IN ('预计合同','已定合同'))
GROUP BY ContractGUID
) b</t>
  </si>
  <si>
    <t>SELECT TOP 1 a.ContractGUID,COUNT(*) FROM dbo.cb_HTFKPlan a
WHERE a.ContractGUID IN (SELECT ContractGUID FROM dbo.cb_Contract WHERE IfDdhs=1 and HtClass IN ('预计合同','已定合同'))
GROUP BY ContractGUID
ORDER BY  COUNT(*) DESC</t>
  </si>
  <si>
    <t>付款计划、申请（非合同）</t>
  </si>
  <si>
    <t>SELECT COUNT(*) FROM dbo.cb_HTFKPlan WHERE ContractGUID IN (SELECT ContractGUID FROM dbo.cb_Contract WHERE HtClass IN ('预计非合同','已定非合同'))</t>
  </si>
  <si>
    <t>SELECT TOP 1 b.ProjGUID,COUNT(*) FROM dbo.cb_HTFKPlan a
INNER JOIN dbo.cb_ContractProj b ON a.ContractGUID=b.ContractGUID 
WHERE a.ContractGUID IN (SELECT ContractGUID FROM dbo.cb_Contract WHERE IfDdhs=1 and HtClass IN ('预计非合同','已定非合同'))
GROUP BY b.ProjGUID
ORDER BY  COUNT(*) DESC</t>
  </si>
  <si>
    <t>SELECT AVG(CAST(a AS MONEY)) FROM (
SELECT ContractGUID,COUNT(*) a FROM dbo.cb_HTFKPlan a 
WHERE a.ContractGUID IN (SELECT ContractGUID FROM dbo.cb_Contract WHERE IfDdhs=1 and HtClass IN ('预计非合同','已定非合同'))
GROUP BY ContractGUID
) b</t>
  </si>
  <si>
    <t>SELECT TOP 1 a.ContractGUID,COUNT(*) FROM dbo.cb_HTFKPlan a
WHERE a.ContractGUID IN (SELECT ContractGUID FROM dbo.cb_Contract WHERE IfDdhs=1 and HtClass IN ('预计非合同','已定非合同'))
GROUP BY ContractGUID
ORDER BY  COUNT(*) DESC</t>
  </si>
  <si>
    <t>cb_Voucher</t>
  </si>
  <si>
    <t xml:space="preserve">SELECT COUNT(*) FROM dbo.cb_Voucher </t>
  </si>
  <si>
    <t>SELECT TOP 1 b.ProjGUID,COUNT(*) FROM dbo.cb_Voucher a
INNER JOIN dbo.cb_ContractProj b ON a.ContractGUID=b.ContractGUID 
GROUP BY b.ProjGUID
ORDER BY  COUNT(*) DESC</t>
  </si>
  <si>
    <t>SELECT AVG(CAST(a AS MONEY)) FROM (
SELECT ContractGUID,COUNT(*) a FROM dbo.cb_Voucher a 
GROUP BY ContractGUID
) b</t>
  </si>
  <si>
    <t>SELECT TOP 1 a.ContractGUID,COUNT(*) FROM dbo.cb_Voucher a
GROUP BY ContractGUID
ORDER BY  COUNT(*) DESC</t>
  </si>
  <si>
    <t>发票管理</t>
  </si>
  <si>
    <t>cb_Invoice</t>
  </si>
  <si>
    <t>发票总数</t>
  </si>
  <si>
    <t xml:space="preserve">SELECT COUNT(*) FROM dbo.cb_Invoice </t>
  </si>
  <si>
    <t>单分期发票最大数</t>
  </si>
  <si>
    <t>SELECT TOP 1 b.ProjGUID,COUNT(*) FROM dbo.cb_Invoice a
INNER JOIN dbo.cb_ContractProj b ON a.ContractGUID=b.ContractGUID 
GROUP BY b.ProjGUID
ORDER BY  COUNT(*) DESC</t>
  </si>
  <si>
    <t>SELECT AVG(CAST(a AS MONEY)) FROM (
SELECT ContractGUID,COUNT(*) a FROM dbo.cb_Invoice a 
GROUP BY ContractGUID
) b</t>
  </si>
  <si>
    <t>SELECT TOP 1 a.ContractGUID,COUNT(*) FROM dbo.cb_Invoice a
GROUP BY ContractGUID
ORDER BY  COUNT(*) DESC</t>
  </si>
  <si>
    <t>扣款管理</t>
  </si>
  <si>
    <t>成本管理</t>
  </si>
  <si>
    <t>月度回顾</t>
  </si>
  <si>
    <t>cb_DTCostRecollect</t>
  </si>
  <si>
    <t xml:space="preserve">SELECT COUNT(*) FROM dbo.cb_DTCostRecollect </t>
  </si>
  <si>
    <t>SELECT TOP 1 a.ProjectGUID,COUNT(*) FROM dbo.cb_DTCostRecollect a
GROUP BY ProjectGUID
ORDER BY  COUNT(*) DESC</t>
  </si>
  <si>
    <t>单分期月份里最大数</t>
  </si>
  <si>
    <t>SELECT a.ProjectGUID,CONVERT(VARCHAR(7),RecollectDate,121),COUNT(*) FROM dbo.cb_DTCostRecollect a
GROUP BY ProjectGUID,CONVERT(VARCHAR(7),RecollectDate,121)
ORDER BY  COUNT(*) DESC</t>
  </si>
  <si>
    <t>报表管理</t>
  </si>
  <si>
    <t>统计报表</t>
  </si>
  <si>
    <t>二、高峰期业务发生笔数（笔类业务取TOP10）</t>
  </si>
  <si>
    <t>前几列：需要设计人员对业务及数据表结构进行分析</t>
  </si>
  <si>
    <t>碧桂园数据库分析</t>
  </si>
  <si>
    <t>中南数据库分析</t>
  </si>
  <si>
    <t>记录分析</t>
  </si>
  <si>
    <t>操作业务</t>
  </si>
  <si>
    <t>数据表名</t>
  </si>
  <si>
    <t>创建日期字段名</t>
  </si>
  <si>
    <t>创建时间字段名</t>
  </si>
  <si>
    <t>查询条件</t>
  </si>
  <si>
    <t>高峰期某天业务发生笔数</t>
  </si>
  <si>
    <t>高峰期某小时业务发生笔数</t>
  </si>
  <si>
    <t>高峰期某分钟业务发生笔数</t>
  </si>
  <si>
    <t>高峰期某钟业务发生笔数</t>
  </si>
  <si>
    <t>详细记录分析</t>
  </si>
  <si>
    <t>创建人数量分析</t>
  </si>
  <si>
    <t>高峰期所在日期类型</t>
  </si>
  <si>
    <t>高峰期某秒业务发生笔数</t>
  </si>
  <si>
    <t>业务量</t>
  </si>
  <si>
    <t>并发用户</t>
  </si>
  <si>
    <t>每小时</t>
  </si>
  <si>
    <t>日期</t>
  </si>
  <si>
    <t>笔/天</t>
  </si>
  <si>
    <t>时</t>
  </si>
  <si>
    <t>笔/小时</t>
  </si>
  <si>
    <t>分</t>
  </si>
  <si>
    <t>笔/分钟</t>
  </si>
  <si>
    <t>秒</t>
  </si>
  <si>
    <t>笔/秒</t>
  </si>
  <si>
    <t>时间</t>
  </si>
  <si>
    <t>只记到日期</t>
  </si>
  <si>
    <t>记到了具体时间</t>
  </si>
  <si>
    <t>对该类业务进行统计分析时的过滤条件</t>
  </si>
  <si>
    <t>人/小时</t>
  </si>
  <si>
    <t>分析高峰期所在日期的特征，是否为周末、月末、节假日等</t>
  </si>
  <si>
    <t>创建人</t>
  </si>
  <si>
    <t>线索</t>
  </si>
  <si>
    <t>新增线索</t>
  </si>
  <si>
    <t>s_Lead</t>
  </si>
  <si>
    <t>CreatedOn</t>
  </si>
  <si>
    <t>createdon&gt;'2005-01-01 00:00:00.000'</t>
  </si>
  <si>
    <t>2010-09-09 15</t>
  </si>
  <si>
    <t>2009-07-29 16</t>
  </si>
  <si>
    <t>2009-12-02 15</t>
  </si>
  <si>
    <t>2009-12-20 17</t>
  </si>
  <si>
    <t>2009-07-08 14</t>
  </si>
  <si>
    <t>2010-05-29 09</t>
  </si>
  <si>
    <t>2009-12-15 16</t>
  </si>
  <si>
    <t>2007-12-09 16</t>
  </si>
  <si>
    <t>2009-11-24 17</t>
  </si>
  <si>
    <t>2009-01-26 15</t>
  </si>
  <si>
    <t>SignDate</t>
  </si>
  <si>
    <t>SignDate&gt;''2003-01-01 00:00:00.000''</t>
  </si>
  <si>
    <t>2016-12-12 19</t>
  </si>
  <si>
    <t>2017-08-11 00:05</t>
  </si>
  <si>
    <t>2017-08-11 00:05:17</t>
  </si>
  <si>
    <t>合同不存在创建时间，故只能用签约日期代替</t>
  </si>
  <si>
    <t>2017-02-17 06</t>
  </si>
  <si>
    <t>2016-12-12 19:13</t>
  </si>
  <si>
    <t>2017-01-11 00:20:36</t>
  </si>
  <si>
    <t>2017-07-25 12</t>
  </si>
  <si>
    <t>2017-01-11 00:20</t>
  </si>
  <si>
    <t>2017-02-17 06:05:44</t>
  </si>
  <si>
    <t>2017-02-17 05</t>
  </si>
  <si>
    <t>2017-02-17 06:05</t>
  </si>
  <si>
    <t>2016-12-12 19:13:58</t>
  </si>
  <si>
    <t>2016-11-11 09</t>
  </si>
  <si>
    <t>2017-08-11 00:07</t>
  </si>
  <si>
    <t>2017-01-11 00:16:31</t>
  </si>
  <si>
    <t>2016-09-10 23</t>
  </si>
  <si>
    <t>2017-07-11 00:06</t>
  </si>
  <si>
    <t>2017-07-11 00:03:44</t>
  </si>
  <si>
    <t>2016-08-11 16</t>
  </si>
  <si>
    <t>2017-06-11 00:05</t>
  </si>
  <si>
    <t>2017-06-11 00:03:19</t>
  </si>
  <si>
    <t>2016-12-12 20</t>
  </si>
  <si>
    <t>2017-01-11 00:16</t>
  </si>
  <si>
    <t>2017-02-17 05:58:34</t>
  </si>
  <si>
    <t>2016-10-13 21</t>
  </si>
  <si>
    <t>2017-07-11 00:03</t>
  </si>
  <si>
    <t>2017-06-11 00:05:25</t>
  </si>
  <si>
    <t>2016-10-14 18</t>
  </si>
  <si>
    <t>2017-05-11 00:05</t>
  </si>
  <si>
    <t>2017-07-11 00:06:19</t>
  </si>
  <si>
    <t>auto</t>
  </si>
  <si>
    <t>SignDate&gt;''2003-01-01 00:00:00.000'' and cwhs_updatefornc='1'</t>
  </si>
  <si>
    <t>noautoto</t>
  </si>
  <si>
    <t>SignDate&gt;''2003-01-01 00:00:00.000'' and cwhs_updatefornc!='1'</t>
  </si>
  <si>
    <t>2016-12-12 20:44</t>
  </si>
  <si>
    <t>2016-12-12 20:44:40</t>
  </si>
  <si>
    <t>2018-04-02 10</t>
  </si>
  <si>
    <t>2018-04-02 11:54</t>
  </si>
  <si>
    <t>2017-08-07 20:02:05</t>
  </si>
  <si>
    <t>2018-04-02 11</t>
  </si>
  <si>
    <t>2017-08-07 20:02</t>
  </si>
  <si>
    <t>2017-07-24 19:01:56</t>
  </si>
  <si>
    <t>2009-09-11 15</t>
  </si>
  <si>
    <t>2017-06-29 11:18</t>
  </si>
  <si>
    <t>2017-08-09 18:02:01</t>
  </si>
  <si>
    <t>2018-04-02 09</t>
  </si>
  <si>
    <t>2017-07-25 12:01</t>
  </si>
  <si>
    <t>2017-06-29 11:18:05</t>
  </si>
  <si>
    <t>2018-04-01 17</t>
  </si>
  <si>
    <t>2017-12-28 20:36</t>
  </si>
  <si>
    <t>2017-12-28 20:36:46</t>
  </si>
  <si>
    <t>2018-04-01 23</t>
  </si>
  <si>
    <t>2018-01-31 16:15</t>
  </si>
  <si>
    <t>2018-01-31 16:15:02</t>
  </si>
  <si>
    <t>2018-03-31 20</t>
  </si>
  <si>
    <t>2018-03-31 21:21</t>
  </si>
  <si>
    <t>2017-07-25 12:01:51</t>
  </si>
  <si>
    <t>2018-03-31 23</t>
  </si>
  <si>
    <t>2018-03-31 23:12</t>
  </si>
  <si>
    <t>2018-01-04 15:32:00</t>
  </si>
  <si>
    <t>2012-05-22 21</t>
  </si>
  <si>
    <t>2009-06-27 09:28</t>
  </si>
  <si>
    <t>2017-07-28 00:01:52</t>
  </si>
  <si>
    <t>新增合同－单独执行合同</t>
  </si>
  <si>
    <t>cwhs_updatefornc=0</t>
  </si>
  <si>
    <t>2018-07-10</t>
  </si>
  <si>
    <t>16</t>
  </si>
  <si>
    <t>2018-06-30</t>
  </si>
  <si>
    <t>00</t>
  </si>
  <si>
    <t>14</t>
  </si>
  <si>
    <t>36</t>
  </si>
  <si>
    <t>2018-07-17</t>
  </si>
  <si>
    <t>15</t>
  </si>
  <si>
    <t>33</t>
  </si>
  <si>
    <t>37</t>
  </si>
  <si>
    <t>12</t>
  </si>
  <si>
    <t>09</t>
  </si>
  <si>
    <t>2018-02-11</t>
  </si>
  <si>
    <t>2018-06-28</t>
  </si>
  <si>
    <t>34</t>
  </si>
  <si>
    <t>55</t>
  </si>
  <si>
    <t>11</t>
  </si>
  <si>
    <t>2018-06-05</t>
  </si>
  <si>
    <t>18</t>
  </si>
  <si>
    <t>22</t>
  </si>
  <si>
    <t>50</t>
  </si>
  <si>
    <t>2018-08-02</t>
  </si>
  <si>
    <t>19</t>
  </si>
  <si>
    <t>47</t>
  </si>
  <si>
    <t>45</t>
  </si>
  <si>
    <t>2015-07-12</t>
  </si>
  <si>
    <t>54</t>
  </si>
  <si>
    <t>2018-06-07</t>
  </si>
  <si>
    <t>39</t>
  </si>
  <si>
    <t>06</t>
  </si>
  <si>
    <t>2018-03-13</t>
  </si>
  <si>
    <t>20</t>
  </si>
  <si>
    <t>2018-08-14</t>
  </si>
  <si>
    <t>17</t>
  </si>
  <si>
    <t>2018-06-21</t>
  </si>
  <si>
    <t>02</t>
  </si>
  <si>
    <t>56</t>
  </si>
  <si>
    <t>2018-01-11</t>
  </si>
  <si>
    <t>21</t>
  </si>
  <si>
    <t>28</t>
  </si>
  <si>
    <t>2018-06-11</t>
  </si>
  <si>
    <t>53</t>
  </si>
  <si>
    <t>2017-10-19</t>
  </si>
  <si>
    <t>08</t>
  </si>
  <si>
    <t>2017-02-17</t>
  </si>
  <si>
    <t>26</t>
  </si>
  <si>
    <t>2016-12-12</t>
  </si>
  <si>
    <t>2018-05-11</t>
  </si>
  <si>
    <t>23</t>
  </si>
  <si>
    <t>2016-11-11</t>
  </si>
  <si>
    <t>2018-04-11</t>
  </si>
  <si>
    <t>2016-10-14</t>
  </si>
  <si>
    <t>2017-12-11</t>
  </si>
  <si>
    <t>07</t>
  </si>
  <si>
    <t>30</t>
  </si>
  <si>
    <t>2018-03-11</t>
  </si>
  <si>
    <t>2016-09-10</t>
  </si>
  <si>
    <t>2018-08-11</t>
  </si>
  <si>
    <t>2016-08-11</t>
  </si>
  <si>
    <t>2017-01-11</t>
  </si>
  <si>
    <t>cwhs_updatefornc=1</t>
  </si>
  <si>
    <t>2018-06-06</t>
  </si>
  <si>
    <t>2018-03-08</t>
  </si>
  <si>
    <t>2018-08-06</t>
  </si>
  <si>
    <t>05</t>
  </si>
  <si>
    <t>44</t>
  </si>
  <si>
    <t>新增合同－非单独执行合同</t>
  </si>
  <si>
    <t>2017-12-19</t>
  </si>
  <si>
    <t>2018-06-20</t>
  </si>
  <si>
    <t>42</t>
  </si>
  <si>
    <t>2017-12-27</t>
  </si>
  <si>
    <t>2018-04-09</t>
  </si>
  <si>
    <t>27</t>
  </si>
  <si>
    <t>2017-12-26</t>
  </si>
  <si>
    <t>40</t>
  </si>
  <si>
    <t>24</t>
  </si>
  <si>
    <t>2017-07-13</t>
  </si>
  <si>
    <t>52</t>
  </si>
  <si>
    <t>2018-08-08</t>
  </si>
  <si>
    <t>新增合同－非合同'</t>
  </si>
  <si>
    <t>2015-12-18</t>
  </si>
  <si>
    <t>2017-11-07</t>
  </si>
  <si>
    <t>04</t>
  </si>
  <si>
    <t>2015-09-10</t>
  </si>
  <si>
    <t>2015-09-17</t>
  </si>
  <si>
    <t>2017-08-09</t>
  </si>
  <si>
    <t>2015-09-01</t>
  </si>
  <si>
    <t>2016-06-14</t>
  </si>
  <si>
    <t>2015-12-07</t>
  </si>
  <si>
    <t>2016-07-28</t>
  </si>
  <si>
    <t>2015-11-18</t>
  </si>
  <si>
    <t>03</t>
  </si>
  <si>
    <t>2016-04-30</t>
  </si>
  <si>
    <t>2018-05-07</t>
  </si>
  <si>
    <t>01</t>
  </si>
  <si>
    <t>2015-09-16</t>
  </si>
  <si>
    <t>13</t>
  </si>
  <si>
    <t>32</t>
  </si>
  <si>
    <t>2015-09-18</t>
  </si>
  <si>
    <t>2017-10-12</t>
  </si>
  <si>
    <t>2016-12-13</t>
  </si>
  <si>
    <t>2018-07-20</t>
  </si>
  <si>
    <t>2017-01-12</t>
  </si>
  <si>
    <t>2018-08-17</t>
  </si>
  <si>
    <t>2018-01-08</t>
  </si>
  <si>
    <t>31</t>
  </si>
  <si>
    <t>29</t>
  </si>
  <si>
    <t>2018-08-16</t>
  </si>
  <si>
    <t>2018-04-26</t>
  </si>
  <si>
    <t>38</t>
  </si>
  <si>
    <t>2018-07-24</t>
  </si>
  <si>
    <t>2018-05-08</t>
  </si>
  <si>
    <t>43</t>
  </si>
  <si>
    <t>2018-01-10</t>
  </si>
  <si>
    <t>57</t>
  </si>
  <si>
    <t>2016-06-17</t>
  </si>
  <si>
    <t>2018-08-15</t>
  </si>
  <si>
    <t>2015-09-30</t>
  </si>
  <si>
    <t>2018-07-23</t>
  </si>
  <si>
    <t>35</t>
  </si>
  <si>
    <t>2018-01-09</t>
  </si>
  <si>
    <t>48</t>
  </si>
  <si>
    <t>2018-08-07</t>
  </si>
  <si>
    <t>2018-03-09</t>
  </si>
  <si>
    <t>2018-03-28</t>
  </si>
  <si>
    <t>46</t>
  </si>
  <si>
    <t>2017-08-31</t>
  </si>
  <si>
    <t>2017-12-14</t>
  </si>
  <si>
    <t>58</t>
  </si>
  <si>
    <t>修改合同－单独执行合同</t>
  </si>
  <si>
    <t>2016-07-18</t>
  </si>
  <si>
    <t>2017-09-15</t>
  </si>
  <si>
    <t>2018-05-15</t>
  </si>
  <si>
    <t>2018-05-17</t>
  </si>
  <si>
    <t>2017-12-04</t>
  </si>
  <si>
    <t>2018-01-17</t>
  </si>
  <si>
    <t>2017-09-18</t>
  </si>
  <si>
    <t>2018-06-15</t>
  </si>
  <si>
    <t>2018-03-02</t>
  </si>
  <si>
    <t>2017-11-27</t>
  </si>
  <si>
    <t>2017-11-13</t>
  </si>
  <si>
    <t>修改合同－非单独执行合同</t>
  </si>
  <si>
    <t>2018-08-10</t>
  </si>
  <si>
    <t>59</t>
  </si>
  <si>
    <t>2018-08-13</t>
  </si>
  <si>
    <t>修改合同－非合同</t>
  </si>
  <si>
    <t>2018-05-02</t>
  </si>
  <si>
    <t>2017-03-30</t>
  </si>
  <si>
    <t>2015-07-16</t>
  </si>
  <si>
    <t>合同－发起审批</t>
  </si>
  <si>
    <t>2018-07-31</t>
  </si>
  <si>
    <t>2018-07-16</t>
  </si>
  <si>
    <t>2014-05-28</t>
  </si>
  <si>
    <t>2018-07-27</t>
  </si>
  <si>
    <t>2018-06-12</t>
  </si>
  <si>
    <t>2018-07-19</t>
  </si>
  <si>
    <t>2014-05-12</t>
  </si>
  <si>
    <t>2018-05-23</t>
  </si>
  <si>
    <t>2018-06-29</t>
  </si>
  <si>
    <t>2017-09-07</t>
  </si>
  <si>
    <t>2017-04-11</t>
  </si>
  <si>
    <t>2017-12-18</t>
  </si>
  <si>
    <t>2018-01-16</t>
  </si>
  <si>
    <t>2018-04-17</t>
  </si>
  <si>
    <t>2018-06-27</t>
  </si>
  <si>
    <t>2017-11-17</t>
  </si>
  <si>
    <t>2018-03-30</t>
  </si>
  <si>
    <t>2018-04-23</t>
  </si>
  <si>
    <t>非单独执行合同－发起审批</t>
  </si>
  <si>
    <t>2018-05-22</t>
  </si>
  <si>
    <t>2017-12-22</t>
  </si>
  <si>
    <t>2018-01-02</t>
  </si>
  <si>
    <t>2017-12-20</t>
  </si>
  <si>
    <t>2018-06-25</t>
  </si>
  <si>
    <t>2017-01-22</t>
  </si>
  <si>
    <t>25</t>
  </si>
  <si>
    <t>2018-04-21</t>
  </si>
  <si>
    <t>2017-07-19</t>
  </si>
  <si>
    <t>2017-11-30</t>
  </si>
  <si>
    <t>2018-07-25</t>
  </si>
  <si>
    <t>2018-05-28</t>
  </si>
  <si>
    <t>2017-12-28</t>
  </si>
  <si>
    <t>2017-01-17</t>
  </si>
  <si>
    <t>2018-06-01</t>
  </si>
  <si>
    <t>2017-12-01</t>
  </si>
  <si>
    <t>2018-07-18</t>
  </si>
  <si>
    <t>2017-12-21</t>
  </si>
  <si>
    <t>2017-07-06</t>
  </si>
  <si>
    <t>非合同－发起审批</t>
  </si>
  <si>
    <t>EXEC [GetMyLog] 'cb_contract', 'approveDate', 'approveDate&gt;''2003-01-01 00:00:00.000'' and approvestate=''审核中'' and  HtClass IN (''预计非合同'',''已定非合同'')'</t>
  </si>
  <si>
    <t>2015-12-17</t>
  </si>
  <si>
    <t>2017-11-29</t>
  </si>
  <si>
    <t>2017-12-07</t>
  </si>
  <si>
    <t>2015-12-16</t>
  </si>
  <si>
    <t>2018-07-26</t>
  </si>
  <si>
    <t>51</t>
  </si>
  <si>
    <t>49</t>
  </si>
  <si>
    <t>2018-06-04</t>
  </si>
  <si>
    <t>2015-12-10</t>
  </si>
  <si>
    <t>无合同请款－发起审批</t>
  </si>
  <si>
    <t>2018-05-30</t>
  </si>
  <si>
    <t>2017-11-10</t>
  </si>
  <si>
    <t>2018-07-09</t>
  </si>
  <si>
    <t>2017-11-06</t>
  </si>
  <si>
    <t>2017-10-10</t>
  </si>
  <si>
    <t>2018-07-05</t>
  </si>
  <si>
    <t>2017-11-23</t>
  </si>
  <si>
    <t>2017-09-23</t>
  </si>
  <si>
    <t>2018-04-13</t>
  </si>
  <si>
    <t>2017-11-08</t>
  </si>
  <si>
    <t>2018-07-04</t>
  </si>
  <si>
    <t>2017-07-26</t>
  </si>
  <si>
    <t>2018-03-21</t>
  </si>
  <si>
    <t>2018-08-01</t>
  </si>
  <si>
    <t>2018-01-18</t>
  </si>
  <si>
    <t>2017-09-21</t>
  </si>
  <si>
    <t>合同－审批通过</t>
  </si>
  <si>
    <t>2014-04-14</t>
  </si>
  <si>
    <t>2015-02-02</t>
  </si>
  <si>
    <t>2018-01-03</t>
  </si>
  <si>
    <t>2015-04-02</t>
  </si>
  <si>
    <t>2018-04-24</t>
  </si>
  <si>
    <t>2017-09-20</t>
  </si>
  <si>
    <t>2017-12-25</t>
  </si>
  <si>
    <t>2018-05-03</t>
  </si>
  <si>
    <t>41</t>
  </si>
  <si>
    <t>2015-10-16</t>
  </si>
  <si>
    <t>2018-01-04</t>
  </si>
  <si>
    <t>2016-05-20</t>
  </si>
  <si>
    <t>2018-08-03</t>
  </si>
  <si>
    <t>2016-05-30</t>
  </si>
  <si>
    <t>2017-09-29</t>
  </si>
  <si>
    <t>2018-03-23</t>
  </si>
  <si>
    <t>2018-07-11</t>
  </si>
  <si>
    <t>非单独执行合同－审批通过</t>
  </si>
  <si>
    <t>2017-05-16</t>
  </si>
  <si>
    <t>2018-07-06</t>
  </si>
  <si>
    <t>2017-05-05</t>
  </si>
  <si>
    <t>2018-01-30</t>
  </si>
  <si>
    <t>2017-08-08</t>
  </si>
  <si>
    <t>2017-12-29</t>
  </si>
  <si>
    <t>2016-10-11</t>
  </si>
  <si>
    <t>2017-07-24</t>
  </si>
  <si>
    <t>2017-05-10</t>
  </si>
  <si>
    <t>2018-01-25</t>
  </si>
  <si>
    <t>2017-12-15</t>
  </si>
  <si>
    <t>非合同－审批通过</t>
  </si>
  <si>
    <t>EXEC [GetMyLog] 'cb_contract', 'approveDate', 'approveDate&gt;''2003-01-01 00:00:00.000'' and approvestate=''已审核'' and  HtClass IN (''预计非合同'',''已定非合同'')'</t>
  </si>
  <si>
    <t>2012-10-18</t>
  </si>
  <si>
    <t>2014-03-17</t>
  </si>
  <si>
    <t>2018-04-08</t>
  </si>
  <si>
    <t>2017-06-13</t>
  </si>
  <si>
    <t>2015-07-07</t>
  </si>
  <si>
    <t>2018-06-09</t>
  </si>
  <si>
    <t>无合同请款－审批通过</t>
  </si>
  <si>
    <t>2018-06-14</t>
  </si>
  <si>
    <t>2017-10-09</t>
  </si>
  <si>
    <t>2018-05-18</t>
  </si>
  <si>
    <t>2018-04-20</t>
  </si>
  <si>
    <t>2018-06-19</t>
  </si>
  <si>
    <t>2018-02-06</t>
  </si>
  <si>
    <t>2018-05-21</t>
  </si>
  <si>
    <t>2017-10-18</t>
  </si>
  <si>
    <t>2018-03-29</t>
  </si>
  <si>
    <t>2018-05-05</t>
  </si>
  <si>
    <t>2018-05-31</t>
  </si>
  <si>
    <t>2017-03-21</t>
  </si>
  <si>
    <t>设计变更-新增</t>
  </si>
  <si>
    <t>2015-10-10</t>
  </si>
  <si>
    <t>2015-10-08</t>
  </si>
  <si>
    <t>2015-01-14</t>
  </si>
  <si>
    <t>2014-11-18</t>
  </si>
  <si>
    <t>2014-11-28</t>
  </si>
  <si>
    <t>2014-11-19</t>
  </si>
  <si>
    <t>2017-05-31</t>
  </si>
  <si>
    <t>2014-10-28</t>
  </si>
  <si>
    <t>设计变更-修改</t>
  </si>
  <si>
    <t>2017-06-01</t>
  </si>
  <si>
    <t>2017-05-27</t>
  </si>
  <si>
    <t>2017-05-28</t>
  </si>
  <si>
    <t>2015-06-15</t>
  </si>
  <si>
    <t>2016-10-12</t>
  </si>
  <si>
    <t>2017-06-02</t>
  </si>
  <si>
    <t>2017-05-19</t>
  </si>
  <si>
    <t>设计变更-发起审批</t>
  </si>
  <si>
    <t>2015-12-08</t>
  </si>
  <si>
    <t>2014-11-04</t>
  </si>
  <si>
    <t>2016-02-27</t>
  </si>
  <si>
    <t>2016-02-22</t>
  </si>
  <si>
    <t>2014-09-10</t>
  </si>
  <si>
    <t>2017-04-19</t>
  </si>
  <si>
    <t>2016-04-15</t>
  </si>
  <si>
    <t>2015-12-14</t>
  </si>
  <si>
    <t>2017-06-03</t>
  </si>
  <si>
    <t>2016-03-16</t>
  </si>
  <si>
    <t>2017-01-06</t>
  </si>
  <si>
    <t>2016-01-10</t>
  </si>
  <si>
    <t>2015-12-09</t>
  </si>
  <si>
    <t>2015-04-29</t>
  </si>
  <si>
    <t>2016-02-24</t>
  </si>
  <si>
    <t>2016-03-03</t>
  </si>
  <si>
    <t>设计变更-审批通过</t>
  </si>
  <si>
    <t>2015-12-21</t>
  </si>
  <si>
    <t>2016-01-14</t>
  </si>
  <si>
    <t>2017-04-24</t>
  </si>
  <si>
    <t>2015-07-01</t>
  </si>
  <si>
    <t>2016-11-08</t>
  </si>
  <si>
    <t>2016-03-04</t>
  </si>
  <si>
    <t>2016-08-31</t>
  </si>
  <si>
    <t>2017-06-05</t>
  </si>
  <si>
    <t>2016-07-15</t>
  </si>
  <si>
    <t>2016-04-02</t>
  </si>
  <si>
    <t>2014-11-25</t>
  </si>
  <si>
    <t>2015-12-15</t>
  </si>
  <si>
    <t>2017-04-20</t>
  </si>
  <si>
    <t>2016-03-18</t>
  </si>
  <si>
    <t>2016-10-29</t>
  </si>
  <si>
    <t>2016-07-06</t>
  </si>
  <si>
    <t>现场签证-新增</t>
  </si>
  <si>
    <t>2018-02-07</t>
  </si>
  <si>
    <t>2017-02-15</t>
  </si>
  <si>
    <t>2018-08-09</t>
  </si>
  <si>
    <t>2013-03-02</t>
  </si>
  <si>
    <t>2018-07-13</t>
  </si>
  <si>
    <t>2017-09-27</t>
  </si>
  <si>
    <t>现场签证-修改</t>
  </si>
  <si>
    <t>2016-12-14</t>
  </si>
  <si>
    <t>2017-03-13</t>
  </si>
  <si>
    <t>2016-10-15</t>
  </si>
  <si>
    <t>2017-06-30</t>
  </si>
  <si>
    <t>2017-10-16</t>
  </si>
  <si>
    <t>2017-05-23</t>
  </si>
  <si>
    <t>2016-10-10</t>
  </si>
  <si>
    <t>2018-05-26</t>
  </si>
  <si>
    <t>2015-11-10</t>
  </si>
  <si>
    <t>现场签证-发起审批</t>
  </si>
  <si>
    <t>2018-05-20</t>
  </si>
  <si>
    <t>2018-01-19</t>
  </si>
  <si>
    <t>2018-02-05</t>
  </si>
  <si>
    <t>2018-04-30</t>
  </si>
  <si>
    <t>2018-02-18</t>
  </si>
  <si>
    <t>2018-04-29</t>
  </si>
  <si>
    <t>2018-07-15</t>
  </si>
  <si>
    <t>2018-01-26</t>
  </si>
  <si>
    <t>2018-01-22</t>
  </si>
  <si>
    <t>现场签证-审批通过</t>
  </si>
  <si>
    <t>2017-11-04</t>
  </si>
  <si>
    <t>2018-05-16</t>
  </si>
  <si>
    <t>2017-09-08</t>
  </si>
  <si>
    <t>2017-10-22</t>
  </si>
  <si>
    <t>2018-05-24</t>
  </si>
  <si>
    <t>2017-10-30</t>
  </si>
  <si>
    <t>2018-06-26</t>
  </si>
  <si>
    <t>2017-11-28</t>
  </si>
  <si>
    <t>2017-11-22</t>
  </si>
  <si>
    <t>2018-06-16</t>
  </si>
  <si>
    <t>2018-07-02</t>
  </si>
  <si>
    <t>分部結算-新增</t>
  </si>
  <si>
    <t>2016-08-03</t>
  </si>
  <si>
    <t>2016-08-05</t>
  </si>
  <si>
    <t>2016-07-11</t>
  </si>
  <si>
    <t>2016-12-08</t>
  </si>
  <si>
    <t>2016-07-01</t>
  </si>
  <si>
    <t>2017-02-21</t>
  </si>
  <si>
    <t>2016-06-21</t>
  </si>
  <si>
    <t>2018-01-15</t>
  </si>
  <si>
    <t>2018-01-24</t>
  </si>
  <si>
    <t>2016-04-26</t>
  </si>
  <si>
    <t>2015-07-08</t>
  </si>
  <si>
    <t>2015-06-01</t>
  </si>
  <si>
    <t>分部結算-修改</t>
  </si>
  <si>
    <t>2016-08-29</t>
  </si>
  <si>
    <t>2017-03-20</t>
  </si>
  <si>
    <t>2016-08-24</t>
  </si>
  <si>
    <t>2017-05-09</t>
  </si>
  <si>
    <t>2016-08-12</t>
  </si>
  <si>
    <t>2016-08-09</t>
  </si>
  <si>
    <t>2016-05-23</t>
  </si>
  <si>
    <t>合同結算-新增</t>
  </si>
  <si>
    <t>2016-05-10</t>
  </si>
  <si>
    <t>2015-04-20</t>
  </si>
  <si>
    <t>2015-09-28</t>
  </si>
  <si>
    <t>2016-12-02</t>
  </si>
  <si>
    <t>2015-10-29</t>
  </si>
  <si>
    <t>合同結算-修改</t>
  </si>
  <si>
    <t>2018-03-19</t>
  </si>
  <si>
    <t>2017-08-13</t>
  </si>
  <si>
    <t>2018-03-26</t>
  </si>
  <si>
    <t>2015-09-08</t>
  </si>
  <si>
    <t>2018-02-09</t>
  </si>
  <si>
    <t>2016-09-22</t>
  </si>
  <si>
    <t>2015-03-28</t>
  </si>
  <si>
    <t>合同結算-发起审批</t>
  </si>
  <si>
    <t>2016-10-24</t>
  </si>
  <si>
    <t>2016-10-22</t>
  </si>
  <si>
    <t>2016-09-02</t>
  </si>
  <si>
    <t>2017-01-04</t>
  </si>
  <si>
    <t>2016-08-22</t>
  </si>
  <si>
    <t>2017-10-23</t>
  </si>
  <si>
    <t>2016-09-14</t>
  </si>
  <si>
    <t>2016-11-22</t>
  </si>
  <si>
    <t>2018-03-20</t>
  </si>
  <si>
    <t>2016-09-19</t>
  </si>
  <si>
    <t>2018-04-10</t>
  </si>
  <si>
    <t>2016-11-07</t>
  </si>
  <si>
    <t>2018-03-01</t>
  </si>
  <si>
    <t>2017-04-14</t>
  </si>
  <si>
    <t>2016-09-13</t>
  </si>
  <si>
    <t>2016-09-17</t>
  </si>
  <si>
    <t>2017-07-20</t>
  </si>
  <si>
    <t>2016-09-23</t>
  </si>
  <si>
    <t>合同結算-审批通过</t>
  </si>
  <si>
    <t>2016-09-26</t>
  </si>
  <si>
    <t>2015-07-02</t>
  </si>
  <si>
    <t>2017-09-30</t>
  </si>
  <si>
    <t>2015-01-26</t>
  </si>
  <si>
    <t>2016-08-07</t>
  </si>
  <si>
    <t>2016-12-28</t>
  </si>
  <si>
    <t>2016-07-13</t>
  </si>
  <si>
    <t>2017-07-29</t>
  </si>
  <si>
    <t>2017-02-24</t>
  </si>
  <si>
    <t>2015-08-17</t>
  </si>
  <si>
    <t>2015-06-29</t>
  </si>
  <si>
    <t>2015-08-20</t>
  </si>
  <si>
    <t>2018-03-03</t>
  </si>
  <si>
    <t>2017-09-13</t>
  </si>
  <si>
    <t>2015-07-17</t>
  </si>
  <si>
    <t>2018-04-01</t>
  </si>
  <si>
    <t>付款计划-新增</t>
  </si>
  <si>
    <t>2016-12-27</t>
  </si>
  <si>
    <t>2015-01-16</t>
  </si>
  <si>
    <t>2015-01-15</t>
  </si>
  <si>
    <t>2014-12-02</t>
  </si>
  <si>
    <t>2015-01-05</t>
  </si>
  <si>
    <t>2014-10-30</t>
  </si>
  <si>
    <t>付款计划-修改</t>
  </si>
  <si>
    <t>2017-06-20</t>
  </si>
  <si>
    <t>2018-01-31</t>
  </si>
  <si>
    <t>2018-01-29</t>
  </si>
  <si>
    <t>付款申请-新增</t>
  </si>
  <si>
    <t>createtime&gt;''2003-01-01 00:00:00.000'''</t>
  </si>
  <si>
    <t>2014-11-20</t>
  </si>
  <si>
    <t>createtime&gt;''2016-01-01 00:00:00.000'''</t>
  </si>
  <si>
    <t>2016-12-16</t>
  </si>
  <si>
    <t>2018-07-12</t>
  </si>
  <si>
    <t>2018-01-23</t>
  </si>
  <si>
    <t>2018-06-08</t>
  </si>
  <si>
    <t>2018-03-12</t>
  </si>
  <si>
    <t>付款申请-修改</t>
  </si>
  <si>
    <t>2017-01-21</t>
  </si>
  <si>
    <t>2017-04-17</t>
  </si>
  <si>
    <t>2017-06-09</t>
  </si>
  <si>
    <t>2016-12-25</t>
  </si>
  <si>
    <t>2018-01-27</t>
  </si>
  <si>
    <t>付款申请-发起审批</t>
  </si>
  <si>
    <t>2018-01-05</t>
  </si>
  <si>
    <t>2018-05-10</t>
  </si>
  <si>
    <t>2017-08-15</t>
  </si>
  <si>
    <t>2017-11-02</t>
  </si>
  <si>
    <t>2016-06-02</t>
  </si>
  <si>
    <t>2017-07-08</t>
  </si>
  <si>
    <t>2017-08-14</t>
  </si>
  <si>
    <t>付款申请-审批通过</t>
  </si>
  <si>
    <t>2018-07-30</t>
  </si>
  <si>
    <t>2017-07-31</t>
  </si>
  <si>
    <t>2017-11-09</t>
  </si>
  <si>
    <t>2015-08-06</t>
  </si>
  <si>
    <t>2015-04-16</t>
  </si>
  <si>
    <t>2016-01-27</t>
  </si>
  <si>
    <t>2015-05-04</t>
  </si>
  <si>
    <t>2017-09-28</t>
  </si>
  <si>
    <t>实付款-新增</t>
  </si>
  <si>
    <t>2018-04-04</t>
  </si>
  <si>
    <t>2016-02-01</t>
  </si>
  <si>
    <t>2016-10-26</t>
  </si>
  <si>
    <t>2017-01-19</t>
  </si>
  <si>
    <t>2017-02-23</t>
  </si>
  <si>
    <t>2017-03-16</t>
  </si>
  <si>
    <t>实付款-修改</t>
  </si>
  <si>
    <t>2015-11-26</t>
  </si>
  <si>
    <t>2016-02-03</t>
  </si>
  <si>
    <t>2016-10-31</t>
  </si>
  <si>
    <t>2018-05-04</t>
  </si>
  <si>
    <t>2016-07-29</t>
  </si>
  <si>
    <t>2016-01-25</t>
  </si>
  <si>
    <t>2017-02-05</t>
  </si>
  <si>
    <t>2016-01-29</t>
  </si>
  <si>
    <t>2016-04-27</t>
  </si>
  <si>
    <t>2015-08-10</t>
  </si>
  <si>
    <t>createtime&gt;''2017-01-01 00:00:00.000'''</t>
  </si>
  <si>
    <t>2017-01-18</t>
  </si>
  <si>
    <t>2017-09-12</t>
  </si>
  <si>
    <t>2017-01-24</t>
  </si>
  <si>
    <t>2017-08-25</t>
  </si>
  <si>
    <t>2017-02-09</t>
  </si>
  <si>
    <t>2017-01-20</t>
  </si>
  <si>
    <t>应付进度款-新增</t>
  </si>
  <si>
    <t>2015-01-20</t>
  </si>
  <si>
    <t>2018-07-03</t>
  </si>
  <si>
    <t>应付进度款-修改</t>
  </si>
  <si>
    <t>2016-12-30</t>
  </si>
  <si>
    <t>2016-09-20</t>
  </si>
  <si>
    <t>2015-07-18</t>
  </si>
  <si>
    <t>2017-05-25</t>
  </si>
  <si>
    <t>2016-05-12</t>
  </si>
  <si>
    <t>2015-01-29</t>
  </si>
  <si>
    <t>2017-08-23</t>
  </si>
  <si>
    <t>应付进度款-发起审批</t>
  </si>
  <si>
    <t>2014-01-13</t>
  </si>
  <si>
    <t>2016-10-28</t>
  </si>
  <si>
    <t>2018-05-29</t>
  </si>
  <si>
    <t>2018-01-06</t>
  </si>
  <si>
    <t>2018-02-02</t>
  </si>
  <si>
    <t>应付进度款-审批通过</t>
  </si>
  <si>
    <t>2011-05-27</t>
  </si>
  <si>
    <t>2015-02-14</t>
  </si>
  <si>
    <t>2017-07-27</t>
  </si>
  <si>
    <t>2016-01-26</t>
  </si>
  <si>
    <t>2017-03-29</t>
  </si>
  <si>
    <t>2015-01-28</t>
  </si>
  <si>
    <t>2015-12-01</t>
  </si>
  <si>
    <t>2017-11-14</t>
  </si>
  <si>
    <r>
      <rPr>
        <sz val="10"/>
        <color rgb="FF0070C0"/>
        <rFont val="宋体"/>
        <family val="3"/>
        <charset val="134"/>
      </rPr>
      <t>说明：
1、所有并发用户必须使用不同的普通用户，不允许使用同一个用户或使用系统管理员
2、</t>
    </r>
    <r>
      <rPr>
        <sz val="10"/>
        <color rgb="FFFF0000"/>
        <rFont val="宋体"/>
        <family val="3"/>
        <charset val="134"/>
      </rPr>
      <t>所有业务场景的并发处理，分布到不同公司下的在建项目（每个公司分两个在建项目），每个项目并发用户数为：5人</t>
    </r>
    <r>
      <rPr>
        <sz val="10"/>
        <color rgb="FF0070C0"/>
        <rFont val="宋体"/>
        <family val="3"/>
        <charset val="134"/>
      </rPr>
      <t xml:space="preserve">
3、查询类业务，并发操作时，所有并发用户数必须使用不同的查询条件，使用不同的业务数据（尽可能使用系统中已有数据，如果已有数据不满足，需要自己增加数据，请通过LR脚本或SQL脚本处理，避免手工增加数据）</t>
    </r>
  </si>
  <si>
    <t>高峰期每分钟业务量
（800亿规模）</t>
  </si>
  <si>
    <t>并发数
(3000亿规模)</t>
  </si>
  <si>
    <t>业务数据量要求及操作说明</t>
  </si>
  <si>
    <t>响应要求(秒)3、5、8原则</t>
  </si>
  <si>
    <t>【每个业务场景涉及的操作步骤，从进入该功能模块开始，每个场景应是一个完整的操作流程】</t>
  </si>
  <si>
    <t xml:space="preserve">【给出每类业务数据的业务数据量【要求，或特定的操作说明】
以及并发测试时选取的数据原则，如分布在几个项目上测试、查询条件的选取原则
</t>
  </si>
  <si>
    <t>客户接待</t>
  </si>
  <si>
    <t>首次接待_入会</t>
  </si>
  <si>
    <t>查询客户</t>
  </si>
  <si>
    <t>打开添加新客户界面</t>
  </si>
  <si>
    <t>按客户名称查询，录入系统中不存在的客户</t>
  </si>
  <si>
    <t>3s</t>
  </si>
  <si>
    <t>录入客户信息，保存客户资料</t>
  </si>
  <si>
    <t>新增客户保存</t>
  </si>
  <si>
    <t>每个分组必须都至少有一个字段录入信息</t>
  </si>
  <si>
    <t>客户列表中双击该客户名称</t>
  </si>
  <si>
    <t>打开客户信息更新界面</t>
  </si>
  <si>
    <t>快速入会</t>
  </si>
  <si>
    <t>打开入会申请界面</t>
  </si>
  <si>
    <t>补齐入会申请信息，保存</t>
  </si>
  <si>
    <t>保存入会申请</t>
  </si>
  <si>
    <t>入会确认，转正式会员</t>
  </si>
  <si>
    <t>确认入会</t>
  </si>
  <si>
    <t>赠送看房积分</t>
  </si>
  <si>
    <t>打开选择积分项页面</t>
  </si>
  <si>
    <t>选择积分项</t>
  </si>
  <si>
    <t>打开积分录入页面</t>
  </si>
  <si>
    <t>录入积分信息，保存关闭</t>
  </si>
  <si>
    <t>保存积分录入</t>
  </si>
  <si>
    <t>二次接待_跟进</t>
  </si>
  <si>
    <t>按客户名称查询，录入已存在的客户</t>
  </si>
  <si>
    <t>选择客户并跟进</t>
  </si>
  <si>
    <t>默认选中第一条记录</t>
  </si>
  <si>
    <t>更新客户信息，保存</t>
  </si>
  <si>
    <t>更新客户信息</t>
  </si>
  <si>
    <t>查看相关客户信息</t>
  </si>
  <si>
    <t>打开相关客户标签页</t>
  </si>
  <si>
    <t>录入客户名称，搜索客户</t>
  </si>
  <si>
    <t>搜索客户</t>
  </si>
  <si>
    <t>录入存在的客户</t>
  </si>
  <si>
    <t>选择客户关系，添加关联</t>
  </si>
  <si>
    <t>添加关联</t>
  </si>
  <si>
    <t>查看跟进历史信息</t>
  </si>
  <si>
    <t>查看其他意向信息</t>
  </si>
  <si>
    <t>查看客户关联销售单</t>
  </si>
  <si>
    <t>查看客户问卷信息</t>
  </si>
  <si>
    <t>每机会2个问卷</t>
  </si>
  <si>
    <t>点击某个具体问卷</t>
  </si>
  <si>
    <t>打开问卷</t>
  </si>
  <si>
    <t>录入问卷信息，保存问卷</t>
  </si>
  <si>
    <t>保存问卷</t>
  </si>
  <si>
    <t>购房接待_赠送购房积分</t>
  </si>
  <si>
    <t>按会员卡号查询，录入已存在的客户且客户状态不是“丢失”的客户</t>
  </si>
  <si>
    <t>认购</t>
  </si>
  <si>
    <t>选择房产</t>
  </si>
  <si>
    <t>选择待售房产，确定</t>
  </si>
  <si>
    <t>录入客户信息</t>
  </si>
  <si>
    <t>补齐客户资料，确认</t>
  </si>
  <si>
    <t>打开定单管理界面</t>
  </si>
  <si>
    <t>录入定单信息，保存</t>
  </si>
  <si>
    <t>保存定单</t>
  </si>
  <si>
    <t>选择付款方式、折扣</t>
  </si>
  <si>
    <t>打印协议</t>
  </si>
  <si>
    <t>5s</t>
  </si>
  <si>
    <t>打开购房积分录入页面</t>
  </si>
  <si>
    <t>保存购房积分</t>
  </si>
  <si>
    <t>验证预收款</t>
  </si>
  <si>
    <t>打开预收款页面</t>
  </si>
  <si>
    <t>提前准备好该客户的预收款记录</t>
  </si>
  <si>
    <t>查询预收款</t>
  </si>
  <si>
    <t>按交款时间查询</t>
  </si>
  <si>
    <t>选择预收款记录，确定</t>
  </si>
  <si>
    <t>认购管理</t>
  </si>
  <si>
    <t>查询修改认购单</t>
  </si>
  <si>
    <t>进入认购管理模块</t>
  </si>
  <si>
    <t>激活的定单视图取数</t>
  </si>
  <si>
    <t>查询认购单</t>
  </si>
  <si>
    <t>查找认购单</t>
  </si>
  <si>
    <t>按房号查询，视图内查询
查找到的定单可编辑</t>
  </si>
  <si>
    <t>双击查找到的认购单</t>
  </si>
  <si>
    <t>打开定单编辑界面</t>
  </si>
  <si>
    <t>查看附属房产侧标签</t>
  </si>
  <si>
    <t>查看付款情况侧标签</t>
  </si>
  <si>
    <t>修改定单信息，保存</t>
  </si>
  <si>
    <t>编辑保存定单</t>
  </si>
  <si>
    <t>修改付款方式信息</t>
  </si>
  <si>
    <t>审核认购单</t>
  </si>
  <si>
    <t>打开激活待审核的认购单视图</t>
  </si>
  <si>
    <t>激活待审核的合同视图取数</t>
  </si>
  <si>
    <t>按房号查询，视图内查询
查找到的合同可编辑</t>
  </si>
  <si>
    <t>资料审核</t>
  </si>
  <si>
    <t>打开审核界面</t>
  </si>
  <si>
    <t>确认审核</t>
  </si>
  <si>
    <t>审核合同</t>
  </si>
  <si>
    <t>转签约</t>
  </si>
  <si>
    <t>打开新增合同界面</t>
  </si>
  <si>
    <t>录入合同信息，保存</t>
  </si>
  <si>
    <t>保存合同</t>
  </si>
  <si>
    <t>打印合同</t>
  </si>
  <si>
    <t>变更价格</t>
  </si>
  <si>
    <t>注意：不启用价格变更审核</t>
  </si>
  <si>
    <t>打开变更价格界面</t>
  </si>
  <si>
    <t>打开变更界面</t>
  </si>
  <si>
    <t>确认变更</t>
  </si>
  <si>
    <t>修改认购单,保存</t>
  </si>
  <si>
    <t>变更价格保存</t>
  </si>
  <si>
    <t>增减权益人</t>
  </si>
  <si>
    <t>注意：不启用增减权益人变更审核</t>
  </si>
  <si>
    <t>打开增减权益人界面</t>
  </si>
  <si>
    <t>新增或删除客户</t>
  </si>
  <si>
    <t>新增客户</t>
  </si>
  <si>
    <t>确认增减权益人</t>
  </si>
  <si>
    <t>确认增减权益人变更</t>
  </si>
  <si>
    <t>退房</t>
  </si>
  <si>
    <t>打开退房界面</t>
  </si>
  <si>
    <t>录入手续费及退房信息</t>
  </si>
  <si>
    <t>录入手续费</t>
  </si>
  <si>
    <t>确认退房</t>
  </si>
  <si>
    <t>合同管理</t>
  </si>
  <si>
    <t>查询修改合同</t>
  </si>
  <si>
    <t>进入合同管理模块</t>
  </si>
  <si>
    <t>激活的合同视图取数</t>
  </si>
  <si>
    <t>查询合同</t>
  </si>
  <si>
    <t>查找合同</t>
  </si>
  <si>
    <t>双击查找到的合同</t>
  </si>
  <si>
    <t>打开合同编辑界面</t>
  </si>
  <si>
    <t>查看销售服务侧标签</t>
  </si>
  <si>
    <t>查看权益人侧标签</t>
  </si>
  <si>
    <t>点击客户名称链接</t>
  </si>
  <si>
    <t>打开修改客户资料界面</t>
  </si>
  <si>
    <t>修改合同客户资料，保存关闭</t>
  </si>
  <si>
    <t>修改合同客户资料</t>
  </si>
  <si>
    <t>修改合同信息，保存</t>
  </si>
  <si>
    <t>编辑保存合同</t>
  </si>
  <si>
    <t>打开激活待审核的合同视图</t>
  </si>
  <si>
    <t>房源查询</t>
  </si>
  <si>
    <t>依据认购并发用户数推测</t>
  </si>
  <si>
    <t>展开项目下拉列表</t>
  </si>
  <si>
    <t>选择某楼栋</t>
  </si>
  <si>
    <t>查看销控表</t>
  </si>
  <si>
    <t>选择某房间</t>
  </si>
  <si>
    <t>查看房间信息</t>
  </si>
  <si>
    <t>打印置业计划</t>
  </si>
  <si>
    <t>选择某项目</t>
  </si>
  <si>
    <t>意向查询</t>
  </si>
  <si>
    <t>打开意向查询界面</t>
  </si>
  <si>
    <t>录入查询条件，确定</t>
  </si>
  <si>
    <t>选中房间，打印置业计划</t>
  </si>
  <si>
    <t>收支管理</t>
  </si>
  <si>
    <t>收款</t>
  </si>
  <si>
    <t>打开收支管理模块</t>
  </si>
  <si>
    <t>房款管理标签页取数</t>
  </si>
  <si>
    <t>查询交易</t>
  </si>
  <si>
    <t>按房间查询</t>
  </si>
  <si>
    <t>双击打开交易</t>
  </si>
  <si>
    <t>显示交易详情</t>
  </si>
  <si>
    <t>点击收款</t>
  </si>
  <si>
    <t>打开收款界面</t>
  </si>
  <si>
    <t>录入收款信息,保存</t>
  </si>
  <si>
    <t>收款保存</t>
  </si>
  <si>
    <t>录入票据信息</t>
  </si>
  <si>
    <t>打印收据</t>
  </si>
  <si>
    <t>转账</t>
  </si>
  <si>
    <t>查看实收款项标签页</t>
  </si>
  <si>
    <t>实收款项取数</t>
  </si>
  <si>
    <t>选中实收款，点击转账</t>
  </si>
  <si>
    <t>打开选择销售单界面</t>
  </si>
  <si>
    <t>查询销售单</t>
  </si>
  <si>
    <t>按客户查找</t>
  </si>
  <si>
    <t>选择销售单，确认</t>
  </si>
  <si>
    <t>打开转账单页面</t>
  </si>
  <si>
    <t>录入转账信息,保存</t>
  </si>
  <si>
    <t>保存转帐单</t>
  </si>
  <si>
    <t>退款</t>
  </si>
  <si>
    <t>选中实收款，点击指定款项退款</t>
  </si>
  <si>
    <t>打开退款单</t>
  </si>
  <si>
    <t>保存退款单</t>
  </si>
  <si>
    <t>预约管理</t>
  </si>
  <si>
    <t>新增预约</t>
  </si>
  <si>
    <t>打开预约排号模块</t>
  </si>
  <si>
    <t>已排号预约单视图取数</t>
  </si>
  <si>
    <t>打开选择机会界面</t>
  </si>
  <si>
    <t>查找机会</t>
  </si>
  <si>
    <t>填写客户资料，确认</t>
  </si>
  <si>
    <t>打开新增预约单界面</t>
  </si>
  <si>
    <t>选择预约房号</t>
  </si>
  <si>
    <t>打开选择房产界面</t>
  </si>
  <si>
    <t>选择房间，确认</t>
  </si>
  <si>
    <t>保存预约单</t>
  </si>
  <si>
    <t>回访追访跟进</t>
  </si>
  <si>
    <t>按二次接待并发用户数的20%测算并发用户数</t>
  </si>
  <si>
    <t>回访追访跟进情况</t>
  </si>
  <si>
    <t>今日需跟进客户</t>
  </si>
  <si>
    <t>逾期未跟进客户</t>
  </si>
  <si>
    <t>逾期业务催办</t>
  </si>
  <si>
    <t>逾期未签约</t>
  </si>
  <si>
    <t>逾期未认购</t>
  </si>
  <si>
    <t>逾期未缴清定金</t>
  </si>
  <si>
    <t>逾期未缴清房款</t>
  </si>
  <si>
    <t>逾期银行未下贷</t>
  </si>
  <si>
    <t>逾期银行未办理按揭</t>
  </si>
  <si>
    <t>组合交易场景</t>
  </si>
  <si>
    <t>说明：组合业务场景，依据各子系统的实际高峰期应用模型进行分析，如日常应用场景、月初月末应用场景</t>
  </si>
  <si>
    <r>
      <rPr>
        <b/>
        <sz val="7"/>
        <color indexed="8"/>
        <rFont val="Times New Roman"/>
        <family val="1"/>
      </rPr>
      <t xml:space="preserve">  </t>
    </r>
    <r>
      <rPr>
        <b/>
        <sz val="12"/>
        <color indexed="8"/>
        <rFont val="宋体"/>
        <family val="3"/>
        <charset val="134"/>
      </rPr>
      <t>日常应用场景：</t>
    </r>
  </si>
  <si>
    <t>1、不同时段的业务量差异比较大，按最高峰选取不合适，目前是选取了日常时段的Top10的平均值</t>
  </si>
  <si>
    <t>2、通过客户数据分析，只能得到每个模块的访问比例，得不到每个模块下各个业务场景的分配比例，各个业务场景的比例只能结合对业务的理解、业务量来推测了</t>
  </si>
  <si>
    <t>总并发用户数</t>
  </si>
  <si>
    <t>模块用户占比（%）</t>
  </si>
  <si>
    <t>各场景虚拟用户占比（%）</t>
  </si>
  <si>
    <t>并发用户数</t>
  </si>
  <si>
    <t xml:space="preserve">峰值用户数
</t>
  </si>
  <si>
    <t>每小时业务量
（800亿规模）</t>
  </si>
  <si>
    <t>换算为3000亿规模业务量</t>
  </si>
  <si>
    <t>主要操作</t>
  </si>
  <si>
    <t>【该组合模型对应的每个业务操作并发用户数总和;建议:每个模块的高峰期在线用户数的总和的10%】</t>
  </si>
  <si>
    <t>【该业务模块所应用到的系统名】</t>
  </si>
  <si>
    <t>【依据模块占比，按各场景的每小时业务量的值参考进行分布】</t>
  </si>
  <si>
    <t>【总并发用户数*各场景虚拟用户占比】</t>
  </si>
  <si>
    <t>【大于单场景并发用户数的，取单场景并发用户数，否则取按用户占比计算出来的用户数】</t>
  </si>
  <si>
    <t>【典型客户数据库中该类业务高峰期每小时业务量】</t>
  </si>
  <si>
    <t>【换算成3000亿规模的高峰期每小时业务量，按业务规模的比例进行换算】</t>
  </si>
  <si>
    <t>【每个业务功能，涉及的性能关注点】</t>
  </si>
  <si>
    <t>【并发用户数分配比例,汇总需等 于100%】</t>
  </si>
  <si>
    <t>接电接访登记</t>
  </si>
  <si>
    <t>首次接待—入会</t>
  </si>
  <si>
    <t>申请入会</t>
  </si>
  <si>
    <t>二次接待—跟进</t>
  </si>
  <si>
    <t>修改客户</t>
  </si>
  <si>
    <t>填写问卷</t>
  </si>
  <si>
    <t>购房接待</t>
  </si>
  <si>
    <t>新增认购</t>
  </si>
  <si>
    <t>赠送购房积分</t>
  </si>
  <si>
    <t>查看修改认购单</t>
  </si>
  <si>
    <t>查看认购单信息</t>
  </si>
  <si>
    <t>修改保存认购单</t>
  </si>
  <si>
    <t>保存变更后认购单</t>
  </si>
  <si>
    <t>增减权益人变更</t>
  </si>
  <si>
    <t>增加权益人</t>
  </si>
  <si>
    <t>保存变更</t>
  </si>
  <si>
    <t>退房变更</t>
  </si>
  <si>
    <t>查看修改合同</t>
  </si>
  <si>
    <t>查看合同详细信息</t>
  </si>
  <si>
    <t>修改保存合同</t>
  </si>
  <si>
    <t>查看交易详情</t>
  </si>
  <si>
    <t>保存收款单</t>
  </si>
  <si>
    <t>查看实收款</t>
  </si>
  <si>
    <t>查找销售单</t>
  </si>
  <si>
    <t>保存转账单</t>
  </si>
  <si>
    <t>指定款项退款</t>
  </si>
  <si>
    <t>查看意向房间</t>
  </si>
  <si>
    <t>预约排号</t>
  </si>
  <si>
    <t>保存预约</t>
  </si>
  <si>
    <t>退号</t>
  </si>
  <si>
    <t>查找预约单</t>
  </si>
  <si>
    <t>销售日志</t>
  </si>
  <si>
    <t>查看销售日志</t>
  </si>
  <si>
    <t>未包含在单交易中</t>
  </si>
  <si>
    <t>自助查询</t>
  </si>
  <si>
    <t>ERP3.0如果取消自动查询，则不需要</t>
  </si>
  <si>
    <t>日常跟进</t>
  </si>
  <si>
    <t>分布不同项目查看</t>
  </si>
  <si>
    <t>客户跟进分析—客户来访量统计</t>
  </si>
  <si>
    <t>销售情况统计表</t>
  </si>
  <si>
    <t>销售数据汇总表</t>
  </si>
  <si>
    <t>合计：</t>
  </si>
  <si>
    <t>2、 </t>
  </si>
  <si>
    <r>
      <rPr>
        <b/>
        <sz val="7"/>
        <color indexed="8"/>
        <rFont val="Times New Roman"/>
        <family val="1"/>
      </rPr>
      <t xml:space="preserve"> </t>
    </r>
    <r>
      <rPr>
        <b/>
        <sz val="12"/>
        <color indexed="8"/>
        <rFont val="宋体"/>
        <family val="3"/>
        <charset val="134"/>
      </rPr>
      <t>集中开盘场景（周末</t>
    </r>
    <r>
      <rPr>
        <b/>
        <sz val="12"/>
        <color indexed="8"/>
        <rFont val="Times New Roman"/>
        <family val="1"/>
      </rPr>
      <t xml:space="preserve"> </t>
    </r>
    <r>
      <rPr>
        <b/>
        <sz val="12"/>
        <color indexed="8"/>
        <rFont val="宋体"/>
        <family val="3"/>
        <charset val="134"/>
      </rPr>
      <t>）</t>
    </r>
  </si>
  <si>
    <t>（取消该场景，与日常应用差异不大，且集中开盘我们是针对某个项目而言，针对整体应用来说，其它项目仍是日常应用）</t>
  </si>
  <si>
    <t>（各模块的业务场景在日常应用模型上做了删减，挑选了开盘高峰期时最常用的业务场景,业务量选取的是最高峰的1小时业务量）</t>
  </si>
  <si>
    <t>每小时业务量</t>
  </si>
  <si>
    <t>取的最高峰数据</t>
  </si>
  <si>
    <t>审核定单</t>
  </si>
  <si>
    <t>选房确认</t>
  </si>
  <si>
    <t>选择楼栋</t>
  </si>
  <si>
    <t>房号确认</t>
  </si>
  <si>
    <t>房间管理</t>
  </si>
  <si>
    <t>？</t>
  </si>
  <si>
    <t>查看房间</t>
  </si>
  <si>
    <t>不清楚在开盘高峰期，访问房间管理是做什么操作？</t>
  </si>
  <si>
    <t>日常分析</t>
  </si>
  <si>
    <t xml:space="preserve">与产品经理确认，增加2~3个日常每天使用的统计分析模块的查询处理 </t>
  </si>
  <si>
    <t>跟进过程监控</t>
  </si>
  <si>
    <t>与产品经理确认，增加2~3张日常每天使用的统计报表</t>
  </si>
  <si>
    <t>3、年末、月末应用场景</t>
  </si>
  <si>
    <t>从日志分析结果来看，月末/年末所访问的业务模块与日常访问的业务模块及访问比例之间并没有明显差异</t>
  </si>
  <si>
    <t xml:space="preserve">所以该场景：业务操作与日常应用模型一致，将日常分析与日常查看的统计报表替换为月末、年末才会集中查看的分析和报表，增加月末财务接口的凭证导出处理 </t>
  </si>
  <si>
    <t>峰值用户数</t>
  </si>
  <si>
    <t>财务接口</t>
  </si>
  <si>
    <t>生成凭证</t>
  </si>
  <si>
    <t>对不同公司进行操作</t>
  </si>
  <si>
    <t>导出凭证</t>
  </si>
  <si>
    <t>月末/年末分析</t>
  </si>
  <si>
    <t>公司财务统计表</t>
  </si>
  <si>
    <t>分布在不同公司查看</t>
  </si>
  <si>
    <t>销售概要表</t>
  </si>
  <si>
    <t>业务单元</t>
  </si>
  <si>
    <t>目标成本-详情</t>
  </si>
  <si>
    <t>合同视角</t>
  </si>
  <si>
    <t>科目视角</t>
  </si>
  <si>
    <t>成本监控</t>
  </si>
  <si>
    <t>产品分摊</t>
  </si>
  <si>
    <t>查看产品单方</t>
  </si>
  <si>
    <t>管理报表-统计报表</t>
  </si>
  <si>
    <t>协商、抄送、传阅、撤回=4:3:2:1</t>
    <phoneticPr fontId="65" type="noConversion"/>
  </si>
  <si>
    <t>1/10</t>
    <phoneticPr fontId="65" type="noConversion"/>
  </si>
  <si>
    <t>业务场景测算售楼与成本表单</t>
    <phoneticPr fontId="65" type="noConversion"/>
  </si>
  <si>
    <t>总流程数</t>
    <phoneticPr fontId="65" type="noConversion"/>
  </si>
  <si>
    <t>总模板数</t>
    <phoneticPr fontId="65" type="noConversion"/>
  </si>
  <si>
    <t>总人数（账号数）</t>
    <phoneticPr fontId="65" type="noConversion"/>
  </si>
  <si>
    <t>建业：34297</t>
    <phoneticPr fontId="65" type="noConversion"/>
  </si>
  <si>
    <t>平均3层，最大3层</t>
    <phoneticPr fontId="65" type="noConversion"/>
  </si>
  <si>
    <t>流程中心目前只支持最大3层</t>
    <phoneticPr fontId="65" type="noConversion"/>
  </si>
  <si>
    <t>建业数据*1.3</t>
    <phoneticPr fontId="65" type="noConversion"/>
  </si>
  <si>
    <t>以建业数据为准</t>
    <phoneticPr fontId="65" type="noConversion"/>
  </si>
  <si>
    <t>补充人数：5</t>
    <phoneticPr fontId="65" type="noConversion"/>
  </si>
  <si>
    <t>补充人数：3</t>
    <phoneticPr fontId="65" type="noConversion"/>
  </si>
  <si>
    <t>重新发起</t>
    <phoneticPr fontId="65" type="noConversion"/>
  </si>
  <si>
    <t>回复协商</t>
    <phoneticPr fontId="65" type="noConversion"/>
  </si>
  <si>
    <t>手动归档</t>
    <phoneticPr fontId="65" type="noConversion"/>
  </si>
  <si>
    <t>自动归档</t>
    <phoneticPr fontId="65" type="noConversion"/>
  </si>
  <si>
    <t>审批撤回</t>
    <phoneticPr fontId="65" type="noConversion"/>
  </si>
  <si>
    <t>发起撤回</t>
    <phoneticPr fontId="6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</si>
</sst>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Red]0"/>
    <numFmt numFmtId="178" formatCode="0_);\(0\)"/>
  </numFmts>
  <fonts count="69">
    <font>
      <sz val="11"/>
      <color theme="1"/>
      <name val="宋体"/>
      <charset val="134"/>
      <scheme val="minor"/>
    </font>
    <font>
      <b/>
      <sz val="11"/>
      <color theme="1"/>
      <name val="宋体"/>
      <family val="3"/>
      <charset val="134"/>
      <scheme val="minor"/>
    </font>
    <font>
      <sz val="11"/>
      <color theme="1"/>
      <name val="宋体"/>
      <family val="3"/>
      <charset val="134"/>
      <scheme val="minor"/>
    </font>
    <font>
      <sz val="9"/>
      <color indexed="8"/>
      <name val="宋体"/>
      <family val="3"/>
      <charset val="134"/>
    </font>
    <font>
      <b/>
      <sz val="16"/>
      <color indexed="8"/>
      <name val="宋体"/>
      <family val="3"/>
      <charset val="134"/>
    </font>
    <font>
      <sz val="9"/>
      <color rgb="FF0070C0"/>
      <name val="宋体"/>
      <family val="3"/>
      <charset val="134"/>
    </font>
    <font>
      <b/>
      <sz val="9"/>
      <color theme="1"/>
      <name val="宋体"/>
      <family val="3"/>
      <charset val="134"/>
      <scheme val="minor"/>
    </font>
    <font>
      <b/>
      <sz val="12"/>
      <color indexed="8"/>
      <name val="Times New Roman"/>
      <family val="1"/>
    </font>
    <font>
      <b/>
      <sz val="12"/>
      <color theme="1"/>
      <name val="Times New Roman"/>
      <family val="1"/>
    </font>
    <font>
      <b/>
      <sz val="10"/>
      <color rgb="FFFF0000"/>
      <name val="宋体"/>
      <family val="3"/>
      <charset val="134"/>
    </font>
    <font>
      <sz val="9"/>
      <color theme="1"/>
      <name val="宋体"/>
      <family val="3"/>
      <charset val="134"/>
      <scheme val="minor"/>
    </font>
    <font>
      <b/>
      <sz val="11"/>
      <color theme="1"/>
      <name val="宋体"/>
      <family val="3"/>
      <charset val="134"/>
    </font>
    <font>
      <b/>
      <sz val="11"/>
      <color rgb="FFFF0000"/>
      <name val="宋体"/>
      <family val="3"/>
      <charset val="134"/>
    </font>
    <font>
      <sz val="10.5"/>
      <color theme="1"/>
      <name val="宋体"/>
      <family val="3"/>
      <charset val="134"/>
    </font>
    <font>
      <sz val="10.5"/>
      <color rgb="FFFF0000"/>
      <name val="宋体"/>
      <family val="3"/>
      <charset val="134"/>
    </font>
    <font>
      <sz val="12"/>
      <color theme="1"/>
      <name val="宋体"/>
      <family val="3"/>
      <charset val="134"/>
    </font>
    <font>
      <sz val="12"/>
      <color theme="1"/>
      <name val="Times New Roman"/>
      <family val="1"/>
    </font>
    <font>
      <sz val="10"/>
      <color theme="1"/>
      <name val="Times New Roman"/>
      <family val="1"/>
    </font>
    <font>
      <b/>
      <sz val="10.5"/>
      <color theme="1"/>
      <name val="宋体"/>
      <family val="3"/>
      <charset val="134"/>
    </font>
    <font>
      <sz val="10"/>
      <color theme="1"/>
      <name val="宋体"/>
      <family val="3"/>
      <charset val="134"/>
    </font>
    <font>
      <sz val="10"/>
      <color theme="1"/>
      <name val="宋体"/>
      <family val="3"/>
      <charset val="134"/>
      <scheme val="minor"/>
    </font>
    <font>
      <sz val="10"/>
      <color rgb="FFFF0000"/>
      <name val="宋体"/>
      <family val="3"/>
      <charset val="134"/>
    </font>
    <font>
      <b/>
      <sz val="12"/>
      <color rgb="FFFF0000"/>
      <name val="宋体"/>
      <family val="3"/>
      <charset val="134"/>
    </font>
    <font>
      <sz val="10"/>
      <name val="宋体"/>
      <family val="3"/>
      <charset val="134"/>
    </font>
    <font>
      <b/>
      <sz val="12"/>
      <color theme="1"/>
      <name val="宋体"/>
      <family val="3"/>
      <charset val="134"/>
      <scheme val="minor"/>
    </font>
    <font>
      <sz val="12"/>
      <color theme="1"/>
      <name val="宋体"/>
      <family val="3"/>
      <charset val="134"/>
      <scheme val="minor"/>
    </font>
    <font>
      <b/>
      <sz val="10"/>
      <color rgb="FFFF0000"/>
      <name val="宋体"/>
      <family val="3"/>
      <charset val="134"/>
      <scheme val="minor"/>
    </font>
    <font>
      <sz val="10"/>
      <name val="宋体"/>
      <family val="3"/>
      <charset val="134"/>
      <scheme val="minor"/>
    </font>
    <font>
      <sz val="10"/>
      <color indexed="8"/>
      <name val="宋体"/>
      <family val="3"/>
      <charset val="134"/>
    </font>
    <font>
      <b/>
      <sz val="10"/>
      <color indexed="8"/>
      <name val="宋体"/>
      <family val="3"/>
      <charset val="134"/>
    </font>
    <font>
      <sz val="10"/>
      <color rgb="FF0070C0"/>
      <name val="宋体"/>
      <family val="3"/>
      <charset val="134"/>
    </font>
    <font>
      <b/>
      <sz val="10"/>
      <name val="宋体"/>
      <family val="3"/>
      <charset val="134"/>
    </font>
    <font>
      <b/>
      <sz val="10"/>
      <name val="宋体"/>
      <family val="3"/>
      <charset val="134"/>
      <scheme val="minor"/>
    </font>
    <font>
      <sz val="11"/>
      <color theme="1"/>
      <name val="宋体"/>
      <family val="3"/>
      <charset val="134"/>
      <scheme val="minor"/>
    </font>
    <font>
      <sz val="11"/>
      <color theme="9" tint="-0.249977111117893"/>
      <name val="宋体"/>
      <family val="3"/>
      <charset val="134"/>
      <scheme val="minor"/>
    </font>
    <font>
      <b/>
      <sz val="11"/>
      <color theme="1"/>
      <name val="微软雅黑"/>
      <family val="2"/>
      <charset val="134"/>
    </font>
    <font>
      <sz val="11"/>
      <color theme="1"/>
      <name val="微软雅黑"/>
      <family val="2"/>
      <charset val="134"/>
    </font>
    <font>
      <sz val="11"/>
      <name val="微软雅黑"/>
      <family val="2"/>
      <charset val="134"/>
    </font>
    <font>
      <sz val="11"/>
      <color rgb="FFFF0000"/>
      <name val="宋体"/>
      <family val="3"/>
      <charset val="134"/>
      <scheme val="minor"/>
    </font>
    <font>
      <b/>
      <sz val="11"/>
      <name val="宋体"/>
      <family val="3"/>
      <charset val="134"/>
      <scheme val="minor"/>
    </font>
    <font>
      <sz val="11"/>
      <name val="宋体"/>
      <family val="3"/>
      <charset val="134"/>
      <scheme val="minor"/>
    </font>
    <font>
      <b/>
      <sz val="10"/>
      <color theme="1"/>
      <name val="微软雅黑"/>
      <family val="2"/>
      <charset val="134"/>
    </font>
    <font>
      <sz val="10"/>
      <color theme="1"/>
      <name val="微软雅黑"/>
      <family val="2"/>
      <charset val="134"/>
    </font>
    <font>
      <b/>
      <sz val="10"/>
      <color rgb="FFFF0000"/>
      <name val="微软雅黑"/>
      <family val="2"/>
      <charset val="134"/>
    </font>
    <font>
      <strike/>
      <sz val="10"/>
      <color rgb="FFFF0000"/>
      <name val="微软雅黑"/>
      <family val="2"/>
      <charset val="134"/>
    </font>
    <font>
      <sz val="10"/>
      <name val="微软雅黑"/>
      <family val="2"/>
      <charset val="134"/>
    </font>
    <font>
      <b/>
      <sz val="10"/>
      <color indexed="8"/>
      <name val="微软雅黑"/>
      <family val="2"/>
      <charset val="134"/>
    </font>
    <font>
      <sz val="10"/>
      <color indexed="8"/>
      <name val="微软雅黑"/>
      <family val="2"/>
      <charset val="134"/>
    </font>
    <font>
      <b/>
      <sz val="10"/>
      <color theme="0"/>
      <name val="微软雅黑"/>
      <family val="2"/>
      <charset val="134"/>
    </font>
    <font>
      <b/>
      <sz val="10"/>
      <name val="微软雅黑"/>
      <family val="2"/>
      <charset val="134"/>
    </font>
    <font>
      <sz val="10"/>
      <color rgb="FFFF0000"/>
      <name val="微软雅黑"/>
      <family val="2"/>
      <charset val="134"/>
    </font>
    <font>
      <b/>
      <strike/>
      <sz val="10"/>
      <color rgb="FFFF0000"/>
      <name val="微软雅黑"/>
      <family val="2"/>
      <charset val="134"/>
    </font>
    <font>
      <sz val="10"/>
      <color theme="0" tint="-0.249977111117893"/>
      <name val="宋体"/>
      <family val="3"/>
      <charset val="134"/>
      <scheme val="minor"/>
    </font>
    <font>
      <b/>
      <sz val="11"/>
      <color theme="1"/>
      <name val="Microsoft YaHei Light"/>
      <family val="2"/>
      <charset val="134"/>
    </font>
    <font>
      <sz val="11"/>
      <color theme="1"/>
      <name val="Microsoft YaHei Light"/>
      <family val="2"/>
      <charset val="134"/>
    </font>
    <font>
      <b/>
      <sz val="12"/>
      <color theme="1"/>
      <name val="微软雅黑"/>
      <family val="2"/>
      <charset val="134"/>
    </font>
    <font>
      <b/>
      <sz val="12"/>
      <color rgb="FFFF0000"/>
      <name val="微软雅黑"/>
      <family val="2"/>
      <charset val="134"/>
    </font>
    <font>
      <b/>
      <sz val="11"/>
      <color rgb="FFFF0000"/>
      <name val="微软雅黑"/>
      <family val="2"/>
      <charset val="134"/>
    </font>
    <font>
      <b/>
      <sz val="11"/>
      <name val="微软雅黑"/>
      <family val="2"/>
      <charset val="134"/>
    </font>
    <font>
      <sz val="11"/>
      <color rgb="FFFF0000"/>
      <name val="微软雅黑"/>
      <family val="2"/>
      <charset val="134"/>
    </font>
    <font>
      <sz val="11"/>
      <color indexed="8"/>
      <name val="宋体"/>
      <family val="3"/>
      <charset val="134"/>
    </font>
    <font>
      <b/>
      <sz val="7"/>
      <color indexed="8"/>
      <name val="Times New Roman"/>
      <family val="1"/>
    </font>
    <font>
      <b/>
      <sz val="12"/>
      <color indexed="8"/>
      <name val="宋体"/>
      <family val="3"/>
      <charset val="134"/>
    </font>
    <font>
      <sz val="9"/>
      <name val="宋体"/>
      <family val="3"/>
      <charset val="134"/>
    </font>
    <font>
      <b/>
      <sz val="9"/>
      <name val="宋体"/>
      <family val="3"/>
      <charset val="134"/>
    </font>
    <font>
      <sz val="9"/>
      <name val="宋体"/>
      <family val="3"/>
      <charset val="134"/>
      <scheme val="minor"/>
    </font>
    <font>
      <sz val="11"/>
      <color theme="1"/>
      <name val="Microsoft YaHei Light"/>
      <family val="2"/>
      <charset val="134"/>
    </font>
    <font>
      <sz val="9"/>
      <color indexed="81"/>
      <name val="宋体"/>
      <family val="3"/>
      <charset val="134"/>
    </font>
    <font>
      <b/>
      <sz val="9"/>
      <color indexed="81"/>
      <name val="宋体"/>
      <family val="3"/>
      <charset val="134"/>
    </font>
  </fonts>
  <fills count="19">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theme="3" tint="0.79995117038483843"/>
        <bgColor indexed="64"/>
      </patternFill>
    </fill>
    <fill>
      <patternFill patternType="solid">
        <fgColor rgb="FFFFC000"/>
        <bgColor indexed="64"/>
      </patternFill>
    </fill>
    <fill>
      <patternFill patternType="solid">
        <fgColor theme="7" tint="0.59999389629810485"/>
        <bgColor indexed="64"/>
      </patternFill>
    </fill>
    <fill>
      <patternFill patternType="solid">
        <fgColor theme="9"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7" tint="0.39994506668294322"/>
        <bgColor indexed="64"/>
      </patternFill>
    </fill>
    <fill>
      <patternFill patternType="solid">
        <fgColor rgb="FF92D050"/>
        <bgColor indexed="64"/>
      </patternFill>
    </fill>
    <fill>
      <patternFill patternType="solid">
        <fgColor theme="0" tint="-0.14993743705557422"/>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3" tint="-0.499984740745262"/>
        <bgColor indexed="64"/>
      </patternFill>
    </fill>
    <fill>
      <patternFill patternType="solid">
        <fgColor theme="0" tint="-0.34998626667073579"/>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style="thin">
        <color auto="1"/>
      </bottom>
      <diagonal/>
    </border>
  </borders>
  <cellStyleXfs count="21">
    <xf numFmtId="0" fontId="0" fillId="0" borderId="0">
      <alignment vertical="center"/>
    </xf>
    <xf numFmtId="0" fontId="60" fillId="0" borderId="0">
      <alignment vertical="center"/>
    </xf>
    <xf numFmtId="0" fontId="60" fillId="0" borderId="0">
      <alignment vertical="center"/>
    </xf>
    <xf numFmtId="9" fontId="2" fillId="0" borderId="0" applyFont="0" applyFill="0" applyBorder="0" applyAlignment="0" applyProtection="0">
      <alignment vertical="center"/>
    </xf>
    <xf numFmtId="0" fontId="2" fillId="0" borderId="0">
      <alignment vertical="center"/>
    </xf>
    <xf numFmtId="0" fontId="60" fillId="0" borderId="0">
      <alignment vertical="center"/>
    </xf>
    <xf numFmtId="0" fontId="60" fillId="0" borderId="0">
      <alignment vertical="center"/>
    </xf>
    <xf numFmtId="0" fontId="2"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5" fillId="0" borderId="0"/>
    <xf numFmtId="0" fontId="33" fillId="0" borderId="0"/>
    <xf numFmtId="0" fontId="33" fillId="0" borderId="0">
      <alignment vertical="center"/>
    </xf>
  </cellStyleXfs>
  <cellXfs count="486">
    <xf numFmtId="0" fontId="0" fillId="0" borderId="0" xfId="0">
      <alignment vertical="center"/>
    </xf>
    <xf numFmtId="0" fontId="1" fillId="0" borderId="1" xfId="0" applyFont="1" applyBorder="1">
      <alignment vertical="center"/>
    </xf>
    <xf numFmtId="0" fontId="0" fillId="0" borderId="1" xfId="0" applyBorder="1">
      <alignment vertical="center"/>
    </xf>
    <xf numFmtId="0" fontId="2" fillId="2" borderId="0" xfId="7" applyFill="1" applyAlignment="1">
      <alignment vertical="center"/>
    </xf>
    <xf numFmtId="0" fontId="2" fillId="2" borderId="0" xfId="7" applyFill="1">
      <alignment vertical="center"/>
    </xf>
    <xf numFmtId="0" fontId="2" fillId="2" borderId="0" xfId="7" applyNumberFormat="1" applyFill="1">
      <alignment vertical="center"/>
    </xf>
    <xf numFmtId="0" fontId="2" fillId="2" borderId="0" xfId="7" applyFill="1" applyAlignment="1">
      <alignment horizontal="right" vertical="top"/>
    </xf>
    <xf numFmtId="0" fontId="2" fillId="2" borderId="0" xfId="7" applyFill="1" applyAlignment="1">
      <alignment vertical="center" wrapText="1"/>
    </xf>
    <xf numFmtId="0" fontId="3" fillId="2" borderId="0" xfId="12" applyFont="1" applyFill="1">
      <alignment vertical="center"/>
    </xf>
    <xf numFmtId="0" fontId="6" fillId="2" borderId="0" xfId="7" applyFont="1" applyFill="1" applyAlignment="1">
      <alignment horizontal="left" vertical="center"/>
    </xf>
    <xf numFmtId="0" fontId="7" fillId="0" borderId="0" xfId="7" applyFont="1" applyAlignment="1">
      <alignment horizontal="justify" vertical="center"/>
    </xf>
    <xf numFmtId="0" fontId="8" fillId="0" borderId="0" xfId="7" applyFont="1" applyAlignment="1">
      <alignment horizontal="justify" vertical="center"/>
    </xf>
    <xf numFmtId="0" fontId="8" fillId="0" borderId="0" xfId="7" applyNumberFormat="1" applyFont="1" applyAlignment="1">
      <alignment horizontal="justify" vertical="center"/>
    </xf>
    <xf numFmtId="0" fontId="9" fillId="0" borderId="0" xfId="7" applyFont="1" applyAlignment="1">
      <alignment vertical="center"/>
    </xf>
    <xf numFmtId="0" fontId="10" fillId="2" borderId="0" xfId="7" applyFont="1" applyFill="1">
      <alignment vertical="center"/>
    </xf>
    <xf numFmtId="0" fontId="11" fillId="3" borderId="1" xfId="7" applyFont="1" applyFill="1" applyBorder="1" applyAlignment="1">
      <alignment horizontal="center" vertical="center" wrapText="1"/>
    </xf>
    <xf numFmtId="0" fontId="11" fillId="3" borderId="1" xfId="7" applyNumberFormat="1" applyFont="1" applyFill="1" applyBorder="1" applyAlignment="1">
      <alignment horizontal="center" vertical="center" wrapText="1"/>
    </xf>
    <xf numFmtId="0" fontId="12" fillId="3" borderId="1" xfId="7" applyNumberFormat="1" applyFont="1" applyFill="1" applyBorder="1" applyAlignment="1">
      <alignment horizontal="center" vertical="center" wrapText="1"/>
    </xf>
    <xf numFmtId="0" fontId="5" fillId="2" borderId="1" xfId="7" applyFont="1" applyFill="1" applyBorder="1" applyAlignment="1">
      <alignment horizontal="left" vertical="center" wrapText="1"/>
    </xf>
    <xf numFmtId="0" fontId="5" fillId="2" borderId="1" xfId="7" applyNumberFormat="1" applyFont="1" applyFill="1" applyBorder="1" applyAlignment="1">
      <alignment horizontal="left" vertical="center" wrapText="1"/>
    </xf>
    <xf numFmtId="9" fontId="13" fillId="0" borderId="4" xfId="7" applyNumberFormat="1" applyFont="1" applyBorder="1" applyAlignment="1">
      <alignment horizontal="center" vertical="center" wrapText="1"/>
    </xf>
    <xf numFmtId="9" fontId="13" fillId="0" borderId="6" xfId="7" applyNumberFormat="1" applyFont="1" applyBorder="1" applyAlignment="1">
      <alignment horizontal="center" vertical="center" wrapText="1"/>
    </xf>
    <xf numFmtId="0" fontId="13" fillId="0" borderId="6" xfId="7" applyFont="1" applyBorder="1" applyAlignment="1">
      <alignment horizontal="center" vertical="center" wrapText="1"/>
    </xf>
    <xf numFmtId="0" fontId="13" fillId="0" borderId="1" xfId="7" applyFont="1" applyBorder="1" applyAlignment="1">
      <alignment horizontal="left" vertical="center" wrapText="1"/>
    </xf>
    <xf numFmtId="9" fontId="13" fillId="0" borderId="1" xfId="7" applyNumberFormat="1" applyFont="1" applyBorder="1" applyAlignment="1">
      <alignment horizontal="center" vertical="center" wrapText="1"/>
    </xf>
    <xf numFmtId="0" fontId="13" fillId="0" borderId="1" xfId="7" applyFont="1" applyBorder="1" applyAlignment="1">
      <alignment horizontal="center" vertical="center" wrapText="1"/>
    </xf>
    <xf numFmtId="0" fontId="14" fillId="0" borderId="6" xfId="7" applyFont="1" applyBorder="1" applyAlignment="1">
      <alignment horizontal="center" vertical="center" wrapText="1"/>
    </xf>
    <xf numFmtId="0" fontId="14" fillId="0" borderId="4" xfId="7" applyFont="1" applyBorder="1" applyAlignment="1">
      <alignment horizontal="center" vertical="center" wrapText="1"/>
    </xf>
    <xf numFmtId="0" fontId="15" fillId="0" borderId="1" xfId="7" applyFont="1" applyBorder="1" applyAlignment="1">
      <alignment horizontal="justify" vertical="center"/>
    </xf>
    <xf numFmtId="0" fontId="16" fillId="0" borderId="1" xfId="7" applyFont="1" applyBorder="1" applyAlignment="1">
      <alignment horizontal="justify" vertical="center"/>
    </xf>
    <xf numFmtId="9" fontId="17" fillId="0" borderId="1" xfId="7" applyNumberFormat="1" applyFont="1" applyBorder="1" applyAlignment="1">
      <alignment horizontal="justify" vertical="center"/>
    </xf>
    <xf numFmtId="0" fontId="17" fillId="0" borderId="1" xfId="7" applyNumberFormat="1" applyFont="1" applyBorder="1" applyAlignment="1">
      <alignment horizontal="justify" vertical="center"/>
    </xf>
    <xf numFmtId="0" fontId="2" fillId="0" borderId="0" xfId="7" applyAlignment="1">
      <alignment vertical="center"/>
    </xf>
    <xf numFmtId="0" fontId="10" fillId="2" borderId="0" xfId="7" applyFont="1" applyFill="1" applyAlignment="1">
      <alignment horizontal="left" vertical="center"/>
    </xf>
    <xf numFmtId="0" fontId="12" fillId="3" borderId="1" xfId="7" applyFont="1" applyFill="1" applyBorder="1" applyAlignment="1">
      <alignment horizontal="center" vertical="center" wrapText="1"/>
    </xf>
    <xf numFmtId="0" fontId="18" fillId="3" borderId="1" xfId="7" applyFont="1" applyFill="1" applyBorder="1" applyAlignment="1">
      <alignment horizontal="center" vertical="top" wrapText="1"/>
    </xf>
    <xf numFmtId="0" fontId="5" fillId="2" borderId="1" xfId="7" applyFont="1" applyFill="1" applyBorder="1" applyAlignment="1">
      <alignment horizontal="left" vertical="top" wrapText="1"/>
    </xf>
    <xf numFmtId="0" fontId="19" fillId="0" borderId="1" xfId="7" applyFont="1" applyBorder="1" applyAlignment="1">
      <alignment horizontal="left" vertical="center" wrapText="1"/>
    </xf>
    <xf numFmtId="9" fontId="19" fillId="0" borderId="1" xfId="7" applyNumberFormat="1" applyFont="1" applyBorder="1" applyAlignment="1">
      <alignment horizontal="center" vertical="top" wrapText="1"/>
    </xf>
    <xf numFmtId="0" fontId="10" fillId="2" borderId="0" xfId="7" applyFont="1" applyFill="1" applyAlignment="1">
      <alignment horizontal="right" vertical="top"/>
    </xf>
    <xf numFmtId="0" fontId="10" fillId="2" borderId="0" xfId="7" applyFont="1" applyFill="1" applyAlignment="1">
      <alignment vertical="center" wrapText="1"/>
    </xf>
    <xf numFmtId="0" fontId="20" fillId="2" borderId="1" xfId="7" applyFont="1" applyFill="1" applyBorder="1" applyAlignment="1">
      <alignment horizontal="left" vertical="center"/>
    </xf>
    <xf numFmtId="9" fontId="21" fillId="0" borderId="1" xfId="7" applyNumberFormat="1" applyFont="1" applyBorder="1" applyAlignment="1">
      <alignment horizontal="center" vertical="top" wrapText="1"/>
    </xf>
    <xf numFmtId="0" fontId="19" fillId="0" borderId="1" xfId="7" applyFont="1" applyBorder="1" applyAlignment="1">
      <alignment horizontal="center" vertical="center" wrapText="1"/>
    </xf>
    <xf numFmtId="0" fontId="2" fillId="0" borderId="1" xfId="7" applyBorder="1">
      <alignment vertical="center"/>
    </xf>
    <xf numFmtId="0" fontId="2" fillId="0" borderId="0" xfId="7">
      <alignment vertical="center"/>
    </xf>
    <xf numFmtId="0" fontId="2" fillId="2" borderId="0" xfId="7" applyFill="1" applyBorder="1" applyAlignment="1">
      <alignment vertical="center"/>
    </xf>
    <xf numFmtId="0" fontId="15" fillId="0" borderId="0" xfId="7" applyFont="1" applyBorder="1" applyAlignment="1">
      <alignment horizontal="justify" vertical="center"/>
    </xf>
    <xf numFmtId="0" fontId="16" fillId="0" borderId="0" xfId="7" applyFont="1" applyBorder="1" applyAlignment="1">
      <alignment horizontal="justify" vertical="center"/>
    </xf>
    <xf numFmtId="0" fontId="16" fillId="0" borderId="0" xfId="7" applyNumberFormat="1" applyFont="1" applyBorder="1" applyAlignment="1">
      <alignment horizontal="justify" vertical="center"/>
    </xf>
    <xf numFmtId="0" fontId="6" fillId="2" borderId="0" xfId="7" applyFont="1" applyFill="1">
      <alignment vertical="center"/>
    </xf>
    <xf numFmtId="0" fontId="22" fillId="0" borderId="0" xfId="7" applyFont="1" applyAlignment="1">
      <alignment vertical="center"/>
    </xf>
    <xf numFmtId="0" fontId="13" fillId="0" borderId="4" xfId="7" applyNumberFormat="1" applyFont="1" applyBorder="1" applyAlignment="1">
      <alignment horizontal="center" vertical="center" wrapText="1"/>
    </xf>
    <xf numFmtId="0" fontId="13" fillId="0" borderId="5" xfId="7" applyNumberFormat="1" applyFont="1" applyBorder="1" applyAlignment="1">
      <alignment horizontal="center" vertical="center" wrapText="1"/>
    </xf>
    <xf numFmtId="0" fontId="13" fillId="0" borderId="6" xfId="7" applyNumberFormat="1" applyFont="1" applyBorder="1" applyAlignment="1">
      <alignment horizontal="center" vertical="center" wrapText="1"/>
    </xf>
    <xf numFmtId="0" fontId="13" fillId="0" borderId="1" xfId="7" applyNumberFormat="1" applyFont="1" applyBorder="1" applyAlignment="1">
      <alignment horizontal="center" vertical="center" wrapText="1"/>
    </xf>
    <xf numFmtId="0" fontId="14" fillId="0" borderId="1" xfId="7" applyFont="1" applyBorder="1" applyAlignment="1">
      <alignment horizontal="left" vertical="center" wrapText="1"/>
    </xf>
    <xf numFmtId="0" fontId="10" fillId="2" borderId="0" xfId="7" applyNumberFormat="1" applyFont="1" applyFill="1">
      <alignment vertical="center"/>
    </xf>
    <xf numFmtId="0" fontId="24" fillId="2" borderId="0" xfId="7" applyFont="1" applyFill="1">
      <alignment vertical="center"/>
    </xf>
    <xf numFmtId="0" fontId="25" fillId="2" borderId="0" xfId="7" applyFont="1" applyFill="1">
      <alignment vertical="center"/>
    </xf>
    <xf numFmtId="0" fontId="26" fillId="2" borderId="0" xfId="7" applyFont="1" applyFill="1">
      <alignment vertical="center"/>
    </xf>
    <xf numFmtId="0" fontId="2" fillId="0" borderId="0" xfId="7" applyBorder="1">
      <alignment vertical="center"/>
    </xf>
    <xf numFmtId="9" fontId="21" fillId="0" borderId="1" xfId="7" applyNumberFormat="1" applyFont="1" applyBorder="1" applyAlignment="1">
      <alignment horizontal="left" vertical="top" wrapText="1"/>
    </xf>
    <xf numFmtId="0" fontId="20" fillId="2" borderId="0" xfId="7" applyFont="1" applyFill="1" applyAlignment="1">
      <alignment horizontal="left" vertical="center" wrapText="1"/>
    </xf>
    <xf numFmtId="0" fontId="27" fillId="0" borderId="0" xfId="7" applyFont="1" applyFill="1" applyAlignment="1">
      <alignment vertical="center" wrapText="1"/>
    </xf>
    <xf numFmtId="0" fontId="20" fillId="2" borderId="0" xfId="7" applyFont="1" applyFill="1" applyAlignment="1">
      <alignment vertical="center" wrapText="1"/>
    </xf>
    <xf numFmtId="0" fontId="28" fillId="2" borderId="0" xfId="9" applyFont="1" applyFill="1" applyAlignment="1">
      <alignment vertical="center" wrapText="1"/>
    </xf>
    <xf numFmtId="0" fontId="28" fillId="4" borderId="8" xfId="9" applyFont="1" applyFill="1" applyBorder="1" applyAlignment="1">
      <alignment vertical="center" wrapText="1"/>
    </xf>
    <xf numFmtId="0" fontId="29" fillId="4" borderId="1" xfId="9" applyFont="1" applyFill="1" applyBorder="1" applyAlignment="1">
      <alignment horizontal="center" vertical="center" wrapText="1"/>
    </xf>
    <xf numFmtId="0" fontId="28" fillId="4" borderId="1" xfId="9" applyFont="1" applyFill="1" applyBorder="1" applyAlignment="1">
      <alignment vertical="center" wrapText="1"/>
    </xf>
    <xf numFmtId="0" fontId="31" fillId="4" borderId="1" xfId="9" applyFont="1" applyFill="1" applyBorder="1" applyAlignment="1">
      <alignment horizontal="center" vertical="center" wrapText="1"/>
    </xf>
    <xf numFmtId="0" fontId="28" fillId="2" borderId="8" xfId="9" applyFont="1" applyFill="1" applyBorder="1" applyAlignment="1">
      <alignment horizontal="left" vertical="center" wrapText="1"/>
    </xf>
    <xf numFmtId="0" fontId="30" fillId="2" borderId="1" xfId="9" applyFont="1" applyFill="1" applyBorder="1" applyAlignment="1">
      <alignment horizontal="left" vertical="center" wrapText="1"/>
    </xf>
    <xf numFmtId="0" fontId="28" fillId="2" borderId="1" xfId="9" applyFont="1" applyFill="1" applyBorder="1" applyAlignment="1">
      <alignment horizontal="left" vertical="center" wrapText="1"/>
    </xf>
    <xf numFmtId="0" fontId="27" fillId="0" borderId="8" xfId="7" applyFont="1" applyFill="1" applyBorder="1" applyAlignment="1">
      <alignment horizontal="center" vertical="center" wrapText="1"/>
    </xf>
    <xf numFmtId="0" fontId="27" fillId="0" borderId="4" xfId="7" applyFont="1" applyFill="1" applyBorder="1" applyAlignment="1">
      <alignment horizontal="center" vertical="center" wrapText="1"/>
    </xf>
    <xf numFmtId="0" fontId="20" fillId="0" borderId="1" xfId="7" applyFont="1" applyBorder="1" applyAlignment="1">
      <alignment vertical="center" wrapText="1"/>
    </xf>
    <xf numFmtId="0" fontId="27" fillId="0" borderId="1" xfId="7" applyFont="1" applyFill="1" applyBorder="1" applyAlignment="1">
      <alignment vertical="center" wrapText="1"/>
    </xf>
    <xf numFmtId="0" fontId="27" fillId="0" borderId="0" xfId="7" applyFont="1" applyFill="1" applyBorder="1" applyAlignment="1">
      <alignment horizontal="center" vertical="center" wrapText="1"/>
    </xf>
    <xf numFmtId="0" fontId="27" fillId="0" borderId="0" xfId="7" applyFont="1" applyFill="1" applyBorder="1" applyAlignment="1">
      <alignment vertical="center" wrapText="1"/>
    </xf>
    <xf numFmtId="0" fontId="27" fillId="0" borderId="9" xfId="7" applyFont="1" applyFill="1" applyBorder="1" applyAlignment="1">
      <alignment vertical="center" wrapText="1"/>
    </xf>
    <xf numFmtId="0" fontId="27" fillId="0" borderId="10" xfId="7" applyFont="1" applyFill="1" applyBorder="1" applyAlignment="1">
      <alignment vertical="center" wrapText="1"/>
    </xf>
    <xf numFmtId="0" fontId="27" fillId="0" borderId="1" xfId="7" applyFont="1" applyFill="1" applyBorder="1" applyAlignment="1">
      <alignment horizontal="left" vertical="center" wrapText="1"/>
    </xf>
    <xf numFmtId="0" fontId="27" fillId="0" borderId="0" xfId="7" applyFont="1" applyFill="1" applyBorder="1" applyAlignment="1">
      <alignment horizontal="left" vertical="center" wrapText="1"/>
    </xf>
    <xf numFmtId="0" fontId="27" fillId="0" borderId="11" xfId="7" applyFont="1" applyFill="1" applyBorder="1" applyAlignment="1">
      <alignment horizontal="left" vertical="center" wrapText="1"/>
    </xf>
    <xf numFmtId="0" fontId="27" fillId="0" borderId="4" xfId="7" applyFont="1" applyFill="1" applyBorder="1" applyAlignment="1">
      <alignment vertical="center" wrapText="1"/>
    </xf>
    <xf numFmtId="0" fontId="27" fillId="0" borderId="0" xfId="7" applyFont="1" applyFill="1" applyBorder="1" applyAlignment="1">
      <alignment horizontal="left" vertical="top" wrapText="1"/>
    </xf>
    <xf numFmtId="0" fontId="20" fillId="2" borderId="0" xfId="7" applyFont="1" applyFill="1" applyBorder="1" applyAlignment="1">
      <alignment horizontal="center" vertical="center" wrapText="1"/>
    </xf>
    <xf numFmtId="0" fontId="20" fillId="2" borderId="0" xfId="7" applyFont="1" applyFill="1" applyBorder="1" applyAlignment="1">
      <alignment horizontal="left" vertical="top" wrapText="1"/>
    </xf>
    <xf numFmtId="0" fontId="20" fillId="2" borderId="0" xfId="7" applyFont="1" applyFill="1" applyBorder="1" applyAlignment="1">
      <alignment vertical="center" wrapText="1"/>
    </xf>
    <xf numFmtId="0" fontId="20" fillId="2" borderId="0" xfId="7" applyFont="1" applyFill="1" applyBorder="1" applyAlignment="1">
      <alignment horizontal="left" vertical="center" wrapText="1"/>
    </xf>
    <xf numFmtId="0" fontId="20" fillId="2" borderId="0" xfId="7" applyFont="1" applyFill="1" applyAlignment="1">
      <alignment horizontal="left" vertical="top" wrapText="1"/>
    </xf>
    <xf numFmtId="0" fontId="20" fillId="2" borderId="0" xfId="7" applyFont="1" applyFill="1" applyAlignment="1">
      <alignment horizontal="right" vertical="top" wrapText="1"/>
    </xf>
    <xf numFmtId="0" fontId="33" fillId="0" borderId="0" xfId="19" applyAlignment="1">
      <alignment vertical="center" wrapText="1"/>
    </xf>
    <xf numFmtId="49" fontId="33" fillId="0" borderId="0" xfId="19" applyNumberFormat="1" applyAlignment="1">
      <alignment vertical="center" wrapText="1"/>
    </xf>
    <xf numFmtId="0" fontId="33" fillId="0" borderId="0" xfId="19" applyAlignment="1">
      <alignment vertical="center"/>
    </xf>
    <xf numFmtId="0" fontId="34" fillId="0" borderId="0" xfId="19" applyFont="1" applyAlignment="1">
      <alignment vertical="center"/>
    </xf>
    <xf numFmtId="0" fontId="33" fillId="0" borderId="0" xfId="19" applyFill="1" applyBorder="1" applyAlignment="1">
      <alignment horizontal="center" vertical="center" wrapText="1"/>
    </xf>
    <xf numFmtId="0" fontId="36" fillId="5" borderId="1" xfId="19" applyFont="1" applyFill="1" applyBorder="1" applyAlignment="1">
      <alignment horizontal="center" vertical="center" wrapText="1"/>
    </xf>
    <xf numFmtId="0" fontId="36" fillId="6" borderId="1" xfId="19" applyFont="1" applyFill="1" applyBorder="1" applyAlignment="1">
      <alignment horizontal="center" vertical="center" wrapText="1"/>
    </xf>
    <xf numFmtId="0" fontId="36" fillId="7" borderId="1" xfId="19" applyFont="1" applyFill="1" applyBorder="1" applyAlignment="1">
      <alignment vertical="center" wrapText="1"/>
    </xf>
    <xf numFmtId="0" fontId="33" fillId="0" borderId="0" xfId="19" applyBorder="1" applyAlignment="1">
      <alignment vertical="center" wrapText="1"/>
    </xf>
    <xf numFmtId="0" fontId="36" fillId="0" borderId="1" xfId="19" applyFont="1" applyBorder="1" applyAlignment="1">
      <alignment vertical="center" wrapText="1"/>
    </xf>
    <xf numFmtId="0" fontId="37" fillId="8" borderId="1" xfId="19" applyFont="1" applyFill="1" applyBorder="1" applyAlignment="1">
      <alignment vertical="center" wrapText="1"/>
    </xf>
    <xf numFmtId="0" fontId="37" fillId="0" borderId="1" xfId="19" applyFont="1" applyFill="1" applyBorder="1" applyAlignment="1">
      <alignment vertical="center" wrapText="1"/>
    </xf>
    <xf numFmtId="0" fontId="33" fillId="0" borderId="1" xfId="19" applyBorder="1" applyAlignment="1">
      <alignment vertical="center" wrapText="1"/>
    </xf>
    <xf numFmtId="0" fontId="33" fillId="0" borderId="1" xfId="19" applyBorder="1" applyAlignment="1">
      <alignment vertical="center"/>
    </xf>
    <xf numFmtId="49" fontId="36" fillId="5" borderId="1" xfId="19" applyNumberFormat="1" applyFont="1" applyFill="1" applyBorder="1" applyAlignment="1">
      <alignment horizontal="center" vertical="center" wrapText="1"/>
    </xf>
    <xf numFmtId="49" fontId="36" fillId="7" borderId="1" xfId="19" applyNumberFormat="1" applyFont="1" applyFill="1" applyBorder="1" applyAlignment="1">
      <alignment vertical="center" wrapText="1"/>
    </xf>
    <xf numFmtId="49" fontId="36" fillId="0" borderId="1" xfId="19" applyNumberFormat="1" applyFont="1" applyBorder="1" applyAlignment="1">
      <alignment vertical="center" wrapText="1"/>
    </xf>
    <xf numFmtId="49" fontId="37" fillId="0" borderId="1" xfId="19" applyNumberFormat="1" applyFont="1" applyFill="1" applyBorder="1" applyAlignment="1">
      <alignment vertical="center" wrapText="1"/>
    </xf>
    <xf numFmtId="0" fontId="33" fillId="9" borderId="1" xfId="19" applyFill="1" applyBorder="1" applyAlignment="1">
      <alignment vertical="center" wrapText="1"/>
    </xf>
    <xf numFmtId="49" fontId="33" fillId="0" borderId="1" xfId="19" applyNumberFormat="1" applyBorder="1" applyAlignment="1">
      <alignment vertical="center" wrapText="1"/>
    </xf>
    <xf numFmtId="0" fontId="38" fillId="9" borderId="1" xfId="19" applyFont="1" applyFill="1" applyBorder="1" applyAlignment="1">
      <alignment vertical="center" wrapText="1"/>
    </xf>
    <xf numFmtId="49" fontId="33" fillId="4" borderId="0" xfId="19" applyNumberFormat="1" applyFill="1" applyBorder="1" applyAlignment="1">
      <alignment horizontal="center" vertical="center" wrapText="1"/>
    </xf>
    <xf numFmtId="0" fontId="33" fillId="4" borderId="0" xfId="19" applyFill="1" applyBorder="1" applyAlignment="1">
      <alignment horizontal="center" vertical="center" wrapText="1"/>
    </xf>
    <xf numFmtId="0" fontId="33" fillId="7" borderId="9" xfId="19" applyFill="1" applyBorder="1" applyAlignment="1">
      <alignment vertical="center" wrapText="1"/>
    </xf>
    <xf numFmtId="0" fontId="33" fillId="6" borderId="1" xfId="19" applyFill="1" applyBorder="1" applyAlignment="1">
      <alignment vertical="center" wrapText="1"/>
    </xf>
    <xf numFmtId="0" fontId="33" fillId="0" borderId="9" xfId="19" applyBorder="1" applyAlignment="1">
      <alignment vertical="center" wrapText="1"/>
    </xf>
    <xf numFmtId="49" fontId="33" fillId="5" borderId="1" xfId="19" applyNumberFormat="1" applyFill="1" applyBorder="1" applyAlignment="1">
      <alignment horizontal="center" vertical="center" wrapText="1"/>
    </xf>
    <xf numFmtId="49" fontId="33" fillId="7" borderId="1" xfId="19" applyNumberFormat="1" applyFill="1" applyBorder="1" applyAlignment="1">
      <alignment vertical="center" wrapText="1"/>
    </xf>
    <xf numFmtId="49" fontId="39" fillId="0" borderId="1" xfId="19" applyNumberFormat="1" applyFont="1" applyFill="1" applyBorder="1" applyAlignment="1">
      <alignment vertical="center" wrapText="1"/>
    </xf>
    <xf numFmtId="49" fontId="33" fillId="0" borderId="1" xfId="19" applyNumberFormat="1" applyFill="1" applyBorder="1" applyAlignment="1">
      <alignment vertical="center" wrapText="1"/>
    </xf>
    <xf numFmtId="49" fontId="40" fillId="0" borderId="0" xfId="19" applyNumberFormat="1" applyFont="1" applyFill="1" applyAlignment="1">
      <alignment vertical="center" wrapText="1"/>
    </xf>
    <xf numFmtId="0" fontId="33" fillId="7" borderId="0" xfId="19" applyFill="1" applyBorder="1" applyAlignment="1">
      <alignment vertical="center" wrapText="1"/>
    </xf>
    <xf numFmtId="0" fontId="33" fillId="0" borderId="0" xfId="19" applyAlignment="1">
      <alignment horizontal="center" vertical="center" wrapText="1"/>
    </xf>
    <xf numFmtId="0" fontId="39" fillId="0" borderId="0" xfId="19" applyFont="1" applyFill="1" applyBorder="1" applyAlignment="1">
      <alignment vertical="center" wrapText="1"/>
    </xf>
    <xf numFmtId="0" fontId="33" fillId="0" borderId="0" xfId="19" applyFill="1" applyBorder="1" applyAlignment="1">
      <alignment vertical="center" wrapText="1"/>
    </xf>
    <xf numFmtId="0" fontId="33" fillId="10" borderId="1" xfId="19" applyFill="1" applyBorder="1" applyAlignment="1">
      <alignment vertical="center" wrapText="1"/>
    </xf>
    <xf numFmtId="49" fontId="33" fillId="10" borderId="1" xfId="19" applyNumberFormat="1" applyFill="1" applyBorder="1" applyAlignment="1">
      <alignment vertical="center" wrapText="1"/>
    </xf>
    <xf numFmtId="0" fontId="0" fillId="0" borderId="0" xfId="0" applyFill="1">
      <alignment vertical="center"/>
    </xf>
    <xf numFmtId="0" fontId="0" fillId="0" borderId="0" xfId="0" applyAlignment="1">
      <alignment vertical="center" wrapText="1"/>
    </xf>
    <xf numFmtId="0" fontId="41" fillId="0" borderId="1" xfId="0" applyFont="1" applyBorder="1">
      <alignment vertical="center"/>
    </xf>
    <xf numFmtId="0" fontId="41" fillId="0" borderId="5" xfId="0" applyFont="1" applyBorder="1" applyAlignment="1">
      <alignment vertical="center" wrapText="1"/>
    </xf>
    <xf numFmtId="0" fontId="41" fillId="0" borderId="5" xfId="0" applyFont="1" applyFill="1" applyBorder="1" applyAlignment="1">
      <alignment vertical="center" wrapText="1"/>
    </xf>
    <xf numFmtId="0" fontId="41" fillId="0" borderId="1" xfId="0" applyFont="1" applyFill="1" applyBorder="1">
      <alignment vertical="center"/>
    </xf>
    <xf numFmtId="0" fontId="41" fillId="0" borderId="5" xfId="0" applyFont="1" applyFill="1" applyBorder="1">
      <alignment vertical="center"/>
    </xf>
    <xf numFmtId="0" fontId="42" fillId="0" borderId="1" xfId="18" applyFont="1" applyFill="1" applyBorder="1" applyAlignment="1">
      <alignment horizontal="left" vertical="center"/>
    </xf>
    <xf numFmtId="0" fontId="42" fillId="0" borderId="1" xfId="18" applyFont="1" applyFill="1" applyBorder="1" applyAlignment="1">
      <alignment horizontal="left" vertical="center" wrapText="1"/>
    </xf>
    <xf numFmtId="0" fontId="42" fillId="0" borderId="1" xfId="0" applyFont="1" applyFill="1" applyBorder="1">
      <alignment vertical="center"/>
    </xf>
    <xf numFmtId="0" fontId="43" fillId="0" borderId="1" xfId="4" applyFont="1" applyBorder="1" applyAlignment="1">
      <alignment horizontal="right" vertical="center"/>
    </xf>
    <xf numFmtId="0" fontId="42" fillId="10" borderId="1" xfId="0" applyFont="1" applyFill="1" applyBorder="1">
      <alignment vertical="center"/>
    </xf>
    <xf numFmtId="0" fontId="43" fillId="0" borderId="12" xfId="4" applyFont="1" applyFill="1" applyBorder="1" applyAlignment="1">
      <alignment horizontal="right" vertical="center"/>
    </xf>
    <xf numFmtId="0" fontId="42" fillId="0" borderId="1" xfId="18" applyFont="1" applyBorder="1" applyAlignment="1">
      <alignment horizontal="left" vertical="center" wrapText="1"/>
    </xf>
    <xf numFmtId="0" fontId="42" fillId="0" borderId="1" xfId="18" applyFont="1" applyBorder="1" applyAlignment="1">
      <alignment horizontal="left" vertical="center"/>
    </xf>
    <xf numFmtId="0" fontId="42" fillId="0" borderId="1" xfId="0" applyFont="1" applyBorder="1">
      <alignment vertical="center"/>
    </xf>
    <xf numFmtId="0" fontId="42" fillId="0" borderId="0" xfId="0" applyFont="1" applyAlignment="1">
      <alignment vertical="center" wrapText="1"/>
    </xf>
    <xf numFmtId="0" fontId="42" fillId="0" borderId="1" xfId="18" applyFont="1" applyBorder="1" applyAlignment="1">
      <alignment vertical="center"/>
    </xf>
    <xf numFmtId="0" fontId="42" fillId="10" borderId="0" xfId="4" applyFont="1" applyFill="1">
      <alignment vertical="center"/>
    </xf>
    <xf numFmtId="0" fontId="42" fillId="11" borderId="0" xfId="4" applyFont="1" applyFill="1">
      <alignment vertical="center"/>
    </xf>
    <xf numFmtId="0" fontId="42" fillId="12" borderId="0" xfId="4" applyFont="1" applyFill="1">
      <alignment vertical="center"/>
    </xf>
    <xf numFmtId="0" fontId="42" fillId="0" borderId="0" xfId="4" applyFont="1" applyFill="1">
      <alignment vertical="center"/>
    </xf>
    <xf numFmtId="0" fontId="44" fillId="0" borderId="0" xfId="4" applyFont="1">
      <alignment vertical="center"/>
    </xf>
    <xf numFmtId="0" fontId="42" fillId="0" borderId="0" xfId="4" applyFont="1">
      <alignment vertical="center"/>
    </xf>
    <xf numFmtId="0" fontId="42" fillId="0" borderId="0" xfId="4" applyFont="1" applyAlignment="1">
      <alignment horizontal="right" vertical="center"/>
    </xf>
    <xf numFmtId="0" fontId="45" fillId="0" borderId="0" xfId="4" applyFont="1" applyAlignment="1">
      <alignment horizontal="right" vertical="center"/>
    </xf>
    <xf numFmtId="0" fontId="46" fillId="2" borderId="0" xfId="9" applyFont="1" applyFill="1" applyAlignment="1">
      <alignment vertical="center"/>
    </xf>
    <xf numFmtId="0" fontId="46" fillId="2" borderId="0" xfId="9" applyFont="1" applyFill="1" applyAlignment="1">
      <alignment horizontal="right" vertical="center"/>
    </xf>
    <xf numFmtId="0" fontId="45" fillId="2" borderId="0" xfId="9" applyFont="1" applyFill="1" applyAlignment="1">
      <alignment horizontal="right" vertical="center"/>
    </xf>
    <xf numFmtId="0" fontId="47" fillId="2" borderId="0" xfId="9" applyFont="1" applyFill="1">
      <alignment vertical="center"/>
    </xf>
    <xf numFmtId="0" fontId="47" fillId="2" borderId="0" xfId="9" applyFont="1" applyFill="1" applyAlignment="1">
      <alignment vertical="center" wrapText="1"/>
    </xf>
    <xf numFmtId="0" fontId="47" fillId="2" borderId="0" xfId="9" applyFont="1" applyFill="1" applyAlignment="1">
      <alignment horizontal="right" vertical="center" wrapText="1"/>
    </xf>
    <xf numFmtId="0" fontId="45" fillId="2" borderId="0" xfId="9" applyFont="1" applyFill="1" applyAlignment="1">
      <alignment horizontal="right" vertical="center" wrapText="1"/>
    </xf>
    <xf numFmtId="0" fontId="41" fillId="2" borderId="1" xfId="4" applyFont="1" applyFill="1" applyBorder="1" applyAlignment="1">
      <alignment horizontal="center" vertical="center"/>
    </xf>
    <xf numFmtId="0" fontId="41" fillId="2" borderId="1" xfId="4" applyFont="1" applyFill="1" applyBorder="1" applyAlignment="1">
      <alignment horizontal="right" vertical="center"/>
    </xf>
    <xf numFmtId="0" fontId="48" fillId="2" borderId="1" xfId="9" applyFont="1" applyFill="1" applyBorder="1" applyAlignment="1">
      <alignment horizontal="right" vertical="center" wrapText="1"/>
    </xf>
    <xf numFmtId="0" fontId="45" fillId="2" borderId="1" xfId="4" applyFont="1" applyFill="1" applyBorder="1" applyAlignment="1">
      <alignment horizontal="right" vertical="center"/>
    </xf>
    <xf numFmtId="0" fontId="41" fillId="10" borderId="1" xfId="4" applyFont="1" applyFill="1" applyBorder="1" applyAlignment="1">
      <alignment horizontal="left" vertical="center"/>
    </xf>
    <xf numFmtId="0" fontId="42" fillId="10" borderId="1" xfId="4" applyFont="1" applyFill="1" applyBorder="1">
      <alignment vertical="center"/>
    </xf>
    <xf numFmtId="0" fontId="42" fillId="10" borderId="1" xfId="4" applyFont="1" applyFill="1" applyBorder="1" applyAlignment="1">
      <alignment horizontal="right" vertical="center"/>
    </xf>
    <xf numFmtId="0" fontId="43" fillId="10" borderId="1" xfId="4" applyFont="1" applyFill="1" applyBorder="1" applyAlignment="1">
      <alignment horizontal="right" vertical="center"/>
    </xf>
    <xf numFmtId="0" fontId="45" fillId="10" borderId="1" xfId="4" applyFont="1" applyFill="1" applyBorder="1" applyAlignment="1">
      <alignment horizontal="right" vertical="center"/>
    </xf>
    <xf numFmtId="0" fontId="41" fillId="2" borderId="1" xfId="4" applyFont="1" applyFill="1" applyBorder="1" applyAlignment="1">
      <alignment horizontal="left" vertical="center" indent="1"/>
    </xf>
    <xf numFmtId="0" fontId="42" fillId="2" borderId="1" xfId="4" applyFont="1" applyFill="1" applyBorder="1">
      <alignment vertical="center"/>
    </xf>
    <xf numFmtId="0" fontId="42" fillId="2" borderId="1" xfId="4" applyFont="1" applyFill="1" applyBorder="1" applyAlignment="1">
      <alignment horizontal="right" vertical="center"/>
    </xf>
    <xf numFmtId="0" fontId="43" fillId="2" borderId="1" xfId="4" applyFont="1" applyFill="1" applyBorder="1" applyAlignment="1">
      <alignment horizontal="right" vertical="center"/>
    </xf>
    <xf numFmtId="0" fontId="42" fillId="2" borderId="1" xfId="4" applyFont="1" applyFill="1" applyBorder="1" applyAlignment="1">
      <alignment horizontal="left" vertical="center" indent="2"/>
    </xf>
    <xf numFmtId="0" fontId="41" fillId="2" borderId="1" xfId="4" applyFont="1" applyFill="1" applyBorder="1">
      <alignment vertical="center"/>
    </xf>
    <xf numFmtId="0" fontId="41" fillId="2" borderId="1" xfId="14" applyFont="1" applyFill="1" applyBorder="1" applyAlignment="1">
      <alignment horizontal="right" vertical="center"/>
    </xf>
    <xf numFmtId="0" fontId="42" fillId="2" borderId="1" xfId="4" applyFont="1" applyFill="1" applyBorder="1" applyAlignment="1">
      <alignment vertical="center" wrapText="1"/>
    </xf>
    <xf numFmtId="0" fontId="47" fillId="2" borderId="1" xfId="9" applyFont="1" applyFill="1" applyBorder="1" applyAlignment="1">
      <alignment horizontal="right" vertical="center" wrapText="1"/>
    </xf>
    <xf numFmtId="0" fontId="43" fillId="2" borderId="1" xfId="9" applyFont="1" applyFill="1" applyBorder="1" applyAlignment="1">
      <alignment horizontal="right" vertical="center" wrapText="1"/>
    </xf>
    <xf numFmtId="0" fontId="45" fillId="2" borderId="1" xfId="9" applyFont="1" applyFill="1" applyBorder="1" applyAlignment="1">
      <alignment horizontal="right" vertical="center" wrapText="1"/>
    </xf>
    <xf numFmtId="0" fontId="42" fillId="2" borderId="1" xfId="4" applyFont="1" applyFill="1" applyBorder="1" applyAlignment="1">
      <alignment horizontal="left" vertical="center" indent="1"/>
    </xf>
    <xf numFmtId="0" fontId="42" fillId="10" borderId="1" xfId="4" applyFont="1" applyFill="1" applyBorder="1" applyAlignment="1">
      <alignment horizontal="left" vertical="center" indent="2"/>
    </xf>
    <xf numFmtId="0" fontId="42" fillId="2" borderId="1" xfId="14" applyFont="1" applyFill="1" applyBorder="1" applyAlignment="1">
      <alignment horizontal="right" vertical="center"/>
    </xf>
    <xf numFmtId="176" fontId="42" fillId="2" borderId="1" xfId="14" applyNumberFormat="1" applyFont="1" applyFill="1" applyBorder="1" applyAlignment="1">
      <alignment horizontal="right" vertical="center"/>
    </xf>
    <xf numFmtId="0" fontId="46" fillId="2" borderId="1" xfId="9" applyFont="1" applyFill="1" applyBorder="1" applyAlignment="1">
      <alignment horizontal="justify" vertical="center"/>
    </xf>
    <xf numFmtId="0" fontId="45" fillId="2" borderId="1" xfId="9" applyFont="1" applyFill="1" applyBorder="1" applyAlignment="1">
      <alignment horizontal="justify" vertical="center" wrapText="1"/>
    </xf>
    <xf numFmtId="0" fontId="46" fillId="10" borderId="1" xfId="9" applyFont="1" applyFill="1" applyBorder="1" applyAlignment="1">
      <alignment horizontal="justify" vertical="center"/>
    </xf>
    <xf numFmtId="0" fontId="45" fillId="10" borderId="1" xfId="9" applyFont="1" applyFill="1" applyBorder="1" applyAlignment="1">
      <alignment horizontal="justify" vertical="center" wrapText="1"/>
    </xf>
    <xf numFmtId="0" fontId="45" fillId="10" borderId="1" xfId="9" applyFont="1" applyFill="1" applyBorder="1" applyAlignment="1">
      <alignment horizontal="right" vertical="center" wrapText="1"/>
    </xf>
    <xf numFmtId="0" fontId="43" fillId="10" borderId="1" xfId="9" applyFont="1" applyFill="1" applyBorder="1" applyAlignment="1">
      <alignment horizontal="right" vertical="center" wrapText="1"/>
    </xf>
    <xf numFmtId="0" fontId="47" fillId="2" borderId="1" xfId="9" applyFont="1" applyFill="1" applyBorder="1" applyAlignment="1">
      <alignment horizontal="left" vertical="center" indent="1"/>
    </xf>
    <xf numFmtId="0" fontId="42" fillId="2" borderId="1" xfId="4" applyFont="1" applyFill="1" applyBorder="1" applyAlignment="1">
      <alignment vertical="center"/>
    </xf>
    <xf numFmtId="0" fontId="46" fillId="2" borderId="1" xfId="9" applyFont="1" applyFill="1" applyBorder="1" applyAlignment="1">
      <alignment horizontal="left" vertical="center"/>
    </xf>
    <xf numFmtId="0" fontId="46" fillId="2" borderId="1" xfId="9" applyFont="1" applyFill="1" applyBorder="1" applyAlignment="1">
      <alignment horizontal="justify" vertical="center" wrapText="1"/>
    </xf>
    <xf numFmtId="0" fontId="47" fillId="2" borderId="1" xfId="9" applyFont="1" applyFill="1" applyBorder="1" applyAlignment="1">
      <alignment horizontal="justify" vertical="center" wrapText="1"/>
    </xf>
    <xf numFmtId="0" fontId="45" fillId="2" borderId="0" xfId="4" applyFont="1" applyFill="1" applyAlignment="1">
      <alignment horizontal="right" vertical="center"/>
    </xf>
    <xf numFmtId="0" fontId="46" fillId="10" borderId="1" xfId="9" applyFont="1" applyFill="1" applyBorder="1" applyAlignment="1">
      <alignment horizontal="left" vertical="center"/>
    </xf>
    <xf numFmtId="0" fontId="46" fillId="10" borderId="1" xfId="9" applyFont="1" applyFill="1" applyBorder="1" applyAlignment="1">
      <alignment horizontal="justify" vertical="center" wrapText="1"/>
    </xf>
    <xf numFmtId="0" fontId="41" fillId="10" borderId="1" xfId="14" applyFont="1" applyFill="1" applyBorder="1" applyAlignment="1">
      <alignment horizontal="right" vertical="center"/>
    </xf>
    <xf numFmtId="0" fontId="47" fillId="10" borderId="1" xfId="9" applyFont="1" applyFill="1" applyBorder="1" applyAlignment="1">
      <alignment horizontal="left" vertical="center" indent="1"/>
    </xf>
    <xf numFmtId="0" fontId="47" fillId="10" borderId="1" xfId="9" applyFont="1" applyFill="1" applyBorder="1" applyAlignment="1">
      <alignment horizontal="justify" vertical="center" wrapText="1"/>
    </xf>
    <xf numFmtId="0" fontId="42" fillId="10" borderId="1" xfId="14" applyFont="1" applyFill="1" applyBorder="1" applyAlignment="1">
      <alignment horizontal="right" vertical="center"/>
    </xf>
    <xf numFmtId="0" fontId="47" fillId="10" borderId="1" xfId="9" applyFont="1" applyFill="1" applyBorder="1" applyAlignment="1">
      <alignment horizontal="right" vertical="center" wrapText="1"/>
    </xf>
    <xf numFmtId="0" fontId="49" fillId="2" borderId="1" xfId="9" applyFont="1" applyFill="1" applyBorder="1" applyAlignment="1">
      <alignment horizontal="right" vertical="center" wrapText="1"/>
    </xf>
    <xf numFmtId="0" fontId="49" fillId="2" borderId="1" xfId="4" applyFont="1" applyFill="1" applyBorder="1" applyAlignment="1">
      <alignment horizontal="right" vertical="center"/>
    </xf>
    <xf numFmtId="0" fontId="50" fillId="2" borderId="1" xfId="4" applyFont="1" applyFill="1" applyBorder="1" applyAlignment="1">
      <alignment horizontal="right" vertical="center"/>
    </xf>
    <xf numFmtId="0" fontId="46" fillId="2" borderId="1" xfId="9" applyFont="1" applyFill="1" applyBorder="1" applyAlignment="1">
      <alignment horizontal="right" vertical="center" wrapText="1"/>
    </xf>
    <xf numFmtId="176" fontId="47" fillId="2" borderId="1" xfId="9" applyNumberFormat="1" applyFont="1" applyFill="1" applyBorder="1" applyAlignment="1">
      <alignment horizontal="right" vertical="center" wrapText="1"/>
    </xf>
    <xf numFmtId="0" fontId="42" fillId="2" borderId="1" xfId="14" applyFont="1" applyFill="1" applyBorder="1">
      <alignment vertical="center"/>
    </xf>
    <xf numFmtId="0" fontId="48" fillId="2" borderId="1" xfId="9" applyFont="1" applyFill="1" applyBorder="1" applyAlignment="1">
      <alignment horizontal="center" vertical="center" wrapText="1"/>
    </xf>
    <xf numFmtId="0" fontId="48" fillId="2" borderId="1" xfId="9" applyFont="1" applyFill="1" applyBorder="1" applyAlignment="1">
      <alignment horizontal="center" vertical="center"/>
    </xf>
    <xf numFmtId="0" fontId="48" fillId="2" borderId="1" xfId="4" applyFont="1" applyFill="1" applyBorder="1">
      <alignment vertical="center"/>
    </xf>
    <xf numFmtId="0" fontId="49" fillId="10" borderId="1" xfId="4" applyFont="1" applyFill="1" applyBorder="1" applyAlignment="1">
      <alignment horizontal="left" vertical="center"/>
    </xf>
    <xf numFmtId="0" fontId="42" fillId="10" borderId="1" xfId="4" applyFont="1" applyFill="1" applyBorder="1" applyAlignment="1">
      <alignment vertical="center" wrapText="1"/>
    </xf>
    <xf numFmtId="0" fontId="47" fillId="10" borderId="1" xfId="9" applyFont="1" applyFill="1" applyBorder="1">
      <alignment vertical="center"/>
    </xf>
    <xf numFmtId="0" fontId="49" fillId="2" borderId="1" xfId="4" applyFont="1" applyFill="1" applyBorder="1" applyAlignment="1">
      <alignment horizontal="left" vertical="center"/>
    </xf>
    <xf numFmtId="0" fontId="47" fillId="2" borderId="1" xfId="9" applyFont="1" applyFill="1" applyBorder="1">
      <alignment vertical="center"/>
    </xf>
    <xf numFmtId="0" fontId="47" fillId="2" borderId="1" xfId="9" applyFont="1" applyFill="1" applyBorder="1" applyAlignment="1">
      <alignment horizontal="left" vertical="center"/>
    </xf>
    <xf numFmtId="0" fontId="47" fillId="2" borderId="1" xfId="9" applyFont="1" applyFill="1" applyBorder="1" applyAlignment="1">
      <alignment horizontal="left" vertical="center" wrapText="1"/>
    </xf>
    <xf numFmtId="0" fontId="47" fillId="10" borderId="1" xfId="9" applyFont="1" applyFill="1" applyBorder="1" applyAlignment="1">
      <alignment horizontal="left" vertical="center" wrapText="1"/>
    </xf>
    <xf numFmtId="0" fontId="45" fillId="10" borderId="0" xfId="4" applyFont="1" applyFill="1" applyAlignment="1">
      <alignment horizontal="right" vertical="center"/>
    </xf>
    <xf numFmtId="0" fontId="42" fillId="2" borderId="0" xfId="4" applyFont="1" applyFill="1">
      <alignment vertical="center"/>
    </xf>
    <xf numFmtId="0" fontId="45" fillId="2" borderId="0" xfId="9" applyFont="1" applyFill="1" applyBorder="1" applyAlignment="1">
      <alignment horizontal="right" vertical="center" wrapText="1"/>
    </xf>
    <xf numFmtId="0" fontId="44" fillId="2" borderId="1" xfId="9" applyFont="1" applyFill="1" applyBorder="1" applyAlignment="1">
      <alignment horizontal="left" vertical="center" indent="1"/>
    </xf>
    <xf numFmtId="0" fontId="44" fillId="2" borderId="1" xfId="9" applyFont="1" applyFill="1" applyBorder="1" applyAlignment="1">
      <alignment horizontal="justify" vertical="center" wrapText="1"/>
    </xf>
    <xf numFmtId="0" fontId="51" fillId="2" borderId="1" xfId="14" applyFont="1" applyFill="1" applyBorder="1" applyAlignment="1">
      <alignment horizontal="right" vertical="center"/>
    </xf>
    <xf numFmtId="0" fontId="44" fillId="2" borderId="1" xfId="9" applyFont="1" applyFill="1" applyBorder="1" applyAlignment="1">
      <alignment horizontal="right" vertical="center" wrapText="1"/>
    </xf>
    <xf numFmtId="0" fontId="44" fillId="2" borderId="1" xfId="9" applyFont="1" applyFill="1" applyBorder="1" applyAlignment="1">
      <alignment horizontal="left" vertical="center" wrapText="1"/>
    </xf>
    <xf numFmtId="0" fontId="44" fillId="2" borderId="1" xfId="9" applyFont="1" applyFill="1" applyBorder="1">
      <alignment vertical="center"/>
    </xf>
    <xf numFmtId="0" fontId="44" fillId="2" borderId="1" xfId="4" applyFont="1" applyFill="1" applyBorder="1">
      <alignment vertical="center"/>
    </xf>
    <xf numFmtId="0" fontId="20" fillId="0" borderId="0" xfId="7" applyFont="1" applyFill="1" applyAlignment="1">
      <alignment vertical="center" wrapText="1"/>
    </xf>
    <xf numFmtId="0" fontId="52" fillId="0" borderId="0" xfId="7" applyFont="1" applyFill="1" applyAlignment="1">
      <alignment vertical="center" wrapText="1"/>
    </xf>
    <xf numFmtId="0" fontId="23" fillId="2" borderId="1" xfId="9" applyFont="1" applyFill="1" applyBorder="1" applyAlignment="1">
      <alignment horizontal="left" vertical="center" wrapText="1"/>
    </xf>
    <xf numFmtId="0" fontId="20" fillId="0" borderId="8" xfId="7" applyFont="1" applyFill="1" applyBorder="1" applyAlignment="1">
      <alignment horizontal="center" vertical="center" wrapText="1"/>
    </xf>
    <xf numFmtId="0" fontId="20" fillId="0" borderId="1" xfId="7" applyFont="1" applyFill="1" applyBorder="1" applyAlignment="1">
      <alignment horizontal="center" vertical="center" wrapText="1"/>
    </xf>
    <xf numFmtId="0" fontId="20" fillId="0" borderId="1" xfId="7" applyFont="1" applyFill="1" applyBorder="1" applyAlignment="1">
      <alignment horizontal="left" vertical="center" wrapText="1"/>
    </xf>
    <xf numFmtId="0" fontId="20" fillId="0" borderId="1" xfId="7" applyFont="1" applyFill="1" applyBorder="1" applyAlignment="1">
      <alignment vertical="center" wrapText="1"/>
    </xf>
    <xf numFmtId="0" fontId="27" fillId="0" borderId="1" xfId="7" applyFont="1" applyFill="1" applyBorder="1" applyAlignment="1">
      <alignment horizontal="center" vertical="center" wrapText="1"/>
    </xf>
    <xf numFmtId="0" fontId="27" fillId="0" borderId="4" xfId="7" applyFont="1" applyFill="1" applyBorder="1" applyAlignment="1">
      <alignment horizontal="left" vertical="center" wrapText="1"/>
    </xf>
    <xf numFmtId="0" fontId="52" fillId="0" borderId="8" xfId="7" applyFont="1" applyFill="1" applyBorder="1" applyAlignment="1">
      <alignment horizontal="center" vertical="center" wrapText="1"/>
    </xf>
    <xf numFmtId="0" fontId="20" fillId="0" borderId="0" xfId="7" applyFont="1" applyFill="1" applyBorder="1" applyAlignment="1">
      <alignment horizontal="center" vertical="center" wrapText="1"/>
    </xf>
    <xf numFmtId="0" fontId="20" fillId="0" borderId="0" xfId="7" applyFont="1" applyFill="1" applyBorder="1" applyAlignment="1">
      <alignment vertical="center" wrapText="1"/>
    </xf>
    <xf numFmtId="0" fontId="2" fillId="0" borderId="0" xfId="0" applyFont="1">
      <alignment vertical="center"/>
    </xf>
    <xf numFmtId="0" fontId="53" fillId="0" borderId="0" xfId="0" applyFont="1">
      <alignment vertical="center"/>
    </xf>
    <xf numFmtId="0" fontId="54" fillId="0" borderId="0" xfId="0" applyFont="1">
      <alignment vertical="center"/>
    </xf>
    <xf numFmtId="0" fontId="53" fillId="10" borderId="1" xfId="0" applyFont="1" applyFill="1" applyBorder="1">
      <alignment vertical="center"/>
    </xf>
    <xf numFmtId="0" fontId="54" fillId="0" borderId="1" xfId="0" applyFont="1" applyBorder="1">
      <alignment vertical="center"/>
    </xf>
    <xf numFmtId="0" fontId="54" fillId="0" borderId="1" xfId="0" applyFont="1" applyBorder="1" applyAlignment="1">
      <alignment vertical="center" wrapText="1"/>
    </xf>
    <xf numFmtId="0" fontId="55" fillId="0" borderId="0" xfId="0" applyFont="1" applyAlignment="1">
      <alignment vertical="center" wrapText="1"/>
    </xf>
    <xf numFmtId="0" fontId="55" fillId="0" borderId="0" xfId="0" applyFont="1">
      <alignment vertical="center"/>
    </xf>
    <xf numFmtId="0" fontId="55" fillId="0" borderId="0" xfId="0" applyFont="1" applyAlignment="1">
      <alignment horizontal="center" vertical="center"/>
    </xf>
    <xf numFmtId="0" fontId="55" fillId="10" borderId="1" xfId="0" applyFont="1" applyFill="1" applyBorder="1" applyAlignment="1">
      <alignment vertical="center" wrapText="1"/>
    </xf>
    <xf numFmtId="0" fontId="55" fillId="10" borderId="1" xfId="0" applyFont="1" applyFill="1" applyBorder="1" applyAlignment="1">
      <alignment horizontal="center" vertical="center" wrapText="1"/>
    </xf>
    <xf numFmtId="0" fontId="56" fillId="10" borderId="1" xfId="0" applyFont="1" applyFill="1" applyBorder="1" applyAlignment="1">
      <alignment vertical="center" wrapText="1"/>
    </xf>
    <xf numFmtId="0" fontId="35" fillId="10" borderId="1" xfId="0" applyFont="1" applyFill="1" applyBorder="1" applyAlignment="1">
      <alignment horizontal="center" vertical="center"/>
    </xf>
    <xf numFmtId="0" fontId="55" fillId="0" borderId="1" xfId="0" applyFont="1" applyBorder="1" applyAlignment="1">
      <alignment horizontal="center" vertical="center"/>
    </xf>
    <xf numFmtId="0" fontId="55" fillId="0" borderId="1" xfId="0" applyFont="1" applyBorder="1">
      <alignment vertical="center"/>
    </xf>
    <xf numFmtId="0" fontId="56" fillId="0" borderId="1" xfId="0" applyFont="1" applyBorder="1">
      <alignment vertical="center"/>
    </xf>
    <xf numFmtId="0" fontId="35" fillId="0" borderId="0" xfId="0" applyFont="1" applyAlignment="1">
      <alignment horizontal="left" vertical="center" wrapText="1"/>
    </xf>
    <xf numFmtId="0" fontId="36" fillId="0" borderId="0" xfId="0" applyFont="1">
      <alignment vertical="center"/>
    </xf>
    <xf numFmtId="0" fontId="35" fillId="0" borderId="0" xfId="0" applyFont="1">
      <alignment vertical="center"/>
    </xf>
    <xf numFmtId="0" fontId="35" fillId="0" borderId="0" xfId="0" applyFont="1" applyAlignment="1">
      <alignment horizontal="left" vertical="center"/>
    </xf>
    <xf numFmtId="0" fontId="35" fillId="4" borderId="1" xfId="0" applyFont="1" applyFill="1" applyBorder="1" applyAlignment="1">
      <alignment horizontal="left" vertical="center" wrapText="1"/>
    </xf>
    <xf numFmtId="0" fontId="36" fillId="13" borderId="1" xfId="0" applyFont="1" applyFill="1" applyBorder="1" applyAlignment="1">
      <alignment horizontal="center" vertical="center"/>
    </xf>
    <xf numFmtId="0" fontId="36" fillId="0" borderId="1" xfId="0" applyFont="1" applyBorder="1" applyAlignment="1">
      <alignment horizontal="center" vertical="center"/>
    </xf>
    <xf numFmtId="0" fontId="35" fillId="0" borderId="1" xfId="0" applyFont="1" applyBorder="1" applyAlignment="1">
      <alignment horizontal="center" vertical="center"/>
    </xf>
    <xf numFmtId="10" fontId="35" fillId="0" borderId="1" xfId="0" applyNumberFormat="1" applyFont="1" applyBorder="1" applyAlignment="1">
      <alignment horizontal="center" vertical="center"/>
    </xf>
    <xf numFmtId="176" fontId="57" fillId="0" borderId="1" xfId="0" applyNumberFormat="1" applyFont="1" applyBorder="1" applyAlignment="1">
      <alignment horizontal="center" vertical="center"/>
    </xf>
    <xf numFmtId="176" fontId="58" fillId="0" borderId="1" xfId="0" applyNumberFormat="1" applyFont="1" applyBorder="1" applyAlignment="1">
      <alignment horizontal="center" vertical="center"/>
    </xf>
    <xf numFmtId="0" fontId="35" fillId="13" borderId="1" xfId="0" applyFont="1" applyFill="1" applyBorder="1" applyAlignment="1">
      <alignment horizontal="center" vertical="center"/>
    </xf>
    <xf numFmtId="0" fontId="35" fillId="0" borderId="0" xfId="0" applyFont="1" applyBorder="1" applyAlignment="1">
      <alignment horizontal="center" vertical="center"/>
    </xf>
    <xf numFmtId="10" fontId="35" fillId="0" borderId="0" xfId="0" applyNumberFormat="1" applyFont="1" applyBorder="1" applyAlignment="1">
      <alignment horizontal="center" vertical="center"/>
    </xf>
    <xf numFmtId="176" fontId="57" fillId="0" borderId="0" xfId="0" applyNumberFormat="1" applyFont="1" applyBorder="1" applyAlignment="1">
      <alignment horizontal="center" vertical="center"/>
    </xf>
    <xf numFmtId="176" fontId="58" fillId="0" borderId="0" xfId="0" applyNumberFormat="1" applyFont="1" applyBorder="1" applyAlignment="1">
      <alignment horizontal="center" vertical="center"/>
    </xf>
    <xf numFmtId="10" fontId="35" fillId="0" borderId="0" xfId="0" applyNumberFormat="1" applyFont="1" applyAlignment="1">
      <alignment horizontal="left" vertical="center"/>
    </xf>
    <xf numFmtId="176" fontId="57" fillId="10" borderId="1" xfId="0" applyNumberFormat="1" applyFont="1" applyFill="1" applyBorder="1" applyAlignment="1">
      <alignment horizontal="center" vertical="center"/>
    </xf>
    <xf numFmtId="0" fontId="36" fillId="0" borderId="0" xfId="20" applyFont="1">
      <alignment vertical="center"/>
    </xf>
    <xf numFmtId="0" fontId="35" fillId="0" borderId="0" xfId="20" applyFont="1" applyAlignment="1">
      <alignment horizontal="center" vertical="center"/>
    </xf>
    <xf numFmtId="177" fontId="36" fillId="0" borderId="0" xfId="20" applyNumberFormat="1" applyFont="1">
      <alignment vertical="center"/>
    </xf>
    <xf numFmtId="0" fontId="35" fillId="0" borderId="0" xfId="20" applyFont="1">
      <alignment vertical="center"/>
    </xf>
    <xf numFmtId="0" fontId="35" fillId="14" borderId="1" xfId="20" applyFont="1" applyFill="1" applyBorder="1" applyAlignment="1">
      <alignment horizontal="center" vertical="center"/>
    </xf>
    <xf numFmtId="0" fontId="58" fillId="4" borderId="1" xfId="4" applyFont="1" applyFill="1" applyBorder="1" applyAlignment="1">
      <alignment horizontal="center" vertical="center" wrapText="1"/>
    </xf>
    <xf numFmtId="177" fontId="58" fillId="4" borderId="1" xfId="4" applyNumberFormat="1" applyFont="1" applyFill="1" applyBorder="1" applyAlignment="1">
      <alignment horizontal="center" vertical="center" wrapText="1"/>
    </xf>
    <xf numFmtId="0" fontId="36" fillId="0" borderId="1" xfId="20" applyFont="1" applyBorder="1">
      <alignment vertical="center"/>
    </xf>
    <xf numFmtId="0" fontId="36" fillId="0" borderId="1" xfId="20" applyFont="1" applyBorder="1" applyAlignment="1">
      <alignment vertical="center" wrapText="1"/>
    </xf>
    <xf numFmtId="0" fontId="35" fillId="15" borderId="1" xfId="0" applyFont="1" applyFill="1" applyBorder="1" applyAlignment="1">
      <alignment horizontal="center" vertical="center"/>
    </xf>
    <xf numFmtId="0" fontId="10" fillId="0" borderId="1" xfId="0" applyFont="1" applyBorder="1">
      <alignment vertical="center"/>
    </xf>
    <xf numFmtId="177" fontId="36" fillId="0" borderId="1" xfId="0" applyNumberFormat="1" applyFont="1" applyBorder="1">
      <alignment vertical="center"/>
    </xf>
    <xf numFmtId="0" fontId="35" fillId="0" borderId="0" xfId="4" applyFont="1" applyAlignment="1">
      <alignment horizontal="center" vertical="center" wrapText="1"/>
    </xf>
    <xf numFmtId="0" fontId="37" fillId="0" borderId="0" xfId="4" applyFont="1" applyAlignment="1">
      <alignment horizontal="right" vertical="center"/>
    </xf>
    <xf numFmtId="0" fontId="37" fillId="10" borderId="0" xfId="4" applyFont="1" applyFill="1" applyAlignment="1">
      <alignment horizontal="right" vertical="center"/>
    </xf>
    <xf numFmtId="0" fontId="37" fillId="0" borderId="0" xfId="4" applyFont="1" applyFill="1" applyAlignment="1">
      <alignment horizontal="right" vertical="center"/>
    </xf>
    <xf numFmtId="0" fontId="36" fillId="0" borderId="0" xfId="4" applyFont="1">
      <alignment vertical="center"/>
    </xf>
    <xf numFmtId="0" fontId="36" fillId="0" borderId="0" xfId="4" applyFont="1" applyAlignment="1">
      <alignment horizontal="left" vertical="center"/>
    </xf>
    <xf numFmtId="0" fontId="36" fillId="0" borderId="0" xfId="4" applyFont="1" applyAlignment="1">
      <alignment vertical="center"/>
    </xf>
    <xf numFmtId="0" fontId="36" fillId="0" borderId="0" xfId="4" applyFont="1" applyAlignment="1">
      <alignment vertical="center" wrapText="1"/>
    </xf>
    <xf numFmtId="0" fontId="36" fillId="0" borderId="0" xfId="4" applyFont="1" applyAlignment="1">
      <alignment horizontal="center" vertical="center" wrapText="1"/>
    </xf>
    <xf numFmtId="177" fontId="36" fillId="0" borderId="0" xfId="4" applyNumberFormat="1" applyFont="1" applyAlignment="1">
      <alignment horizontal="center" vertical="center" wrapText="1"/>
    </xf>
    <xf numFmtId="178" fontId="35" fillId="0" borderId="0" xfId="4" applyNumberFormat="1" applyFont="1" applyAlignment="1">
      <alignment horizontal="center" vertical="center" wrapText="1"/>
    </xf>
    <xf numFmtId="0" fontId="58" fillId="4" borderId="1" xfId="4" applyFont="1" applyFill="1" applyBorder="1" applyAlignment="1">
      <alignment horizontal="center" vertical="center"/>
    </xf>
    <xf numFmtId="0" fontId="37" fillId="0" borderId="1" xfId="0" applyFont="1" applyBorder="1" applyAlignment="1">
      <alignment horizontal="left" vertical="center"/>
    </xf>
    <xf numFmtId="0" fontId="37" fillId="0" borderId="1" xfId="0" applyFont="1" applyBorder="1">
      <alignment vertical="center"/>
    </xf>
    <xf numFmtId="0" fontId="37" fillId="0" borderId="1" xfId="0" applyFont="1" applyBorder="1" applyAlignment="1">
      <alignment vertical="center"/>
    </xf>
    <xf numFmtId="0" fontId="37" fillId="0" borderId="1" xfId="0" applyFont="1" applyBorder="1" applyAlignment="1">
      <alignment vertical="center" wrapText="1"/>
    </xf>
    <xf numFmtId="177" fontId="36" fillId="0" borderId="1" xfId="0" applyNumberFormat="1" applyFont="1" applyBorder="1" applyAlignment="1">
      <alignment horizontal="center" vertical="center"/>
    </xf>
    <xf numFmtId="0" fontId="37" fillId="0" borderId="1" xfId="0" applyFont="1" applyBorder="1" applyAlignment="1">
      <alignment vertical="center" wrapText="1"/>
    </xf>
    <xf numFmtId="0" fontId="37" fillId="0" borderId="5" xfId="0" applyFont="1" applyBorder="1" applyAlignment="1">
      <alignment horizontal="left" vertical="center"/>
    </xf>
    <xf numFmtId="0" fontId="59" fillId="0" borderId="1" xfId="0" applyFont="1" applyBorder="1">
      <alignment vertical="center"/>
    </xf>
    <xf numFmtId="0" fontId="37" fillId="10" borderId="1" xfId="0" applyFont="1" applyFill="1" applyBorder="1">
      <alignment vertical="center"/>
    </xf>
    <xf numFmtId="0" fontId="37" fillId="10" borderId="1" xfId="0" applyFont="1" applyFill="1" applyBorder="1" applyAlignment="1">
      <alignment vertical="center"/>
    </xf>
    <xf numFmtId="0" fontId="37" fillId="10" borderId="5" xfId="0" applyFont="1" applyFill="1" applyBorder="1" applyAlignment="1">
      <alignment horizontal="left" vertical="center"/>
    </xf>
    <xf numFmtId="0" fontId="59" fillId="10" borderId="1" xfId="0" applyFont="1" applyFill="1" applyBorder="1">
      <alignment vertical="center"/>
    </xf>
    <xf numFmtId="0" fontId="37" fillId="10" borderId="1" xfId="0" applyFont="1" applyFill="1" applyBorder="1" applyAlignment="1">
      <alignment vertical="center" wrapText="1"/>
    </xf>
    <xf numFmtId="0" fontId="37" fillId="10" borderId="1" xfId="0" applyFont="1" applyFill="1" applyBorder="1" applyAlignment="1">
      <alignment vertical="center" wrapText="1"/>
    </xf>
    <xf numFmtId="0" fontId="37" fillId="10" borderId="6" xfId="0" applyFont="1" applyFill="1" applyBorder="1" applyAlignment="1">
      <alignment horizontal="left" vertical="center"/>
    </xf>
    <xf numFmtId="10" fontId="59" fillId="10" borderId="1" xfId="0" applyNumberFormat="1" applyFont="1" applyFill="1" applyBorder="1" applyAlignment="1">
      <alignment horizontal="center" vertical="center"/>
    </xf>
    <xf numFmtId="0" fontId="37" fillId="0" borderId="1" xfId="0" applyFont="1" applyFill="1" applyBorder="1">
      <alignment vertical="center"/>
    </xf>
    <xf numFmtId="0" fontId="37" fillId="0" borderId="1" xfId="0" applyFont="1" applyFill="1" applyBorder="1" applyAlignment="1">
      <alignment vertical="center" wrapText="1"/>
    </xf>
    <xf numFmtId="0" fontId="37" fillId="0" borderId="1" xfId="0" applyFont="1" applyFill="1" applyBorder="1" applyAlignment="1">
      <alignment vertical="center"/>
    </xf>
    <xf numFmtId="0" fontId="37" fillId="10" borderId="1" xfId="4" applyFont="1" applyFill="1" applyBorder="1" applyAlignment="1">
      <alignment horizontal="right" vertical="center"/>
    </xf>
    <xf numFmtId="0" fontId="37" fillId="16" borderId="1" xfId="0" applyFont="1" applyFill="1" applyBorder="1" applyAlignment="1">
      <alignment horizontal="left" vertical="center"/>
    </xf>
    <xf numFmtId="0" fontId="37" fillId="16" borderId="1" xfId="0" applyFont="1" applyFill="1" applyBorder="1">
      <alignment vertical="center"/>
    </xf>
    <xf numFmtId="0" fontId="37" fillId="16" borderId="1" xfId="0" applyFont="1" applyFill="1" applyBorder="1" applyAlignment="1">
      <alignment vertical="center" wrapText="1"/>
    </xf>
    <xf numFmtId="178" fontId="58" fillId="4" borderId="1" xfId="4" applyNumberFormat="1" applyFont="1" applyFill="1" applyBorder="1" applyAlignment="1">
      <alignment horizontal="center" vertical="center" wrapText="1"/>
    </xf>
    <xf numFmtId="178" fontId="58" fillId="15" borderId="1" xfId="0" applyNumberFormat="1" applyFont="1" applyFill="1" applyBorder="1" applyAlignment="1">
      <alignment horizontal="center" vertical="center" wrapText="1"/>
    </xf>
    <xf numFmtId="0" fontId="37" fillId="0" borderId="1" xfId="4" applyFont="1" applyBorder="1" applyAlignment="1">
      <alignment horizontal="right" vertical="center"/>
    </xf>
    <xf numFmtId="0" fontId="59" fillId="0" borderId="1" xfId="4" applyFont="1" applyBorder="1" applyAlignment="1">
      <alignment horizontal="right" vertical="center"/>
    </xf>
    <xf numFmtId="178" fontId="57" fillId="10" borderId="1" xfId="0" applyNumberFormat="1" applyFont="1" applyFill="1" applyBorder="1" applyAlignment="1">
      <alignment horizontal="center" vertical="center" wrapText="1"/>
    </xf>
    <xf numFmtId="0" fontId="37" fillId="10" borderId="1" xfId="4" applyFont="1" applyFill="1" applyBorder="1" applyAlignment="1">
      <alignment horizontal="right" vertical="center"/>
    </xf>
    <xf numFmtId="178" fontId="58" fillId="10" borderId="1" xfId="0" applyNumberFormat="1" applyFont="1" applyFill="1" applyBorder="1" applyAlignment="1">
      <alignment horizontal="center" vertical="center" wrapText="1"/>
    </xf>
    <xf numFmtId="0" fontId="37" fillId="0" borderId="1" xfId="0" applyFont="1" applyFill="1" applyBorder="1" applyAlignment="1">
      <alignment vertical="center" wrapText="1"/>
    </xf>
    <xf numFmtId="0" fontId="37" fillId="0" borderId="1" xfId="4" applyFont="1" applyFill="1" applyBorder="1" applyAlignment="1">
      <alignment horizontal="right" vertical="center"/>
    </xf>
    <xf numFmtId="0" fontId="41" fillId="14" borderId="1" xfId="4" applyFont="1" applyFill="1" applyBorder="1" applyAlignment="1">
      <alignment horizontal="center" vertical="center"/>
    </xf>
    <xf numFmtId="0" fontId="48" fillId="17" borderId="1" xfId="9" applyFont="1" applyFill="1" applyBorder="1" applyAlignment="1">
      <alignment horizontal="center" vertical="center" wrapText="1"/>
    </xf>
    <xf numFmtId="0" fontId="48" fillId="17" borderId="1" xfId="9" applyFont="1" applyFill="1" applyBorder="1" applyAlignment="1">
      <alignment horizontal="center" vertical="center"/>
    </xf>
    <xf numFmtId="0" fontId="48" fillId="18" borderId="1" xfId="9" applyFont="1" applyFill="1" applyBorder="1" applyAlignment="1">
      <alignment horizontal="center" vertical="center"/>
    </xf>
    <xf numFmtId="0" fontId="41" fillId="10" borderId="1" xfId="4" applyFont="1" applyFill="1" applyBorder="1">
      <alignment vertical="center"/>
    </xf>
    <xf numFmtId="0" fontId="42" fillId="0" borderId="1" xfId="4" applyFont="1" applyBorder="1" applyAlignment="1">
      <alignment horizontal="left" vertical="center" indent="1"/>
    </xf>
    <xf numFmtId="0" fontId="42" fillId="0" borderId="1" xfId="4" applyFont="1" applyBorder="1">
      <alignment vertical="center"/>
    </xf>
    <xf numFmtId="0" fontId="49" fillId="0" borderId="1" xfId="4" applyFont="1" applyBorder="1" applyAlignment="1">
      <alignment horizontal="left" vertical="center"/>
    </xf>
    <xf numFmtId="0" fontId="42" fillId="0" borderId="1" xfId="4" applyFont="1" applyBorder="1" applyAlignment="1">
      <alignment vertical="center" wrapText="1"/>
    </xf>
    <xf numFmtId="0" fontId="41" fillId="0" borderId="1" xfId="4" applyFont="1" applyBorder="1">
      <alignment vertical="center"/>
    </xf>
    <xf numFmtId="0" fontId="41" fillId="11" borderId="1" xfId="4" applyFont="1" applyFill="1" applyBorder="1">
      <alignment vertical="center"/>
    </xf>
    <xf numFmtId="0" fontId="42" fillId="11" borderId="1" xfId="4" applyFont="1" applyFill="1" applyBorder="1" applyAlignment="1">
      <alignment vertical="center" wrapText="1"/>
    </xf>
    <xf numFmtId="0" fontId="47" fillId="11" borderId="1" xfId="9" applyFont="1" applyFill="1" applyBorder="1" applyAlignment="1">
      <alignment horizontal="right" vertical="center" wrapText="1"/>
    </xf>
    <xf numFmtId="0" fontId="49" fillId="11" borderId="1" xfId="4" applyFont="1" applyFill="1" applyBorder="1" applyAlignment="1">
      <alignment horizontal="left" vertical="center"/>
    </xf>
    <xf numFmtId="0" fontId="47" fillId="11" borderId="1" xfId="9" applyFont="1" applyFill="1" applyBorder="1">
      <alignment vertical="center"/>
    </xf>
    <xf numFmtId="0" fontId="42" fillId="11" borderId="1" xfId="4" applyFont="1" applyFill="1" applyBorder="1">
      <alignment vertical="center"/>
    </xf>
    <xf numFmtId="0" fontId="43" fillId="11" borderId="1" xfId="4" applyFont="1" applyFill="1" applyBorder="1" applyAlignment="1">
      <alignment horizontal="right" vertical="center"/>
    </xf>
    <xf numFmtId="0" fontId="46" fillId="11" borderId="1" xfId="9" applyFont="1" applyFill="1" applyBorder="1" applyAlignment="1">
      <alignment horizontal="justify" vertical="center"/>
    </xf>
    <xf numFmtId="0" fontId="45" fillId="11" borderId="1" xfId="9" applyFont="1" applyFill="1" applyBorder="1" applyAlignment="1">
      <alignment horizontal="justify" vertical="center" wrapText="1"/>
    </xf>
    <xf numFmtId="0" fontId="43" fillId="11" borderId="1" xfId="9" applyFont="1" applyFill="1" applyBorder="1" applyAlignment="1">
      <alignment horizontal="right" vertical="center" wrapText="1"/>
    </xf>
    <xf numFmtId="0" fontId="47" fillId="11" borderId="1" xfId="9" applyFont="1" applyFill="1" applyBorder="1" applyAlignment="1">
      <alignment horizontal="left" vertical="center"/>
    </xf>
    <xf numFmtId="0" fontId="47" fillId="0" borderId="1" xfId="9" applyFont="1" applyBorder="1" applyAlignment="1">
      <alignment horizontal="justify" vertical="center" wrapText="1"/>
    </xf>
    <xf numFmtId="0" fontId="46" fillId="11" borderId="1" xfId="9" applyFont="1" applyFill="1" applyBorder="1" applyAlignment="1">
      <alignment horizontal="left" vertical="center"/>
    </xf>
    <xf numFmtId="0" fontId="46" fillId="11" borderId="1" xfId="9" applyFont="1" applyFill="1" applyBorder="1" applyAlignment="1">
      <alignment horizontal="justify" vertical="center" wrapText="1"/>
    </xf>
    <xf numFmtId="0" fontId="47" fillId="11" borderId="1" xfId="9" applyFont="1" applyFill="1" applyBorder="1" applyAlignment="1">
      <alignment horizontal="left" vertical="center" wrapText="1"/>
    </xf>
    <xf numFmtId="0" fontId="47" fillId="0" borderId="1" xfId="9" applyFont="1" applyBorder="1" applyAlignment="1">
      <alignment horizontal="left" vertical="center" indent="1"/>
    </xf>
    <xf numFmtId="0" fontId="47" fillId="11" borderId="1" xfId="9" applyFont="1" applyFill="1" applyBorder="1" applyAlignment="1">
      <alignment horizontal="justify" vertical="center" wrapText="1"/>
    </xf>
    <xf numFmtId="0" fontId="48" fillId="18" borderId="1" xfId="4" applyFont="1" applyFill="1" applyBorder="1">
      <alignment vertical="center"/>
    </xf>
    <xf numFmtId="0" fontId="47" fillId="0" borderId="1" xfId="9" quotePrefix="1" applyFont="1" applyBorder="1" applyAlignment="1">
      <alignment horizontal="justify" vertical="center" wrapText="1"/>
    </xf>
    <xf numFmtId="0" fontId="43" fillId="2" borderId="1" xfId="9" quotePrefix="1" applyFont="1" applyFill="1" applyBorder="1" applyAlignment="1">
      <alignment horizontal="right" vertical="center" wrapText="1"/>
    </xf>
    <xf numFmtId="0" fontId="45" fillId="2" borderId="1" xfId="9" quotePrefix="1" applyFont="1" applyFill="1" applyBorder="1" applyAlignment="1">
      <alignment horizontal="right" vertical="center" wrapText="1"/>
    </xf>
    <xf numFmtId="0" fontId="47" fillId="2" borderId="1" xfId="9" quotePrefix="1" applyFont="1" applyFill="1" applyBorder="1" applyAlignment="1">
      <alignment horizontal="justify" vertical="center" wrapText="1"/>
    </xf>
    <xf numFmtId="0" fontId="47" fillId="10" borderId="1" xfId="9" quotePrefix="1" applyFont="1" applyFill="1" applyBorder="1" applyAlignment="1">
      <alignment horizontal="justify" vertical="center" wrapText="1"/>
    </xf>
    <xf numFmtId="0" fontId="47" fillId="2" borderId="1" xfId="9" quotePrefix="1" applyFont="1" applyFill="1" applyBorder="1" applyAlignment="1">
      <alignment horizontal="right" vertical="center" wrapText="1"/>
    </xf>
    <xf numFmtId="0" fontId="44" fillId="2" borderId="1" xfId="9" quotePrefix="1" applyFont="1" applyFill="1" applyBorder="1" applyAlignment="1">
      <alignment horizontal="justify" vertical="center" wrapText="1"/>
    </xf>
    <xf numFmtId="0" fontId="33" fillId="0" borderId="1" xfId="19" quotePrefix="1" applyBorder="1" applyAlignment="1">
      <alignment vertical="center" wrapText="1"/>
    </xf>
    <xf numFmtId="0" fontId="66" fillId="0" borderId="1" xfId="0" applyFont="1" applyBorder="1">
      <alignment vertical="center"/>
    </xf>
    <xf numFmtId="9" fontId="55" fillId="0" borderId="1" xfId="3" applyFont="1" applyBorder="1">
      <alignment vertical="center"/>
    </xf>
    <xf numFmtId="0" fontId="66" fillId="0" borderId="0" xfId="0" applyFont="1">
      <alignment vertical="center"/>
    </xf>
    <xf numFmtId="10" fontId="54" fillId="0" borderId="1" xfId="0" applyNumberFormat="1" applyFont="1" applyBorder="1">
      <alignment vertical="center"/>
    </xf>
    <xf numFmtId="176" fontId="54" fillId="0" borderId="1" xfId="3" applyNumberFormat="1" applyFont="1" applyBorder="1">
      <alignment vertical="center"/>
    </xf>
    <xf numFmtId="49" fontId="66" fillId="0" borderId="0" xfId="0" applyNumberFormat="1" applyFont="1">
      <alignment vertical="center"/>
    </xf>
    <xf numFmtId="10" fontId="54" fillId="0" borderId="0" xfId="0" applyNumberFormat="1" applyFont="1">
      <alignment vertical="center"/>
    </xf>
    <xf numFmtId="0" fontId="42" fillId="0" borderId="4" xfId="4" applyFont="1" applyBorder="1" applyAlignment="1">
      <alignment horizontal="center" vertical="center"/>
    </xf>
    <xf numFmtId="0" fontId="42" fillId="0" borderId="5" xfId="4" applyFont="1" applyBorder="1" applyAlignment="1">
      <alignment horizontal="center" vertical="center"/>
    </xf>
    <xf numFmtId="0" fontId="42" fillId="0" borderId="6" xfId="4" applyFont="1" applyBorder="1" applyAlignment="1">
      <alignment horizontal="center" vertical="center"/>
    </xf>
    <xf numFmtId="0" fontId="37" fillId="10" borderId="4" xfId="0" applyFont="1" applyFill="1" applyBorder="1" applyAlignment="1">
      <alignment horizontal="center" vertical="center" wrapText="1"/>
    </xf>
    <xf numFmtId="0" fontId="37" fillId="10" borderId="5" xfId="0" applyFont="1" applyFill="1" applyBorder="1" applyAlignment="1">
      <alignment horizontal="center" vertical="center" wrapText="1"/>
    </xf>
    <xf numFmtId="0" fontId="37" fillId="10" borderId="6" xfId="0" applyFont="1" applyFill="1" applyBorder="1" applyAlignment="1">
      <alignment horizontal="center" vertical="center" wrapText="1"/>
    </xf>
    <xf numFmtId="0" fontId="37" fillId="0" borderId="4"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 xfId="0" applyFont="1" applyBorder="1" applyAlignment="1">
      <alignment horizontal="center" vertical="center" wrapText="1"/>
    </xf>
    <xf numFmtId="0" fontId="37" fillId="0" borderId="4" xfId="0" applyFont="1" applyBorder="1" applyAlignment="1">
      <alignment horizontal="left" vertical="center"/>
    </xf>
    <xf numFmtId="0" fontId="37" fillId="0" borderId="5" xfId="0" applyFont="1" applyBorder="1" applyAlignment="1">
      <alignment horizontal="left" vertical="center"/>
    </xf>
    <xf numFmtId="0" fontId="37" fillId="0" borderId="6" xfId="0" applyFont="1" applyBorder="1" applyAlignment="1">
      <alignment horizontal="left" vertical="center"/>
    </xf>
    <xf numFmtId="0" fontId="37" fillId="10" borderId="4" xfId="0" applyFont="1" applyFill="1" applyBorder="1" applyAlignment="1">
      <alignment horizontal="left" vertical="center"/>
    </xf>
    <xf numFmtId="0" fontId="37" fillId="10" borderId="5" xfId="0" applyFont="1" applyFill="1" applyBorder="1" applyAlignment="1">
      <alignment horizontal="left" vertical="center"/>
    </xf>
    <xf numFmtId="0" fontId="37" fillId="10" borderId="6" xfId="0" applyFont="1" applyFill="1" applyBorder="1" applyAlignment="1">
      <alignment horizontal="left" vertical="center"/>
    </xf>
    <xf numFmtId="0" fontId="37" fillId="0" borderId="1" xfId="0" applyFont="1" applyBorder="1" applyAlignment="1">
      <alignment horizontal="left" vertical="center"/>
    </xf>
    <xf numFmtId="0" fontId="37" fillId="0" borderId="4"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4" xfId="0" applyFont="1" applyFill="1" applyBorder="1" applyAlignment="1">
      <alignment horizontal="left" vertical="center"/>
    </xf>
    <xf numFmtId="0" fontId="37" fillId="0" borderId="5" xfId="0" applyFont="1" applyFill="1" applyBorder="1" applyAlignment="1">
      <alignment horizontal="left" vertical="center"/>
    </xf>
    <xf numFmtId="0" fontId="37" fillId="0" borderId="6" xfId="0" applyFont="1" applyFill="1" applyBorder="1" applyAlignment="1">
      <alignment horizontal="left" vertical="center"/>
    </xf>
    <xf numFmtId="0" fontId="27" fillId="0" borderId="4" xfId="7" applyFont="1" applyFill="1" applyBorder="1" applyAlignment="1">
      <alignment horizontal="center" vertical="center" wrapText="1"/>
    </xf>
    <xf numFmtId="0" fontId="27" fillId="0" borderId="5" xfId="7" applyFont="1" applyFill="1" applyBorder="1" applyAlignment="1">
      <alignment horizontal="center" vertical="center" wrapText="1"/>
    </xf>
    <xf numFmtId="0" fontId="27" fillId="0" borderId="6" xfId="7" applyFont="1" applyFill="1" applyBorder="1" applyAlignment="1">
      <alignment horizontal="center" vertical="center" wrapText="1"/>
    </xf>
    <xf numFmtId="0" fontId="27" fillId="0" borderId="1" xfId="7" applyFont="1" applyFill="1" applyBorder="1" applyAlignment="1">
      <alignment horizontal="center" vertical="center" wrapText="1"/>
    </xf>
    <xf numFmtId="0" fontId="23" fillId="2" borderId="4" xfId="9" applyFont="1" applyFill="1" applyBorder="1" applyAlignment="1">
      <alignment horizontal="center" vertical="center" wrapText="1"/>
    </xf>
    <xf numFmtId="0" fontId="23" fillId="2" borderId="6" xfId="9" applyFont="1" applyFill="1" applyBorder="1" applyAlignment="1">
      <alignment horizontal="center" vertical="center" wrapText="1"/>
    </xf>
    <xf numFmtId="0" fontId="27" fillId="0" borderId="4" xfId="7" applyFont="1" applyFill="1" applyBorder="1" applyAlignment="1">
      <alignment horizontal="left" vertical="center" wrapText="1"/>
    </xf>
    <xf numFmtId="0" fontId="27" fillId="0" borderId="5" xfId="7" applyFont="1" applyFill="1" applyBorder="1" applyAlignment="1">
      <alignment horizontal="left" vertical="center" wrapText="1"/>
    </xf>
    <xf numFmtId="0" fontId="27" fillId="0" borderId="6" xfId="7" applyFont="1" applyFill="1" applyBorder="1" applyAlignment="1">
      <alignment horizontal="left" vertical="center" wrapText="1"/>
    </xf>
    <xf numFmtId="0" fontId="27" fillId="0" borderId="1" xfId="7" applyFont="1" applyFill="1" applyBorder="1" applyAlignment="1">
      <alignment horizontal="left" vertical="center" wrapText="1"/>
    </xf>
    <xf numFmtId="0" fontId="23" fillId="2" borderId="4" xfId="9" applyFont="1" applyFill="1" applyBorder="1" applyAlignment="1">
      <alignment horizontal="left" vertical="center" wrapText="1"/>
    </xf>
    <xf numFmtId="0" fontId="23" fillId="2" borderId="6" xfId="9" applyFont="1" applyFill="1" applyBorder="1" applyAlignment="1">
      <alignment horizontal="left" vertical="center" wrapText="1"/>
    </xf>
    <xf numFmtId="0" fontId="29" fillId="2" borderId="2" xfId="9" applyFont="1" applyFill="1" applyBorder="1" applyAlignment="1">
      <alignment horizontal="left" vertical="center" wrapText="1"/>
    </xf>
    <xf numFmtId="0" fontId="20" fillId="2" borderId="2" xfId="7" applyFont="1" applyFill="1" applyBorder="1" applyAlignment="1">
      <alignment horizontal="left" vertical="center" wrapText="1"/>
    </xf>
    <xf numFmtId="0" fontId="30" fillId="2" borderId="7" xfId="9" applyFont="1" applyFill="1" applyBorder="1" applyAlignment="1">
      <alignment horizontal="left" vertical="center" wrapText="1"/>
    </xf>
    <xf numFmtId="0" fontId="20" fillId="2" borderId="0" xfId="7" applyFont="1" applyFill="1" applyAlignment="1">
      <alignment horizontal="left" vertical="center" wrapText="1"/>
    </xf>
    <xf numFmtId="0" fontId="27" fillId="0" borderId="8" xfId="7" applyFont="1" applyFill="1" applyBorder="1" applyAlignment="1">
      <alignment horizontal="center" vertical="center" wrapText="1"/>
    </xf>
    <xf numFmtId="0" fontId="28" fillId="2" borderId="4" xfId="9" applyFont="1" applyFill="1" applyBorder="1" applyAlignment="1">
      <alignment horizontal="center" vertical="center" wrapText="1"/>
    </xf>
    <xf numFmtId="0" fontId="28" fillId="2" borderId="6" xfId="9" applyFont="1" applyFill="1" applyBorder="1" applyAlignment="1">
      <alignment horizontal="center" vertical="center" wrapText="1"/>
    </xf>
    <xf numFmtId="0" fontId="2" fillId="0" borderId="5" xfId="7" applyBorder="1" applyAlignment="1">
      <alignment horizontal="center" vertical="center" wrapText="1"/>
    </xf>
    <xf numFmtId="0" fontId="2" fillId="0" borderId="6" xfId="7" applyBorder="1" applyAlignment="1">
      <alignment horizontal="center" vertical="center" wrapText="1"/>
    </xf>
    <xf numFmtId="0" fontId="42" fillId="2" borderId="4" xfId="4" applyFont="1" applyFill="1" applyBorder="1" applyAlignment="1">
      <alignment horizontal="center" vertical="center"/>
    </xf>
    <xf numFmtId="0" fontId="42" fillId="2" borderId="5" xfId="4" applyFont="1" applyFill="1" applyBorder="1" applyAlignment="1">
      <alignment horizontal="center" vertical="center"/>
    </xf>
    <xf numFmtId="0" fontId="42" fillId="2" borderId="6" xfId="4" applyFont="1" applyFill="1" applyBorder="1" applyAlignment="1">
      <alignment horizontal="center" vertical="center"/>
    </xf>
    <xf numFmtId="0" fontId="42" fillId="0" borderId="1" xfId="18" applyFont="1" applyBorder="1" applyAlignment="1">
      <alignment horizontal="left" vertical="center" wrapText="1"/>
    </xf>
    <xf numFmtId="0" fontId="42" fillId="0" borderId="4" xfId="18" applyFont="1" applyBorder="1" applyAlignment="1">
      <alignment horizontal="center" vertical="center"/>
    </xf>
    <xf numFmtId="0" fontId="42" fillId="0" borderId="5" xfId="18" applyFont="1" applyBorder="1" applyAlignment="1">
      <alignment horizontal="center" vertical="center"/>
    </xf>
    <xf numFmtId="0" fontId="42" fillId="0" borderId="10" xfId="0" applyFont="1" applyFill="1" applyBorder="1" applyAlignment="1">
      <alignment horizontal="center" vertical="center"/>
    </xf>
    <xf numFmtId="0" fontId="42" fillId="0" borderId="8" xfId="0" applyFont="1" applyFill="1" applyBorder="1" applyAlignment="1">
      <alignment horizontal="center" vertical="center"/>
    </xf>
    <xf numFmtId="0" fontId="42" fillId="0" borderId="8" xfId="18" applyFont="1" applyFill="1" applyBorder="1" applyAlignment="1">
      <alignment horizontal="center" vertical="center"/>
    </xf>
    <xf numFmtId="0" fontId="42" fillId="0" borderId="13" xfId="18" applyFont="1" applyFill="1" applyBorder="1" applyAlignment="1">
      <alignment horizontal="center" vertical="center"/>
    </xf>
    <xf numFmtId="0" fontId="42" fillId="0" borderId="4" xfId="18" applyFont="1" applyFill="1" applyBorder="1" applyAlignment="1">
      <alignment horizontal="center" vertical="center"/>
    </xf>
    <xf numFmtId="0" fontId="42" fillId="0" borderId="5" xfId="18" applyFont="1" applyFill="1" applyBorder="1" applyAlignment="1">
      <alignment horizontal="center" vertical="center"/>
    </xf>
    <xf numFmtId="0" fontId="42" fillId="0" borderId="6" xfId="18" applyFont="1" applyFill="1" applyBorder="1" applyAlignment="1">
      <alignment horizontal="center" vertical="center"/>
    </xf>
    <xf numFmtId="0" fontId="42" fillId="0" borderId="1" xfId="18" applyFont="1" applyFill="1" applyBorder="1" applyAlignment="1">
      <alignment horizontal="left" vertical="center" wrapText="1"/>
    </xf>
    <xf numFmtId="0" fontId="33" fillId="0" borderId="0" xfId="19" applyAlignment="1">
      <alignment horizontal="center" vertical="center" wrapText="1"/>
    </xf>
    <xf numFmtId="0" fontId="36" fillId="5" borderId="1" xfId="19" applyFont="1" applyFill="1" applyBorder="1" applyAlignment="1">
      <alignment horizontal="center" vertical="center" wrapText="1"/>
    </xf>
    <xf numFmtId="176" fontId="33" fillId="0" borderId="0" xfId="19" applyNumberFormat="1" applyAlignment="1">
      <alignment horizontal="center" vertical="center" wrapText="1"/>
    </xf>
    <xf numFmtId="0" fontId="36" fillId="0" borderId="1" xfId="19" applyFont="1" applyBorder="1" applyAlignment="1">
      <alignment vertical="center" wrapText="1"/>
    </xf>
    <xf numFmtId="0" fontId="33" fillId="5" borderId="3" xfId="19" applyFill="1" applyBorder="1" applyAlignment="1">
      <alignment horizontal="center" vertical="center" wrapText="1"/>
    </xf>
    <xf numFmtId="0" fontId="33" fillId="5" borderId="2" xfId="19" applyFill="1" applyBorder="1" applyAlignment="1">
      <alignment horizontal="center" vertical="center" wrapText="1"/>
    </xf>
    <xf numFmtId="0" fontId="33" fillId="5" borderId="1" xfId="19" applyFill="1" applyBorder="1" applyAlignment="1">
      <alignment horizontal="center" vertical="center" wrapText="1"/>
    </xf>
    <xf numFmtId="0" fontId="33" fillId="4" borderId="12" xfId="19" applyFill="1" applyBorder="1" applyAlignment="1">
      <alignment horizontal="center" vertical="center" wrapText="1"/>
    </xf>
    <xf numFmtId="0" fontId="36" fillId="0" borderId="1" xfId="19" applyFont="1" applyBorder="1" applyAlignment="1">
      <alignment horizontal="center" vertical="center" wrapText="1"/>
    </xf>
    <xf numFmtId="0" fontId="33" fillId="0" borderId="1" xfId="19" applyBorder="1" applyAlignment="1">
      <alignment horizontal="center" vertical="center" wrapText="1"/>
    </xf>
    <xf numFmtId="0" fontId="33" fillId="10" borderId="1" xfId="19" applyFill="1" applyBorder="1" applyAlignment="1">
      <alignment horizontal="center" vertical="center" wrapText="1"/>
    </xf>
    <xf numFmtId="0" fontId="33" fillId="0" borderId="0" xfId="19" applyFill="1" applyBorder="1" applyAlignment="1">
      <alignment horizontal="center" vertical="center" wrapText="1"/>
    </xf>
    <xf numFmtId="0" fontId="35" fillId="4" borderId="1" xfId="19" applyFont="1" applyFill="1" applyBorder="1" applyAlignment="1">
      <alignment horizontal="center" vertical="center" wrapText="1"/>
    </xf>
    <xf numFmtId="49" fontId="33" fillId="4" borderId="1" xfId="19" applyNumberFormat="1" applyFill="1" applyBorder="1" applyAlignment="1">
      <alignment horizontal="center" vertical="center" wrapText="1"/>
    </xf>
    <xf numFmtId="49" fontId="33" fillId="5" borderId="1" xfId="19" applyNumberFormat="1" applyFill="1" applyBorder="1" applyAlignment="1">
      <alignment horizontal="center" vertical="center" wrapText="1"/>
    </xf>
    <xf numFmtId="0" fontId="27" fillId="0" borderId="4" xfId="7" applyFont="1" applyFill="1" applyBorder="1" applyAlignment="1">
      <alignment horizontal="center" vertical="top" wrapText="1"/>
    </xf>
    <xf numFmtId="0" fontId="27" fillId="0" borderId="5" xfId="7" applyFont="1" applyFill="1" applyBorder="1" applyAlignment="1">
      <alignment horizontal="center" vertical="top" wrapText="1"/>
    </xf>
    <xf numFmtId="0" fontId="27" fillId="0" borderId="6" xfId="7" applyFont="1" applyFill="1" applyBorder="1" applyAlignment="1">
      <alignment horizontal="center" vertical="top" wrapText="1"/>
    </xf>
    <xf numFmtId="0" fontId="27" fillId="0" borderId="1" xfId="7" applyFont="1" applyFill="1" applyBorder="1" applyAlignment="1">
      <alignment horizontal="center" vertical="top" wrapText="1"/>
    </xf>
    <xf numFmtId="0" fontId="32" fillId="0" borderId="1" xfId="7" applyFont="1" applyFill="1" applyBorder="1" applyAlignment="1">
      <alignment horizontal="center" vertical="top" wrapText="1"/>
    </xf>
    <xf numFmtId="0" fontId="13" fillId="0" borderId="4" xfId="7" applyFont="1" applyBorder="1" applyAlignment="1">
      <alignment horizontal="center" vertical="center" wrapText="1"/>
    </xf>
    <xf numFmtId="0" fontId="13" fillId="0" borderId="5" xfId="7" applyFont="1" applyBorder="1" applyAlignment="1">
      <alignment horizontal="center" vertical="center" wrapText="1"/>
    </xf>
    <xf numFmtId="0" fontId="13" fillId="0" borderId="6" xfId="7" applyFont="1" applyBorder="1" applyAlignment="1">
      <alignment horizontal="center" vertical="center" wrapText="1"/>
    </xf>
    <xf numFmtId="9" fontId="21" fillId="0" borderId="4" xfId="7" applyNumberFormat="1" applyFont="1" applyBorder="1" applyAlignment="1">
      <alignment horizontal="left" vertical="top" wrapText="1"/>
    </xf>
    <xf numFmtId="9" fontId="21" fillId="0" borderId="6" xfId="7" applyNumberFormat="1" applyFont="1" applyBorder="1" applyAlignment="1">
      <alignment horizontal="left" vertical="top" wrapText="1"/>
    </xf>
    <xf numFmtId="0" fontId="13" fillId="0" borderId="4" xfId="7" applyNumberFormat="1" applyFont="1" applyBorder="1" applyAlignment="1">
      <alignment horizontal="center" vertical="center" wrapText="1"/>
    </xf>
    <xf numFmtId="0" fontId="13" fillId="0" borderId="6" xfId="7" applyNumberFormat="1" applyFont="1" applyBorder="1" applyAlignment="1">
      <alignment horizontal="center" vertical="center" wrapText="1"/>
    </xf>
    <xf numFmtId="0" fontId="13" fillId="0" borderId="5" xfId="7" applyNumberFormat="1" applyFont="1" applyBorder="1" applyAlignment="1">
      <alignment horizontal="center" vertical="center" wrapText="1"/>
    </xf>
    <xf numFmtId="9" fontId="13" fillId="0" borderId="4" xfId="7" applyNumberFormat="1" applyFont="1" applyBorder="1" applyAlignment="1">
      <alignment horizontal="center" vertical="center" wrapText="1"/>
    </xf>
    <xf numFmtId="9" fontId="13" fillId="0" borderId="5" xfId="7" applyNumberFormat="1" applyFont="1" applyBorder="1" applyAlignment="1">
      <alignment horizontal="center" vertical="center" wrapText="1"/>
    </xf>
    <xf numFmtId="9" fontId="13" fillId="0" borderId="6" xfId="7" applyNumberFormat="1" applyFont="1" applyBorder="1" applyAlignment="1">
      <alignment horizontal="center" vertical="center" wrapText="1"/>
    </xf>
    <xf numFmtId="0" fontId="13" fillId="0" borderId="4" xfId="7" applyFont="1" applyBorder="1" applyAlignment="1">
      <alignment horizontal="left" vertical="center" wrapText="1"/>
    </xf>
    <xf numFmtId="0" fontId="13" fillId="0" borderId="6" xfId="7" applyFont="1" applyBorder="1" applyAlignment="1">
      <alignment horizontal="left" vertical="center" wrapText="1"/>
    </xf>
    <xf numFmtId="0" fontId="13" fillId="0" borderId="5" xfId="7" applyFont="1" applyBorder="1" applyAlignment="1">
      <alignment horizontal="left" vertical="center" wrapText="1"/>
    </xf>
    <xf numFmtId="0" fontId="2" fillId="2" borderId="4" xfId="7" applyFill="1" applyBorder="1" applyAlignment="1">
      <alignment horizontal="left" vertical="center"/>
    </xf>
    <xf numFmtId="0" fontId="2" fillId="2" borderId="6" xfId="7" applyFill="1" applyBorder="1" applyAlignment="1">
      <alignment horizontal="left" vertical="center"/>
    </xf>
    <xf numFmtId="0" fontId="2" fillId="2" borderId="5" xfId="7" applyFill="1" applyBorder="1" applyAlignment="1">
      <alignment horizontal="left" vertical="center"/>
    </xf>
    <xf numFmtId="0" fontId="14" fillId="0" borderId="4" xfId="7" applyFont="1" applyBorder="1" applyAlignment="1">
      <alignment horizontal="center" vertical="center" wrapText="1"/>
    </xf>
    <xf numFmtId="0" fontId="14" fillId="0" borderId="6" xfId="7" applyFont="1" applyBorder="1" applyAlignment="1">
      <alignment horizontal="center" vertical="center" wrapText="1"/>
    </xf>
    <xf numFmtId="0" fontId="14" fillId="0" borderId="5" xfId="7" applyFont="1" applyBorder="1" applyAlignment="1">
      <alignment horizontal="center" vertical="center" wrapText="1"/>
    </xf>
    <xf numFmtId="0" fontId="4" fillId="2" borderId="2" xfId="12" applyFont="1" applyFill="1" applyBorder="1" applyAlignment="1">
      <alignment vertical="center"/>
    </xf>
    <xf numFmtId="0" fontId="2" fillId="2" borderId="2" xfId="7" applyFill="1" applyBorder="1" applyAlignment="1">
      <alignment vertical="center"/>
    </xf>
    <xf numFmtId="0" fontId="5" fillId="2" borderId="3" xfId="12" applyFont="1" applyFill="1" applyBorder="1" applyAlignment="1">
      <alignment horizontal="left" vertical="center" wrapText="1"/>
    </xf>
    <xf numFmtId="0" fontId="5" fillId="2" borderId="3" xfId="12" applyFont="1" applyFill="1" applyBorder="1" applyAlignment="1">
      <alignment horizontal="left" vertical="center"/>
    </xf>
    <xf numFmtId="0" fontId="23" fillId="2" borderId="4" xfId="7" applyFont="1" applyFill="1" applyBorder="1" applyAlignment="1">
      <alignment horizontal="center" vertical="center" wrapText="1"/>
    </xf>
    <xf numFmtId="0" fontId="23" fillId="2" borderId="5" xfId="7" applyFont="1" applyFill="1" applyBorder="1" applyAlignment="1">
      <alignment horizontal="center" vertical="center" wrapText="1"/>
    </xf>
    <xf numFmtId="0" fontId="23" fillId="2" borderId="6" xfId="7" applyFont="1" applyFill="1" applyBorder="1" applyAlignment="1">
      <alignment horizontal="center" vertical="center" wrapText="1"/>
    </xf>
    <xf numFmtId="0" fontId="36" fillId="0" borderId="0" xfId="20" applyFont="1" applyBorder="1">
      <alignment vertical="center"/>
    </xf>
    <xf numFmtId="0" fontId="36" fillId="7" borderId="1" xfId="20" applyFont="1" applyFill="1" applyBorder="1">
      <alignment vertical="center"/>
    </xf>
    <xf numFmtId="0" fontId="36" fillId="7" borderId="0" xfId="20" applyFont="1" applyFill="1">
      <alignment vertical="center"/>
    </xf>
  </cellXfs>
  <cellStyles count="21">
    <cellStyle name="百分比" xfId="3" builtinId="5"/>
    <cellStyle name="常规" xfId="0" builtinId="0"/>
    <cellStyle name="常规 2" xfId="12" xr:uid="{00000000-0005-0000-0000-00003B000000}"/>
    <cellStyle name="常规 2 2" xfId="9" xr:uid="{00000000-0005-0000-0000-000033000000}"/>
    <cellStyle name="常规 2 2 2" xfId="5" xr:uid="{00000000-0005-0000-0000-000026000000}"/>
    <cellStyle name="常规 2 2 2 2" xfId="1" xr:uid="{00000000-0005-0000-0000-000002000000}"/>
    <cellStyle name="常规 2 2 2 3" xfId="8" xr:uid="{00000000-0005-0000-0000-00002F000000}"/>
    <cellStyle name="常规 2 2 3" xfId="6" xr:uid="{00000000-0005-0000-0000-000029000000}"/>
    <cellStyle name="常规 2 3" xfId="10" xr:uid="{00000000-0005-0000-0000-000037000000}"/>
    <cellStyle name="常规 2 3 2" xfId="11" xr:uid="{00000000-0005-0000-0000-000039000000}"/>
    <cellStyle name="常规 2 3 3" xfId="2" xr:uid="{00000000-0005-0000-0000-000006000000}"/>
    <cellStyle name="常规 2 4" xfId="13" xr:uid="{00000000-0005-0000-0000-00003C000000}"/>
    <cellStyle name="常规 3" xfId="14" xr:uid="{00000000-0005-0000-0000-00003D000000}"/>
    <cellStyle name="常规 3 2" xfId="7" xr:uid="{00000000-0005-0000-0000-00002D000000}"/>
    <cellStyle name="常规 4" xfId="15" xr:uid="{00000000-0005-0000-0000-00003E000000}"/>
    <cellStyle name="常规 4 2" xfId="16" xr:uid="{00000000-0005-0000-0000-00003F000000}"/>
    <cellStyle name="常规 5" xfId="17" xr:uid="{00000000-0005-0000-0000-000040000000}"/>
    <cellStyle name="常规 6" xfId="4" xr:uid="{00000000-0005-0000-0000-000010000000}"/>
    <cellStyle name="常规 7" xfId="18" xr:uid="{00000000-0005-0000-0000-000041000000}"/>
    <cellStyle name="常规 8" xfId="19" xr:uid="{00000000-0005-0000-0000-000042000000}"/>
    <cellStyle name="常规 9" xfId="20" xr:uid="{00000000-0005-0000-0000-00004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52390</xdr:rowOff>
    </xdr:from>
    <xdr:to>
      <xdr:col>10</xdr:col>
      <xdr:colOff>103952</xdr:colOff>
      <xdr:row>46</xdr:row>
      <xdr:rowOff>60949</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223520"/>
          <a:ext cx="6961505" cy="7723505"/>
        </a:xfrm>
        <a:prstGeom prst="rect">
          <a:avLst/>
        </a:prstGeom>
      </xdr:spPr>
    </xdr:pic>
    <xdr:clientData/>
  </xdr:twoCellAnchor>
  <xdr:twoCellAnchor editAs="oneCell">
    <xdr:from>
      <xdr:col>11</xdr:col>
      <xdr:colOff>395287</xdr:colOff>
      <xdr:row>1</xdr:row>
      <xdr:rowOff>52390</xdr:rowOff>
    </xdr:from>
    <xdr:to>
      <xdr:col>22</xdr:col>
      <xdr:colOff>490537</xdr:colOff>
      <xdr:row>46</xdr:row>
      <xdr:rowOff>128590</xdr:rowOff>
    </xdr:to>
    <xdr:pic>
      <xdr:nvPicPr>
        <xdr:cNvPr id="3" name="图片 2" descr="C:\Users\illicy\Documents\WXWork\1688852916280888\Cache\Image\2019-07\企业微信截图_15619802552030.png">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7938770" y="223520"/>
          <a:ext cx="7639050" cy="779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61"/>
  <sheetViews>
    <sheetView topLeftCell="A4" zoomScale="112" zoomScaleNormal="112" workbookViewId="0">
      <pane xSplit="1" ySplit="1" topLeftCell="B25" activePane="bottomRight" state="frozen"/>
      <selection pane="topRight"/>
      <selection pane="bottomLeft"/>
      <selection pane="bottomRight" activeCell="B31" sqref="B31"/>
    </sheetView>
  </sheetViews>
  <sheetFormatPr defaultColWidth="9" defaultRowHeight="13.8"/>
  <cols>
    <col min="1" max="1" width="10.26171875" style="153" customWidth="1"/>
    <col min="2" max="2" width="29.1015625" style="153" customWidth="1"/>
    <col min="3" max="3" width="24.1015625" style="153" customWidth="1"/>
    <col min="4" max="6" width="17.734375" style="153" customWidth="1"/>
    <col min="7" max="7" width="20.1015625" style="153" customWidth="1"/>
    <col min="8" max="8" width="13" style="153" customWidth="1"/>
    <col min="9" max="16384" width="9" style="153"/>
  </cols>
  <sheetData>
    <row r="2" spans="1:9" ht="14.1">
      <c r="A2" s="156" t="s">
        <v>0</v>
      </c>
      <c r="B2" s="156"/>
      <c r="C2" s="156"/>
      <c r="D2" s="156"/>
      <c r="E2" s="156"/>
      <c r="F2" s="156"/>
      <c r="G2" s="160"/>
      <c r="H2" s="160"/>
    </row>
    <row r="3" spans="1:9">
      <c r="A3" s="159"/>
      <c r="B3" s="159"/>
      <c r="C3" s="160"/>
      <c r="D3" s="160"/>
      <c r="E3" s="160"/>
      <c r="F3" s="160"/>
      <c r="G3" s="160"/>
      <c r="H3" s="159"/>
    </row>
    <row r="4" spans="1:9" ht="14.1">
      <c r="A4" s="335" t="s">
        <v>1</v>
      </c>
      <c r="B4" s="335" t="s">
        <v>2</v>
      </c>
      <c r="C4" s="335" t="s">
        <v>3</v>
      </c>
      <c r="D4" s="336" t="s">
        <v>4</v>
      </c>
      <c r="E4" s="336" t="s">
        <v>5</v>
      </c>
      <c r="F4" s="336" t="s">
        <v>6</v>
      </c>
      <c r="G4" s="337" t="s">
        <v>7</v>
      </c>
      <c r="H4" s="338" t="s">
        <v>8</v>
      </c>
      <c r="I4" s="362" t="s">
        <v>9</v>
      </c>
    </row>
    <row r="5" spans="1:9" s="148" customFormat="1" ht="14.1">
      <c r="A5" s="378" t="s">
        <v>10</v>
      </c>
      <c r="B5" s="339" t="s">
        <v>11</v>
      </c>
      <c r="C5" s="168" t="s">
        <v>12</v>
      </c>
      <c r="D5" s="170">
        <v>90</v>
      </c>
      <c r="E5" s="205">
        <v>33</v>
      </c>
      <c r="F5" s="215" t="s">
        <v>13</v>
      </c>
      <c r="G5" s="168"/>
      <c r="H5" s="217" t="s">
        <v>14</v>
      </c>
      <c r="I5" s="168" t="s">
        <v>15</v>
      </c>
    </row>
    <row r="6" spans="1:9" ht="14.1">
      <c r="A6" s="379"/>
      <c r="B6" s="340" t="s">
        <v>16</v>
      </c>
      <c r="C6" s="341" t="s">
        <v>17</v>
      </c>
      <c r="D6" s="140">
        <v>1001</v>
      </c>
      <c r="E6" s="140"/>
      <c r="F6" s="342" t="s">
        <v>13</v>
      </c>
      <c r="G6" s="343" t="s">
        <v>18</v>
      </c>
      <c r="H6" s="219"/>
      <c r="I6" s="341"/>
    </row>
    <row r="7" spans="1:9" ht="14.1">
      <c r="A7" s="379"/>
      <c r="B7" s="340" t="s">
        <v>19</v>
      </c>
      <c r="C7" s="341" t="s">
        <v>20</v>
      </c>
      <c r="D7" s="140">
        <v>2002</v>
      </c>
      <c r="E7" s="140"/>
      <c r="F7" s="342" t="s">
        <v>13</v>
      </c>
      <c r="G7" s="343" t="s">
        <v>21</v>
      </c>
      <c r="H7" s="341"/>
      <c r="I7" s="341"/>
    </row>
    <row r="8" spans="1:9" ht="14.1">
      <c r="A8" s="380"/>
      <c r="B8" s="344" t="s">
        <v>22</v>
      </c>
      <c r="C8" s="341" t="s">
        <v>23</v>
      </c>
      <c r="D8" s="140">
        <v>12012</v>
      </c>
      <c r="E8" s="140"/>
      <c r="F8" s="342" t="s">
        <v>24</v>
      </c>
      <c r="G8" s="343" t="s">
        <v>25</v>
      </c>
      <c r="H8" s="341"/>
      <c r="I8" s="341"/>
    </row>
    <row r="9" spans="1:9" s="149" customFormat="1" ht="41.4">
      <c r="A9" s="378" t="s">
        <v>26</v>
      </c>
      <c r="B9" s="345" t="s">
        <v>27</v>
      </c>
      <c r="C9" s="346" t="s">
        <v>28</v>
      </c>
      <c r="D9" s="347">
        <v>1525</v>
      </c>
      <c r="E9" s="347">
        <v>1665</v>
      </c>
      <c r="F9" s="348" t="s">
        <v>13</v>
      </c>
      <c r="G9" s="349" t="s">
        <v>29</v>
      </c>
      <c r="H9" s="349" t="s">
        <v>14</v>
      </c>
      <c r="I9" s="350" t="s">
        <v>15</v>
      </c>
    </row>
    <row r="10" spans="1:9" ht="14.1">
      <c r="A10" s="379"/>
      <c r="B10" s="340" t="s">
        <v>30</v>
      </c>
      <c r="C10" s="341" t="s">
        <v>31</v>
      </c>
      <c r="D10" s="140">
        <v>360</v>
      </c>
      <c r="E10" s="140"/>
      <c r="F10" s="342" t="s">
        <v>13</v>
      </c>
      <c r="G10" s="343" t="s">
        <v>18</v>
      </c>
      <c r="H10" s="219"/>
      <c r="I10" s="341"/>
    </row>
    <row r="11" spans="1:9" ht="14.1">
      <c r="A11" s="379"/>
      <c r="B11" s="340" t="s">
        <v>32</v>
      </c>
      <c r="C11" s="341" t="s">
        <v>33</v>
      </c>
      <c r="D11" s="140">
        <v>450</v>
      </c>
      <c r="E11" s="140"/>
      <c r="F11" s="342" t="s">
        <v>13</v>
      </c>
      <c r="G11" s="343" t="s">
        <v>18</v>
      </c>
      <c r="H11" s="219"/>
      <c r="I11" s="341"/>
    </row>
    <row r="12" spans="1:9" s="149" customFormat="1" ht="14.1">
      <c r="A12" s="379"/>
      <c r="B12" s="350" t="s">
        <v>34</v>
      </c>
      <c r="C12" s="350" t="s">
        <v>35</v>
      </c>
      <c r="D12" s="351">
        <f>5*D9</f>
        <v>7625</v>
      </c>
      <c r="E12" s="347">
        <v>10015</v>
      </c>
      <c r="F12" s="348" t="s">
        <v>13</v>
      </c>
      <c r="G12" s="346"/>
      <c r="H12" s="349" t="s">
        <v>14</v>
      </c>
      <c r="I12" s="350" t="s">
        <v>15</v>
      </c>
    </row>
    <row r="13" spans="1:9" s="149" customFormat="1" ht="14.1">
      <c r="A13" s="380"/>
      <c r="B13" s="350" t="s">
        <v>36</v>
      </c>
      <c r="C13" s="350" t="s">
        <v>37</v>
      </c>
      <c r="D13" s="351">
        <f>900*D5</f>
        <v>81000</v>
      </c>
      <c r="E13" s="347">
        <v>10723</v>
      </c>
      <c r="F13" s="348" t="s">
        <v>13</v>
      </c>
      <c r="G13" s="346"/>
      <c r="H13" s="349" t="s">
        <v>14</v>
      </c>
      <c r="I13" s="350" t="s">
        <v>15</v>
      </c>
    </row>
    <row r="14" spans="1:9" s="149" customFormat="1" ht="14.1">
      <c r="A14" s="378" t="s">
        <v>38</v>
      </c>
      <c r="B14" s="352" t="s">
        <v>39</v>
      </c>
      <c r="C14" s="353"/>
      <c r="D14" s="354">
        <f>D15*D9+D16</f>
        <v>4580</v>
      </c>
      <c r="E14" s="347">
        <v>4977</v>
      </c>
      <c r="F14" s="353"/>
      <c r="G14" s="355"/>
      <c r="H14" s="349" t="s">
        <v>14</v>
      </c>
      <c r="I14" s="350" t="s">
        <v>15</v>
      </c>
    </row>
    <row r="15" spans="1:9">
      <c r="A15" s="379"/>
      <c r="B15" s="193" t="s">
        <v>40</v>
      </c>
      <c r="C15" s="194"/>
      <c r="D15" s="356">
        <v>3</v>
      </c>
      <c r="E15" s="356"/>
      <c r="F15" s="194" t="s">
        <v>13</v>
      </c>
      <c r="G15" s="194"/>
      <c r="H15" s="341"/>
      <c r="I15" s="341"/>
    </row>
    <row r="16" spans="1:9">
      <c r="A16" s="379"/>
      <c r="B16" s="193" t="s">
        <v>41</v>
      </c>
      <c r="C16" s="194"/>
      <c r="D16" s="356">
        <v>5</v>
      </c>
      <c r="E16" s="356"/>
      <c r="F16" s="194" t="s">
        <v>13</v>
      </c>
      <c r="G16" s="194"/>
      <c r="H16" s="341"/>
      <c r="I16" s="341"/>
    </row>
    <row r="17" spans="1:9" s="149" customFormat="1" ht="14.1">
      <c r="A17" s="379"/>
      <c r="B17" s="357" t="s">
        <v>42</v>
      </c>
      <c r="C17" s="358"/>
      <c r="D17" s="354">
        <f>D18*D9</f>
        <v>228750</v>
      </c>
      <c r="E17" s="347">
        <v>461991</v>
      </c>
      <c r="F17" s="358"/>
      <c r="G17" s="359"/>
      <c r="H17" s="349" t="s">
        <v>43</v>
      </c>
      <c r="I17" s="350" t="s">
        <v>15</v>
      </c>
    </row>
    <row r="18" spans="1:9">
      <c r="A18" s="379"/>
      <c r="B18" s="360" t="s">
        <v>44</v>
      </c>
      <c r="C18" s="356"/>
      <c r="D18" s="356">
        <v>150</v>
      </c>
      <c r="E18" s="356"/>
      <c r="F18" s="363" t="s">
        <v>13</v>
      </c>
      <c r="G18" s="221"/>
      <c r="H18" s="219"/>
      <c r="I18" s="341"/>
    </row>
    <row r="19" spans="1:9">
      <c r="A19" s="379"/>
      <c r="B19" s="360" t="s">
        <v>45</v>
      </c>
      <c r="C19" s="356"/>
      <c r="D19" s="356">
        <v>300</v>
      </c>
      <c r="E19" s="356"/>
      <c r="F19" s="363" t="s">
        <v>13</v>
      </c>
      <c r="G19" s="221"/>
      <c r="H19" s="219"/>
      <c r="I19" s="341"/>
    </row>
    <row r="20" spans="1:9">
      <c r="A20" s="379"/>
      <c r="B20" s="360" t="s">
        <v>46</v>
      </c>
      <c r="C20" s="356"/>
      <c r="D20" s="356">
        <v>7</v>
      </c>
      <c r="E20" s="356"/>
      <c r="F20" s="363" t="s">
        <v>47</v>
      </c>
      <c r="G20" s="221"/>
      <c r="H20" s="219"/>
      <c r="I20" s="341"/>
    </row>
    <row r="21" spans="1:9" s="149" customFormat="1" ht="14.1">
      <c r="A21" s="379"/>
      <c r="B21" s="357" t="s">
        <v>48</v>
      </c>
      <c r="C21" s="361"/>
      <c r="D21" s="354">
        <f>D22*D9</f>
        <v>1220000</v>
      </c>
      <c r="E21" s="347">
        <v>2505313</v>
      </c>
      <c r="F21" s="361"/>
      <c r="G21" s="359"/>
      <c r="H21" s="349" t="s">
        <v>14</v>
      </c>
      <c r="I21" s="350" t="s">
        <v>15</v>
      </c>
    </row>
    <row r="22" spans="1:9">
      <c r="A22" s="379"/>
      <c r="B22" s="360" t="s">
        <v>49</v>
      </c>
      <c r="C22" s="356"/>
      <c r="D22" s="356">
        <v>800</v>
      </c>
      <c r="E22" s="356"/>
      <c r="F22" s="363" t="s">
        <v>13</v>
      </c>
      <c r="G22" s="221"/>
      <c r="H22" s="219"/>
      <c r="I22" s="341"/>
    </row>
    <row r="23" spans="1:9">
      <c r="A23" s="379"/>
      <c r="B23" s="360" t="s">
        <v>50</v>
      </c>
      <c r="C23" s="356"/>
      <c r="D23" s="356">
        <v>1200</v>
      </c>
      <c r="E23" s="356"/>
      <c r="F23" s="363" t="s">
        <v>13</v>
      </c>
      <c r="G23" s="221"/>
      <c r="H23" s="219"/>
      <c r="I23" s="341"/>
    </row>
    <row r="24" spans="1:9">
      <c r="A24" s="379"/>
      <c r="B24" s="360" t="s">
        <v>51</v>
      </c>
      <c r="C24" s="356"/>
      <c r="D24" s="356">
        <v>70</v>
      </c>
      <c r="E24" s="356"/>
      <c r="F24" s="363" t="s">
        <v>13</v>
      </c>
      <c r="G24" s="221"/>
      <c r="H24" s="219"/>
      <c r="I24" s="341"/>
    </row>
    <row r="25" spans="1:9" s="149" customFormat="1" ht="14.1">
      <c r="A25" s="379"/>
      <c r="B25" s="352" t="s">
        <v>52</v>
      </c>
      <c r="C25" s="350"/>
      <c r="D25" s="351">
        <f>D26*D9</f>
        <v>610000</v>
      </c>
      <c r="E25" s="347">
        <v>693600</v>
      </c>
      <c r="F25" s="348"/>
      <c r="G25" s="346"/>
      <c r="H25" s="349" t="s">
        <v>14</v>
      </c>
      <c r="I25" s="350" t="s">
        <v>15</v>
      </c>
    </row>
    <row r="26" spans="1:9">
      <c r="A26" s="379"/>
      <c r="B26" s="360" t="s">
        <v>53</v>
      </c>
      <c r="C26" s="341"/>
      <c r="D26" s="356">
        <v>400</v>
      </c>
      <c r="E26" s="356"/>
      <c r="F26" s="356" t="s">
        <v>54</v>
      </c>
      <c r="G26" s="343"/>
      <c r="H26" s="219"/>
      <c r="I26" s="341"/>
    </row>
    <row r="27" spans="1:9">
      <c r="A27" s="379"/>
      <c r="B27" s="360" t="s">
        <v>55</v>
      </c>
      <c r="C27" s="341"/>
      <c r="D27" s="356">
        <v>600</v>
      </c>
      <c r="E27" s="356"/>
      <c r="F27" s="363" t="s">
        <v>54</v>
      </c>
      <c r="G27" s="343"/>
      <c r="H27" s="219"/>
      <c r="I27" s="341"/>
    </row>
    <row r="28" spans="1:9" s="149" customFormat="1" ht="14.1">
      <c r="A28" s="379"/>
      <c r="B28" s="352" t="s">
        <v>56</v>
      </c>
      <c r="C28" s="350"/>
      <c r="D28" s="351">
        <f>D29*D9</f>
        <v>610000</v>
      </c>
      <c r="E28" s="347">
        <v>745369</v>
      </c>
      <c r="F28" s="348"/>
      <c r="G28" s="346"/>
      <c r="H28" s="349" t="s">
        <v>14</v>
      </c>
      <c r="I28" s="350" t="s">
        <v>15</v>
      </c>
    </row>
    <row r="29" spans="1:9">
      <c r="A29" s="379"/>
      <c r="B29" s="360" t="s">
        <v>57</v>
      </c>
      <c r="C29" s="356"/>
      <c r="D29" s="356">
        <v>400</v>
      </c>
      <c r="E29" s="356"/>
      <c r="F29" s="356" t="s">
        <v>54</v>
      </c>
      <c r="G29" s="219"/>
      <c r="H29" s="219"/>
      <c r="I29" s="341"/>
    </row>
    <row r="30" spans="1:9">
      <c r="A30" s="379"/>
      <c r="B30" s="360" t="s">
        <v>58</v>
      </c>
      <c r="C30" s="356"/>
      <c r="D30" s="356">
        <v>600</v>
      </c>
      <c r="E30" s="356"/>
      <c r="F30" s="363" t="s">
        <v>54</v>
      </c>
      <c r="G30" s="219"/>
      <c r="H30" s="219"/>
      <c r="I30" s="341"/>
    </row>
    <row r="31" spans="1:9">
      <c r="A31" s="379"/>
      <c r="B31" s="360" t="s">
        <v>59</v>
      </c>
      <c r="C31" s="356"/>
      <c r="D31" s="356">
        <v>5</v>
      </c>
      <c r="E31" s="356"/>
      <c r="F31" s="363" t="s">
        <v>13</v>
      </c>
      <c r="G31" s="219"/>
      <c r="H31" s="219"/>
      <c r="I31" s="341"/>
    </row>
    <row r="32" spans="1:9" s="149" customFormat="1" ht="14.1">
      <c r="A32" s="379"/>
      <c r="B32" s="352" t="s">
        <v>60</v>
      </c>
      <c r="C32" s="361"/>
      <c r="D32" s="354">
        <f>D33*D9</f>
        <v>610000</v>
      </c>
      <c r="E32" s="347">
        <v>660400</v>
      </c>
      <c r="F32" s="361"/>
      <c r="G32" s="349"/>
      <c r="H32" s="349" t="s">
        <v>14</v>
      </c>
      <c r="I32" s="350" t="s">
        <v>15</v>
      </c>
    </row>
    <row r="33" spans="1:9">
      <c r="A33" s="379"/>
      <c r="B33" s="360" t="s">
        <v>61</v>
      </c>
      <c r="C33" s="356"/>
      <c r="D33" s="356">
        <v>400</v>
      </c>
      <c r="E33" s="356"/>
      <c r="F33" s="356" t="s">
        <v>54</v>
      </c>
      <c r="G33" s="219"/>
      <c r="H33" s="219"/>
      <c r="I33" s="341"/>
    </row>
    <row r="34" spans="1:9">
      <c r="A34" s="379"/>
      <c r="B34" s="360" t="s">
        <v>62</v>
      </c>
      <c r="C34" s="356"/>
      <c r="D34" s="356">
        <v>600</v>
      </c>
      <c r="E34" s="356"/>
      <c r="F34" s="363" t="s">
        <v>54</v>
      </c>
      <c r="G34" s="219"/>
      <c r="H34" s="219"/>
      <c r="I34" s="341"/>
    </row>
    <row r="35" spans="1:9" s="149" customFormat="1" ht="14.1">
      <c r="A35" s="379"/>
      <c r="B35" s="352" t="s">
        <v>63</v>
      </c>
      <c r="C35" s="361"/>
      <c r="D35" s="354">
        <f>D36*D28</f>
        <v>305000</v>
      </c>
      <c r="E35" s="347">
        <v>305435</v>
      </c>
      <c r="F35" s="361"/>
      <c r="G35" s="349"/>
      <c r="H35" s="349" t="s">
        <v>14</v>
      </c>
      <c r="I35" s="350" t="s">
        <v>15</v>
      </c>
    </row>
    <row r="36" spans="1:9">
      <c r="A36" s="379"/>
      <c r="B36" s="360" t="s">
        <v>64</v>
      </c>
      <c r="C36" s="356"/>
      <c r="D36" s="356">
        <v>0.5</v>
      </c>
      <c r="E36" s="356"/>
      <c r="F36" s="363" t="s">
        <v>13</v>
      </c>
      <c r="G36" s="219"/>
      <c r="H36" s="219"/>
      <c r="I36" s="341"/>
    </row>
    <row r="37" spans="1:9">
      <c r="A37" s="379"/>
      <c r="B37" s="360" t="s">
        <v>65</v>
      </c>
      <c r="C37" s="356"/>
      <c r="D37" s="356">
        <v>10</v>
      </c>
      <c r="E37" s="356"/>
      <c r="F37" s="363" t="s">
        <v>13</v>
      </c>
      <c r="G37" s="219"/>
      <c r="H37" s="219"/>
      <c r="I37" s="341"/>
    </row>
    <row r="38" spans="1:9" s="149" customFormat="1" ht="14.1">
      <c r="A38" s="379"/>
      <c r="B38" s="352" t="s">
        <v>66</v>
      </c>
      <c r="C38" s="358"/>
      <c r="D38" s="354">
        <f>D39*D28</f>
        <v>1220000</v>
      </c>
      <c r="E38" s="347">
        <v>1451726</v>
      </c>
      <c r="F38" s="358"/>
      <c r="G38" s="349"/>
      <c r="H38" s="349" t="s">
        <v>14</v>
      </c>
      <c r="I38" s="350" t="s">
        <v>15</v>
      </c>
    </row>
    <row r="39" spans="1:9">
      <c r="A39" s="379"/>
      <c r="B39" s="360" t="s">
        <v>67</v>
      </c>
      <c r="C39" s="356"/>
      <c r="D39" s="356">
        <v>2</v>
      </c>
      <c r="E39" s="347">
        <v>1419860</v>
      </c>
      <c r="F39" s="363" t="s">
        <v>68</v>
      </c>
      <c r="G39" s="219"/>
      <c r="H39" s="219"/>
      <c r="I39" s="341"/>
    </row>
    <row r="40" spans="1:9">
      <c r="A40" s="379"/>
      <c r="B40" s="360" t="s">
        <v>69</v>
      </c>
      <c r="C40" s="356"/>
      <c r="D40" s="363" t="s">
        <v>70</v>
      </c>
      <c r="E40" s="356"/>
      <c r="F40" s="363" t="s">
        <v>68</v>
      </c>
      <c r="G40" s="221"/>
      <c r="H40" s="219"/>
      <c r="I40" s="341"/>
    </row>
    <row r="41" spans="1:9">
      <c r="A41" s="379"/>
      <c r="B41" s="360" t="s">
        <v>71</v>
      </c>
      <c r="C41" s="356"/>
      <c r="D41" s="356">
        <v>1</v>
      </c>
      <c r="E41" s="356"/>
      <c r="F41" s="363" t="s">
        <v>68</v>
      </c>
      <c r="G41" s="221"/>
      <c r="H41" s="219"/>
      <c r="I41" s="341"/>
    </row>
    <row r="42" spans="1:9">
      <c r="A42" s="379"/>
      <c r="B42" s="360" t="s">
        <v>72</v>
      </c>
      <c r="C42" s="356"/>
      <c r="D42" s="356">
        <v>10</v>
      </c>
      <c r="E42" s="356"/>
      <c r="F42" s="363" t="s">
        <v>68</v>
      </c>
      <c r="G42" s="221"/>
      <c r="H42" s="219"/>
      <c r="I42" s="341"/>
    </row>
    <row r="43" spans="1:9" s="149" customFormat="1" ht="14.1">
      <c r="A43" s="379"/>
      <c r="B43" s="352" t="s">
        <v>73</v>
      </c>
      <c r="C43" s="358"/>
      <c r="D43" s="354">
        <f>D44*D28</f>
        <v>1830000</v>
      </c>
      <c r="E43" s="347">
        <v>5604581</v>
      </c>
      <c r="F43" s="358"/>
      <c r="G43" s="359"/>
      <c r="H43" s="349" t="s">
        <v>14</v>
      </c>
      <c r="I43" s="350" t="s">
        <v>15</v>
      </c>
    </row>
    <row r="44" spans="1:9">
      <c r="A44" s="379"/>
      <c r="B44" s="360" t="s">
        <v>74</v>
      </c>
      <c r="C44" s="356"/>
      <c r="D44" s="356">
        <v>3</v>
      </c>
      <c r="E44" s="347">
        <v>5563893</v>
      </c>
      <c r="F44" s="363" t="s">
        <v>68</v>
      </c>
      <c r="G44" s="221"/>
      <c r="H44" s="219"/>
      <c r="I44" s="341"/>
    </row>
    <row r="45" spans="1:9">
      <c r="A45" s="379"/>
      <c r="B45" s="360" t="s">
        <v>75</v>
      </c>
      <c r="C45" s="356"/>
      <c r="D45" s="356">
        <v>100</v>
      </c>
      <c r="E45" s="356"/>
      <c r="F45" s="363" t="s">
        <v>68</v>
      </c>
      <c r="G45" s="221"/>
      <c r="H45" s="219"/>
      <c r="I45" s="341"/>
    </row>
    <row r="46" spans="1:9" s="149" customFormat="1" ht="14.1">
      <c r="A46" s="379"/>
      <c r="B46" s="352" t="s">
        <v>76</v>
      </c>
      <c r="C46" s="361"/>
      <c r="D46" s="354">
        <f>D43+D38</f>
        <v>3050000</v>
      </c>
      <c r="E46" s="347">
        <f>E39+E44</f>
        <v>6983753</v>
      </c>
      <c r="F46" s="361"/>
      <c r="G46" s="359"/>
      <c r="H46" s="349" t="s">
        <v>14</v>
      </c>
      <c r="I46" s="350" t="s">
        <v>15</v>
      </c>
    </row>
    <row r="47" spans="1:9">
      <c r="A47" s="379"/>
      <c r="B47" s="360" t="s">
        <v>77</v>
      </c>
      <c r="C47" s="356"/>
      <c r="D47" s="356">
        <v>1</v>
      </c>
      <c r="E47" s="356"/>
      <c r="F47" s="363" t="s">
        <v>68</v>
      </c>
      <c r="G47" s="221"/>
      <c r="H47" s="219"/>
      <c r="I47" s="341"/>
    </row>
    <row r="48" spans="1:9">
      <c r="A48" s="379"/>
      <c r="B48" s="360" t="s">
        <v>78</v>
      </c>
      <c r="C48" s="356"/>
      <c r="D48" s="356">
        <v>10</v>
      </c>
      <c r="E48" s="356"/>
      <c r="F48" s="363" t="s">
        <v>68</v>
      </c>
      <c r="G48" s="221"/>
      <c r="H48" s="219"/>
      <c r="I48" s="341"/>
    </row>
    <row r="49" spans="1:9" s="149" customFormat="1" ht="14.1">
      <c r="A49" s="379"/>
      <c r="B49" s="357" t="s">
        <v>79</v>
      </c>
      <c r="C49" s="361"/>
      <c r="D49" s="354">
        <f>D50*D28</f>
        <v>1830000</v>
      </c>
      <c r="E49" s="347">
        <v>6628765</v>
      </c>
      <c r="F49" s="361"/>
      <c r="G49" s="359"/>
      <c r="H49" s="349" t="s">
        <v>14</v>
      </c>
      <c r="I49" s="350" t="s">
        <v>15</v>
      </c>
    </row>
    <row r="50" spans="1:9">
      <c r="A50" s="379"/>
      <c r="B50" s="360" t="s">
        <v>80</v>
      </c>
      <c r="C50" s="356"/>
      <c r="D50" s="356">
        <v>3</v>
      </c>
      <c r="E50" s="347">
        <v>6795978</v>
      </c>
      <c r="F50" s="363" t="s">
        <v>68</v>
      </c>
      <c r="G50" s="221"/>
      <c r="H50" s="219"/>
      <c r="I50" s="341"/>
    </row>
    <row r="51" spans="1:9">
      <c r="A51" s="379"/>
      <c r="B51" s="360" t="s">
        <v>81</v>
      </c>
      <c r="C51" s="356"/>
      <c r="D51" s="356">
        <v>20</v>
      </c>
      <c r="E51" s="347">
        <v>6619800</v>
      </c>
      <c r="F51" s="363" t="s">
        <v>68</v>
      </c>
      <c r="G51" s="221"/>
      <c r="H51" s="219"/>
      <c r="I51" s="341"/>
    </row>
    <row r="52" spans="1:9" s="149" customFormat="1" ht="14.1">
      <c r="A52" s="379"/>
      <c r="B52" s="352" t="s">
        <v>82</v>
      </c>
      <c r="C52" s="361"/>
      <c r="D52" s="354">
        <f>D53*D49</f>
        <v>5490000</v>
      </c>
      <c r="E52" s="347">
        <v>82550</v>
      </c>
      <c r="F52" s="361"/>
      <c r="G52" s="359"/>
      <c r="H52" s="349" t="s">
        <v>14</v>
      </c>
      <c r="I52" s="350" t="s">
        <v>15</v>
      </c>
    </row>
    <row r="53" spans="1:9">
      <c r="A53" s="379"/>
      <c r="B53" s="360" t="s">
        <v>83</v>
      </c>
      <c r="C53" s="356"/>
      <c r="D53" s="356">
        <v>3</v>
      </c>
      <c r="E53" s="356"/>
      <c r="F53" s="363" t="s">
        <v>68</v>
      </c>
      <c r="G53" s="221"/>
      <c r="H53" s="219"/>
      <c r="I53" s="341"/>
    </row>
    <row r="54" spans="1:9">
      <c r="A54" s="379"/>
      <c r="B54" s="360" t="s">
        <v>84</v>
      </c>
      <c r="C54" s="356"/>
      <c r="D54" s="356">
        <v>20</v>
      </c>
      <c r="E54" s="356"/>
      <c r="F54" s="363" t="s">
        <v>68</v>
      </c>
      <c r="G54" s="221"/>
      <c r="H54" s="219"/>
      <c r="I54" s="341"/>
    </row>
    <row r="55" spans="1:9" s="149" customFormat="1" ht="14.1">
      <c r="A55" s="379"/>
      <c r="B55" s="352" t="s">
        <v>85</v>
      </c>
      <c r="C55" s="361"/>
      <c r="D55" s="354">
        <f>D56*D32</f>
        <v>1830000</v>
      </c>
      <c r="E55" s="347">
        <v>6604000</v>
      </c>
      <c r="F55" s="361"/>
      <c r="G55" s="359"/>
      <c r="H55" s="349" t="s">
        <v>14</v>
      </c>
      <c r="I55" s="350" t="s">
        <v>15</v>
      </c>
    </row>
    <row r="56" spans="1:9">
      <c r="A56" s="379"/>
      <c r="B56" s="360" t="s">
        <v>83</v>
      </c>
      <c r="C56" s="356"/>
      <c r="D56" s="356">
        <v>3</v>
      </c>
      <c r="E56" s="356"/>
      <c r="F56" s="363" t="s">
        <v>68</v>
      </c>
      <c r="G56" s="221"/>
      <c r="H56" s="219"/>
      <c r="I56" s="341"/>
    </row>
    <row r="57" spans="1:9">
      <c r="A57" s="379"/>
      <c r="B57" s="360" t="s">
        <v>84</v>
      </c>
      <c r="C57" s="356"/>
      <c r="D57" s="356">
        <v>20</v>
      </c>
      <c r="E57" s="356"/>
      <c r="F57" s="363" t="s">
        <v>68</v>
      </c>
      <c r="G57" s="221"/>
      <c r="H57" s="219"/>
      <c r="I57" s="341"/>
    </row>
    <row r="58" spans="1:9" s="149" customFormat="1" ht="14.1">
      <c r="A58" s="379"/>
      <c r="B58" s="357" t="s">
        <v>86</v>
      </c>
      <c r="C58" s="361"/>
      <c r="D58" s="354">
        <f>D28</f>
        <v>610000</v>
      </c>
      <c r="E58" s="347">
        <v>842010</v>
      </c>
      <c r="F58" s="361"/>
      <c r="G58" s="359"/>
      <c r="H58" s="349" t="s">
        <v>14</v>
      </c>
      <c r="I58" s="350" t="s">
        <v>15</v>
      </c>
    </row>
    <row r="59" spans="1:9">
      <c r="A59" s="379"/>
      <c r="B59" s="360" t="s">
        <v>87</v>
      </c>
      <c r="C59" s="356"/>
      <c r="D59" s="356">
        <v>1</v>
      </c>
      <c r="E59" s="356"/>
      <c r="F59" s="363" t="s">
        <v>68</v>
      </c>
      <c r="G59" s="221"/>
      <c r="H59" s="219"/>
      <c r="I59" s="341"/>
    </row>
    <row r="60" spans="1:9">
      <c r="A60" s="380"/>
      <c r="B60" s="360" t="s">
        <v>88</v>
      </c>
      <c r="C60" s="356"/>
      <c r="D60" s="356">
        <v>100</v>
      </c>
      <c r="E60" s="356"/>
      <c r="F60" s="363" t="s">
        <v>68</v>
      </c>
      <c r="G60" s="221"/>
      <c r="H60" s="219"/>
      <c r="I60" s="341"/>
    </row>
    <row r="61" spans="1:9">
      <c r="A61" s="159"/>
    </row>
  </sheetData>
  <mergeCells count="3">
    <mergeCell ref="A5:A8"/>
    <mergeCell ref="A9:A13"/>
    <mergeCell ref="A14:A60"/>
  </mergeCells>
  <phoneticPr fontId="6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5"/>
  <sheetViews>
    <sheetView workbookViewId="0">
      <selection activeCell="M30" sqref="M30"/>
    </sheetView>
  </sheetViews>
  <sheetFormatPr defaultColWidth="9" defaultRowHeight="14.1"/>
  <cols>
    <col min="2" max="2" width="17.83984375" customWidth="1"/>
    <col min="3" max="3" width="25.83984375" customWidth="1"/>
    <col min="4" max="4" width="20.1015625" style="131" customWidth="1"/>
    <col min="5" max="5" width="59.734375" style="131" hidden="1" customWidth="1"/>
    <col min="6" max="6" width="12.734375" customWidth="1"/>
    <col min="7" max="7" width="14" customWidth="1"/>
  </cols>
  <sheetData>
    <row r="1" spans="1:7">
      <c r="A1" s="132" t="s">
        <v>561</v>
      </c>
      <c r="B1" s="132" t="s">
        <v>562</v>
      </c>
      <c r="C1" s="132" t="s">
        <v>563</v>
      </c>
      <c r="D1" s="133" t="s">
        <v>564</v>
      </c>
      <c r="E1" s="134" t="s">
        <v>565</v>
      </c>
      <c r="F1" s="135" t="s">
        <v>566</v>
      </c>
      <c r="G1" s="136" t="s">
        <v>567</v>
      </c>
    </row>
    <row r="2" spans="1:7" s="130" customFormat="1" ht="14.1" customHeight="1">
      <c r="A2" s="428" t="s">
        <v>10</v>
      </c>
      <c r="B2" s="137" t="s">
        <v>568</v>
      </c>
      <c r="C2" s="137" t="s">
        <v>569</v>
      </c>
      <c r="D2" s="138" t="s">
        <v>570</v>
      </c>
      <c r="E2" s="138" t="s">
        <v>571</v>
      </c>
      <c r="F2" s="139">
        <v>86</v>
      </c>
      <c r="G2" s="140">
        <v>200</v>
      </c>
    </row>
    <row r="3" spans="1:7" s="130" customFormat="1" ht="14.1" customHeight="1">
      <c r="A3" s="429"/>
      <c r="B3" s="137" t="s">
        <v>572</v>
      </c>
      <c r="C3" s="137" t="s">
        <v>569</v>
      </c>
      <c r="D3" s="138" t="s">
        <v>573</v>
      </c>
      <c r="E3" s="138" t="s">
        <v>574</v>
      </c>
      <c r="F3" s="139">
        <v>27</v>
      </c>
      <c r="G3" s="140">
        <v>3300</v>
      </c>
    </row>
    <row r="4" spans="1:7" s="130" customFormat="1" ht="14.1" customHeight="1">
      <c r="A4" s="429"/>
      <c r="B4" s="137" t="s">
        <v>575</v>
      </c>
      <c r="C4" s="137" t="s">
        <v>569</v>
      </c>
      <c r="D4" s="138" t="s">
        <v>576</v>
      </c>
      <c r="E4" s="138" t="s">
        <v>577</v>
      </c>
      <c r="F4" s="139">
        <v>3658</v>
      </c>
      <c r="G4" s="140">
        <v>6700</v>
      </c>
    </row>
    <row r="5" spans="1:7" s="130" customFormat="1" ht="14.1" customHeight="1">
      <c r="A5" s="429"/>
      <c r="B5" s="137" t="s">
        <v>138</v>
      </c>
      <c r="C5" s="137" t="s">
        <v>578</v>
      </c>
      <c r="D5" s="138" t="s">
        <v>579</v>
      </c>
      <c r="E5" s="138" t="s">
        <v>580</v>
      </c>
      <c r="F5" s="139">
        <v>275340</v>
      </c>
      <c r="G5" s="140">
        <v>40000</v>
      </c>
    </row>
    <row r="6" spans="1:7" s="130" customFormat="1" ht="14.1" customHeight="1">
      <c r="A6" s="429"/>
      <c r="B6" s="137" t="s">
        <v>581</v>
      </c>
      <c r="C6" s="137" t="s">
        <v>582</v>
      </c>
      <c r="D6" s="138" t="s">
        <v>583</v>
      </c>
      <c r="E6" s="138" t="s">
        <v>584</v>
      </c>
      <c r="F6" s="139">
        <v>9272</v>
      </c>
      <c r="G6" s="140">
        <v>5900</v>
      </c>
    </row>
    <row r="7" spans="1:7" s="130" customFormat="1" ht="14.1" customHeight="1">
      <c r="A7" s="429"/>
      <c r="B7" s="137" t="s">
        <v>581</v>
      </c>
      <c r="C7" s="137" t="s">
        <v>582</v>
      </c>
      <c r="D7" s="138" t="s">
        <v>585</v>
      </c>
      <c r="E7" s="138" t="s">
        <v>586</v>
      </c>
      <c r="F7" s="139">
        <v>2638</v>
      </c>
      <c r="G7" s="140">
        <v>2000</v>
      </c>
    </row>
    <row r="8" spans="1:7" s="130" customFormat="1" ht="14.1" customHeight="1">
      <c r="A8" s="429"/>
      <c r="B8" s="137" t="s">
        <v>587</v>
      </c>
      <c r="C8" s="137" t="s">
        <v>588</v>
      </c>
      <c r="D8" s="138" t="s">
        <v>589</v>
      </c>
      <c r="E8" s="138" t="s">
        <v>590</v>
      </c>
      <c r="F8" s="139">
        <v>34964</v>
      </c>
      <c r="G8" s="140">
        <v>29500</v>
      </c>
    </row>
    <row r="9" spans="1:7" s="130" customFormat="1" ht="41.4">
      <c r="A9" s="429"/>
      <c r="B9" s="137" t="s">
        <v>587</v>
      </c>
      <c r="C9" s="137" t="s">
        <v>588</v>
      </c>
      <c r="D9" s="138" t="s">
        <v>591</v>
      </c>
      <c r="E9" s="138" t="s">
        <v>592</v>
      </c>
      <c r="F9" s="141">
        <v>34</v>
      </c>
    </row>
    <row r="10" spans="1:7" s="130" customFormat="1">
      <c r="A10" s="429"/>
      <c r="B10" s="137" t="s">
        <v>587</v>
      </c>
      <c r="C10" s="137" t="s">
        <v>588</v>
      </c>
      <c r="D10" s="138" t="s">
        <v>593</v>
      </c>
      <c r="E10" s="138" t="s">
        <v>594</v>
      </c>
      <c r="F10" s="139"/>
    </row>
    <row r="11" spans="1:7" s="130" customFormat="1" ht="14.1" customHeight="1">
      <c r="A11" s="429"/>
      <c r="B11" s="137" t="s">
        <v>595</v>
      </c>
      <c r="C11" s="137" t="s">
        <v>596</v>
      </c>
      <c r="D11" s="138" t="s">
        <v>579</v>
      </c>
      <c r="E11" s="138" t="s">
        <v>597</v>
      </c>
      <c r="F11" s="139">
        <v>70363</v>
      </c>
      <c r="G11" s="142">
        <v>180000</v>
      </c>
    </row>
    <row r="12" spans="1:7" s="130" customFormat="1" ht="55.2">
      <c r="A12" s="429"/>
      <c r="B12" s="137" t="s">
        <v>595</v>
      </c>
      <c r="C12" s="137" t="s">
        <v>596</v>
      </c>
      <c r="D12" s="138" t="s">
        <v>598</v>
      </c>
      <c r="E12" s="138" t="s">
        <v>599</v>
      </c>
      <c r="F12" s="139">
        <v>28603</v>
      </c>
    </row>
    <row r="13" spans="1:7" s="130" customFormat="1" ht="14.1" customHeight="1">
      <c r="A13" s="429"/>
      <c r="B13" s="137" t="s">
        <v>595</v>
      </c>
      <c r="C13" s="137" t="s">
        <v>596</v>
      </c>
      <c r="D13" s="138" t="s">
        <v>600</v>
      </c>
      <c r="E13" s="138" t="s">
        <v>601</v>
      </c>
      <c r="F13" s="139"/>
    </row>
    <row r="14" spans="1:7" s="130" customFormat="1" ht="14.1" customHeight="1">
      <c r="A14" s="430" t="s">
        <v>602</v>
      </c>
      <c r="B14" s="137" t="s">
        <v>603</v>
      </c>
      <c r="C14" s="137" t="s">
        <v>604</v>
      </c>
      <c r="D14" s="138" t="s">
        <v>579</v>
      </c>
      <c r="E14" s="138" t="s">
        <v>605</v>
      </c>
      <c r="F14" s="139">
        <v>277</v>
      </c>
      <c r="G14" s="142">
        <v>300</v>
      </c>
    </row>
    <row r="15" spans="1:7" s="130" customFormat="1" ht="41.4">
      <c r="A15" s="430"/>
      <c r="B15" s="137" t="s">
        <v>606</v>
      </c>
      <c r="C15" s="137" t="s">
        <v>607</v>
      </c>
      <c r="D15" s="138" t="s">
        <v>608</v>
      </c>
      <c r="E15" s="138" t="s">
        <v>609</v>
      </c>
      <c r="F15" s="139">
        <v>366349</v>
      </c>
      <c r="G15" s="142">
        <v>855000</v>
      </c>
    </row>
    <row r="16" spans="1:7" s="130" customFormat="1" ht="69">
      <c r="A16" s="430"/>
      <c r="B16" s="137" t="s">
        <v>606</v>
      </c>
      <c r="C16" s="137" t="s">
        <v>607</v>
      </c>
      <c r="D16" s="138" t="s">
        <v>610</v>
      </c>
      <c r="E16" s="138" t="s">
        <v>611</v>
      </c>
      <c r="F16" s="139">
        <v>167</v>
      </c>
      <c r="G16" s="142">
        <v>300</v>
      </c>
    </row>
    <row r="17" spans="1:12" s="130" customFormat="1" ht="41.4">
      <c r="A17" s="430"/>
      <c r="B17" s="137" t="s">
        <v>606</v>
      </c>
      <c r="C17" s="137" t="s">
        <v>607</v>
      </c>
      <c r="D17" s="138" t="s">
        <v>612</v>
      </c>
      <c r="E17" s="138" t="s">
        <v>613</v>
      </c>
      <c r="F17" s="139">
        <v>970289</v>
      </c>
      <c r="G17" s="142">
        <v>855000</v>
      </c>
    </row>
    <row r="18" spans="1:12" s="130" customFormat="1" ht="69">
      <c r="A18" s="430"/>
      <c r="B18" s="137" t="s">
        <v>606</v>
      </c>
      <c r="C18" s="137" t="s">
        <v>607</v>
      </c>
      <c r="D18" s="138" t="s">
        <v>614</v>
      </c>
      <c r="E18" s="138" t="s">
        <v>615</v>
      </c>
      <c r="F18" s="139">
        <v>167</v>
      </c>
      <c r="G18" s="142">
        <v>300</v>
      </c>
    </row>
    <row r="19" spans="1:12" s="130" customFormat="1" ht="14.1" customHeight="1">
      <c r="A19" s="430"/>
      <c r="B19" s="137" t="s">
        <v>616</v>
      </c>
      <c r="C19" s="137" t="s">
        <v>617</v>
      </c>
      <c r="D19" s="138" t="s">
        <v>579</v>
      </c>
      <c r="E19" s="138" t="s">
        <v>618</v>
      </c>
      <c r="F19" s="139">
        <v>6566</v>
      </c>
    </row>
    <row r="20" spans="1:12" s="130" customFormat="1" ht="41.4">
      <c r="A20" s="431"/>
      <c r="B20" s="137" t="s">
        <v>616</v>
      </c>
      <c r="C20" s="137" t="s">
        <v>617</v>
      </c>
      <c r="D20" s="138" t="s">
        <v>619</v>
      </c>
      <c r="E20" s="138" t="s">
        <v>620</v>
      </c>
      <c r="F20" s="139">
        <v>83</v>
      </c>
    </row>
    <row r="21" spans="1:12" s="130" customFormat="1" ht="14.5" customHeight="1">
      <c r="A21" s="432" t="s">
        <v>621</v>
      </c>
      <c r="B21" s="137" t="s">
        <v>621</v>
      </c>
      <c r="C21" s="137" t="s">
        <v>622</v>
      </c>
      <c r="D21" s="138" t="s">
        <v>623</v>
      </c>
      <c r="E21" s="138" t="s">
        <v>624</v>
      </c>
      <c r="F21" s="139">
        <v>11023</v>
      </c>
      <c r="G21" s="142">
        <v>17705</v>
      </c>
    </row>
    <row r="22" spans="1:12" s="130" customFormat="1" ht="41.4">
      <c r="A22" s="433"/>
      <c r="B22" s="137" t="s">
        <v>621</v>
      </c>
      <c r="C22" s="137" t="s">
        <v>622</v>
      </c>
      <c r="D22" s="138" t="s">
        <v>619</v>
      </c>
      <c r="E22" s="138" t="s">
        <v>625</v>
      </c>
      <c r="F22" s="139">
        <v>3</v>
      </c>
      <c r="G22" s="142">
        <v>5</v>
      </c>
    </row>
    <row r="23" spans="1:12" s="130" customFormat="1" ht="14.5" customHeight="1">
      <c r="A23" s="433"/>
      <c r="B23" s="137" t="s">
        <v>621</v>
      </c>
      <c r="C23" s="137" t="s">
        <v>626</v>
      </c>
      <c r="D23" s="138" t="s">
        <v>627</v>
      </c>
      <c r="E23" s="138" t="s">
        <v>628</v>
      </c>
      <c r="F23" s="139">
        <v>1099359</v>
      </c>
    </row>
    <row r="24" spans="1:12" s="130" customFormat="1" ht="41.4">
      <c r="A24" s="433"/>
      <c r="B24" s="137" t="s">
        <v>621</v>
      </c>
      <c r="C24" s="137" t="s">
        <v>626</v>
      </c>
      <c r="D24" s="138" t="s">
        <v>629</v>
      </c>
      <c r="E24" s="138" t="s">
        <v>630</v>
      </c>
      <c r="F24" s="139">
        <v>408</v>
      </c>
    </row>
    <row r="25" spans="1:12" s="130" customFormat="1" ht="14.5" customHeight="1">
      <c r="A25" s="433"/>
      <c r="B25" s="137" t="s">
        <v>631</v>
      </c>
      <c r="C25" s="137" t="s">
        <v>632</v>
      </c>
      <c r="D25" s="138" t="s">
        <v>633</v>
      </c>
      <c r="E25" s="138" t="s">
        <v>634</v>
      </c>
      <c r="F25" s="139" t="s">
        <v>532</v>
      </c>
    </row>
    <row r="26" spans="1:12" s="130" customFormat="1" ht="41.4">
      <c r="A26" s="433"/>
      <c r="B26" s="137" t="s">
        <v>631</v>
      </c>
      <c r="C26" s="137" t="s">
        <v>632</v>
      </c>
      <c r="D26" s="138" t="s">
        <v>635</v>
      </c>
      <c r="E26" s="138" t="s">
        <v>636</v>
      </c>
      <c r="F26" s="139" t="s">
        <v>532</v>
      </c>
    </row>
    <row r="27" spans="1:12" s="130" customFormat="1" ht="14.5" customHeight="1">
      <c r="A27" s="433"/>
      <c r="B27" s="137" t="s">
        <v>637</v>
      </c>
      <c r="C27" s="137" t="s">
        <v>638</v>
      </c>
      <c r="D27" s="138" t="s">
        <v>579</v>
      </c>
      <c r="E27" s="138" t="s">
        <v>639</v>
      </c>
      <c r="F27" s="139" t="s">
        <v>532</v>
      </c>
    </row>
    <row r="28" spans="1:12" s="130" customFormat="1" ht="41.4">
      <c r="A28" s="433"/>
      <c r="B28" s="137" t="s">
        <v>637</v>
      </c>
      <c r="C28" s="137" t="s">
        <v>638</v>
      </c>
      <c r="D28" s="138" t="s">
        <v>619</v>
      </c>
      <c r="E28" s="138" t="s">
        <v>640</v>
      </c>
      <c r="F28" s="139" t="s">
        <v>532</v>
      </c>
    </row>
    <row r="29" spans="1:12" s="130" customFormat="1" ht="14.5" customHeight="1">
      <c r="A29" s="434"/>
      <c r="B29" s="137" t="s">
        <v>637</v>
      </c>
      <c r="C29" s="137" t="s">
        <v>638</v>
      </c>
      <c r="D29" s="138" t="s">
        <v>600</v>
      </c>
      <c r="E29" s="138" t="s">
        <v>641</v>
      </c>
      <c r="F29" s="139" t="s">
        <v>532</v>
      </c>
    </row>
    <row r="30" spans="1:12" s="130" customFormat="1" ht="14.5" customHeight="1">
      <c r="A30" s="432" t="s">
        <v>642</v>
      </c>
      <c r="B30" s="137" t="s">
        <v>642</v>
      </c>
      <c r="C30" s="137" t="s">
        <v>643</v>
      </c>
      <c r="D30" s="138" t="s">
        <v>579</v>
      </c>
      <c r="E30" s="138" t="s">
        <v>644</v>
      </c>
      <c r="F30" s="139">
        <v>1151779</v>
      </c>
      <c r="G30" s="142">
        <v>4720000</v>
      </c>
    </row>
    <row r="31" spans="1:12" s="130" customFormat="1" ht="41.4">
      <c r="A31" s="434"/>
      <c r="B31" s="137" t="s">
        <v>642</v>
      </c>
      <c r="C31" s="137" t="s">
        <v>643</v>
      </c>
      <c r="D31" s="138" t="s">
        <v>619</v>
      </c>
      <c r="E31" s="138" t="s">
        <v>645</v>
      </c>
      <c r="F31" s="139">
        <v>2141</v>
      </c>
      <c r="G31" s="142">
        <v>1200</v>
      </c>
    </row>
    <row r="32" spans="1:12" s="130" customFormat="1" ht="14.1" customHeight="1">
      <c r="A32" s="435" t="s">
        <v>646</v>
      </c>
      <c r="B32" s="137" t="s">
        <v>647</v>
      </c>
      <c r="C32" s="137" t="s">
        <v>648</v>
      </c>
      <c r="D32" s="138" t="s">
        <v>579</v>
      </c>
      <c r="E32" s="138" t="s">
        <v>649</v>
      </c>
      <c r="F32" s="139">
        <v>336309</v>
      </c>
      <c r="G32" s="142">
        <v>1470000</v>
      </c>
      <c r="L32" s="130">
        <f>G32/3000</f>
        <v>490</v>
      </c>
    </row>
    <row r="33" spans="1:7" s="130" customFormat="1" ht="56.1" customHeight="1">
      <c r="A33" s="435"/>
      <c r="B33" s="137" t="s">
        <v>647</v>
      </c>
      <c r="C33" s="137" t="s">
        <v>648</v>
      </c>
      <c r="D33" s="138" t="s">
        <v>650</v>
      </c>
      <c r="E33" s="138" t="s">
        <v>651</v>
      </c>
      <c r="F33" s="139">
        <v>1209</v>
      </c>
      <c r="G33" s="142">
        <v>600</v>
      </c>
    </row>
    <row r="34" spans="1:7" s="130" customFormat="1" ht="14.1" customHeight="1">
      <c r="A34" s="435"/>
      <c r="B34" s="137" t="s">
        <v>647</v>
      </c>
      <c r="C34" s="137" t="s">
        <v>648</v>
      </c>
      <c r="D34" s="138" t="s">
        <v>652</v>
      </c>
      <c r="E34" s="138"/>
      <c r="F34" s="139">
        <v>71</v>
      </c>
      <c r="G34" s="142">
        <v>5</v>
      </c>
    </row>
    <row r="35" spans="1:7" s="130" customFormat="1" ht="14.1" customHeight="1">
      <c r="A35" s="435"/>
      <c r="B35" s="137" t="s">
        <v>647</v>
      </c>
      <c r="C35" s="137" t="s">
        <v>648</v>
      </c>
      <c r="D35" s="138" t="s">
        <v>653</v>
      </c>
      <c r="E35" s="138"/>
      <c r="F35" s="139">
        <v>16</v>
      </c>
    </row>
    <row r="36" spans="1:7" s="130" customFormat="1" ht="14.1" customHeight="1">
      <c r="A36" s="435"/>
      <c r="B36" s="137" t="s">
        <v>654</v>
      </c>
      <c r="C36" s="137" t="s">
        <v>648</v>
      </c>
      <c r="D36" s="138" t="s">
        <v>579</v>
      </c>
      <c r="E36" s="138" t="s">
        <v>655</v>
      </c>
      <c r="F36" s="139">
        <v>36336</v>
      </c>
      <c r="G36" s="142">
        <v>183750</v>
      </c>
    </row>
    <row r="37" spans="1:7" s="130" customFormat="1" ht="82.8">
      <c r="A37" s="435"/>
      <c r="B37" s="137" t="s">
        <v>654</v>
      </c>
      <c r="C37" s="137" t="s">
        <v>648</v>
      </c>
      <c r="D37" s="138" t="s">
        <v>619</v>
      </c>
      <c r="E37" s="138" t="s">
        <v>656</v>
      </c>
      <c r="F37" s="139">
        <v>1035</v>
      </c>
      <c r="G37" s="142">
        <v>600</v>
      </c>
    </row>
    <row r="38" spans="1:7" s="130" customFormat="1" ht="69">
      <c r="A38" s="435"/>
      <c r="B38" s="137" t="s">
        <v>654</v>
      </c>
      <c r="C38" s="137" t="s">
        <v>648</v>
      </c>
      <c r="D38" s="138" t="s">
        <v>558</v>
      </c>
      <c r="E38" s="138" t="s">
        <v>657</v>
      </c>
      <c r="F38" s="139">
        <v>11</v>
      </c>
    </row>
    <row r="39" spans="1:7" s="130" customFormat="1" ht="17.100000000000001" customHeight="1">
      <c r="A39" s="435"/>
      <c r="B39" s="137" t="s">
        <v>658</v>
      </c>
      <c r="C39" s="137" t="s">
        <v>648</v>
      </c>
      <c r="D39" s="138" t="s">
        <v>579</v>
      </c>
      <c r="E39" s="138" t="s">
        <v>659</v>
      </c>
      <c r="F39" s="139">
        <v>271511</v>
      </c>
      <c r="G39" s="142">
        <v>1470000</v>
      </c>
    </row>
    <row r="40" spans="1:7" s="130" customFormat="1" ht="58.5" customHeight="1">
      <c r="A40" s="435"/>
      <c r="B40" s="137" t="s">
        <v>658</v>
      </c>
      <c r="C40" s="137" t="s">
        <v>648</v>
      </c>
      <c r="D40" s="138" t="s">
        <v>619</v>
      </c>
      <c r="E40" s="138" t="s">
        <v>660</v>
      </c>
      <c r="F40" s="139">
        <v>531</v>
      </c>
      <c r="G40" s="142">
        <v>600</v>
      </c>
    </row>
    <row r="41" spans="1:7" s="130" customFormat="1" ht="14.1" customHeight="1">
      <c r="A41" s="435"/>
      <c r="B41" s="137" t="s">
        <v>661</v>
      </c>
      <c r="C41" s="137" t="s">
        <v>662</v>
      </c>
      <c r="D41" s="138" t="s">
        <v>579</v>
      </c>
      <c r="E41" s="138" t="s">
        <v>663</v>
      </c>
      <c r="F41" s="139">
        <v>71646</v>
      </c>
      <c r="G41" s="142">
        <v>2940000</v>
      </c>
    </row>
    <row r="42" spans="1:7" s="130" customFormat="1" ht="69">
      <c r="A42" s="435"/>
      <c r="B42" s="137" t="s">
        <v>661</v>
      </c>
      <c r="C42" s="137" t="s">
        <v>662</v>
      </c>
      <c r="D42" s="138" t="s">
        <v>619</v>
      </c>
      <c r="E42" s="138" t="s">
        <v>664</v>
      </c>
      <c r="F42" s="139">
        <v>1873</v>
      </c>
    </row>
    <row r="43" spans="1:7" s="130" customFormat="1" ht="69">
      <c r="A43" s="435"/>
      <c r="B43" s="137" t="s">
        <v>661</v>
      </c>
      <c r="C43" s="137" t="s">
        <v>662</v>
      </c>
      <c r="D43" s="138" t="s">
        <v>665</v>
      </c>
      <c r="E43" s="138" t="s">
        <v>664</v>
      </c>
      <c r="F43" s="139">
        <v>6</v>
      </c>
    </row>
    <row r="44" spans="1:7" s="130" customFormat="1" ht="69">
      <c r="A44" s="435"/>
      <c r="B44" s="137" t="s">
        <v>661</v>
      </c>
      <c r="C44" s="137" t="s">
        <v>662</v>
      </c>
      <c r="D44" s="138" t="s">
        <v>666</v>
      </c>
      <c r="E44" s="138" t="s">
        <v>664</v>
      </c>
      <c r="F44" s="139">
        <v>80</v>
      </c>
    </row>
    <row r="45" spans="1:7" s="130" customFormat="1" ht="69">
      <c r="A45" s="435"/>
      <c r="B45" s="137" t="s">
        <v>661</v>
      </c>
      <c r="C45" s="137" t="s">
        <v>662</v>
      </c>
      <c r="D45" s="138"/>
      <c r="E45" s="138" t="s">
        <v>664</v>
      </c>
      <c r="F45" s="139">
        <v>80</v>
      </c>
    </row>
    <row r="46" spans="1:7" s="130" customFormat="1" ht="55.2">
      <c r="A46" s="435"/>
      <c r="B46" s="137" t="s">
        <v>667</v>
      </c>
      <c r="C46" s="137" t="s">
        <v>668</v>
      </c>
      <c r="D46" s="138" t="s">
        <v>579</v>
      </c>
      <c r="E46" s="138" t="s">
        <v>669</v>
      </c>
      <c r="F46" s="139">
        <v>92428</v>
      </c>
      <c r="G46" s="142">
        <v>4410000</v>
      </c>
    </row>
    <row r="47" spans="1:7" s="130" customFormat="1" ht="110.4">
      <c r="A47" s="435"/>
      <c r="B47" s="137" t="s">
        <v>667</v>
      </c>
      <c r="C47" s="137" t="s">
        <v>668</v>
      </c>
      <c r="D47" s="138" t="s">
        <v>619</v>
      </c>
      <c r="E47" s="138" t="s">
        <v>670</v>
      </c>
      <c r="F47" s="139">
        <v>761</v>
      </c>
    </row>
    <row r="48" spans="1:7" s="130" customFormat="1" ht="82.8">
      <c r="A48" s="435"/>
      <c r="B48" s="137" t="s">
        <v>667</v>
      </c>
      <c r="C48" s="137" t="s">
        <v>668</v>
      </c>
      <c r="D48" s="138" t="s">
        <v>558</v>
      </c>
      <c r="E48" s="138" t="s">
        <v>671</v>
      </c>
      <c r="F48" s="139">
        <v>457</v>
      </c>
      <c r="G48" s="142">
        <v>100</v>
      </c>
    </row>
    <row r="49" spans="1:7" s="130" customFormat="1" ht="82.8">
      <c r="A49" s="435"/>
      <c r="B49" s="137" t="s">
        <v>667</v>
      </c>
      <c r="C49" s="137" t="s">
        <v>668</v>
      </c>
      <c r="D49" s="138" t="s">
        <v>672</v>
      </c>
      <c r="E49" s="138" t="s">
        <v>671</v>
      </c>
      <c r="F49" s="139">
        <v>70</v>
      </c>
      <c r="G49" s="142"/>
    </row>
    <row r="50" spans="1:7" s="130" customFormat="1">
      <c r="A50" s="435"/>
      <c r="B50" s="137" t="s">
        <v>667</v>
      </c>
      <c r="C50" s="137" t="s">
        <v>668</v>
      </c>
      <c r="D50" s="138" t="s">
        <v>673</v>
      </c>
      <c r="E50" s="138"/>
      <c r="F50" s="139">
        <v>78039</v>
      </c>
    </row>
    <row r="51" spans="1:7" s="130" customFormat="1">
      <c r="A51" s="435"/>
      <c r="B51" s="137" t="s">
        <v>667</v>
      </c>
      <c r="C51" s="137" t="s">
        <v>668</v>
      </c>
      <c r="D51" s="138" t="s">
        <v>674</v>
      </c>
      <c r="E51" s="138"/>
      <c r="F51" s="139">
        <v>559</v>
      </c>
    </row>
    <row r="52" spans="1:7" s="130" customFormat="1">
      <c r="A52" s="435"/>
      <c r="B52" s="137" t="s">
        <v>667</v>
      </c>
      <c r="C52" s="137" t="s">
        <v>668</v>
      </c>
      <c r="D52" s="138" t="s">
        <v>675</v>
      </c>
      <c r="E52" s="138"/>
      <c r="F52" s="139">
        <v>437</v>
      </c>
    </row>
    <row r="53" spans="1:7" s="130" customFormat="1" ht="14.1" customHeight="1">
      <c r="A53" s="435"/>
      <c r="B53" s="137" t="s">
        <v>676</v>
      </c>
      <c r="C53" s="137" t="s">
        <v>677</v>
      </c>
      <c r="D53" s="138" t="s">
        <v>579</v>
      </c>
      <c r="E53" s="138" t="s">
        <v>678</v>
      </c>
      <c r="F53" s="139">
        <v>220</v>
      </c>
    </row>
    <row r="54" spans="1:7" s="130" customFormat="1" ht="82.8">
      <c r="A54" s="435"/>
      <c r="B54" s="137" t="s">
        <v>676</v>
      </c>
      <c r="C54" s="137" t="s">
        <v>677</v>
      </c>
      <c r="D54" s="138" t="s">
        <v>619</v>
      </c>
      <c r="E54" s="138" t="s">
        <v>679</v>
      </c>
      <c r="F54" s="139">
        <v>25</v>
      </c>
    </row>
    <row r="55" spans="1:7" s="130" customFormat="1" ht="55.2">
      <c r="A55" s="435"/>
      <c r="B55" s="137" t="s">
        <v>676</v>
      </c>
      <c r="C55" s="137" t="s">
        <v>677</v>
      </c>
      <c r="D55" s="138" t="s">
        <v>558</v>
      </c>
      <c r="E55" s="138" t="s">
        <v>680</v>
      </c>
      <c r="F55" s="139">
        <v>7</v>
      </c>
    </row>
    <row r="56" spans="1:7" s="130" customFormat="1" ht="14.1" customHeight="1">
      <c r="A56" s="435"/>
      <c r="B56" s="137" t="s">
        <v>681</v>
      </c>
      <c r="C56" s="137" t="s">
        <v>677</v>
      </c>
      <c r="D56" s="138" t="s">
        <v>579</v>
      </c>
      <c r="E56" s="138" t="s">
        <v>682</v>
      </c>
      <c r="F56" s="139">
        <v>78846</v>
      </c>
    </row>
    <row r="57" spans="1:7" s="130" customFormat="1" ht="82.8">
      <c r="A57" s="435"/>
      <c r="B57" s="137" t="s">
        <v>681</v>
      </c>
      <c r="C57" s="137" t="s">
        <v>677</v>
      </c>
      <c r="D57" s="138" t="s">
        <v>619</v>
      </c>
      <c r="E57" s="138" t="s">
        <v>683</v>
      </c>
      <c r="F57" s="139">
        <v>694</v>
      </c>
    </row>
    <row r="58" spans="1:7" s="130" customFormat="1" ht="14.1" customHeight="1">
      <c r="A58" s="435"/>
      <c r="B58" s="137" t="s">
        <v>684</v>
      </c>
      <c r="C58" s="137" t="s">
        <v>685</v>
      </c>
      <c r="D58" s="138" t="s">
        <v>579</v>
      </c>
      <c r="E58" s="138" t="s">
        <v>686</v>
      </c>
      <c r="F58" s="139">
        <v>24011</v>
      </c>
    </row>
    <row r="59" spans="1:7" s="130" customFormat="1" ht="69">
      <c r="A59" s="435"/>
      <c r="B59" s="137" t="s">
        <v>684</v>
      </c>
      <c r="C59" s="137" t="s">
        <v>685</v>
      </c>
      <c r="D59" s="138" t="s">
        <v>619</v>
      </c>
      <c r="E59" s="138" t="s">
        <v>687</v>
      </c>
      <c r="F59" s="139">
        <v>251</v>
      </c>
    </row>
    <row r="60" spans="1:7" s="130" customFormat="1" ht="55.2">
      <c r="A60" s="435"/>
      <c r="B60" s="137" t="s">
        <v>684</v>
      </c>
      <c r="C60" s="137" t="s">
        <v>685</v>
      </c>
      <c r="D60" s="138" t="s">
        <v>558</v>
      </c>
      <c r="E60" s="138" t="s">
        <v>688</v>
      </c>
      <c r="F60" s="139">
        <v>99</v>
      </c>
    </row>
    <row r="61" spans="1:7" s="130" customFormat="1">
      <c r="A61" s="425" t="s">
        <v>689</v>
      </c>
      <c r="B61" s="137" t="s">
        <v>690</v>
      </c>
      <c r="C61" s="137" t="s">
        <v>691</v>
      </c>
      <c r="D61" s="138" t="s">
        <v>579</v>
      </c>
      <c r="E61" s="138" t="s">
        <v>692</v>
      </c>
      <c r="F61" s="139">
        <v>153837</v>
      </c>
      <c r="G61" s="142">
        <v>5880000</v>
      </c>
    </row>
    <row r="62" spans="1:7" s="130" customFormat="1" ht="69">
      <c r="A62" s="425"/>
      <c r="B62" s="137" t="s">
        <v>690</v>
      </c>
      <c r="C62" s="137" t="s">
        <v>691</v>
      </c>
      <c r="D62" s="138" t="s">
        <v>619</v>
      </c>
      <c r="E62" s="138" t="s">
        <v>693</v>
      </c>
      <c r="F62" s="139">
        <v>790</v>
      </c>
    </row>
    <row r="63" spans="1:7" s="130" customFormat="1" ht="55.2">
      <c r="A63" s="425"/>
      <c r="B63" s="137" t="s">
        <v>690</v>
      </c>
      <c r="C63" s="137" t="s">
        <v>691</v>
      </c>
      <c r="D63" s="138" t="s">
        <v>557</v>
      </c>
      <c r="E63" s="138" t="s">
        <v>694</v>
      </c>
      <c r="F63" s="139">
        <v>2.5036999999999998</v>
      </c>
      <c r="G63" s="142">
        <v>10</v>
      </c>
    </row>
    <row r="64" spans="1:7" s="130" customFormat="1" ht="41.4">
      <c r="A64" s="425"/>
      <c r="B64" s="137" t="s">
        <v>690</v>
      </c>
      <c r="C64" s="137" t="s">
        <v>691</v>
      </c>
      <c r="D64" s="138" t="s">
        <v>558</v>
      </c>
      <c r="E64" s="138" t="s">
        <v>695</v>
      </c>
      <c r="F64" s="139">
        <v>100</v>
      </c>
      <c r="G64" s="142">
        <v>24</v>
      </c>
    </row>
    <row r="65" spans="1:7" s="130" customFormat="1" ht="41.4">
      <c r="A65" s="425"/>
      <c r="B65" s="137" t="s">
        <v>696</v>
      </c>
      <c r="C65" s="137" t="s">
        <v>697</v>
      </c>
      <c r="D65" s="138" t="s">
        <v>579</v>
      </c>
      <c r="E65" s="138" t="s">
        <v>698</v>
      </c>
      <c r="F65" s="139">
        <v>502694</v>
      </c>
      <c r="G65" s="142">
        <v>4410000</v>
      </c>
    </row>
    <row r="66" spans="1:7" s="130" customFormat="1" ht="110.4">
      <c r="A66" s="425"/>
      <c r="B66" s="137" t="s">
        <v>696</v>
      </c>
      <c r="C66" s="137" t="s">
        <v>697</v>
      </c>
      <c r="D66" s="138" t="s">
        <v>619</v>
      </c>
      <c r="E66" s="138" t="s">
        <v>699</v>
      </c>
      <c r="F66" s="139">
        <v>2687</v>
      </c>
    </row>
    <row r="67" spans="1:7" s="130" customFormat="1" ht="96.6">
      <c r="A67" s="425"/>
      <c r="B67" s="137" t="s">
        <v>696</v>
      </c>
      <c r="C67" s="137" t="s">
        <v>697</v>
      </c>
      <c r="D67" s="138" t="s">
        <v>557</v>
      </c>
      <c r="E67" s="138" t="s">
        <v>700</v>
      </c>
      <c r="F67" s="139">
        <v>2.0794000000000001</v>
      </c>
      <c r="G67" s="142">
        <v>3</v>
      </c>
    </row>
    <row r="68" spans="1:7" s="130" customFormat="1" ht="82.8">
      <c r="A68" s="425"/>
      <c r="B68" s="137" t="s">
        <v>696</v>
      </c>
      <c r="C68" s="137" t="s">
        <v>697</v>
      </c>
      <c r="D68" s="138" t="s">
        <v>558</v>
      </c>
      <c r="E68" s="138" t="s">
        <v>701</v>
      </c>
      <c r="F68" s="139">
        <v>106</v>
      </c>
      <c r="G68" s="142">
        <v>20</v>
      </c>
    </row>
    <row r="69" spans="1:7" s="130" customFormat="1" ht="41.4">
      <c r="A69" s="425"/>
      <c r="B69" s="137" t="s">
        <v>702</v>
      </c>
      <c r="C69" s="137" t="s">
        <v>697</v>
      </c>
      <c r="D69" s="138" t="s">
        <v>579</v>
      </c>
      <c r="E69" s="138" t="s">
        <v>703</v>
      </c>
      <c r="F69" s="139">
        <v>224604</v>
      </c>
    </row>
    <row r="70" spans="1:7" s="130" customFormat="1" ht="110.4">
      <c r="A70" s="425"/>
      <c r="B70" s="137" t="s">
        <v>702</v>
      </c>
      <c r="C70" s="137" t="s">
        <v>697</v>
      </c>
      <c r="D70" s="138" t="s">
        <v>619</v>
      </c>
      <c r="E70" s="138" t="s">
        <v>704</v>
      </c>
      <c r="F70" s="139">
        <v>482</v>
      </c>
    </row>
    <row r="71" spans="1:7" s="130" customFormat="1" ht="96.6">
      <c r="A71" s="425"/>
      <c r="B71" s="137" t="s">
        <v>696</v>
      </c>
      <c r="C71" s="137" t="s">
        <v>697</v>
      </c>
      <c r="D71" s="138" t="s">
        <v>557</v>
      </c>
      <c r="E71" s="138" t="s">
        <v>705</v>
      </c>
      <c r="F71" s="139">
        <v>1.0146999999999999</v>
      </c>
    </row>
    <row r="72" spans="1:7" s="130" customFormat="1" ht="82.8">
      <c r="A72" s="425"/>
      <c r="B72" s="137" t="s">
        <v>696</v>
      </c>
      <c r="C72" s="137" t="s">
        <v>697</v>
      </c>
      <c r="D72" s="138" t="s">
        <v>558</v>
      </c>
      <c r="E72" s="138" t="s">
        <v>706</v>
      </c>
      <c r="F72" s="139">
        <v>46</v>
      </c>
    </row>
    <row r="73" spans="1:7" s="130" customFormat="1">
      <c r="A73" s="425"/>
      <c r="B73" s="137" t="s">
        <v>480</v>
      </c>
      <c r="C73" s="137" t="s">
        <v>707</v>
      </c>
      <c r="D73" s="138" t="s">
        <v>579</v>
      </c>
      <c r="E73" s="138" t="s">
        <v>708</v>
      </c>
      <c r="F73" s="139">
        <v>709986</v>
      </c>
    </row>
    <row r="74" spans="1:7" s="130" customFormat="1" ht="69">
      <c r="A74" s="425"/>
      <c r="B74" s="137" t="s">
        <v>480</v>
      </c>
      <c r="C74" s="137" t="s">
        <v>707</v>
      </c>
      <c r="D74" s="138" t="s">
        <v>619</v>
      </c>
      <c r="E74" s="138" t="s">
        <v>709</v>
      </c>
      <c r="F74" s="139">
        <v>3213</v>
      </c>
    </row>
    <row r="75" spans="1:7" s="130" customFormat="1" ht="55.2">
      <c r="A75" s="425"/>
      <c r="B75" s="137" t="s">
        <v>480</v>
      </c>
      <c r="C75" s="137" t="s">
        <v>707</v>
      </c>
      <c r="D75" s="138" t="s">
        <v>557</v>
      </c>
      <c r="E75" s="138" t="s">
        <v>710</v>
      </c>
      <c r="F75" s="139">
        <v>1.6695</v>
      </c>
    </row>
    <row r="76" spans="1:7" ht="41.4">
      <c r="A76" s="425"/>
      <c r="B76" s="144" t="s">
        <v>480</v>
      </c>
      <c r="C76" s="144" t="s">
        <v>707</v>
      </c>
      <c r="D76" s="143" t="s">
        <v>558</v>
      </c>
      <c r="E76" s="143" t="s">
        <v>711</v>
      </c>
      <c r="F76" s="145">
        <v>1443</v>
      </c>
    </row>
    <row r="77" spans="1:7">
      <c r="A77" s="425"/>
      <c r="B77" s="144" t="s">
        <v>712</v>
      </c>
      <c r="C77" s="144" t="s">
        <v>713</v>
      </c>
      <c r="D77" s="146" t="s">
        <v>714</v>
      </c>
      <c r="E77" s="143" t="s">
        <v>715</v>
      </c>
      <c r="F77" s="145">
        <v>597419</v>
      </c>
      <c r="G77" s="142">
        <v>4410000</v>
      </c>
    </row>
    <row r="78" spans="1:7" ht="69">
      <c r="A78" s="425"/>
      <c r="B78" s="144" t="s">
        <v>712</v>
      </c>
      <c r="C78" s="144" t="s">
        <v>713</v>
      </c>
      <c r="D78" s="146" t="s">
        <v>716</v>
      </c>
      <c r="E78" s="143" t="s">
        <v>717</v>
      </c>
      <c r="F78" s="145">
        <v>2480</v>
      </c>
    </row>
    <row r="79" spans="1:7" ht="55.2">
      <c r="A79" s="425"/>
      <c r="B79" s="144" t="s">
        <v>712</v>
      </c>
      <c r="C79" s="144" t="s">
        <v>713</v>
      </c>
      <c r="D79" s="143" t="s">
        <v>557</v>
      </c>
      <c r="E79" s="143" t="s">
        <v>718</v>
      </c>
      <c r="F79" s="145">
        <v>2.2441</v>
      </c>
      <c r="G79" s="142">
        <v>1</v>
      </c>
    </row>
    <row r="80" spans="1:7" ht="41.4">
      <c r="A80" s="425"/>
      <c r="B80" s="144" t="s">
        <v>712</v>
      </c>
      <c r="C80" s="144" t="s">
        <v>713</v>
      </c>
      <c r="D80" s="143" t="s">
        <v>558</v>
      </c>
      <c r="E80" s="143" t="s">
        <v>719</v>
      </c>
      <c r="F80" s="145">
        <v>315</v>
      </c>
      <c r="G80" s="142">
        <v>20</v>
      </c>
    </row>
    <row r="81" spans="1:6">
      <c r="A81" s="425"/>
      <c r="B81" s="144" t="s">
        <v>720</v>
      </c>
      <c r="C81" s="144"/>
      <c r="D81" s="146"/>
      <c r="E81" s="143"/>
      <c r="F81" s="145" t="s">
        <v>532</v>
      </c>
    </row>
    <row r="82" spans="1:6" ht="14.5" customHeight="1">
      <c r="A82" s="426" t="s">
        <v>721</v>
      </c>
      <c r="B82" s="144" t="s">
        <v>722</v>
      </c>
      <c r="C82" s="144" t="s">
        <v>723</v>
      </c>
      <c r="D82" s="143" t="s">
        <v>579</v>
      </c>
      <c r="E82" s="143" t="s">
        <v>724</v>
      </c>
      <c r="F82" s="145">
        <v>36635</v>
      </c>
    </row>
    <row r="83" spans="1:6" ht="55.2">
      <c r="A83" s="427"/>
      <c r="B83" s="144" t="s">
        <v>722</v>
      </c>
      <c r="C83" s="144" t="s">
        <v>723</v>
      </c>
      <c r="D83" s="143" t="s">
        <v>619</v>
      </c>
      <c r="E83" s="143" t="s">
        <v>725</v>
      </c>
      <c r="F83" s="145">
        <v>129</v>
      </c>
    </row>
    <row r="84" spans="1:6" ht="49.5" customHeight="1">
      <c r="A84" s="427"/>
      <c r="B84" s="144" t="s">
        <v>722</v>
      </c>
      <c r="C84" s="144" t="s">
        <v>723</v>
      </c>
      <c r="D84" s="143" t="s">
        <v>726</v>
      </c>
      <c r="E84" s="143" t="s">
        <v>727</v>
      </c>
      <c r="F84" s="145">
        <v>1.2101</v>
      </c>
    </row>
    <row r="85" spans="1:6" ht="14.1" customHeight="1">
      <c r="A85" s="147" t="s">
        <v>728</v>
      </c>
      <c r="B85" s="144" t="s">
        <v>729</v>
      </c>
      <c r="C85" s="144"/>
      <c r="D85" s="143"/>
      <c r="E85" s="143"/>
      <c r="F85" s="145"/>
    </row>
  </sheetData>
  <mergeCells count="7">
    <mergeCell ref="A61:A81"/>
    <mergeCell ref="A82:A84"/>
    <mergeCell ref="A2:A13"/>
    <mergeCell ref="A14:A20"/>
    <mergeCell ref="A21:A29"/>
    <mergeCell ref="A30:A31"/>
    <mergeCell ref="A32:A60"/>
  </mergeCells>
  <phoneticPr fontId="65"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575"/>
  <sheetViews>
    <sheetView workbookViewId="0">
      <pane xSplit="7" ySplit="15" topLeftCell="H16" activePane="bottomRight" state="frozen"/>
      <selection pane="topRight"/>
      <selection pane="bottomLeft"/>
      <selection pane="bottomRight" activeCell="M30" sqref="M30"/>
    </sheetView>
  </sheetViews>
  <sheetFormatPr defaultColWidth="9" defaultRowHeight="14.1"/>
  <cols>
    <col min="1" max="1" width="1.83984375" style="93" customWidth="1"/>
    <col min="2" max="2" width="6.1015625" style="93" customWidth="1"/>
    <col min="3" max="3" width="8.41796875" style="93" customWidth="1"/>
    <col min="4" max="4" width="13.83984375" style="93" customWidth="1"/>
    <col min="5" max="5" width="9.578125" style="93" customWidth="1"/>
    <col min="6" max="6" width="9.83984375" style="93" customWidth="1"/>
    <col min="7" max="7" width="19.47265625" style="93" customWidth="1"/>
    <col min="8" max="8" width="11.734375" style="93" customWidth="1"/>
    <col min="9" max="9" width="7.41796875" style="93" customWidth="1"/>
    <col min="10" max="10" width="16.26171875" style="94" customWidth="1"/>
    <col min="11" max="11" width="3.47265625" style="94" customWidth="1"/>
    <col min="12" max="12" width="8.1015625" style="93" customWidth="1"/>
    <col min="13" max="13" width="12.26171875" style="94" customWidth="1"/>
    <col min="14" max="15" width="3.47265625" style="94" customWidth="1"/>
    <col min="16" max="16" width="8.1015625" style="93" customWidth="1"/>
    <col min="17" max="17" width="11.47265625" style="94" customWidth="1"/>
    <col min="18" max="20" width="3.47265625" style="94" customWidth="1"/>
    <col min="21" max="21" width="6.26171875" style="93" customWidth="1"/>
    <col min="22" max="22" width="18.26171875" style="93" customWidth="1"/>
    <col min="23" max="23" width="8" style="93" hidden="1" customWidth="1"/>
    <col min="24" max="24" width="14" style="93" hidden="1" customWidth="1"/>
    <col min="25" max="25" width="11.734375" style="94" hidden="1" customWidth="1"/>
    <col min="26" max="26" width="9.83984375" style="94" hidden="1" customWidth="1"/>
    <col min="27" max="27" width="16.26171875" style="94" hidden="1" customWidth="1"/>
    <col min="28" max="28" width="12" style="94" hidden="1" customWidth="1"/>
    <col min="29" max="29" width="19" style="94" hidden="1" customWidth="1"/>
    <col min="30" max="30" width="11.83984375" style="94" hidden="1" customWidth="1"/>
    <col min="31" max="31" width="25.41796875" style="94" hidden="1" customWidth="1"/>
    <col min="32" max="32" width="11.83984375" style="94" hidden="1" customWidth="1"/>
    <col min="33" max="33" width="20.26171875" style="93" hidden="1" customWidth="1"/>
    <col min="34" max="34" width="9" style="93" hidden="1" customWidth="1"/>
    <col min="35" max="16384" width="9" style="93"/>
  </cols>
  <sheetData>
    <row r="1" spans="1:37">
      <c r="A1" s="95" t="s">
        <v>730</v>
      </c>
      <c r="E1" s="95"/>
    </row>
    <row r="2" spans="1:37" ht="16.2">
      <c r="A2" s="95"/>
      <c r="B2" s="96" t="s">
        <v>731</v>
      </c>
      <c r="H2" s="448" t="s">
        <v>732</v>
      </c>
      <c r="I2" s="448"/>
      <c r="J2" s="448"/>
      <c r="K2" s="448"/>
      <c r="L2" s="448"/>
      <c r="M2" s="448"/>
      <c r="N2" s="448"/>
      <c r="O2" s="448"/>
      <c r="P2" s="448"/>
      <c r="Q2" s="114"/>
      <c r="R2" s="114"/>
      <c r="S2" s="114"/>
      <c r="T2" s="114"/>
      <c r="U2" s="115"/>
      <c r="Y2" s="449" t="s">
        <v>733</v>
      </c>
      <c r="Z2" s="449"/>
      <c r="AA2" s="449"/>
      <c r="AB2" s="449"/>
      <c r="AC2" s="449"/>
      <c r="AD2" s="449"/>
      <c r="AE2" s="449"/>
      <c r="AF2" s="449"/>
      <c r="AG2" s="443" t="s">
        <v>734</v>
      </c>
    </row>
    <row r="3" spans="1:37" ht="27" customHeight="1">
      <c r="A3" s="447"/>
      <c r="B3" s="437" t="s">
        <v>380</v>
      </c>
      <c r="C3" s="437" t="s">
        <v>735</v>
      </c>
      <c r="D3" s="437" t="s">
        <v>736</v>
      </c>
      <c r="E3" s="437" t="s">
        <v>737</v>
      </c>
      <c r="F3" s="437" t="s">
        <v>738</v>
      </c>
      <c r="G3" s="437" t="s">
        <v>739</v>
      </c>
      <c r="H3" s="437" t="s">
        <v>740</v>
      </c>
      <c r="I3" s="437"/>
      <c r="J3" s="437" t="s">
        <v>741</v>
      </c>
      <c r="K3" s="437"/>
      <c r="L3" s="437"/>
      <c r="M3" s="437" t="s">
        <v>742</v>
      </c>
      <c r="N3" s="437"/>
      <c r="O3" s="437"/>
      <c r="P3" s="437"/>
      <c r="Q3" s="437" t="s">
        <v>743</v>
      </c>
      <c r="R3" s="437"/>
      <c r="S3" s="437"/>
      <c r="T3" s="437"/>
      <c r="U3" s="437"/>
      <c r="V3" s="437" t="s">
        <v>744</v>
      </c>
      <c r="W3" s="440" t="s">
        <v>745</v>
      </c>
      <c r="X3" s="442" t="s">
        <v>746</v>
      </c>
      <c r="Y3" s="450" t="s">
        <v>740</v>
      </c>
      <c r="Z3" s="450"/>
      <c r="AA3" s="450" t="s">
        <v>741</v>
      </c>
      <c r="AB3" s="450"/>
      <c r="AC3" s="450" t="s">
        <v>742</v>
      </c>
      <c r="AD3" s="450"/>
      <c r="AE3" s="450" t="s">
        <v>747</v>
      </c>
      <c r="AF3" s="450"/>
      <c r="AG3" s="443"/>
      <c r="AI3" s="437" t="s">
        <v>748</v>
      </c>
      <c r="AJ3" s="437" t="s">
        <v>749</v>
      </c>
      <c r="AK3" s="437" t="s">
        <v>750</v>
      </c>
    </row>
    <row r="4" spans="1:37" ht="15.3">
      <c r="A4" s="447"/>
      <c r="B4" s="437"/>
      <c r="C4" s="437"/>
      <c r="D4" s="437"/>
      <c r="E4" s="437"/>
      <c r="F4" s="437"/>
      <c r="G4" s="437"/>
      <c r="H4" s="98" t="s">
        <v>751</v>
      </c>
      <c r="I4" s="98" t="s">
        <v>752</v>
      </c>
      <c r="J4" s="98" t="s">
        <v>751</v>
      </c>
      <c r="K4" s="107" t="s">
        <v>753</v>
      </c>
      <c r="L4" s="98" t="s">
        <v>754</v>
      </c>
      <c r="M4" s="98" t="s">
        <v>751</v>
      </c>
      <c r="N4" s="107" t="s">
        <v>753</v>
      </c>
      <c r="O4" s="107" t="s">
        <v>755</v>
      </c>
      <c r="P4" s="98" t="s">
        <v>756</v>
      </c>
      <c r="Q4" s="98" t="s">
        <v>751</v>
      </c>
      <c r="R4" s="107" t="s">
        <v>753</v>
      </c>
      <c r="S4" s="107" t="s">
        <v>755</v>
      </c>
      <c r="T4" s="107" t="s">
        <v>757</v>
      </c>
      <c r="U4" s="98" t="s">
        <v>758</v>
      </c>
      <c r="V4" s="437"/>
      <c r="W4" s="441"/>
      <c r="X4" s="442"/>
      <c r="Y4" s="119" t="s">
        <v>751</v>
      </c>
      <c r="Z4" s="119" t="s">
        <v>752</v>
      </c>
      <c r="AA4" s="119" t="s">
        <v>759</v>
      </c>
      <c r="AB4" s="119" t="s">
        <v>754</v>
      </c>
      <c r="AC4" s="119" t="s">
        <v>759</v>
      </c>
      <c r="AD4" s="119" t="s">
        <v>756</v>
      </c>
      <c r="AE4" s="119" t="s">
        <v>759</v>
      </c>
      <c r="AF4" s="119" t="s">
        <v>756</v>
      </c>
      <c r="AG4" s="443"/>
      <c r="AI4" s="437"/>
      <c r="AJ4" s="437"/>
      <c r="AK4" s="437"/>
    </row>
    <row r="5" spans="1:37" ht="54" hidden="1" customHeight="1">
      <c r="A5" s="97"/>
      <c r="B5" s="99"/>
      <c r="C5" s="99"/>
      <c r="D5" s="99"/>
      <c r="E5" s="99" t="s">
        <v>760</v>
      </c>
      <c r="F5" s="99" t="s">
        <v>761</v>
      </c>
      <c r="G5" s="99" t="s">
        <v>762</v>
      </c>
      <c r="H5" s="100"/>
      <c r="I5" s="100"/>
      <c r="J5" s="108"/>
      <c r="K5" s="108"/>
      <c r="L5" s="100"/>
      <c r="M5" s="108"/>
      <c r="N5" s="108"/>
      <c r="O5" s="108"/>
      <c r="P5" s="100"/>
      <c r="Q5" s="108"/>
      <c r="R5" s="108"/>
      <c r="S5" s="108"/>
      <c r="T5" s="108"/>
      <c r="U5" s="100"/>
      <c r="V5" s="100"/>
      <c r="W5" s="116" t="s">
        <v>763</v>
      </c>
      <c r="X5" s="117" t="s">
        <v>764</v>
      </c>
      <c r="Y5" s="120"/>
      <c r="Z5" s="120"/>
      <c r="AA5" s="120"/>
      <c r="AB5" s="120"/>
      <c r="AC5" s="120"/>
      <c r="AD5" s="120"/>
      <c r="AE5" s="120"/>
      <c r="AF5" s="120"/>
      <c r="AG5" s="124"/>
      <c r="AH5" s="93" t="s">
        <v>765</v>
      </c>
      <c r="AK5" s="125"/>
    </row>
    <row r="6" spans="1:37" ht="13.5" hidden="1" customHeight="1">
      <c r="A6" s="101"/>
      <c r="B6" s="444" t="s">
        <v>766</v>
      </c>
      <c r="C6" s="444" t="s">
        <v>767</v>
      </c>
      <c r="D6" s="444" t="s">
        <v>768</v>
      </c>
      <c r="E6" s="444"/>
      <c r="F6" s="444" t="s">
        <v>769</v>
      </c>
      <c r="G6" s="444" t="s">
        <v>770</v>
      </c>
      <c r="H6" s="102">
        <v>20100909</v>
      </c>
      <c r="I6" s="102">
        <v>42</v>
      </c>
      <c r="J6" s="109" t="s">
        <v>771</v>
      </c>
      <c r="K6" s="109"/>
      <c r="L6" s="102">
        <v>42</v>
      </c>
      <c r="M6" s="109"/>
      <c r="N6" s="109"/>
      <c r="O6" s="109"/>
      <c r="P6" s="102"/>
      <c r="Q6" s="109"/>
      <c r="R6" s="109"/>
      <c r="S6" s="109"/>
      <c r="T6" s="109"/>
      <c r="U6" s="102"/>
      <c r="V6" s="102"/>
      <c r="W6" s="118">
        <v>1</v>
      </c>
      <c r="X6" s="105"/>
      <c r="Y6" s="112">
        <v>20100909</v>
      </c>
      <c r="Z6" s="112">
        <v>42</v>
      </c>
      <c r="AA6" s="112" t="s">
        <v>771</v>
      </c>
      <c r="AB6" s="112">
        <v>42</v>
      </c>
      <c r="AC6" s="112"/>
      <c r="AD6" s="112"/>
      <c r="AE6" s="112"/>
      <c r="AF6" s="112"/>
      <c r="AG6" s="101"/>
    </row>
    <row r="7" spans="1:37" ht="13.5" hidden="1" customHeight="1">
      <c r="A7" s="101"/>
      <c r="B7" s="444"/>
      <c r="C7" s="444"/>
      <c r="D7" s="444"/>
      <c r="E7" s="444"/>
      <c r="F7" s="444"/>
      <c r="G7" s="444"/>
      <c r="H7" s="102">
        <v>20090729</v>
      </c>
      <c r="I7" s="102">
        <v>40</v>
      </c>
      <c r="J7" s="109" t="s">
        <v>772</v>
      </c>
      <c r="K7" s="109"/>
      <c r="L7" s="102">
        <v>40</v>
      </c>
      <c r="M7" s="109"/>
      <c r="N7" s="109"/>
      <c r="O7" s="109"/>
      <c r="P7" s="102"/>
      <c r="Q7" s="109"/>
      <c r="R7" s="109"/>
      <c r="S7" s="109"/>
      <c r="T7" s="109"/>
      <c r="U7" s="102"/>
      <c r="V7" s="102"/>
      <c r="W7" s="118">
        <v>1</v>
      </c>
      <c r="X7" s="105"/>
      <c r="Y7" s="112">
        <v>20090729</v>
      </c>
      <c r="Z7" s="112">
        <v>40</v>
      </c>
      <c r="AA7" s="112" t="s">
        <v>772</v>
      </c>
      <c r="AB7" s="112">
        <v>40</v>
      </c>
      <c r="AC7" s="112"/>
      <c r="AD7" s="112"/>
      <c r="AE7" s="112"/>
      <c r="AF7" s="112"/>
      <c r="AG7" s="101"/>
    </row>
    <row r="8" spans="1:37" ht="13.5" hidden="1" customHeight="1">
      <c r="A8" s="101"/>
      <c r="B8" s="444"/>
      <c r="C8" s="444"/>
      <c r="D8" s="444"/>
      <c r="E8" s="444"/>
      <c r="F8" s="444"/>
      <c r="G8" s="444"/>
      <c r="H8" s="102">
        <v>20091202</v>
      </c>
      <c r="I8" s="102">
        <v>31</v>
      </c>
      <c r="J8" s="109" t="s">
        <v>773</v>
      </c>
      <c r="K8" s="109"/>
      <c r="L8" s="102">
        <v>31</v>
      </c>
      <c r="M8" s="109"/>
      <c r="N8" s="109"/>
      <c r="O8" s="109"/>
      <c r="P8" s="102"/>
      <c r="Q8" s="109"/>
      <c r="R8" s="109"/>
      <c r="S8" s="109"/>
      <c r="T8" s="109"/>
      <c r="U8" s="102"/>
      <c r="V8" s="102"/>
      <c r="W8" s="118">
        <v>1</v>
      </c>
      <c r="X8" s="105"/>
      <c r="Y8" s="112">
        <v>20091202</v>
      </c>
      <c r="Z8" s="112">
        <v>31</v>
      </c>
      <c r="AA8" s="112" t="s">
        <v>773</v>
      </c>
      <c r="AB8" s="112">
        <v>31</v>
      </c>
      <c r="AC8" s="112"/>
      <c r="AD8" s="112"/>
      <c r="AE8" s="112"/>
      <c r="AF8" s="112"/>
      <c r="AG8" s="101"/>
    </row>
    <row r="9" spans="1:37" ht="13.5" hidden="1" customHeight="1">
      <c r="A9" s="101"/>
      <c r="B9" s="444"/>
      <c r="C9" s="444"/>
      <c r="D9" s="444"/>
      <c r="E9" s="444"/>
      <c r="F9" s="444"/>
      <c r="G9" s="444"/>
      <c r="H9" s="102">
        <v>20091220</v>
      </c>
      <c r="I9" s="102">
        <v>30</v>
      </c>
      <c r="J9" s="109" t="s">
        <v>774</v>
      </c>
      <c r="K9" s="109"/>
      <c r="L9" s="102">
        <v>30</v>
      </c>
      <c r="M9" s="109"/>
      <c r="N9" s="109"/>
      <c r="O9" s="109"/>
      <c r="P9" s="102"/>
      <c r="Q9" s="109"/>
      <c r="R9" s="109"/>
      <c r="S9" s="109"/>
      <c r="T9" s="109"/>
      <c r="U9" s="102"/>
      <c r="V9" s="102"/>
      <c r="W9" s="118">
        <v>1</v>
      </c>
      <c r="X9" s="105"/>
      <c r="Y9" s="112">
        <v>20091220</v>
      </c>
      <c r="Z9" s="112">
        <v>30</v>
      </c>
      <c r="AA9" s="112" t="s">
        <v>774</v>
      </c>
      <c r="AB9" s="112">
        <v>30</v>
      </c>
      <c r="AC9" s="112"/>
      <c r="AD9" s="112"/>
      <c r="AE9" s="112"/>
      <c r="AF9" s="112"/>
      <c r="AG9" s="101"/>
    </row>
    <row r="10" spans="1:37" ht="13.5" hidden="1" customHeight="1">
      <c r="A10" s="101"/>
      <c r="B10" s="444"/>
      <c r="C10" s="444"/>
      <c r="D10" s="444"/>
      <c r="E10" s="444"/>
      <c r="F10" s="444"/>
      <c r="G10" s="444"/>
      <c r="H10" s="102">
        <v>20090708</v>
      </c>
      <c r="I10" s="102">
        <v>23</v>
      </c>
      <c r="J10" s="109" t="s">
        <v>775</v>
      </c>
      <c r="K10" s="109"/>
      <c r="L10" s="102">
        <v>23</v>
      </c>
      <c r="M10" s="109"/>
      <c r="N10" s="109"/>
      <c r="O10" s="109"/>
      <c r="P10" s="102"/>
      <c r="Q10" s="109"/>
      <c r="R10" s="109"/>
      <c r="S10" s="109"/>
      <c r="T10" s="109"/>
      <c r="U10" s="102"/>
      <c r="V10" s="102"/>
      <c r="W10" s="118">
        <v>1</v>
      </c>
      <c r="X10" s="105"/>
      <c r="Y10" s="112">
        <v>20090708</v>
      </c>
      <c r="Z10" s="112">
        <v>23</v>
      </c>
      <c r="AA10" s="112" t="s">
        <v>775</v>
      </c>
      <c r="AB10" s="112">
        <v>23</v>
      </c>
      <c r="AC10" s="112"/>
      <c r="AD10" s="112"/>
      <c r="AE10" s="112"/>
      <c r="AF10" s="112"/>
      <c r="AG10" s="101"/>
    </row>
    <row r="11" spans="1:37" ht="13.5" hidden="1" customHeight="1">
      <c r="A11" s="101"/>
      <c r="B11" s="444"/>
      <c r="C11" s="444"/>
      <c r="D11" s="444"/>
      <c r="E11" s="444"/>
      <c r="F11" s="444"/>
      <c r="G11" s="444"/>
      <c r="H11" s="102">
        <v>20100529</v>
      </c>
      <c r="I11" s="102">
        <v>21</v>
      </c>
      <c r="J11" s="109" t="s">
        <v>776</v>
      </c>
      <c r="K11" s="109"/>
      <c r="L11" s="102">
        <v>21</v>
      </c>
      <c r="M11" s="109"/>
      <c r="N11" s="109"/>
      <c r="O11" s="109"/>
      <c r="P11" s="102"/>
      <c r="Q11" s="109"/>
      <c r="R11" s="109"/>
      <c r="S11" s="109"/>
      <c r="T11" s="109"/>
      <c r="U11" s="102"/>
      <c r="V11" s="102"/>
      <c r="W11" s="118">
        <v>1</v>
      </c>
      <c r="X11" s="105"/>
      <c r="Y11" s="112">
        <v>20100529</v>
      </c>
      <c r="Z11" s="112">
        <v>21</v>
      </c>
      <c r="AA11" s="112" t="s">
        <v>776</v>
      </c>
      <c r="AB11" s="112">
        <v>21</v>
      </c>
      <c r="AC11" s="112"/>
      <c r="AD11" s="112"/>
      <c r="AE11" s="112"/>
      <c r="AF11" s="112"/>
      <c r="AG11" s="101"/>
    </row>
    <row r="12" spans="1:37" ht="13.5" hidden="1" customHeight="1">
      <c r="A12" s="101"/>
      <c r="B12" s="444"/>
      <c r="C12" s="444"/>
      <c r="D12" s="444"/>
      <c r="E12" s="444"/>
      <c r="F12" s="444"/>
      <c r="G12" s="444"/>
      <c r="H12" s="102">
        <v>20091215</v>
      </c>
      <c r="I12" s="102">
        <v>20</v>
      </c>
      <c r="J12" s="109" t="s">
        <v>777</v>
      </c>
      <c r="K12" s="109"/>
      <c r="L12" s="102">
        <v>20</v>
      </c>
      <c r="M12" s="109"/>
      <c r="N12" s="109"/>
      <c r="O12" s="109"/>
      <c r="P12" s="102"/>
      <c r="Q12" s="109"/>
      <c r="R12" s="109"/>
      <c r="S12" s="109"/>
      <c r="T12" s="109"/>
      <c r="U12" s="102"/>
      <c r="V12" s="102"/>
      <c r="W12" s="118">
        <v>1</v>
      </c>
      <c r="X12" s="105"/>
      <c r="Y12" s="112">
        <v>20091215</v>
      </c>
      <c r="Z12" s="112">
        <v>20</v>
      </c>
      <c r="AA12" s="112" t="s">
        <v>777</v>
      </c>
      <c r="AB12" s="112">
        <v>20</v>
      </c>
      <c r="AC12" s="112"/>
      <c r="AD12" s="112"/>
      <c r="AE12" s="112"/>
      <c r="AF12" s="112"/>
      <c r="AG12" s="101"/>
    </row>
    <row r="13" spans="1:37" ht="13.5" hidden="1" customHeight="1">
      <c r="A13" s="101"/>
      <c r="B13" s="444"/>
      <c r="C13" s="444"/>
      <c r="D13" s="444"/>
      <c r="E13" s="444"/>
      <c r="F13" s="444"/>
      <c r="G13" s="444"/>
      <c r="H13" s="102">
        <v>20071209</v>
      </c>
      <c r="I13" s="102">
        <v>15</v>
      </c>
      <c r="J13" s="109" t="s">
        <v>778</v>
      </c>
      <c r="K13" s="109"/>
      <c r="L13" s="102">
        <v>15</v>
      </c>
      <c r="M13" s="109"/>
      <c r="N13" s="109"/>
      <c r="O13" s="109"/>
      <c r="P13" s="102"/>
      <c r="Q13" s="109"/>
      <c r="R13" s="109"/>
      <c r="S13" s="109"/>
      <c r="T13" s="109"/>
      <c r="U13" s="102"/>
      <c r="V13" s="102"/>
      <c r="W13" s="118">
        <v>1</v>
      </c>
      <c r="X13" s="105"/>
      <c r="Y13" s="112">
        <v>20071209</v>
      </c>
      <c r="Z13" s="112">
        <v>15</v>
      </c>
      <c r="AA13" s="112" t="s">
        <v>778</v>
      </c>
      <c r="AB13" s="112">
        <v>15</v>
      </c>
      <c r="AC13" s="112"/>
      <c r="AD13" s="112"/>
      <c r="AE13" s="112"/>
      <c r="AF13" s="112"/>
      <c r="AG13" s="101"/>
    </row>
    <row r="14" spans="1:37" ht="13.5" hidden="1" customHeight="1">
      <c r="A14" s="101"/>
      <c r="B14" s="444"/>
      <c r="C14" s="444"/>
      <c r="D14" s="444"/>
      <c r="E14" s="444"/>
      <c r="F14" s="444"/>
      <c r="G14" s="444"/>
      <c r="H14" s="102">
        <v>20091124</v>
      </c>
      <c r="I14" s="102">
        <v>15</v>
      </c>
      <c r="J14" s="109" t="s">
        <v>779</v>
      </c>
      <c r="K14" s="109"/>
      <c r="L14" s="102">
        <v>14</v>
      </c>
      <c r="M14" s="109"/>
      <c r="N14" s="109"/>
      <c r="O14" s="109"/>
      <c r="P14" s="102"/>
      <c r="Q14" s="109"/>
      <c r="R14" s="109"/>
      <c r="S14" s="109"/>
      <c r="T14" s="109"/>
      <c r="U14" s="102"/>
      <c r="V14" s="102"/>
      <c r="W14" s="118">
        <v>1</v>
      </c>
      <c r="X14" s="105"/>
      <c r="Y14" s="112">
        <v>20091124</v>
      </c>
      <c r="Z14" s="112">
        <v>15</v>
      </c>
      <c r="AA14" s="112" t="s">
        <v>779</v>
      </c>
      <c r="AB14" s="112">
        <v>14</v>
      </c>
      <c r="AC14" s="112"/>
      <c r="AD14" s="112"/>
      <c r="AE14" s="112"/>
      <c r="AF14" s="112"/>
      <c r="AG14" s="101"/>
    </row>
    <row r="15" spans="1:37" ht="13.5" hidden="1" customHeight="1">
      <c r="A15" s="101"/>
      <c r="B15" s="444"/>
      <c r="C15" s="444"/>
      <c r="D15" s="444"/>
      <c r="E15" s="444"/>
      <c r="F15" s="444"/>
      <c r="G15" s="444"/>
      <c r="H15" s="102">
        <v>20090126</v>
      </c>
      <c r="I15" s="102">
        <v>8</v>
      </c>
      <c r="J15" s="109" t="s">
        <v>780</v>
      </c>
      <c r="K15" s="109"/>
      <c r="L15" s="102">
        <v>8</v>
      </c>
      <c r="M15" s="109"/>
      <c r="N15" s="109"/>
      <c r="O15" s="109"/>
      <c r="P15" s="102"/>
      <c r="Q15" s="109"/>
      <c r="R15" s="109"/>
      <c r="S15" s="109"/>
      <c r="T15" s="109"/>
      <c r="U15" s="102"/>
      <c r="V15" s="102"/>
      <c r="W15" s="118">
        <v>1</v>
      </c>
      <c r="X15" s="105"/>
      <c r="Y15" s="112">
        <v>20090126</v>
      </c>
      <c r="Z15" s="112">
        <v>8</v>
      </c>
      <c r="AA15" s="112" t="s">
        <v>780</v>
      </c>
      <c r="AB15" s="112">
        <v>8</v>
      </c>
      <c r="AC15" s="112"/>
      <c r="AD15" s="112"/>
      <c r="AE15" s="112"/>
      <c r="AF15" s="112"/>
      <c r="AG15" s="101"/>
    </row>
    <row r="16" spans="1:37" ht="30.6" hidden="1">
      <c r="A16" s="101"/>
      <c r="B16" s="444" t="s">
        <v>396</v>
      </c>
      <c r="C16" s="444" t="s">
        <v>403</v>
      </c>
      <c r="D16" s="444" t="s">
        <v>648</v>
      </c>
      <c r="E16" s="444" t="s">
        <v>781</v>
      </c>
      <c r="F16" s="444"/>
      <c r="G16" s="444" t="s">
        <v>782</v>
      </c>
      <c r="H16" s="103">
        <v>20171109</v>
      </c>
      <c r="I16" s="103">
        <v>13769</v>
      </c>
      <c r="J16" s="110" t="s">
        <v>783</v>
      </c>
      <c r="K16" s="110"/>
      <c r="L16" s="104">
        <v>1136</v>
      </c>
      <c r="M16" s="110" t="s">
        <v>784</v>
      </c>
      <c r="N16" s="110"/>
      <c r="O16" s="110"/>
      <c r="P16" s="104">
        <v>1007</v>
      </c>
      <c r="Q16" s="110" t="s">
        <v>785</v>
      </c>
      <c r="R16" s="110"/>
      <c r="S16" s="110"/>
      <c r="T16" s="110"/>
      <c r="U16" s="104">
        <v>1007</v>
      </c>
      <c r="V16" s="439" t="s">
        <v>786</v>
      </c>
      <c r="W16" s="118"/>
      <c r="X16" s="105"/>
      <c r="Y16" s="121"/>
      <c r="Z16" s="121"/>
      <c r="AA16" s="121"/>
      <c r="AB16" s="121"/>
      <c r="AC16" s="121"/>
      <c r="AD16" s="121"/>
      <c r="AE16" s="121"/>
      <c r="AF16" s="121"/>
      <c r="AG16" s="126"/>
    </row>
    <row r="17" spans="1:33" ht="30.6" hidden="1">
      <c r="A17" s="101"/>
      <c r="B17" s="444"/>
      <c r="C17" s="444"/>
      <c r="D17" s="444"/>
      <c r="E17" s="444"/>
      <c r="F17" s="444"/>
      <c r="G17" s="444"/>
      <c r="H17" s="104">
        <v>20170217</v>
      </c>
      <c r="I17" s="104">
        <v>4446</v>
      </c>
      <c r="J17" s="110" t="s">
        <v>787</v>
      </c>
      <c r="K17" s="110"/>
      <c r="L17" s="104">
        <v>907</v>
      </c>
      <c r="M17" s="110" t="s">
        <v>788</v>
      </c>
      <c r="N17" s="110"/>
      <c r="O17" s="110"/>
      <c r="P17" s="104">
        <v>738</v>
      </c>
      <c r="Q17" s="110" t="s">
        <v>789</v>
      </c>
      <c r="R17" s="110"/>
      <c r="S17" s="110"/>
      <c r="T17" s="110"/>
      <c r="U17" s="104">
        <v>696</v>
      </c>
      <c r="V17" s="439"/>
      <c r="W17" s="118"/>
      <c r="X17" s="105"/>
      <c r="Y17" s="122"/>
      <c r="Z17" s="122"/>
      <c r="AA17" s="122"/>
      <c r="AB17" s="122"/>
      <c r="AC17" s="122"/>
      <c r="AD17" s="122"/>
      <c r="AE17" s="122"/>
      <c r="AF17" s="122"/>
      <c r="AG17" s="127"/>
    </row>
    <row r="18" spans="1:33" ht="30.6" hidden="1">
      <c r="A18" s="101"/>
      <c r="B18" s="444"/>
      <c r="C18" s="444"/>
      <c r="D18" s="444"/>
      <c r="E18" s="444"/>
      <c r="F18" s="444"/>
      <c r="G18" s="444"/>
      <c r="H18" s="104">
        <v>20170111</v>
      </c>
      <c r="I18" s="104">
        <v>4240</v>
      </c>
      <c r="J18" s="110" t="s">
        <v>790</v>
      </c>
      <c r="K18" s="110"/>
      <c r="L18" s="104">
        <v>757</v>
      </c>
      <c r="M18" s="110" t="s">
        <v>791</v>
      </c>
      <c r="N18" s="110"/>
      <c r="O18" s="110"/>
      <c r="P18" s="104">
        <v>696</v>
      </c>
      <c r="Q18" s="110" t="s">
        <v>792</v>
      </c>
      <c r="R18" s="110"/>
      <c r="S18" s="110"/>
      <c r="T18" s="110"/>
      <c r="U18" s="104">
        <v>669</v>
      </c>
      <c r="V18" s="439"/>
      <c r="W18" s="118"/>
      <c r="X18" s="105"/>
      <c r="Y18" s="122"/>
      <c r="Z18" s="122"/>
      <c r="AA18" s="122"/>
      <c r="AB18" s="122"/>
      <c r="AC18" s="122"/>
      <c r="AD18" s="122"/>
      <c r="AE18" s="122"/>
      <c r="AF18" s="122"/>
      <c r="AG18" s="127"/>
    </row>
    <row r="19" spans="1:33" ht="30.6" hidden="1">
      <c r="A19" s="101"/>
      <c r="B19" s="444"/>
      <c r="C19" s="444"/>
      <c r="D19" s="444"/>
      <c r="E19" s="444"/>
      <c r="F19" s="444"/>
      <c r="G19" s="444"/>
      <c r="H19" s="104">
        <v>20161212</v>
      </c>
      <c r="I19" s="104">
        <v>3762</v>
      </c>
      <c r="J19" s="110" t="s">
        <v>793</v>
      </c>
      <c r="K19" s="110"/>
      <c r="L19" s="104">
        <v>595</v>
      </c>
      <c r="M19" s="110" t="s">
        <v>794</v>
      </c>
      <c r="N19" s="110"/>
      <c r="O19" s="110"/>
      <c r="P19" s="104">
        <v>669</v>
      </c>
      <c r="Q19" s="110" t="s">
        <v>795</v>
      </c>
      <c r="R19" s="110"/>
      <c r="S19" s="110"/>
      <c r="T19" s="110"/>
      <c r="U19" s="104">
        <v>651</v>
      </c>
      <c r="V19" s="439"/>
      <c r="W19" s="118"/>
      <c r="X19" s="105"/>
      <c r="Y19" s="122"/>
      <c r="Z19" s="122"/>
      <c r="AA19" s="122"/>
      <c r="AB19" s="122"/>
      <c r="AC19" s="122"/>
      <c r="AD19" s="122"/>
      <c r="AE19" s="122"/>
      <c r="AF19" s="122"/>
      <c r="AG19" s="127"/>
    </row>
    <row r="20" spans="1:33" ht="30.6" hidden="1">
      <c r="A20" s="101"/>
      <c r="B20" s="444"/>
      <c r="C20" s="444"/>
      <c r="D20" s="444"/>
      <c r="E20" s="444"/>
      <c r="F20" s="444"/>
      <c r="G20" s="444"/>
      <c r="H20" s="104">
        <v>20161111</v>
      </c>
      <c r="I20" s="104">
        <v>2984</v>
      </c>
      <c r="J20" s="110" t="s">
        <v>796</v>
      </c>
      <c r="K20" s="110"/>
      <c r="L20" s="104">
        <v>557</v>
      </c>
      <c r="M20" s="110" t="s">
        <v>797</v>
      </c>
      <c r="N20" s="110"/>
      <c r="O20" s="110"/>
      <c r="P20" s="104">
        <v>645</v>
      </c>
      <c r="Q20" s="110" t="s">
        <v>798</v>
      </c>
      <c r="R20" s="110"/>
      <c r="S20" s="110"/>
      <c r="T20" s="110"/>
      <c r="U20" s="104">
        <v>587</v>
      </c>
      <c r="V20" s="439"/>
      <c r="W20" s="118"/>
      <c r="X20" s="105"/>
      <c r="Y20" s="122"/>
      <c r="Z20" s="122"/>
      <c r="AA20" s="122"/>
      <c r="AB20" s="122"/>
      <c r="AC20" s="122"/>
      <c r="AD20" s="122"/>
      <c r="AE20" s="122"/>
      <c r="AF20" s="122"/>
      <c r="AG20" s="127"/>
    </row>
    <row r="21" spans="1:33" ht="30.6" hidden="1">
      <c r="A21" s="101"/>
      <c r="B21" s="444"/>
      <c r="C21" s="444"/>
      <c r="D21" s="444"/>
      <c r="E21" s="444"/>
      <c r="F21" s="444"/>
      <c r="G21" s="444"/>
      <c r="H21" s="104">
        <v>20170711</v>
      </c>
      <c r="I21" s="104">
        <v>2651</v>
      </c>
      <c r="J21" s="110" t="s">
        <v>799</v>
      </c>
      <c r="K21" s="110"/>
      <c r="L21" s="104">
        <v>506</v>
      </c>
      <c r="M21" s="110" t="s">
        <v>800</v>
      </c>
      <c r="N21" s="110"/>
      <c r="O21" s="110"/>
      <c r="P21" s="104">
        <v>625</v>
      </c>
      <c r="Q21" s="110" t="s">
        <v>801</v>
      </c>
      <c r="R21" s="110"/>
      <c r="S21" s="110"/>
      <c r="T21" s="110"/>
      <c r="U21" s="104">
        <v>583</v>
      </c>
      <c r="V21" s="439"/>
      <c r="W21" s="118"/>
      <c r="X21" s="105"/>
      <c r="Y21" s="122"/>
      <c r="Z21" s="122"/>
      <c r="AA21" s="122"/>
      <c r="AB21" s="122"/>
      <c r="AC21" s="122"/>
      <c r="AD21" s="122"/>
      <c r="AE21" s="122"/>
      <c r="AF21" s="122"/>
      <c r="AG21" s="127"/>
    </row>
    <row r="22" spans="1:33" ht="30.6" hidden="1">
      <c r="A22" s="101"/>
      <c r="B22" s="444"/>
      <c r="C22" s="444"/>
      <c r="D22" s="444"/>
      <c r="E22" s="444"/>
      <c r="F22" s="444"/>
      <c r="G22" s="444"/>
      <c r="H22" s="104">
        <v>20160910</v>
      </c>
      <c r="I22" s="104">
        <v>2637</v>
      </c>
      <c r="J22" s="110" t="s">
        <v>802</v>
      </c>
      <c r="K22" s="110"/>
      <c r="L22" s="104">
        <v>422</v>
      </c>
      <c r="M22" s="110" t="s">
        <v>803</v>
      </c>
      <c r="N22" s="110"/>
      <c r="O22" s="110"/>
      <c r="P22" s="104">
        <v>591</v>
      </c>
      <c r="Q22" s="110" t="s">
        <v>804</v>
      </c>
      <c r="R22" s="110"/>
      <c r="S22" s="110"/>
      <c r="T22" s="110"/>
      <c r="U22" s="104">
        <v>468</v>
      </c>
      <c r="V22" s="439"/>
      <c r="W22" s="118"/>
      <c r="X22" s="105"/>
      <c r="Y22" s="122"/>
      <c r="Z22" s="122"/>
      <c r="AA22" s="122"/>
      <c r="AB22" s="122"/>
      <c r="AC22" s="122"/>
      <c r="AD22" s="122"/>
      <c r="AE22" s="122"/>
      <c r="AF22" s="122"/>
      <c r="AG22" s="127"/>
    </row>
    <row r="23" spans="1:33" ht="30.6" hidden="1">
      <c r="A23" s="101"/>
      <c r="B23" s="444"/>
      <c r="C23" s="444"/>
      <c r="D23" s="444"/>
      <c r="E23" s="444"/>
      <c r="F23" s="444"/>
      <c r="G23" s="444"/>
      <c r="H23" s="104">
        <v>20160811</v>
      </c>
      <c r="I23" s="104">
        <v>2575</v>
      </c>
      <c r="J23" s="110" t="s">
        <v>805</v>
      </c>
      <c r="K23" s="110"/>
      <c r="L23" s="104">
        <v>254</v>
      </c>
      <c r="M23" s="110" t="s">
        <v>806</v>
      </c>
      <c r="N23" s="110"/>
      <c r="O23" s="110"/>
      <c r="P23" s="104">
        <v>587</v>
      </c>
      <c r="Q23" s="110" t="s">
        <v>807</v>
      </c>
      <c r="R23" s="110"/>
      <c r="S23" s="110"/>
      <c r="T23" s="110"/>
      <c r="U23" s="104">
        <v>458</v>
      </c>
      <c r="V23" s="439"/>
      <c r="W23" s="118"/>
      <c r="X23" s="105"/>
      <c r="Y23" s="122"/>
      <c r="Z23" s="122"/>
      <c r="AA23" s="122"/>
      <c r="AB23" s="122"/>
      <c r="AC23" s="122"/>
      <c r="AD23" s="122"/>
      <c r="AE23" s="122"/>
      <c r="AF23" s="122"/>
      <c r="AG23" s="127"/>
    </row>
    <row r="24" spans="1:33" ht="30.6" hidden="1">
      <c r="A24" s="101"/>
      <c r="B24" s="444"/>
      <c r="C24" s="444"/>
      <c r="D24" s="444"/>
      <c r="E24" s="444"/>
      <c r="F24" s="444"/>
      <c r="G24" s="444"/>
      <c r="H24" s="104">
        <v>20170611</v>
      </c>
      <c r="I24" s="104">
        <v>2497</v>
      </c>
      <c r="J24" s="110" t="s">
        <v>808</v>
      </c>
      <c r="K24" s="110"/>
      <c r="L24" s="104">
        <v>199</v>
      </c>
      <c r="M24" s="110" t="s">
        <v>809</v>
      </c>
      <c r="N24" s="110"/>
      <c r="O24" s="110"/>
      <c r="P24" s="104">
        <v>583</v>
      </c>
      <c r="Q24" s="110" t="s">
        <v>810</v>
      </c>
      <c r="R24" s="110"/>
      <c r="S24" s="110"/>
      <c r="T24" s="110"/>
      <c r="U24" s="104">
        <v>426</v>
      </c>
      <c r="V24" s="439"/>
      <c r="W24" s="118"/>
      <c r="X24" s="105"/>
      <c r="Y24" s="122"/>
      <c r="Z24" s="122"/>
      <c r="AA24" s="122"/>
      <c r="AB24" s="122"/>
      <c r="AC24" s="122"/>
      <c r="AD24" s="122"/>
      <c r="AE24" s="122"/>
      <c r="AF24" s="122"/>
      <c r="AG24" s="127"/>
    </row>
    <row r="25" spans="1:33" ht="30.6" hidden="1">
      <c r="A25" s="101"/>
      <c r="B25" s="444"/>
      <c r="C25" s="444"/>
      <c r="D25" s="444"/>
      <c r="E25" s="444"/>
      <c r="F25" s="444"/>
      <c r="G25" s="444"/>
      <c r="H25" s="104">
        <v>20170707</v>
      </c>
      <c r="I25" s="104">
        <v>2427</v>
      </c>
      <c r="J25" s="110" t="s">
        <v>811</v>
      </c>
      <c r="K25" s="110"/>
      <c r="L25" s="104">
        <v>163</v>
      </c>
      <c r="M25" s="110" t="s">
        <v>812</v>
      </c>
      <c r="N25" s="110"/>
      <c r="O25" s="110"/>
      <c r="P25" s="104">
        <v>515</v>
      </c>
      <c r="Q25" s="110" t="s">
        <v>813</v>
      </c>
      <c r="R25" s="110"/>
      <c r="S25" s="110"/>
      <c r="T25" s="110"/>
      <c r="U25" s="104">
        <v>414</v>
      </c>
      <c r="V25" s="439"/>
      <c r="W25" s="118"/>
      <c r="X25" s="105"/>
      <c r="Y25" s="122"/>
      <c r="Z25" s="122"/>
      <c r="AA25" s="122"/>
      <c r="AB25" s="122"/>
      <c r="AC25" s="122"/>
      <c r="AD25" s="122"/>
      <c r="AE25" s="122"/>
      <c r="AF25" s="122"/>
      <c r="AG25" s="127"/>
    </row>
    <row r="26" spans="1:33" ht="13.5" hidden="1" customHeight="1">
      <c r="A26" s="101"/>
      <c r="B26" s="444"/>
      <c r="C26" s="444" t="s">
        <v>403</v>
      </c>
      <c r="D26" s="444" t="s">
        <v>648</v>
      </c>
      <c r="E26" s="444" t="s">
        <v>781</v>
      </c>
      <c r="F26" s="444" t="s">
        <v>814</v>
      </c>
      <c r="G26" s="444" t="s">
        <v>815</v>
      </c>
      <c r="H26" s="104">
        <v>20170217</v>
      </c>
      <c r="I26" s="104">
        <v>4174</v>
      </c>
      <c r="J26" s="110" t="s">
        <v>783</v>
      </c>
      <c r="K26" s="110"/>
      <c r="L26" s="104">
        <v>1136</v>
      </c>
      <c r="M26" s="110" t="s">
        <v>784</v>
      </c>
      <c r="N26" s="110"/>
      <c r="O26" s="110"/>
      <c r="P26" s="104">
        <v>1007</v>
      </c>
      <c r="Q26" s="110" t="s">
        <v>785</v>
      </c>
      <c r="R26" s="110"/>
      <c r="S26" s="110"/>
      <c r="T26" s="110"/>
      <c r="U26" s="104">
        <v>1007</v>
      </c>
      <c r="V26" s="102"/>
      <c r="W26" s="118"/>
      <c r="X26" s="105"/>
      <c r="Y26" s="122"/>
      <c r="Z26" s="122"/>
      <c r="AA26" s="122"/>
      <c r="AB26" s="122"/>
      <c r="AC26" s="122"/>
      <c r="AD26" s="122"/>
      <c r="AE26" s="122"/>
      <c r="AF26" s="122"/>
      <c r="AG26" s="127"/>
    </row>
    <row r="27" spans="1:33" ht="30.6" hidden="1">
      <c r="A27" s="101"/>
      <c r="B27" s="444"/>
      <c r="C27" s="444"/>
      <c r="D27" s="444"/>
      <c r="E27" s="444"/>
      <c r="F27" s="444"/>
      <c r="G27" s="444"/>
      <c r="H27" s="104">
        <v>20170111</v>
      </c>
      <c r="I27" s="104">
        <v>3938</v>
      </c>
      <c r="J27" s="110" t="s">
        <v>787</v>
      </c>
      <c r="K27" s="110"/>
      <c r="L27" s="104">
        <v>907</v>
      </c>
      <c r="M27" s="110" t="s">
        <v>788</v>
      </c>
      <c r="N27" s="110"/>
      <c r="O27" s="110"/>
      <c r="P27" s="104">
        <v>738</v>
      </c>
      <c r="Q27" s="110" t="s">
        <v>789</v>
      </c>
      <c r="R27" s="110"/>
      <c r="S27" s="110"/>
      <c r="T27" s="110"/>
      <c r="U27" s="104">
        <v>696</v>
      </c>
      <c r="V27" s="102"/>
      <c r="W27" s="118"/>
      <c r="X27" s="105"/>
      <c r="Y27" s="122"/>
      <c r="Z27" s="122"/>
      <c r="AA27" s="122"/>
      <c r="AB27" s="122"/>
      <c r="AC27" s="122"/>
      <c r="AD27" s="122"/>
      <c r="AE27" s="122"/>
      <c r="AF27" s="122"/>
      <c r="AG27" s="127"/>
    </row>
    <row r="28" spans="1:33" ht="30.6" hidden="1">
      <c r="A28" s="101"/>
      <c r="B28" s="444"/>
      <c r="C28" s="444"/>
      <c r="D28" s="444"/>
      <c r="E28" s="444"/>
      <c r="F28" s="444"/>
      <c r="G28" s="444"/>
      <c r="H28" s="104">
        <v>20161212</v>
      </c>
      <c r="I28" s="104">
        <v>3422</v>
      </c>
      <c r="J28" s="110" t="s">
        <v>790</v>
      </c>
      <c r="K28" s="110"/>
      <c r="L28" s="104">
        <v>755</v>
      </c>
      <c r="M28" s="110" t="s">
        <v>791</v>
      </c>
      <c r="N28" s="110"/>
      <c r="O28" s="110"/>
      <c r="P28" s="104">
        <v>696</v>
      </c>
      <c r="Q28" s="110" t="s">
        <v>792</v>
      </c>
      <c r="R28" s="110"/>
      <c r="S28" s="110"/>
      <c r="T28" s="110"/>
      <c r="U28" s="104">
        <v>669</v>
      </c>
      <c r="V28" s="102"/>
      <c r="W28" s="118"/>
      <c r="X28" s="105"/>
      <c r="Y28" s="122"/>
      <c r="Z28" s="122"/>
      <c r="AA28" s="122"/>
      <c r="AB28" s="122"/>
      <c r="AC28" s="122"/>
      <c r="AD28" s="122"/>
      <c r="AE28" s="122"/>
      <c r="AF28" s="122"/>
      <c r="AG28" s="127"/>
    </row>
    <row r="29" spans="1:33" ht="30.6" hidden="1">
      <c r="A29" s="101"/>
      <c r="B29" s="444"/>
      <c r="C29" s="444"/>
      <c r="D29" s="444"/>
      <c r="E29" s="444"/>
      <c r="F29" s="444"/>
      <c r="G29" s="444"/>
      <c r="H29" s="104">
        <v>20161111</v>
      </c>
      <c r="I29" s="104">
        <v>2786</v>
      </c>
      <c r="J29" s="110" t="s">
        <v>793</v>
      </c>
      <c r="K29" s="110"/>
      <c r="L29" s="104">
        <v>595</v>
      </c>
      <c r="M29" s="110" t="s">
        <v>794</v>
      </c>
      <c r="N29" s="110"/>
      <c r="O29" s="110"/>
      <c r="P29" s="104">
        <v>669</v>
      </c>
      <c r="Q29" s="110" t="s">
        <v>795</v>
      </c>
      <c r="R29" s="110"/>
      <c r="S29" s="110"/>
      <c r="T29" s="110"/>
      <c r="U29" s="104">
        <v>651</v>
      </c>
      <c r="V29" s="102"/>
      <c r="W29" s="118"/>
      <c r="X29" s="105"/>
      <c r="Y29" s="122"/>
      <c r="Z29" s="122"/>
      <c r="AA29" s="122"/>
      <c r="AB29" s="122"/>
      <c r="AC29" s="122"/>
      <c r="AD29" s="122"/>
      <c r="AE29" s="122"/>
      <c r="AF29" s="122"/>
      <c r="AG29" s="127"/>
    </row>
    <row r="30" spans="1:33" ht="30.6" hidden="1">
      <c r="A30" s="101"/>
      <c r="B30" s="444"/>
      <c r="C30" s="444"/>
      <c r="D30" s="444"/>
      <c r="E30" s="444"/>
      <c r="F30" s="444"/>
      <c r="G30" s="444"/>
      <c r="H30" s="104">
        <v>20160910</v>
      </c>
      <c r="I30" s="104">
        <v>2527</v>
      </c>
      <c r="J30" s="110" t="s">
        <v>796</v>
      </c>
      <c r="K30" s="110"/>
      <c r="L30" s="104">
        <v>557</v>
      </c>
      <c r="M30" s="110" t="s">
        <v>797</v>
      </c>
      <c r="N30" s="110"/>
      <c r="O30" s="110"/>
      <c r="P30" s="104">
        <v>645</v>
      </c>
      <c r="Q30" s="110" t="s">
        <v>798</v>
      </c>
      <c r="R30" s="110"/>
      <c r="S30" s="110"/>
      <c r="T30" s="110"/>
      <c r="U30" s="104">
        <v>587</v>
      </c>
      <c r="V30" s="102"/>
      <c r="W30" s="118"/>
      <c r="X30" s="105"/>
      <c r="Y30" s="122"/>
      <c r="Z30" s="122"/>
      <c r="AA30" s="122"/>
      <c r="AB30" s="122"/>
      <c r="AC30" s="122"/>
      <c r="AD30" s="122"/>
      <c r="AE30" s="122"/>
      <c r="AF30" s="122"/>
      <c r="AG30" s="127"/>
    </row>
    <row r="31" spans="1:33" ht="30.6" hidden="1">
      <c r="A31" s="101"/>
      <c r="B31" s="444"/>
      <c r="C31" s="444"/>
      <c r="D31" s="444"/>
      <c r="E31" s="444"/>
      <c r="F31" s="444"/>
      <c r="G31" s="444"/>
      <c r="H31" s="104">
        <v>20170611</v>
      </c>
      <c r="I31" s="104">
        <v>2423</v>
      </c>
      <c r="J31" s="110" t="s">
        <v>799</v>
      </c>
      <c r="K31" s="110"/>
      <c r="L31" s="104">
        <v>506</v>
      </c>
      <c r="M31" s="110" t="s">
        <v>800</v>
      </c>
      <c r="N31" s="110"/>
      <c r="O31" s="110"/>
      <c r="P31" s="104">
        <v>625</v>
      </c>
      <c r="Q31" s="110" t="s">
        <v>801</v>
      </c>
      <c r="R31" s="110"/>
      <c r="S31" s="110"/>
      <c r="T31" s="110"/>
      <c r="U31" s="104">
        <v>583</v>
      </c>
      <c r="V31" s="102"/>
      <c r="W31" s="118"/>
      <c r="X31" s="105"/>
      <c r="Y31" s="122"/>
      <c r="Z31" s="122"/>
      <c r="AA31" s="122"/>
      <c r="AB31" s="122"/>
      <c r="AC31" s="122"/>
      <c r="AD31" s="122"/>
      <c r="AE31" s="122"/>
      <c r="AF31" s="122"/>
      <c r="AG31" s="127"/>
    </row>
    <row r="32" spans="1:33" ht="30.6" hidden="1">
      <c r="A32" s="101"/>
      <c r="B32" s="444"/>
      <c r="C32" s="444"/>
      <c r="D32" s="444"/>
      <c r="E32" s="444"/>
      <c r="F32" s="444"/>
      <c r="G32" s="444"/>
      <c r="H32" s="104">
        <v>20160811</v>
      </c>
      <c r="I32" s="104">
        <v>2340</v>
      </c>
      <c r="J32" s="110" t="s">
        <v>802</v>
      </c>
      <c r="K32" s="110"/>
      <c r="L32" s="104">
        <v>422</v>
      </c>
      <c r="M32" s="110" t="s">
        <v>803</v>
      </c>
      <c r="N32" s="110"/>
      <c r="O32" s="110"/>
      <c r="P32" s="104">
        <v>591</v>
      </c>
      <c r="Q32" s="110" t="s">
        <v>804</v>
      </c>
      <c r="R32" s="110"/>
      <c r="S32" s="110"/>
      <c r="T32" s="110"/>
      <c r="U32" s="104">
        <v>468</v>
      </c>
      <c r="V32" s="102"/>
      <c r="W32" s="118"/>
      <c r="X32" s="105"/>
      <c r="Y32" s="122"/>
      <c r="Z32" s="122"/>
      <c r="AA32" s="122"/>
      <c r="AB32" s="122"/>
      <c r="AC32" s="122"/>
      <c r="AD32" s="122"/>
      <c r="AE32" s="122"/>
      <c r="AF32" s="122"/>
      <c r="AG32" s="127"/>
    </row>
    <row r="33" spans="1:37" ht="30.6" hidden="1">
      <c r="A33" s="101"/>
      <c r="B33" s="444"/>
      <c r="C33" s="444"/>
      <c r="D33" s="444"/>
      <c r="E33" s="444"/>
      <c r="F33" s="444"/>
      <c r="G33" s="444"/>
      <c r="H33" s="104">
        <v>20170711</v>
      </c>
      <c r="I33" s="104">
        <v>2331</v>
      </c>
      <c r="J33" s="110" t="s">
        <v>805</v>
      </c>
      <c r="K33" s="110"/>
      <c r="L33" s="104">
        <v>226</v>
      </c>
      <c r="M33" s="110" t="s">
        <v>806</v>
      </c>
      <c r="N33" s="110"/>
      <c r="O33" s="110"/>
      <c r="P33" s="104">
        <v>587</v>
      </c>
      <c r="Q33" s="110" t="s">
        <v>807</v>
      </c>
      <c r="R33" s="110"/>
      <c r="S33" s="110"/>
      <c r="T33" s="110"/>
      <c r="U33" s="104">
        <v>458</v>
      </c>
      <c r="V33" s="102"/>
      <c r="W33" s="118"/>
      <c r="X33" s="105"/>
      <c r="Y33" s="122"/>
      <c r="Z33" s="122"/>
      <c r="AA33" s="122"/>
      <c r="AB33" s="122"/>
      <c r="AC33" s="122"/>
      <c r="AD33" s="122"/>
      <c r="AE33" s="122"/>
      <c r="AF33" s="122"/>
      <c r="AG33" s="127"/>
    </row>
    <row r="34" spans="1:37" ht="30.6" hidden="1">
      <c r="A34" s="101"/>
      <c r="B34" s="444"/>
      <c r="C34" s="444"/>
      <c r="D34" s="444"/>
      <c r="E34" s="444"/>
      <c r="F34" s="444"/>
      <c r="G34" s="444"/>
      <c r="H34" s="104">
        <v>20170511</v>
      </c>
      <c r="I34" s="104">
        <v>2171</v>
      </c>
      <c r="J34" s="110" t="s">
        <v>808</v>
      </c>
      <c r="K34" s="110"/>
      <c r="L34" s="104">
        <v>199</v>
      </c>
      <c r="M34" s="110" t="s">
        <v>809</v>
      </c>
      <c r="N34" s="110"/>
      <c r="O34" s="110"/>
      <c r="P34" s="104">
        <v>583</v>
      </c>
      <c r="Q34" s="110" t="s">
        <v>810</v>
      </c>
      <c r="R34" s="110"/>
      <c r="S34" s="110"/>
      <c r="T34" s="110"/>
      <c r="U34" s="104">
        <v>426</v>
      </c>
      <c r="V34" s="102"/>
      <c r="W34" s="118"/>
      <c r="X34" s="105"/>
      <c r="Y34" s="122"/>
      <c r="Z34" s="122"/>
      <c r="AA34" s="122"/>
      <c r="AB34" s="122"/>
      <c r="AC34" s="122"/>
      <c r="AD34" s="122"/>
      <c r="AE34" s="122"/>
      <c r="AF34" s="122"/>
      <c r="AG34" s="127"/>
    </row>
    <row r="35" spans="1:37" ht="30.6" hidden="1">
      <c r="A35" s="101"/>
      <c r="B35" s="444"/>
      <c r="C35" s="444"/>
      <c r="D35" s="444"/>
      <c r="E35" s="444"/>
      <c r="F35" s="444"/>
      <c r="G35" s="444"/>
      <c r="H35" s="104">
        <v>20170811</v>
      </c>
      <c r="I35" s="104">
        <v>1980</v>
      </c>
      <c r="J35" s="110" t="s">
        <v>811</v>
      </c>
      <c r="K35" s="110"/>
      <c r="L35" s="104">
        <v>163</v>
      </c>
      <c r="M35" s="110" t="s">
        <v>812</v>
      </c>
      <c r="N35" s="110"/>
      <c r="O35" s="110"/>
      <c r="P35" s="104">
        <v>515</v>
      </c>
      <c r="Q35" s="110" t="s">
        <v>813</v>
      </c>
      <c r="R35" s="110"/>
      <c r="S35" s="110"/>
      <c r="T35" s="110"/>
      <c r="U35" s="104">
        <v>414</v>
      </c>
      <c r="V35" s="102"/>
      <c r="W35" s="118"/>
      <c r="X35" s="105"/>
      <c r="Y35" s="122"/>
      <c r="Z35" s="122"/>
      <c r="AA35" s="122"/>
      <c r="AB35" s="122"/>
      <c r="AC35" s="122"/>
      <c r="AD35" s="122"/>
      <c r="AE35" s="122"/>
      <c r="AF35" s="122"/>
      <c r="AG35" s="127"/>
    </row>
    <row r="36" spans="1:37" ht="13.5" hidden="1" customHeight="1">
      <c r="A36" s="101"/>
      <c r="B36" s="444"/>
      <c r="C36" s="444" t="s">
        <v>403</v>
      </c>
      <c r="D36" s="444" t="s">
        <v>648</v>
      </c>
      <c r="E36" s="444" t="s">
        <v>781</v>
      </c>
      <c r="F36" s="444" t="s">
        <v>816</v>
      </c>
      <c r="G36" s="444" t="s">
        <v>817</v>
      </c>
      <c r="H36" s="104">
        <v>20171109</v>
      </c>
      <c r="I36" s="104">
        <v>13769</v>
      </c>
      <c r="J36" s="110" t="s">
        <v>805</v>
      </c>
      <c r="K36" s="110"/>
      <c r="L36" s="104">
        <v>28</v>
      </c>
      <c r="M36" s="110" t="s">
        <v>818</v>
      </c>
      <c r="N36" s="110"/>
      <c r="O36" s="110"/>
      <c r="P36" s="104">
        <v>28</v>
      </c>
      <c r="Q36" s="110" t="s">
        <v>819</v>
      </c>
      <c r="R36" s="110"/>
      <c r="S36" s="110"/>
      <c r="T36" s="110"/>
      <c r="U36" s="104">
        <v>28</v>
      </c>
      <c r="V36" s="102"/>
      <c r="W36" s="118"/>
      <c r="X36" s="105"/>
      <c r="Y36" s="122"/>
      <c r="Z36" s="122"/>
      <c r="AA36" s="122"/>
      <c r="AB36" s="122"/>
      <c r="AC36" s="122"/>
      <c r="AD36" s="122"/>
      <c r="AE36" s="122"/>
      <c r="AF36" s="122"/>
      <c r="AG36" s="127"/>
    </row>
    <row r="37" spans="1:37" ht="30.6" hidden="1">
      <c r="A37" s="101"/>
      <c r="B37" s="444"/>
      <c r="C37" s="444"/>
      <c r="D37" s="444"/>
      <c r="E37" s="444"/>
      <c r="F37" s="444"/>
      <c r="G37" s="444"/>
      <c r="H37" s="104">
        <v>20160630</v>
      </c>
      <c r="I37" s="104">
        <v>2190</v>
      </c>
      <c r="J37" s="110" t="s">
        <v>820</v>
      </c>
      <c r="K37" s="110"/>
      <c r="L37" s="104">
        <v>17</v>
      </c>
      <c r="M37" s="110" t="s">
        <v>821</v>
      </c>
      <c r="N37" s="110"/>
      <c r="O37" s="110"/>
      <c r="P37" s="104">
        <v>3</v>
      </c>
      <c r="Q37" s="110" t="s">
        <v>822</v>
      </c>
      <c r="R37" s="110"/>
      <c r="S37" s="110"/>
      <c r="T37" s="110"/>
      <c r="U37" s="104">
        <v>3</v>
      </c>
      <c r="V37" s="102"/>
      <c r="W37" s="118"/>
      <c r="X37" s="105"/>
      <c r="Y37" s="122"/>
      <c r="Z37" s="122"/>
      <c r="AA37" s="122"/>
      <c r="AB37" s="122"/>
      <c r="AC37" s="122"/>
      <c r="AD37" s="122"/>
      <c r="AE37" s="122"/>
      <c r="AF37" s="122"/>
      <c r="AG37" s="127"/>
    </row>
    <row r="38" spans="1:37" ht="30.6" hidden="1">
      <c r="A38" s="101"/>
      <c r="B38" s="444"/>
      <c r="C38" s="444"/>
      <c r="D38" s="444"/>
      <c r="E38" s="444"/>
      <c r="F38" s="444"/>
      <c r="G38" s="444"/>
      <c r="H38" s="104">
        <v>20160531</v>
      </c>
      <c r="I38" s="104">
        <v>2032</v>
      </c>
      <c r="J38" s="110" t="s">
        <v>823</v>
      </c>
      <c r="K38" s="110"/>
      <c r="L38" s="104">
        <v>15</v>
      </c>
      <c r="M38" s="110" t="s">
        <v>824</v>
      </c>
      <c r="N38" s="110"/>
      <c r="O38" s="110"/>
      <c r="P38" s="104">
        <v>3</v>
      </c>
      <c r="Q38" s="110" t="s">
        <v>825</v>
      </c>
      <c r="R38" s="110"/>
      <c r="S38" s="110"/>
      <c r="T38" s="110"/>
      <c r="U38" s="104">
        <v>2</v>
      </c>
      <c r="V38" s="102"/>
      <c r="W38" s="118"/>
      <c r="X38" s="105"/>
      <c r="Y38" s="122"/>
      <c r="Z38" s="122"/>
      <c r="AA38" s="122"/>
      <c r="AB38" s="122"/>
      <c r="AC38" s="122"/>
      <c r="AD38" s="122"/>
      <c r="AE38" s="122"/>
      <c r="AF38" s="122"/>
      <c r="AG38" s="127"/>
    </row>
    <row r="39" spans="1:37" ht="30.6" hidden="1">
      <c r="A39" s="101"/>
      <c r="B39" s="444"/>
      <c r="C39" s="444"/>
      <c r="D39" s="444"/>
      <c r="E39" s="444"/>
      <c r="F39" s="444"/>
      <c r="G39" s="444"/>
      <c r="H39" s="104">
        <v>20160331</v>
      </c>
      <c r="I39" s="104">
        <v>1877</v>
      </c>
      <c r="J39" s="110" t="s">
        <v>826</v>
      </c>
      <c r="K39" s="110"/>
      <c r="L39" s="104">
        <v>11</v>
      </c>
      <c r="M39" s="110" t="s">
        <v>827</v>
      </c>
      <c r="N39" s="110"/>
      <c r="O39" s="110"/>
      <c r="P39" s="104">
        <v>2</v>
      </c>
      <c r="Q39" s="110" t="s">
        <v>828</v>
      </c>
      <c r="R39" s="110"/>
      <c r="S39" s="110"/>
      <c r="T39" s="110"/>
      <c r="U39" s="104">
        <v>2</v>
      </c>
      <c r="V39" s="102"/>
      <c r="W39" s="118"/>
      <c r="X39" s="105"/>
      <c r="Y39" s="122"/>
      <c r="Z39" s="122"/>
      <c r="AA39" s="122"/>
      <c r="AB39" s="122"/>
      <c r="AC39" s="122"/>
      <c r="AD39" s="122"/>
      <c r="AE39" s="122"/>
      <c r="AF39" s="122"/>
      <c r="AG39" s="127"/>
    </row>
    <row r="40" spans="1:37" ht="30.6" hidden="1">
      <c r="A40" s="101"/>
      <c r="B40" s="444"/>
      <c r="C40" s="444"/>
      <c r="D40" s="444"/>
      <c r="E40" s="444"/>
      <c r="F40" s="444"/>
      <c r="G40" s="444"/>
      <c r="H40" s="104">
        <v>20160430</v>
      </c>
      <c r="I40" s="104">
        <v>1844</v>
      </c>
      <c r="J40" s="110" t="s">
        <v>829</v>
      </c>
      <c r="K40" s="110"/>
      <c r="L40" s="104">
        <v>9</v>
      </c>
      <c r="M40" s="110" t="s">
        <v>830</v>
      </c>
      <c r="N40" s="110"/>
      <c r="O40" s="110"/>
      <c r="P40" s="104">
        <v>2</v>
      </c>
      <c r="Q40" s="110" t="s">
        <v>831</v>
      </c>
      <c r="R40" s="110"/>
      <c r="S40" s="110"/>
      <c r="T40" s="110"/>
      <c r="U40" s="104">
        <v>2</v>
      </c>
      <c r="V40" s="102"/>
      <c r="W40" s="118"/>
      <c r="X40" s="105"/>
      <c r="Y40" s="122"/>
      <c r="Z40" s="122"/>
      <c r="AA40" s="122"/>
      <c r="AB40" s="122"/>
      <c r="AC40" s="122"/>
      <c r="AD40" s="122"/>
      <c r="AE40" s="122"/>
      <c r="AF40" s="122"/>
      <c r="AG40" s="127"/>
    </row>
    <row r="41" spans="1:37" ht="30.6" hidden="1">
      <c r="A41" s="101"/>
      <c r="B41" s="444"/>
      <c r="C41" s="444"/>
      <c r="D41" s="444"/>
      <c r="E41" s="444"/>
      <c r="F41" s="444"/>
      <c r="G41" s="444"/>
      <c r="H41" s="104">
        <v>20151231</v>
      </c>
      <c r="I41" s="104">
        <v>1725</v>
      </c>
      <c r="J41" s="110" t="s">
        <v>832</v>
      </c>
      <c r="K41" s="110"/>
      <c r="L41" s="104">
        <v>8</v>
      </c>
      <c r="M41" s="110" t="s">
        <v>833</v>
      </c>
      <c r="N41" s="110"/>
      <c r="O41" s="110"/>
      <c r="P41" s="104">
        <v>2</v>
      </c>
      <c r="Q41" s="110" t="s">
        <v>834</v>
      </c>
      <c r="R41" s="110"/>
      <c r="S41" s="110"/>
      <c r="T41" s="110"/>
      <c r="U41" s="104">
        <v>2</v>
      </c>
      <c r="V41" s="102"/>
      <c r="W41" s="118"/>
      <c r="X41" s="105"/>
      <c r="Y41" s="122"/>
      <c r="Z41" s="122"/>
      <c r="AA41" s="122"/>
      <c r="AB41" s="122"/>
      <c r="AC41" s="122"/>
      <c r="AD41" s="122"/>
      <c r="AE41" s="122"/>
      <c r="AF41" s="122"/>
      <c r="AG41" s="127"/>
    </row>
    <row r="42" spans="1:37" ht="30.6" hidden="1">
      <c r="A42" s="101"/>
      <c r="B42" s="444"/>
      <c r="C42" s="444"/>
      <c r="D42" s="444"/>
      <c r="E42" s="444"/>
      <c r="F42" s="444"/>
      <c r="G42" s="444"/>
      <c r="H42" s="104">
        <v>20160229</v>
      </c>
      <c r="I42" s="104">
        <v>1643</v>
      </c>
      <c r="J42" s="110" t="s">
        <v>835</v>
      </c>
      <c r="K42" s="110"/>
      <c r="L42" s="104">
        <v>8</v>
      </c>
      <c r="M42" s="110" t="s">
        <v>836</v>
      </c>
      <c r="N42" s="110"/>
      <c r="O42" s="110"/>
      <c r="P42" s="104">
        <v>2</v>
      </c>
      <c r="Q42" s="110" t="s">
        <v>837</v>
      </c>
      <c r="R42" s="110"/>
      <c r="S42" s="110"/>
      <c r="T42" s="110"/>
      <c r="U42" s="104">
        <v>2</v>
      </c>
      <c r="V42" s="102"/>
      <c r="W42" s="118"/>
      <c r="X42" s="105"/>
      <c r="Y42" s="122"/>
      <c r="Z42" s="122"/>
      <c r="AA42" s="122"/>
      <c r="AB42" s="122"/>
      <c r="AC42" s="122"/>
      <c r="AD42" s="122"/>
      <c r="AE42" s="122"/>
      <c r="AF42" s="122"/>
      <c r="AG42" s="127"/>
    </row>
    <row r="43" spans="1:37" ht="30.6" hidden="1">
      <c r="A43" s="101"/>
      <c r="B43" s="444"/>
      <c r="C43" s="444"/>
      <c r="D43" s="444"/>
      <c r="E43" s="444"/>
      <c r="F43" s="444"/>
      <c r="G43" s="444"/>
      <c r="H43" s="104">
        <v>20160131</v>
      </c>
      <c r="I43" s="104">
        <v>1564</v>
      </c>
      <c r="J43" s="110" t="s">
        <v>838</v>
      </c>
      <c r="K43" s="110"/>
      <c r="L43" s="104">
        <v>7</v>
      </c>
      <c r="M43" s="110" t="s">
        <v>839</v>
      </c>
      <c r="N43" s="110"/>
      <c r="O43" s="110"/>
      <c r="P43" s="104">
        <v>2</v>
      </c>
      <c r="Q43" s="110" t="s">
        <v>840</v>
      </c>
      <c r="R43" s="110"/>
      <c r="S43" s="110"/>
      <c r="T43" s="110"/>
      <c r="U43" s="104">
        <v>2</v>
      </c>
      <c r="V43" s="102"/>
      <c r="W43" s="118"/>
      <c r="X43" s="105"/>
      <c r="Y43" s="122"/>
      <c r="Z43" s="122"/>
      <c r="AA43" s="122"/>
      <c r="AB43" s="122"/>
      <c r="AC43" s="122"/>
      <c r="AD43" s="122"/>
      <c r="AE43" s="122"/>
      <c r="AF43" s="122"/>
      <c r="AG43" s="127"/>
    </row>
    <row r="44" spans="1:37" ht="30.6" hidden="1">
      <c r="A44" s="101"/>
      <c r="B44" s="444"/>
      <c r="C44" s="444"/>
      <c r="D44" s="444"/>
      <c r="E44" s="444"/>
      <c r="F44" s="444"/>
      <c r="G44" s="444"/>
      <c r="H44" s="104">
        <v>20151130</v>
      </c>
      <c r="I44" s="104">
        <v>1545</v>
      </c>
      <c r="J44" s="110" t="s">
        <v>841</v>
      </c>
      <c r="K44" s="110"/>
      <c r="L44" s="104">
        <v>7</v>
      </c>
      <c r="M44" s="110" t="s">
        <v>842</v>
      </c>
      <c r="N44" s="110"/>
      <c r="O44" s="110"/>
      <c r="P44" s="104">
        <v>2</v>
      </c>
      <c r="Q44" s="110" t="s">
        <v>843</v>
      </c>
      <c r="R44" s="110"/>
      <c r="S44" s="110"/>
      <c r="T44" s="110"/>
      <c r="U44" s="104">
        <v>2</v>
      </c>
      <c r="V44" s="102"/>
      <c r="W44" s="118"/>
      <c r="X44" s="105"/>
      <c r="Y44" s="122"/>
      <c r="Z44" s="122"/>
      <c r="AA44" s="122"/>
      <c r="AB44" s="122"/>
      <c r="AC44" s="122"/>
      <c r="AD44" s="122"/>
      <c r="AE44" s="122"/>
      <c r="AF44" s="122"/>
      <c r="AG44" s="127"/>
    </row>
    <row r="45" spans="1:37" ht="30.6" hidden="1">
      <c r="A45" s="101"/>
      <c r="B45" s="444"/>
      <c r="C45" s="444"/>
      <c r="D45" s="444"/>
      <c r="E45" s="444"/>
      <c r="F45" s="444"/>
      <c r="G45" s="444"/>
      <c r="H45" s="104">
        <v>20151031</v>
      </c>
      <c r="I45" s="104">
        <v>1428</v>
      </c>
      <c r="J45" s="110" t="s">
        <v>844</v>
      </c>
      <c r="K45" s="110"/>
      <c r="L45" s="104">
        <v>5</v>
      </c>
      <c r="M45" s="110" t="s">
        <v>845</v>
      </c>
      <c r="N45" s="110"/>
      <c r="O45" s="110"/>
      <c r="P45" s="104">
        <v>2</v>
      </c>
      <c r="Q45" s="110" t="s">
        <v>846</v>
      </c>
      <c r="R45" s="110"/>
      <c r="S45" s="110"/>
      <c r="T45" s="110"/>
      <c r="U45" s="104">
        <v>2</v>
      </c>
      <c r="V45" s="102"/>
      <c r="W45" s="118"/>
      <c r="X45" s="105"/>
      <c r="Y45" s="122"/>
      <c r="Z45" s="122"/>
      <c r="AA45" s="122"/>
      <c r="AB45" s="122"/>
      <c r="AC45" s="122"/>
      <c r="AD45" s="122"/>
      <c r="AE45" s="122"/>
      <c r="AF45" s="122"/>
      <c r="AG45" s="127"/>
    </row>
    <row r="46" spans="1:37" ht="56.1" customHeight="1">
      <c r="B46" s="105"/>
      <c r="C46" s="445" t="s">
        <v>847</v>
      </c>
      <c r="D46" s="105"/>
      <c r="E46" s="105"/>
      <c r="F46" s="105"/>
      <c r="G46" s="105" t="s">
        <v>848</v>
      </c>
      <c r="H46" s="105">
        <v>20180630</v>
      </c>
      <c r="I46" s="111">
        <v>7912</v>
      </c>
      <c r="J46" s="112" t="s">
        <v>849</v>
      </c>
      <c r="K46" s="112" t="s">
        <v>850</v>
      </c>
      <c r="L46" s="111">
        <v>1139</v>
      </c>
      <c r="M46" s="112" t="s">
        <v>851</v>
      </c>
      <c r="N46" s="112" t="s">
        <v>852</v>
      </c>
      <c r="O46" s="112" t="s">
        <v>853</v>
      </c>
      <c r="P46" s="113">
        <v>1210</v>
      </c>
      <c r="Q46" s="112" t="s">
        <v>849</v>
      </c>
      <c r="R46" s="112" t="s">
        <v>850</v>
      </c>
      <c r="S46" s="112" t="s">
        <v>854</v>
      </c>
      <c r="T46" s="112" t="s">
        <v>854</v>
      </c>
      <c r="U46" s="111">
        <v>556</v>
      </c>
      <c r="V46" s="105"/>
      <c r="Y46" s="123"/>
      <c r="Z46" s="123"/>
      <c r="AA46" s="123"/>
      <c r="AB46" s="123"/>
      <c r="AC46" s="123"/>
      <c r="AD46" s="123"/>
      <c r="AE46" s="123"/>
      <c r="AF46" s="123"/>
      <c r="AI46" s="436">
        <f>AJ46</f>
        <v>120</v>
      </c>
      <c r="AJ46" s="438">
        <f>60*2</f>
        <v>120</v>
      </c>
      <c r="AK46" s="436">
        <f>1000*2</f>
        <v>2000</v>
      </c>
    </row>
    <row r="47" spans="1:37">
      <c r="B47" s="105"/>
      <c r="C47" s="445"/>
      <c r="D47" s="105"/>
      <c r="E47" s="105"/>
      <c r="F47" s="105"/>
      <c r="G47" s="105"/>
      <c r="H47" s="105">
        <v>20180628</v>
      </c>
      <c r="I47" s="111">
        <v>2379</v>
      </c>
      <c r="J47" s="112" t="s">
        <v>855</v>
      </c>
      <c r="K47" s="112" t="s">
        <v>856</v>
      </c>
      <c r="L47" s="111">
        <v>555</v>
      </c>
      <c r="M47" s="112" t="s">
        <v>851</v>
      </c>
      <c r="N47" s="112" t="s">
        <v>852</v>
      </c>
      <c r="O47" s="112" t="s">
        <v>70</v>
      </c>
      <c r="P47" s="113">
        <v>1012</v>
      </c>
      <c r="Q47" s="112" t="s">
        <v>849</v>
      </c>
      <c r="R47" s="112" t="s">
        <v>850</v>
      </c>
      <c r="S47" s="112" t="s">
        <v>857</v>
      </c>
      <c r="T47" s="112" t="s">
        <v>858</v>
      </c>
      <c r="U47" s="111">
        <v>532</v>
      </c>
      <c r="V47" s="105"/>
      <c r="Y47" s="123"/>
      <c r="Z47" s="123"/>
      <c r="AA47" s="123"/>
      <c r="AB47" s="123"/>
      <c r="AC47" s="123"/>
      <c r="AD47" s="123"/>
      <c r="AE47" s="123"/>
      <c r="AF47" s="123"/>
      <c r="AI47" s="436"/>
      <c r="AJ47" s="438"/>
      <c r="AK47" s="436"/>
    </row>
    <row r="48" spans="1:37">
      <c r="B48" s="105"/>
      <c r="C48" s="445"/>
      <c r="D48" s="105"/>
      <c r="E48" s="105"/>
      <c r="F48" s="105"/>
      <c r="G48" s="105"/>
      <c r="H48" s="105">
        <v>20180710</v>
      </c>
      <c r="I48" s="111">
        <v>1779</v>
      </c>
      <c r="J48" s="112" t="s">
        <v>855</v>
      </c>
      <c r="K48" s="112" t="s">
        <v>853</v>
      </c>
      <c r="L48" s="111">
        <v>431</v>
      </c>
      <c r="M48" s="112" t="s">
        <v>851</v>
      </c>
      <c r="N48" s="112" t="s">
        <v>852</v>
      </c>
      <c r="O48" s="112" t="s">
        <v>856</v>
      </c>
      <c r="P48" s="113">
        <v>985</v>
      </c>
      <c r="Q48" s="112" t="s">
        <v>855</v>
      </c>
      <c r="R48" s="112" t="s">
        <v>856</v>
      </c>
      <c r="S48" s="112" t="s">
        <v>859</v>
      </c>
      <c r="T48" s="112" t="s">
        <v>860</v>
      </c>
      <c r="U48" s="111">
        <v>471</v>
      </c>
      <c r="V48" s="105"/>
      <c r="Y48" s="123"/>
      <c r="Z48" s="123"/>
      <c r="AA48" s="123"/>
      <c r="AB48" s="123"/>
      <c r="AC48" s="123"/>
      <c r="AD48" s="123"/>
      <c r="AE48" s="123"/>
      <c r="AF48" s="123"/>
      <c r="AI48" s="436"/>
      <c r="AJ48" s="438"/>
      <c r="AK48" s="436"/>
    </row>
    <row r="49" spans="2:37">
      <c r="B49" s="105"/>
      <c r="C49" s="445"/>
      <c r="D49" s="105"/>
      <c r="E49" s="105"/>
      <c r="F49" s="105"/>
      <c r="G49" s="105"/>
      <c r="H49" s="105">
        <v>20180717</v>
      </c>
      <c r="I49" s="111">
        <v>1755</v>
      </c>
      <c r="J49" s="112" t="s">
        <v>861</v>
      </c>
      <c r="K49" s="112" t="s">
        <v>850</v>
      </c>
      <c r="L49" s="111">
        <v>355</v>
      </c>
      <c r="M49" s="112" t="s">
        <v>862</v>
      </c>
      <c r="N49" s="112" t="s">
        <v>852</v>
      </c>
      <c r="O49" s="112" t="s">
        <v>863</v>
      </c>
      <c r="P49" s="113">
        <v>815</v>
      </c>
      <c r="Q49" s="112" t="s">
        <v>855</v>
      </c>
      <c r="R49" s="112" t="s">
        <v>853</v>
      </c>
      <c r="S49" s="112" t="s">
        <v>864</v>
      </c>
      <c r="T49" s="112" t="s">
        <v>865</v>
      </c>
      <c r="U49" s="111">
        <v>356</v>
      </c>
      <c r="V49" s="105"/>
      <c r="Y49" s="123"/>
      <c r="Z49" s="123"/>
      <c r="AA49" s="123"/>
      <c r="AB49" s="123"/>
      <c r="AC49" s="123"/>
      <c r="AD49" s="123"/>
      <c r="AE49" s="123"/>
      <c r="AF49" s="123"/>
      <c r="AI49" s="436"/>
      <c r="AJ49" s="438"/>
      <c r="AK49" s="436"/>
    </row>
    <row r="50" spans="2:37">
      <c r="B50" s="106"/>
      <c r="C50" s="445"/>
      <c r="D50" s="105"/>
      <c r="E50" s="105"/>
      <c r="F50" s="105"/>
      <c r="G50" s="105"/>
      <c r="H50" s="105">
        <v>20180802</v>
      </c>
      <c r="I50" s="111">
        <v>969</v>
      </c>
      <c r="J50" s="112" t="s">
        <v>866</v>
      </c>
      <c r="K50" s="112" t="s">
        <v>853</v>
      </c>
      <c r="L50" s="111">
        <v>333</v>
      </c>
      <c r="M50" s="112" t="s">
        <v>851</v>
      </c>
      <c r="N50" s="112" t="s">
        <v>852</v>
      </c>
      <c r="O50" s="112" t="s">
        <v>867</v>
      </c>
      <c r="P50" s="113">
        <v>641</v>
      </c>
      <c r="Q50" s="112" t="s">
        <v>861</v>
      </c>
      <c r="R50" s="112" t="s">
        <v>850</v>
      </c>
      <c r="S50" s="112" t="s">
        <v>868</v>
      </c>
      <c r="T50" s="112" t="s">
        <v>869</v>
      </c>
      <c r="U50" s="111">
        <v>325</v>
      </c>
      <c r="V50" s="105"/>
      <c r="Y50" s="123"/>
      <c r="Z50" s="123"/>
      <c r="AA50" s="123"/>
      <c r="AB50" s="123"/>
      <c r="AC50" s="123"/>
      <c r="AD50" s="123"/>
      <c r="AE50" s="123"/>
      <c r="AF50" s="123"/>
      <c r="AI50" s="436"/>
      <c r="AJ50" s="438"/>
      <c r="AK50" s="436"/>
    </row>
    <row r="51" spans="2:37">
      <c r="B51" s="105"/>
      <c r="C51" s="445"/>
      <c r="D51" s="105"/>
      <c r="E51" s="105"/>
      <c r="F51" s="105"/>
      <c r="G51" s="105"/>
      <c r="H51" s="105">
        <v>20180605</v>
      </c>
      <c r="I51" s="111">
        <v>958</v>
      </c>
      <c r="J51" s="112" t="s">
        <v>870</v>
      </c>
      <c r="K51" s="112" t="s">
        <v>856</v>
      </c>
      <c r="L51" s="111">
        <v>276</v>
      </c>
      <c r="M51" s="112" t="s">
        <v>851</v>
      </c>
      <c r="N51" s="112" t="s">
        <v>852</v>
      </c>
      <c r="O51" s="112" t="s">
        <v>871</v>
      </c>
      <c r="P51" s="113">
        <v>597</v>
      </c>
      <c r="Q51" s="112" t="s">
        <v>866</v>
      </c>
      <c r="R51" s="112" t="s">
        <v>853</v>
      </c>
      <c r="S51" s="112" t="s">
        <v>872</v>
      </c>
      <c r="T51" s="112" t="s">
        <v>873</v>
      </c>
      <c r="U51" s="111">
        <v>284</v>
      </c>
      <c r="V51" s="105"/>
      <c r="Y51" s="123"/>
      <c r="Z51" s="123"/>
      <c r="AA51" s="123"/>
      <c r="AB51" s="123"/>
      <c r="AC51" s="123"/>
      <c r="AD51" s="123"/>
      <c r="AE51" s="123"/>
      <c r="AF51" s="123"/>
      <c r="AI51" s="436"/>
      <c r="AJ51" s="438"/>
      <c r="AK51" s="436"/>
    </row>
    <row r="52" spans="2:37">
      <c r="B52" s="105"/>
      <c r="C52" s="445"/>
      <c r="D52" s="105"/>
      <c r="E52" s="105"/>
      <c r="F52" s="105"/>
      <c r="G52" s="105"/>
      <c r="H52" s="105">
        <v>20180716</v>
      </c>
      <c r="I52" s="111">
        <v>905</v>
      </c>
      <c r="J52" s="112" t="s">
        <v>874</v>
      </c>
      <c r="K52" s="112" t="s">
        <v>868</v>
      </c>
      <c r="L52" s="111">
        <v>161</v>
      </c>
      <c r="M52" s="112" t="s">
        <v>851</v>
      </c>
      <c r="N52" s="112" t="s">
        <v>852</v>
      </c>
      <c r="O52" s="112" t="s">
        <v>860</v>
      </c>
      <c r="P52" s="113">
        <v>582</v>
      </c>
      <c r="Q52" s="112" t="s">
        <v>870</v>
      </c>
      <c r="R52" s="112" t="s">
        <v>856</v>
      </c>
      <c r="S52" s="112" t="s">
        <v>868</v>
      </c>
      <c r="T52" s="112" t="s">
        <v>875</v>
      </c>
      <c r="U52" s="111">
        <v>196</v>
      </c>
      <c r="V52" s="105"/>
      <c r="Y52" s="123"/>
      <c r="Z52" s="123"/>
      <c r="AA52" s="123"/>
      <c r="AB52" s="123"/>
      <c r="AC52" s="123"/>
      <c r="AD52" s="123"/>
      <c r="AE52" s="123"/>
      <c r="AF52" s="123"/>
      <c r="AI52" s="436"/>
      <c r="AJ52" s="438"/>
      <c r="AK52" s="436"/>
    </row>
    <row r="53" spans="2:37">
      <c r="B53" s="105"/>
      <c r="C53" s="445"/>
      <c r="D53" s="105"/>
      <c r="E53" s="105"/>
      <c r="F53" s="105"/>
      <c r="G53" s="105"/>
      <c r="H53" s="105">
        <v>20180629</v>
      </c>
      <c r="I53" s="111">
        <v>883</v>
      </c>
      <c r="J53" s="112" t="s">
        <v>876</v>
      </c>
      <c r="K53" s="112" t="s">
        <v>871</v>
      </c>
      <c r="L53" s="111">
        <v>138</v>
      </c>
      <c r="M53" s="112" t="s">
        <v>849</v>
      </c>
      <c r="N53" s="112" t="s">
        <v>850</v>
      </c>
      <c r="O53" s="112" t="s">
        <v>854</v>
      </c>
      <c r="P53" s="113">
        <v>557</v>
      </c>
      <c r="Q53" s="112" t="s">
        <v>874</v>
      </c>
      <c r="R53" s="112" t="s">
        <v>868</v>
      </c>
      <c r="S53" s="112" t="s">
        <v>877</v>
      </c>
      <c r="T53" s="112" t="s">
        <v>878</v>
      </c>
      <c r="U53" s="111">
        <v>161</v>
      </c>
      <c r="V53" s="105"/>
      <c r="Y53" s="123"/>
      <c r="Z53" s="123"/>
      <c r="AA53" s="123"/>
      <c r="AB53" s="123"/>
      <c r="AC53" s="123"/>
      <c r="AD53" s="123"/>
      <c r="AE53" s="123"/>
      <c r="AF53" s="123"/>
      <c r="AI53" s="436"/>
      <c r="AJ53" s="438"/>
      <c r="AK53" s="436"/>
    </row>
    <row r="54" spans="2:37">
      <c r="B54" s="105"/>
      <c r="C54" s="445"/>
      <c r="D54" s="105"/>
      <c r="E54" s="105"/>
      <c r="F54" s="105"/>
      <c r="G54" s="105"/>
      <c r="H54" s="105">
        <v>20180619</v>
      </c>
      <c r="I54" s="111">
        <v>874</v>
      </c>
      <c r="J54" s="112" t="s">
        <v>879</v>
      </c>
      <c r="K54" s="112" t="s">
        <v>853</v>
      </c>
      <c r="L54" s="111">
        <v>120</v>
      </c>
      <c r="M54" s="112" t="s">
        <v>851</v>
      </c>
      <c r="N54" s="112" t="s">
        <v>852</v>
      </c>
      <c r="O54" s="112" t="s">
        <v>880</v>
      </c>
      <c r="P54" s="113">
        <v>539</v>
      </c>
      <c r="Q54" s="112" t="s">
        <v>876</v>
      </c>
      <c r="R54" s="112" t="s">
        <v>871</v>
      </c>
      <c r="S54" s="112" t="s">
        <v>875</v>
      </c>
      <c r="T54" s="112" t="s">
        <v>864</v>
      </c>
      <c r="U54" s="111">
        <v>120</v>
      </c>
      <c r="V54" s="105"/>
      <c r="Y54" s="123"/>
      <c r="Z54" s="123"/>
      <c r="AA54" s="123"/>
      <c r="AB54" s="123"/>
      <c r="AC54" s="123"/>
      <c r="AD54" s="123"/>
      <c r="AE54" s="123"/>
      <c r="AF54" s="123"/>
      <c r="AI54" s="436"/>
      <c r="AJ54" s="438"/>
      <c r="AK54" s="436"/>
    </row>
    <row r="55" spans="2:37" ht="56.1" customHeight="1">
      <c r="B55" s="105"/>
      <c r="C55" s="445"/>
      <c r="D55" s="105"/>
      <c r="E55" s="105"/>
      <c r="F55" s="105"/>
      <c r="G55" s="105"/>
      <c r="H55" s="105">
        <v>20180626</v>
      </c>
      <c r="I55" s="111">
        <v>872</v>
      </c>
      <c r="J55" s="112" t="s">
        <v>881</v>
      </c>
      <c r="K55" s="112" t="s">
        <v>882</v>
      </c>
      <c r="L55" s="111">
        <v>111</v>
      </c>
      <c r="M55" s="112" t="s">
        <v>849</v>
      </c>
      <c r="N55" s="112" t="s">
        <v>850</v>
      </c>
      <c r="O55" s="112" t="s">
        <v>857</v>
      </c>
      <c r="P55" s="111">
        <v>534</v>
      </c>
      <c r="Q55" s="112" t="s">
        <v>883</v>
      </c>
      <c r="R55" s="112" t="s">
        <v>884</v>
      </c>
      <c r="S55" s="112" t="s">
        <v>885</v>
      </c>
      <c r="T55" s="112" t="s">
        <v>873</v>
      </c>
      <c r="U55" s="111">
        <v>103</v>
      </c>
      <c r="V55" s="105"/>
      <c r="Y55" s="123"/>
      <c r="Z55" s="123"/>
      <c r="AA55" s="123"/>
      <c r="AB55" s="123"/>
      <c r="AC55" s="123"/>
      <c r="AD55" s="123"/>
      <c r="AE55" s="123"/>
      <c r="AF55" s="123"/>
      <c r="AI55" s="436"/>
      <c r="AJ55" s="438"/>
      <c r="AK55" s="436"/>
    </row>
    <row r="56" spans="2:37" ht="28" hidden="1" customHeight="1">
      <c r="B56" s="105"/>
      <c r="C56" s="445" t="s">
        <v>403</v>
      </c>
      <c r="D56" s="105"/>
      <c r="E56" s="105"/>
      <c r="F56" s="105"/>
      <c r="G56" s="105"/>
      <c r="H56" s="105">
        <v>20180701</v>
      </c>
      <c r="I56" s="111">
        <v>12975</v>
      </c>
      <c r="J56" s="112" t="s">
        <v>849</v>
      </c>
      <c r="K56" s="112" t="s">
        <v>850</v>
      </c>
      <c r="L56" s="111">
        <v>1236</v>
      </c>
      <c r="M56" s="112" t="s">
        <v>851</v>
      </c>
      <c r="N56" s="112" t="s">
        <v>852</v>
      </c>
      <c r="O56" s="112" t="s">
        <v>853</v>
      </c>
      <c r="P56" s="113">
        <v>1210</v>
      </c>
      <c r="Q56" s="112" t="s">
        <v>886</v>
      </c>
      <c r="R56" s="112" t="s">
        <v>865</v>
      </c>
      <c r="S56" s="112" t="s">
        <v>887</v>
      </c>
      <c r="T56" s="112" t="s">
        <v>888</v>
      </c>
      <c r="U56" s="111">
        <v>1019</v>
      </c>
      <c r="V56" s="105"/>
      <c r="Y56" s="123"/>
      <c r="Z56" s="123"/>
      <c r="AA56" s="123"/>
      <c r="AB56" s="123"/>
      <c r="AC56" s="123"/>
      <c r="AD56" s="123"/>
      <c r="AE56" s="123"/>
      <c r="AF56" s="123"/>
    </row>
    <row r="57" spans="2:37" hidden="1">
      <c r="B57" s="105"/>
      <c r="C57" s="445"/>
      <c r="D57" s="105"/>
      <c r="E57" s="105"/>
      <c r="F57" s="105"/>
      <c r="G57" s="105"/>
      <c r="H57" s="105">
        <v>20180601</v>
      </c>
      <c r="I57" s="111">
        <v>12760</v>
      </c>
      <c r="J57" s="112" t="s">
        <v>886</v>
      </c>
      <c r="K57" s="112" t="s">
        <v>865</v>
      </c>
      <c r="L57" s="111">
        <v>1069</v>
      </c>
      <c r="M57" s="112" t="s">
        <v>886</v>
      </c>
      <c r="N57" s="112" t="s">
        <v>865</v>
      </c>
      <c r="O57" s="112" t="s">
        <v>887</v>
      </c>
      <c r="P57" s="111">
        <v>1020</v>
      </c>
      <c r="Q57" s="112" t="s">
        <v>889</v>
      </c>
      <c r="R57" s="112" t="s">
        <v>852</v>
      </c>
      <c r="S57" s="112" t="s">
        <v>859</v>
      </c>
      <c r="T57" s="112" t="s">
        <v>890</v>
      </c>
      <c r="U57" s="113">
        <v>887</v>
      </c>
      <c r="V57" s="105"/>
    </row>
    <row r="58" spans="2:37" hidden="1">
      <c r="B58" s="105"/>
      <c r="C58" s="445"/>
      <c r="D58" s="105"/>
      <c r="E58" s="105"/>
      <c r="F58" s="105"/>
      <c r="G58" s="105"/>
      <c r="H58" s="105">
        <v>20180501</v>
      </c>
      <c r="I58" s="111">
        <v>12479</v>
      </c>
      <c r="J58" s="112" t="s">
        <v>891</v>
      </c>
      <c r="K58" s="112" t="s">
        <v>880</v>
      </c>
      <c r="L58" s="111">
        <v>804</v>
      </c>
      <c r="M58" s="112" t="s">
        <v>851</v>
      </c>
      <c r="N58" s="112" t="s">
        <v>852</v>
      </c>
      <c r="O58" s="112" t="s">
        <v>70</v>
      </c>
      <c r="P58" s="113">
        <v>1012</v>
      </c>
      <c r="Q58" s="112" t="s">
        <v>861</v>
      </c>
      <c r="R58" s="112" t="s">
        <v>852</v>
      </c>
      <c r="S58" s="112" t="s">
        <v>892</v>
      </c>
      <c r="T58" s="112" t="s">
        <v>868</v>
      </c>
      <c r="U58" s="113">
        <v>857</v>
      </c>
      <c r="V58" s="105"/>
    </row>
    <row r="59" spans="2:37" hidden="1">
      <c r="B59" s="105"/>
      <c r="C59" s="445"/>
      <c r="D59" s="105"/>
      <c r="E59" s="105"/>
      <c r="F59" s="105"/>
      <c r="G59" s="105"/>
      <c r="H59" s="105">
        <v>20180401</v>
      </c>
      <c r="I59" s="111">
        <v>11854</v>
      </c>
      <c r="J59" s="112" t="s">
        <v>893</v>
      </c>
      <c r="K59" s="112" t="s">
        <v>878</v>
      </c>
      <c r="L59" s="111">
        <v>685</v>
      </c>
      <c r="M59" s="112" t="s">
        <v>851</v>
      </c>
      <c r="N59" s="112" t="s">
        <v>852</v>
      </c>
      <c r="O59" s="112" t="s">
        <v>856</v>
      </c>
      <c r="P59" s="113">
        <v>985</v>
      </c>
      <c r="Q59" s="112" t="s">
        <v>891</v>
      </c>
      <c r="R59" s="112" t="s">
        <v>880</v>
      </c>
      <c r="S59" s="112" t="s">
        <v>894</v>
      </c>
      <c r="T59" s="112" t="s">
        <v>892</v>
      </c>
      <c r="U59" s="113">
        <v>781</v>
      </c>
      <c r="V59" s="105"/>
    </row>
    <row r="60" spans="2:37" hidden="1">
      <c r="B60" s="105"/>
      <c r="C60" s="445"/>
      <c r="D60" s="105"/>
      <c r="E60" s="105"/>
      <c r="F60" s="105"/>
      <c r="G60" s="105"/>
      <c r="H60" s="105">
        <v>20171201</v>
      </c>
      <c r="I60" s="111">
        <v>10854</v>
      </c>
      <c r="J60" s="112" t="s">
        <v>895</v>
      </c>
      <c r="K60" s="112" t="s">
        <v>871</v>
      </c>
      <c r="L60" s="111">
        <v>667</v>
      </c>
      <c r="M60" s="112" t="s">
        <v>889</v>
      </c>
      <c r="N60" s="112" t="s">
        <v>852</v>
      </c>
      <c r="O60" s="112" t="s">
        <v>859</v>
      </c>
      <c r="P60" s="113">
        <v>887</v>
      </c>
      <c r="Q60" s="112" t="s">
        <v>896</v>
      </c>
      <c r="R60" s="112" t="s">
        <v>852</v>
      </c>
      <c r="S60" s="112" t="s">
        <v>70</v>
      </c>
      <c r="T60" s="112" t="s">
        <v>897</v>
      </c>
      <c r="U60" s="113">
        <v>738</v>
      </c>
      <c r="V60" s="105"/>
    </row>
    <row r="61" spans="2:37" hidden="1">
      <c r="B61" s="105"/>
      <c r="C61" s="445"/>
      <c r="D61" s="105"/>
      <c r="E61" s="105"/>
      <c r="F61" s="105"/>
      <c r="G61" s="105"/>
      <c r="H61" s="105">
        <v>20180301</v>
      </c>
      <c r="I61" s="111">
        <v>10843</v>
      </c>
      <c r="J61" s="112" t="s">
        <v>898</v>
      </c>
      <c r="K61" s="112" t="s">
        <v>860</v>
      </c>
      <c r="L61" s="111">
        <v>638</v>
      </c>
      <c r="M61" s="112" t="s">
        <v>861</v>
      </c>
      <c r="N61" s="112" t="s">
        <v>852</v>
      </c>
      <c r="O61" s="112" t="s">
        <v>892</v>
      </c>
      <c r="P61" s="113">
        <v>857</v>
      </c>
      <c r="Q61" s="112" t="s">
        <v>899</v>
      </c>
      <c r="R61" s="112" t="s">
        <v>852</v>
      </c>
      <c r="S61" s="112" t="s">
        <v>892</v>
      </c>
      <c r="T61" s="112" t="s">
        <v>70</v>
      </c>
      <c r="U61" s="113">
        <v>729</v>
      </c>
      <c r="V61" s="105"/>
    </row>
    <row r="62" spans="2:37" hidden="1">
      <c r="B62" s="105"/>
      <c r="C62" s="445"/>
      <c r="D62" s="105"/>
      <c r="E62" s="105"/>
      <c r="F62" s="105"/>
      <c r="G62" s="105"/>
      <c r="H62" s="105">
        <v>20171101</v>
      </c>
      <c r="I62" s="111">
        <v>10237</v>
      </c>
      <c r="J62" s="112" t="s">
        <v>900</v>
      </c>
      <c r="K62" s="112" t="s">
        <v>887</v>
      </c>
      <c r="L62" s="111">
        <v>627</v>
      </c>
      <c r="M62" s="112" t="s">
        <v>862</v>
      </c>
      <c r="N62" s="112" t="s">
        <v>852</v>
      </c>
      <c r="O62" s="112" t="s">
        <v>863</v>
      </c>
      <c r="P62" s="113">
        <v>815</v>
      </c>
      <c r="Q62" s="112" t="s">
        <v>901</v>
      </c>
      <c r="R62" s="112" t="s">
        <v>852</v>
      </c>
      <c r="S62" s="112" t="s">
        <v>902</v>
      </c>
      <c r="T62" s="112" t="s">
        <v>903</v>
      </c>
      <c r="U62" s="113">
        <v>726</v>
      </c>
      <c r="V62" s="105"/>
    </row>
    <row r="63" spans="2:37" hidden="1">
      <c r="B63" s="105"/>
      <c r="C63" s="445"/>
      <c r="D63" s="105"/>
      <c r="E63" s="105"/>
      <c r="F63" s="105"/>
      <c r="G63" s="105"/>
      <c r="H63" s="105">
        <v>20180201</v>
      </c>
      <c r="I63" s="111">
        <v>9903</v>
      </c>
      <c r="J63" s="112" t="s">
        <v>855</v>
      </c>
      <c r="K63" s="112" t="s">
        <v>856</v>
      </c>
      <c r="L63" s="111">
        <v>609</v>
      </c>
      <c r="M63" s="112" t="s">
        <v>891</v>
      </c>
      <c r="N63" s="112" t="s">
        <v>880</v>
      </c>
      <c r="O63" s="112" t="s">
        <v>894</v>
      </c>
      <c r="P63" s="111">
        <v>783</v>
      </c>
      <c r="Q63" s="112" t="s">
        <v>904</v>
      </c>
      <c r="R63" s="112" t="s">
        <v>852</v>
      </c>
      <c r="S63" s="112" t="s">
        <v>878</v>
      </c>
      <c r="T63" s="112" t="s">
        <v>872</v>
      </c>
      <c r="U63" s="113">
        <v>719</v>
      </c>
      <c r="V63" s="105"/>
    </row>
    <row r="64" spans="2:37" ht="28" hidden="1" customHeight="1">
      <c r="B64" s="105"/>
      <c r="C64" s="445"/>
      <c r="D64" s="105"/>
      <c r="E64" s="105"/>
      <c r="F64" s="105"/>
      <c r="G64" s="105"/>
      <c r="H64" s="105">
        <v>20170801</v>
      </c>
      <c r="I64" s="111">
        <v>9846</v>
      </c>
      <c r="J64" s="112" t="s">
        <v>905</v>
      </c>
      <c r="K64" s="112" t="s">
        <v>897</v>
      </c>
      <c r="L64" s="111">
        <v>537</v>
      </c>
      <c r="M64" s="112" t="s">
        <v>896</v>
      </c>
      <c r="N64" s="112" t="s">
        <v>852</v>
      </c>
      <c r="O64" s="112" t="s">
        <v>70</v>
      </c>
      <c r="P64" s="113">
        <v>738</v>
      </c>
      <c r="Q64" s="112" t="s">
        <v>906</v>
      </c>
      <c r="R64" s="112" t="s">
        <v>852</v>
      </c>
      <c r="S64" s="112" t="s">
        <v>897</v>
      </c>
      <c r="T64" s="112" t="s">
        <v>854</v>
      </c>
      <c r="U64" s="113">
        <v>710</v>
      </c>
      <c r="V64" s="105"/>
    </row>
    <row r="65" spans="2:37" ht="28" hidden="1" customHeight="1">
      <c r="B65" s="105"/>
      <c r="C65" s="445"/>
      <c r="D65" s="105"/>
      <c r="E65" s="105"/>
      <c r="F65" s="105"/>
      <c r="G65" s="105"/>
      <c r="H65" s="105">
        <v>20180101</v>
      </c>
      <c r="I65" s="111">
        <v>9494</v>
      </c>
      <c r="J65" s="112" t="s">
        <v>907</v>
      </c>
      <c r="K65" s="112" t="s">
        <v>882</v>
      </c>
      <c r="L65" s="111">
        <v>534</v>
      </c>
      <c r="M65" s="112" t="s">
        <v>899</v>
      </c>
      <c r="N65" s="112" t="s">
        <v>852</v>
      </c>
      <c r="O65" s="112" t="s">
        <v>892</v>
      </c>
      <c r="P65" s="113">
        <v>729</v>
      </c>
      <c r="Q65" s="112" t="s">
        <v>908</v>
      </c>
      <c r="R65" s="112" t="s">
        <v>852</v>
      </c>
      <c r="S65" s="112" t="s">
        <v>880</v>
      </c>
      <c r="T65" s="112" t="s">
        <v>854</v>
      </c>
      <c r="U65" s="113">
        <v>706</v>
      </c>
      <c r="V65" s="105"/>
    </row>
    <row r="66" spans="2:37" ht="56.1" hidden="1" customHeight="1">
      <c r="B66" s="105"/>
      <c r="C66" s="445" t="s">
        <v>847</v>
      </c>
      <c r="D66" s="105"/>
      <c r="E66" s="105"/>
      <c r="F66" s="105"/>
      <c r="G66" s="105" t="s">
        <v>909</v>
      </c>
      <c r="H66" s="105">
        <v>20180611</v>
      </c>
      <c r="I66" s="111">
        <v>886</v>
      </c>
      <c r="J66" s="112" t="s">
        <v>891</v>
      </c>
      <c r="K66" s="112" t="s">
        <v>880</v>
      </c>
      <c r="L66" s="111">
        <v>781</v>
      </c>
      <c r="M66" s="112" t="s">
        <v>889</v>
      </c>
      <c r="N66" s="112" t="s">
        <v>852</v>
      </c>
      <c r="O66" s="112" t="s">
        <v>859</v>
      </c>
      <c r="P66" s="111">
        <v>886</v>
      </c>
      <c r="Q66" s="112" t="s">
        <v>889</v>
      </c>
      <c r="R66" s="112" t="s">
        <v>852</v>
      </c>
      <c r="S66" s="112" t="s">
        <v>859</v>
      </c>
      <c r="T66" s="112" t="s">
        <v>890</v>
      </c>
      <c r="U66" s="111">
        <v>886</v>
      </c>
      <c r="V66" s="105"/>
    </row>
    <row r="67" spans="2:37" hidden="1">
      <c r="B67" s="105"/>
      <c r="C67" s="445"/>
      <c r="D67" s="105"/>
      <c r="E67" s="105"/>
      <c r="F67" s="105"/>
      <c r="G67" s="105"/>
      <c r="H67" s="105">
        <v>20180211</v>
      </c>
      <c r="I67" s="111">
        <v>857</v>
      </c>
      <c r="J67" s="112" t="s">
        <v>893</v>
      </c>
      <c r="K67" s="112" t="s">
        <v>878</v>
      </c>
      <c r="L67" s="111">
        <v>685</v>
      </c>
      <c r="M67" s="112" t="s">
        <v>861</v>
      </c>
      <c r="N67" s="112" t="s">
        <v>852</v>
      </c>
      <c r="O67" s="112" t="s">
        <v>892</v>
      </c>
      <c r="P67" s="111">
        <v>857</v>
      </c>
      <c r="Q67" s="112" t="s">
        <v>861</v>
      </c>
      <c r="R67" s="112" t="s">
        <v>852</v>
      </c>
      <c r="S67" s="112" t="s">
        <v>892</v>
      </c>
      <c r="T67" s="112" t="s">
        <v>868</v>
      </c>
      <c r="U67" s="111">
        <v>857</v>
      </c>
      <c r="V67" s="105"/>
    </row>
    <row r="68" spans="2:37" hidden="1">
      <c r="B68" s="105"/>
      <c r="C68" s="445"/>
      <c r="D68" s="105"/>
      <c r="E68" s="105"/>
      <c r="F68" s="105"/>
      <c r="G68" s="105"/>
      <c r="H68" s="105">
        <v>20171019</v>
      </c>
      <c r="I68" s="111">
        <v>814</v>
      </c>
      <c r="J68" s="112" t="s">
        <v>895</v>
      </c>
      <c r="K68" s="112" t="s">
        <v>871</v>
      </c>
      <c r="L68" s="111">
        <v>653</v>
      </c>
      <c r="M68" s="112" t="s">
        <v>891</v>
      </c>
      <c r="N68" s="112" t="s">
        <v>880</v>
      </c>
      <c r="O68" s="112" t="s">
        <v>894</v>
      </c>
      <c r="P68" s="111">
        <v>781</v>
      </c>
      <c r="Q68" s="112" t="s">
        <v>891</v>
      </c>
      <c r="R68" s="112" t="s">
        <v>880</v>
      </c>
      <c r="S68" s="112" t="s">
        <v>894</v>
      </c>
      <c r="T68" s="112" t="s">
        <v>892</v>
      </c>
      <c r="U68" s="111">
        <v>781</v>
      </c>
      <c r="V68" s="105"/>
    </row>
    <row r="69" spans="2:37" hidden="1">
      <c r="B69" s="105"/>
      <c r="C69" s="445"/>
      <c r="D69" s="105"/>
      <c r="E69" s="105"/>
      <c r="F69" s="105"/>
      <c r="G69" s="105"/>
      <c r="H69" s="105">
        <v>20180511</v>
      </c>
      <c r="I69" s="111">
        <v>738</v>
      </c>
      <c r="J69" s="112" t="s">
        <v>898</v>
      </c>
      <c r="K69" s="112" t="s">
        <v>860</v>
      </c>
      <c r="L69" s="111">
        <v>619</v>
      </c>
      <c r="M69" s="112" t="s">
        <v>896</v>
      </c>
      <c r="N69" s="112" t="s">
        <v>852</v>
      </c>
      <c r="O69" s="112" t="s">
        <v>70</v>
      </c>
      <c r="P69" s="111">
        <v>738</v>
      </c>
      <c r="Q69" s="112" t="s">
        <v>896</v>
      </c>
      <c r="R69" s="112" t="s">
        <v>852</v>
      </c>
      <c r="S69" s="112" t="s">
        <v>70</v>
      </c>
      <c r="T69" s="112" t="s">
        <v>897</v>
      </c>
      <c r="U69" s="111">
        <v>738</v>
      </c>
      <c r="V69" s="105"/>
    </row>
    <row r="70" spans="2:37" hidden="1">
      <c r="B70" s="105"/>
      <c r="C70" s="445"/>
      <c r="D70" s="105"/>
      <c r="E70" s="105"/>
      <c r="F70" s="105"/>
      <c r="G70" s="105"/>
      <c r="H70" s="105">
        <v>20180411</v>
      </c>
      <c r="I70" s="111">
        <v>729</v>
      </c>
      <c r="J70" s="112" t="s">
        <v>900</v>
      </c>
      <c r="K70" s="112" t="s">
        <v>887</v>
      </c>
      <c r="L70" s="111">
        <v>618</v>
      </c>
      <c r="M70" s="112" t="s">
        <v>899</v>
      </c>
      <c r="N70" s="112" t="s">
        <v>852</v>
      </c>
      <c r="O70" s="112" t="s">
        <v>892</v>
      </c>
      <c r="P70" s="111">
        <v>729</v>
      </c>
      <c r="Q70" s="112" t="s">
        <v>899</v>
      </c>
      <c r="R70" s="112" t="s">
        <v>852</v>
      </c>
      <c r="S70" s="112" t="s">
        <v>892</v>
      </c>
      <c r="T70" s="112" t="s">
        <v>70</v>
      </c>
      <c r="U70" s="111">
        <v>729</v>
      </c>
      <c r="V70" s="105"/>
    </row>
    <row r="71" spans="2:37" hidden="1">
      <c r="B71" s="105"/>
      <c r="C71" s="445"/>
      <c r="D71" s="105"/>
      <c r="E71" s="105"/>
      <c r="F71" s="105"/>
      <c r="G71" s="105"/>
      <c r="H71" s="105">
        <v>20171211</v>
      </c>
      <c r="I71" s="111">
        <v>726</v>
      </c>
      <c r="J71" s="112" t="s">
        <v>905</v>
      </c>
      <c r="K71" s="112" t="s">
        <v>897</v>
      </c>
      <c r="L71" s="111">
        <v>535</v>
      </c>
      <c r="M71" s="112" t="s">
        <v>901</v>
      </c>
      <c r="N71" s="112" t="s">
        <v>852</v>
      </c>
      <c r="O71" s="112" t="s">
        <v>902</v>
      </c>
      <c r="P71" s="111">
        <v>726</v>
      </c>
      <c r="Q71" s="112" t="s">
        <v>901</v>
      </c>
      <c r="R71" s="112" t="s">
        <v>852</v>
      </c>
      <c r="S71" s="112" t="s">
        <v>902</v>
      </c>
      <c r="T71" s="112" t="s">
        <v>903</v>
      </c>
      <c r="U71" s="111">
        <v>726</v>
      </c>
      <c r="V71" s="105"/>
    </row>
    <row r="72" spans="2:37" hidden="1">
      <c r="B72" s="105"/>
      <c r="C72" s="445"/>
      <c r="D72" s="105"/>
      <c r="E72" s="105"/>
      <c r="F72" s="105"/>
      <c r="G72" s="105"/>
      <c r="H72" s="105">
        <v>20180311</v>
      </c>
      <c r="I72" s="111">
        <v>719</v>
      </c>
      <c r="J72" s="112" t="s">
        <v>907</v>
      </c>
      <c r="K72" s="112" t="s">
        <v>882</v>
      </c>
      <c r="L72" s="111">
        <v>515</v>
      </c>
      <c r="M72" s="112" t="s">
        <v>904</v>
      </c>
      <c r="N72" s="112" t="s">
        <v>852</v>
      </c>
      <c r="O72" s="112" t="s">
        <v>878</v>
      </c>
      <c r="P72" s="111">
        <v>719</v>
      </c>
      <c r="Q72" s="112" t="s">
        <v>904</v>
      </c>
      <c r="R72" s="112" t="s">
        <v>852</v>
      </c>
      <c r="S72" s="112" t="s">
        <v>878</v>
      </c>
      <c r="T72" s="112" t="s">
        <v>872</v>
      </c>
      <c r="U72" s="111">
        <v>719</v>
      </c>
      <c r="V72" s="105"/>
    </row>
    <row r="73" spans="2:37" hidden="1">
      <c r="B73" s="105"/>
      <c r="C73" s="445"/>
      <c r="D73" s="105"/>
      <c r="E73" s="105"/>
      <c r="F73" s="105"/>
      <c r="G73" s="105"/>
      <c r="H73" s="105">
        <v>20180811</v>
      </c>
      <c r="I73" s="111">
        <v>710</v>
      </c>
      <c r="J73" s="112" t="s">
        <v>910</v>
      </c>
      <c r="K73" s="112" t="s">
        <v>860</v>
      </c>
      <c r="L73" s="111">
        <v>123</v>
      </c>
      <c r="M73" s="112" t="s">
        <v>906</v>
      </c>
      <c r="N73" s="112" t="s">
        <v>852</v>
      </c>
      <c r="O73" s="112" t="s">
        <v>897</v>
      </c>
      <c r="P73" s="111">
        <v>710</v>
      </c>
      <c r="Q73" s="112" t="s">
        <v>906</v>
      </c>
      <c r="R73" s="112" t="s">
        <v>852</v>
      </c>
      <c r="S73" s="112" t="s">
        <v>897</v>
      </c>
      <c r="T73" s="112" t="s">
        <v>854</v>
      </c>
      <c r="U73" s="111">
        <v>710</v>
      </c>
      <c r="V73" s="105"/>
    </row>
    <row r="74" spans="2:37" hidden="1">
      <c r="B74" s="105"/>
      <c r="C74" s="445"/>
      <c r="D74" s="105"/>
      <c r="E74" s="105"/>
      <c r="F74" s="105"/>
      <c r="G74" s="105"/>
      <c r="H74" s="105">
        <v>20170111</v>
      </c>
      <c r="I74" s="111">
        <v>706</v>
      </c>
      <c r="J74" s="112" t="s">
        <v>911</v>
      </c>
      <c r="K74" s="112" t="s">
        <v>860</v>
      </c>
      <c r="L74" s="111">
        <v>116</v>
      </c>
      <c r="M74" s="112" t="s">
        <v>908</v>
      </c>
      <c r="N74" s="112" t="s">
        <v>852</v>
      </c>
      <c r="O74" s="112" t="s">
        <v>880</v>
      </c>
      <c r="P74" s="111">
        <v>706</v>
      </c>
      <c r="Q74" s="112" t="s">
        <v>908</v>
      </c>
      <c r="R74" s="112" t="s">
        <v>852</v>
      </c>
      <c r="S74" s="112" t="s">
        <v>880</v>
      </c>
      <c r="T74" s="112" t="s">
        <v>854</v>
      </c>
      <c r="U74" s="111">
        <v>706</v>
      </c>
      <c r="V74" s="105"/>
    </row>
    <row r="75" spans="2:37" ht="56.1" hidden="1" customHeight="1">
      <c r="B75" s="105"/>
      <c r="C75" s="445"/>
      <c r="D75" s="105"/>
      <c r="E75" s="105"/>
      <c r="F75" s="105"/>
      <c r="G75" s="105"/>
      <c r="H75" s="105">
        <v>20170217</v>
      </c>
      <c r="I75" s="111">
        <v>685</v>
      </c>
      <c r="J75" s="112" t="s">
        <v>912</v>
      </c>
      <c r="K75" s="112" t="s">
        <v>860</v>
      </c>
      <c r="L75" s="111">
        <v>83</v>
      </c>
      <c r="M75" s="112" t="s">
        <v>893</v>
      </c>
      <c r="N75" s="112" t="s">
        <v>878</v>
      </c>
      <c r="O75" s="112" t="s">
        <v>913</v>
      </c>
      <c r="P75" s="111">
        <v>685</v>
      </c>
      <c r="Q75" s="112" t="s">
        <v>893</v>
      </c>
      <c r="R75" s="112" t="s">
        <v>878</v>
      </c>
      <c r="S75" s="112" t="s">
        <v>913</v>
      </c>
      <c r="T75" s="112" t="s">
        <v>914</v>
      </c>
      <c r="U75" s="111">
        <v>685</v>
      </c>
      <c r="V75" s="105"/>
    </row>
    <row r="76" spans="2:37" ht="13.5" customHeight="1">
      <c r="B76" s="105"/>
      <c r="C76" s="445" t="s">
        <v>915</v>
      </c>
      <c r="D76" s="105"/>
      <c r="E76" s="105"/>
      <c r="F76" s="105"/>
      <c r="G76" s="105" t="s">
        <v>848</v>
      </c>
      <c r="H76" s="105">
        <v>20171219</v>
      </c>
      <c r="I76" s="111">
        <v>308</v>
      </c>
      <c r="J76" s="112" t="s">
        <v>849</v>
      </c>
      <c r="K76" s="112" t="s">
        <v>850</v>
      </c>
      <c r="L76" s="111">
        <v>86</v>
      </c>
      <c r="M76" s="112" t="s">
        <v>849</v>
      </c>
      <c r="N76" s="112" t="s">
        <v>850</v>
      </c>
      <c r="O76" s="112" t="s">
        <v>854</v>
      </c>
      <c r="P76" s="113">
        <v>48</v>
      </c>
      <c r="Q76" s="112" t="s">
        <v>849</v>
      </c>
      <c r="R76" s="112" t="s">
        <v>850</v>
      </c>
      <c r="S76" s="112" t="s">
        <v>854</v>
      </c>
      <c r="T76" s="112" t="s">
        <v>854</v>
      </c>
      <c r="U76" s="111">
        <v>48</v>
      </c>
      <c r="V76" s="105"/>
      <c r="AI76" s="436">
        <f>AJ76</f>
        <v>70</v>
      </c>
      <c r="AJ76" s="436">
        <f>35*2</f>
        <v>70</v>
      </c>
      <c r="AK76" s="436">
        <f>90*2</f>
        <v>180</v>
      </c>
    </row>
    <row r="77" spans="2:37">
      <c r="B77" s="105"/>
      <c r="C77" s="445"/>
      <c r="D77" s="105"/>
      <c r="E77" s="105"/>
      <c r="F77" s="105"/>
      <c r="G77" s="105"/>
      <c r="H77" s="105">
        <v>20171226</v>
      </c>
      <c r="I77" s="111">
        <v>235</v>
      </c>
      <c r="J77" s="112" t="s">
        <v>855</v>
      </c>
      <c r="K77" s="112" t="s">
        <v>856</v>
      </c>
      <c r="L77" s="111">
        <v>41</v>
      </c>
      <c r="M77" s="112" t="s">
        <v>855</v>
      </c>
      <c r="N77" s="112" t="s">
        <v>856</v>
      </c>
      <c r="O77" s="112" t="s">
        <v>859</v>
      </c>
      <c r="P77" s="111">
        <v>35</v>
      </c>
      <c r="Q77" s="112" t="s">
        <v>849</v>
      </c>
      <c r="R77" s="112" t="s">
        <v>850</v>
      </c>
      <c r="S77" s="112" t="s">
        <v>857</v>
      </c>
      <c r="T77" s="112" t="s">
        <v>858</v>
      </c>
      <c r="U77" s="111">
        <v>35</v>
      </c>
      <c r="V77" s="105"/>
      <c r="AI77" s="436"/>
      <c r="AJ77" s="436"/>
      <c r="AK77" s="436"/>
    </row>
    <row r="78" spans="2:37">
      <c r="B78" s="105"/>
      <c r="C78" s="445"/>
      <c r="D78" s="105"/>
      <c r="E78" s="105"/>
      <c r="F78" s="105"/>
      <c r="G78" s="105"/>
      <c r="H78" s="105">
        <v>20171220</v>
      </c>
      <c r="I78" s="111">
        <v>215</v>
      </c>
      <c r="J78" s="112" t="s">
        <v>855</v>
      </c>
      <c r="K78" s="112" t="s">
        <v>853</v>
      </c>
      <c r="L78" s="111">
        <v>39</v>
      </c>
      <c r="M78" s="112" t="s">
        <v>849</v>
      </c>
      <c r="N78" s="112" t="s">
        <v>850</v>
      </c>
      <c r="O78" s="112" t="s">
        <v>857</v>
      </c>
      <c r="P78" s="113">
        <v>35</v>
      </c>
      <c r="Q78" s="112" t="s">
        <v>855</v>
      </c>
      <c r="R78" s="112" t="s">
        <v>856</v>
      </c>
      <c r="S78" s="112" t="s">
        <v>859</v>
      </c>
      <c r="T78" s="112" t="s">
        <v>860</v>
      </c>
      <c r="U78" s="111">
        <v>34</v>
      </c>
      <c r="V78" s="105"/>
      <c r="AI78" s="436"/>
      <c r="AJ78" s="436"/>
      <c r="AK78" s="436"/>
    </row>
    <row r="79" spans="2:37">
      <c r="B79" s="105"/>
      <c r="C79" s="445"/>
      <c r="D79" s="105"/>
      <c r="E79" s="105"/>
      <c r="F79" s="105"/>
      <c r="G79" s="105"/>
      <c r="H79" s="105">
        <v>20171228</v>
      </c>
      <c r="I79" s="111">
        <v>199</v>
      </c>
      <c r="J79" s="112" t="s">
        <v>916</v>
      </c>
      <c r="K79" s="112" t="s">
        <v>887</v>
      </c>
      <c r="L79" s="111">
        <v>38</v>
      </c>
      <c r="M79" s="112" t="s">
        <v>855</v>
      </c>
      <c r="N79" s="112" t="s">
        <v>853</v>
      </c>
      <c r="O79" s="112" t="s">
        <v>864</v>
      </c>
      <c r="P79" s="113">
        <v>30</v>
      </c>
      <c r="Q79" s="112" t="s">
        <v>855</v>
      </c>
      <c r="R79" s="112" t="s">
        <v>853</v>
      </c>
      <c r="S79" s="112" t="s">
        <v>864</v>
      </c>
      <c r="T79" s="112" t="s">
        <v>865</v>
      </c>
      <c r="U79" s="111">
        <v>30</v>
      </c>
      <c r="V79" s="105"/>
      <c r="AI79" s="436"/>
      <c r="AJ79" s="436"/>
      <c r="AK79" s="436"/>
    </row>
    <row r="80" spans="2:37">
      <c r="B80" s="105"/>
      <c r="C80" s="445"/>
      <c r="D80" s="105"/>
      <c r="E80" s="105"/>
      <c r="F80" s="105"/>
      <c r="G80" s="105"/>
      <c r="H80" s="105">
        <v>20171227</v>
      </c>
      <c r="I80" s="111">
        <v>194</v>
      </c>
      <c r="J80" s="112" t="s">
        <v>870</v>
      </c>
      <c r="K80" s="112" t="s">
        <v>856</v>
      </c>
      <c r="L80" s="111">
        <v>33</v>
      </c>
      <c r="M80" s="112" t="s">
        <v>870</v>
      </c>
      <c r="N80" s="112" t="s">
        <v>856</v>
      </c>
      <c r="O80" s="112" t="s">
        <v>868</v>
      </c>
      <c r="P80" s="111">
        <v>19</v>
      </c>
      <c r="Q80" s="112" t="s">
        <v>870</v>
      </c>
      <c r="R80" s="112" t="s">
        <v>856</v>
      </c>
      <c r="S80" s="112" t="s">
        <v>868</v>
      </c>
      <c r="T80" s="112" t="s">
        <v>875</v>
      </c>
      <c r="U80" s="111">
        <v>18</v>
      </c>
      <c r="V80" s="105"/>
      <c r="AI80" s="436"/>
      <c r="AJ80" s="436"/>
      <c r="AK80" s="436"/>
    </row>
    <row r="81" spans="2:37">
      <c r="B81" s="105"/>
      <c r="C81" s="445"/>
      <c r="D81" s="105"/>
      <c r="E81" s="105"/>
      <c r="F81" s="105"/>
      <c r="G81" s="105"/>
      <c r="H81" s="105">
        <v>20171221</v>
      </c>
      <c r="I81" s="111">
        <v>194</v>
      </c>
      <c r="J81" s="112" t="s">
        <v>916</v>
      </c>
      <c r="K81" s="112" t="s">
        <v>882</v>
      </c>
      <c r="L81" s="111">
        <v>32</v>
      </c>
      <c r="M81" s="112" t="s">
        <v>874</v>
      </c>
      <c r="N81" s="112" t="s">
        <v>868</v>
      </c>
      <c r="O81" s="112" t="s">
        <v>877</v>
      </c>
      <c r="P81" s="111">
        <v>7</v>
      </c>
      <c r="Q81" s="112" t="s">
        <v>917</v>
      </c>
      <c r="R81" s="112" t="s">
        <v>882</v>
      </c>
      <c r="S81" s="112" t="s">
        <v>890</v>
      </c>
      <c r="T81" s="112" t="s">
        <v>918</v>
      </c>
      <c r="U81" s="111">
        <v>7</v>
      </c>
      <c r="V81" s="105"/>
      <c r="AI81" s="436"/>
      <c r="AJ81" s="436"/>
      <c r="AK81" s="436"/>
    </row>
    <row r="82" spans="2:37">
      <c r="B82" s="105"/>
      <c r="C82" s="445"/>
      <c r="D82" s="105"/>
      <c r="E82" s="105"/>
      <c r="F82" s="105"/>
      <c r="G82" s="105"/>
      <c r="H82" s="105">
        <v>20171218</v>
      </c>
      <c r="I82" s="111">
        <v>189</v>
      </c>
      <c r="J82" s="112" t="s">
        <v>916</v>
      </c>
      <c r="K82" s="112" t="s">
        <v>868</v>
      </c>
      <c r="L82" s="111">
        <v>32</v>
      </c>
      <c r="M82" s="112" t="s">
        <v>917</v>
      </c>
      <c r="N82" s="112" t="s">
        <v>882</v>
      </c>
      <c r="O82" s="112" t="s">
        <v>890</v>
      </c>
      <c r="P82" s="111">
        <v>7</v>
      </c>
      <c r="Q82" s="112" t="s">
        <v>874</v>
      </c>
      <c r="R82" s="112" t="s">
        <v>868</v>
      </c>
      <c r="S82" s="112" t="s">
        <v>877</v>
      </c>
      <c r="T82" s="112" t="s">
        <v>878</v>
      </c>
      <c r="U82" s="111">
        <v>7</v>
      </c>
      <c r="V82" s="105"/>
      <c r="AI82" s="436"/>
      <c r="AJ82" s="436"/>
      <c r="AK82" s="436"/>
    </row>
    <row r="83" spans="2:37">
      <c r="B83" s="105"/>
      <c r="C83" s="445"/>
      <c r="D83" s="105"/>
      <c r="E83" s="105"/>
      <c r="F83" s="105"/>
      <c r="G83" s="105"/>
      <c r="H83" s="105">
        <v>20171215</v>
      </c>
      <c r="I83" s="111">
        <v>175</v>
      </c>
      <c r="J83" s="112" t="s">
        <v>919</v>
      </c>
      <c r="K83" s="112" t="s">
        <v>860</v>
      </c>
      <c r="L83" s="111">
        <v>29</v>
      </c>
      <c r="M83" s="112" t="s">
        <v>920</v>
      </c>
      <c r="N83" s="112" t="s">
        <v>852</v>
      </c>
      <c r="O83" s="112" t="s">
        <v>859</v>
      </c>
      <c r="P83" s="111">
        <v>6</v>
      </c>
      <c r="Q83" s="112" t="s">
        <v>920</v>
      </c>
      <c r="R83" s="112" t="s">
        <v>852</v>
      </c>
      <c r="S83" s="112" t="s">
        <v>859</v>
      </c>
      <c r="T83" s="112" t="s">
        <v>921</v>
      </c>
      <c r="U83" s="111">
        <v>6</v>
      </c>
      <c r="V83" s="105"/>
      <c r="AI83" s="436"/>
      <c r="AJ83" s="436"/>
      <c r="AK83" s="436"/>
    </row>
    <row r="84" spans="2:37">
      <c r="B84" s="105"/>
      <c r="C84" s="445"/>
      <c r="D84" s="105"/>
      <c r="E84" s="105"/>
      <c r="F84" s="105"/>
      <c r="G84" s="105"/>
      <c r="H84" s="105">
        <v>20180104</v>
      </c>
      <c r="I84" s="111">
        <v>161</v>
      </c>
      <c r="J84" s="112" t="s">
        <v>922</v>
      </c>
      <c r="K84" s="112" t="s">
        <v>850</v>
      </c>
      <c r="L84" s="111">
        <v>29</v>
      </c>
      <c r="M84" s="112" t="s">
        <v>896</v>
      </c>
      <c r="N84" s="112" t="s">
        <v>871</v>
      </c>
      <c r="O84" s="112" t="s">
        <v>923</v>
      </c>
      <c r="P84" s="111">
        <v>6</v>
      </c>
      <c r="Q84" s="112" t="s">
        <v>896</v>
      </c>
      <c r="R84" s="112" t="s">
        <v>871</v>
      </c>
      <c r="S84" s="112" t="s">
        <v>923</v>
      </c>
      <c r="T84" s="112" t="s">
        <v>924</v>
      </c>
      <c r="U84" s="111">
        <v>6</v>
      </c>
      <c r="V84" s="105"/>
      <c r="AI84" s="436"/>
      <c r="AJ84" s="436"/>
      <c r="AK84" s="436"/>
    </row>
    <row r="85" spans="2:37" ht="56.1" customHeight="1">
      <c r="B85" s="105"/>
      <c r="C85" s="445"/>
      <c r="D85" s="105"/>
      <c r="E85" s="105"/>
      <c r="F85" s="105"/>
      <c r="G85" s="105" t="s">
        <v>848</v>
      </c>
      <c r="H85" s="105">
        <v>20180102</v>
      </c>
      <c r="I85" s="111">
        <v>161</v>
      </c>
      <c r="J85" s="112" t="s">
        <v>922</v>
      </c>
      <c r="K85" s="112" t="s">
        <v>856</v>
      </c>
      <c r="L85" s="111">
        <v>28</v>
      </c>
      <c r="M85" s="112" t="s">
        <v>925</v>
      </c>
      <c r="N85" s="112" t="s">
        <v>852</v>
      </c>
      <c r="O85" s="112" t="s">
        <v>926</v>
      </c>
      <c r="P85" s="111">
        <v>5</v>
      </c>
      <c r="Q85" s="112" t="s">
        <v>927</v>
      </c>
      <c r="R85" s="112" t="s">
        <v>865</v>
      </c>
      <c r="S85" s="112" t="s">
        <v>852</v>
      </c>
      <c r="T85" s="112" t="s">
        <v>70</v>
      </c>
      <c r="U85" s="111">
        <v>5</v>
      </c>
      <c r="V85" s="105"/>
      <c r="AI85" s="436"/>
      <c r="AJ85" s="436"/>
      <c r="AK85" s="436"/>
    </row>
    <row r="86" spans="2:37" ht="56.1" hidden="1" customHeight="1">
      <c r="B86" s="105"/>
      <c r="C86" s="445"/>
      <c r="D86" s="105"/>
      <c r="E86" s="105"/>
      <c r="F86" s="105"/>
      <c r="G86" s="105" t="s">
        <v>909</v>
      </c>
      <c r="H86" s="105" t="s">
        <v>532</v>
      </c>
      <c r="I86" s="111" t="s">
        <v>532</v>
      </c>
      <c r="J86" s="105" t="s">
        <v>532</v>
      </c>
      <c r="K86" s="105" t="s">
        <v>532</v>
      </c>
      <c r="L86" s="111" t="s">
        <v>532</v>
      </c>
      <c r="M86" s="105" t="s">
        <v>532</v>
      </c>
      <c r="N86" s="105" t="s">
        <v>532</v>
      </c>
      <c r="O86" s="105" t="s">
        <v>532</v>
      </c>
      <c r="P86" s="111" t="s">
        <v>532</v>
      </c>
      <c r="Q86" s="105" t="s">
        <v>532</v>
      </c>
      <c r="R86" s="105" t="s">
        <v>532</v>
      </c>
      <c r="S86" s="105" t="s">
        <v>532</v>
      </c>
      <c r="T86" s="105" t="s">
        <v>532</v>
      </c>
      <c r="U86" s="111" t="s">
        <v>532</v>
      </c>
      <c r="V86" s="105"/>
    </row>
    <row r="87" spans="2:37" hidden="1">
      <c r="B87" s="105"/>
      <c r="C87" s="445"/>
      <c r="D87" s="105"/>
      <c r="E87" s="105"/>
      <c r="F87" s="105"/>
      <c r="G87" s="105"/>
      <c r="H87" s="105" t="s">
        <v>532</v>
      </c>
      <c r="I87" s="111" t="s">
        <v>532</v>
      </c>
      <c r="J87" s="105" t="s">
        <v>532</v>
      </c>
      <c r="K87" s="105" t="s">
        <v>532</v>
      </c>
      <c r="L87" s="111" t="s">
        <v>532</v>
      </c>
      <c r="M87" s="105" t="s">
        <v>532</v>
      </c>
      <c r="N87" s="105" t="s">
        <v>532</v>
      </c>
      <c r="O87" s="105" t="s">
        <v>532</v>
      </c>
      <c r="P87" s="111" t="s">
        <v>532</v>
      </c>
      <c r="Q87" s="105" t="s">
        <v>532</v>
      </c>
      <c r="R87" s="105" t="s">
        <v>532</v>
      </c>
      <c r="S87" s="105" t="s">
        <v>532</v>
      </c>
      <c r="T87" s="105" t="s">
        <v>532</v>
      </c>
      <c r="U87" s="111" t="s">
        <v>532</v>
      </c>
      <c r="V87" s="105"/>
    </row>
    <row r="88" spans="2:37" hidden="1">
      <c r="B88" s="105"/>
      <c r="C88" s="445"/>
      <c r="D88" s="105"/>
      <c r="E88" s="105"/>
      <c r="F88" s="105"/>
      <c r="G88" s="105"/>
      <c r="H88" s="105" t="s">
        <v>532</v>
      </c>
      <c r="I88" s="111" t="s">
        <v>532</v>
      </c>
      <c r="J88" s="105" t="s">
        <v>532</v>
      </c>
      <c r="K88" s="105" t="s">
        <v>532</v>
      </c>
      <c r="L88" s="111" t="s">
        <v>532</v>
      </c>
      <c r="M88" s="105" t="s">
        <v>532</v>
      </c>
      <c r="N88" s="105" t="s">
        <v>532</v>
      </c>
      <c r="O88" s="105" t="s">
        <v>532</v>
      </c>
      <c r="P88" s="111" t="s">
        <v>532</v>
      </c>
      <c r="Q88" s="105" t="s">
        <v>532</v>
      </c>
      <c r="R88" s="105" t="s">
        <v>532</v>
      </c>
      <c r="S88" s="105" t="s">
        <v>532</v>
      </c>
      <c r="T88" s="105" t="s">
        <v>532</v>
      </c>
      <c r="U88" s="111" t="s">
        <v>532</v>
      </c>
      <c r="V88" s="105"/>
    </row>
    <row r="89" spans="2:37" hidden="1">
      <c r="B89" s="105"/>
      <c r="C89" s="445"/>
      <c r="D89" s="105"/>
      <c r="E89" s="105"/>
      <c r="F89" s="105"/>
      <c r="G89" s="105"/>
      <c r="H89" s="105" t="s">
        <v>532</v>
      </c>
      <c r="I89" s="111" t="s">
        <v>532</v>
      </c>
      <c r="J89" s="105" t="s">
        <v>532</v>
      </c>
      <c r="K89" s="105" t="s">
        <v>532</v>
      </c>
      <c r="L89" s="111" t="s">
        <v>532</v>
      </c>
      <c r="M89" s="105" t="s">
        <v>532</v>
      </c>
      <c r="N89" s="105" t="s">
        <v>532</v>
      </c>
      <c r="O89" s="105" t="s">
        <v>532</v>
      </c>
      <c r="P89" s="111" t="s">
        <v>532</v>
      </c>
      <c r="Q89" s="105" t="s">
        <v>532</v>
      </c>
      <c r="R89" s="105" t="s">
        <v>532</v>
      </c>
      <c r="S89" s="105" t="s">
        <v>532</v>
      </c>
      <c r="T89" s="105" t="s">
        <v>532</v>
      </c>
      <c r="U89" s="111" t="s">
        <v>532</v>
      </c>
      <c r="V89" s="105"/>
    </row>
    <row r="90" spans="2:37" hidden="1">
      <c r="B90" s="105"/>
      <c r="C90" s="445"/>
      <c r="D90" s="105"/>
      <c r="E90" s="105"/>
      <c r="F90" s="105"/>
      <c r="G90" s="105"/>
      <c r="H90" s="105" t="s">
        <v>532</v>
      </c>
      <c r="I90" s="111" t="s">
        <v>532</v>
      </c>
      <c r="J90" s="105" t="s">
        <v>532</v>
      </c>
      <c r="K90" s="105" t="s">
        <v>532</v>
      </c>
      <c r="L90" s="111" t="s">
        <v>532</v>
      </c>
      <c r="M90" s="105" t="s">
        <v>532</v>
      </c>
      <c r="N90" s="105" t="s">
        <v>532</v>
      </c>
      <c r="O90" s="105" t="s">
        <v>532</v>
      </c>
      <c r="P90" s="111" t="s">
        <v>532</v>
      </c>
      <c r="Q90" s="105" t="s">
        <v>532</v>
      </c>
      <c r="R90" s="105" t="s">
        <v>532</v>
      </c>
      <c r="S90" s="105" t="s">
        <v>532</v>
      </c>
      <c r="T90" s="105" t="s">
        <v>532</v>
      </c>
      <c r="U90" s="111" t="s">
        <v>532</v>
      </c>
      <c r="V90" s="105"/>
    </row>
    <row r="91" spans="2:37" hidden="1">
      <c r="B91" s="105"/>
      <c r="C91" s="445"/>
      <c r="D91" s="105"/>
      <c r="E91" s="105"/>
      <c r="F91" s="105"/>
      <c r="G91" s="105"/>
      <c r="H91" s="105" t="s">
        <v>532</v>
      </c>
      <c r="I91" s="111" t="s">
        <v>532</v>
      </c>
      <c r="J91" s="105" t="s">
        <v>532</v>
      </c>
      <c r="K91" s="105" t="s">
        <v>532</v>
      </c>
      <c r="L91" s="111" t="s">
        <v>532</v>
      </c>
      <c r="M91" s="105" t="s">
        <v>532</v>
      </c>
      <c r="N91" s="105" t="s">
        <v>532</v>
      </c>
      <c r="O91" s="105" t="s">
        <v>532</v>
      </c>
      <c r="P91" s="111" t="s">
        <v>532</v>
      </c>
      <c r="Q91" s="105" t="s">
        <v>532</v>
      </c>
      <c r="R91" s="105" t="s">
        <v>532</v>
      </c>
      <c r="S91" s="105" t="s">
        <v>532</v>
      </c>
      <c r="T91" s="105" t="s">
        <v>532</v>
      </c>
      <c r="U91" s="111" t="s">
        <v>532</v>
      </c>
      <c r="V91" s="105"/>
    </row>
    <row r="92" spans="2:37" hidden="1">
      <c r="B92" s="105"/>
      <c r="C92" s="445"/>
      <c r="D92" s="105"/>
      <c r="E92" s="105"/>
      <c r="F92" s="105"/>
      <c r="G92" s="105"/>
      <c r="H92" s="105" t="s">
        <v>532</v>
      </c>
      <c r="I92" s="111" t="s">
        <v>532</v>
      </c>
      <c r="J92" s="105" t="s">
        <v>532</v>
      </c>
      <c r="K92" s="105" t="s">
        <v>532</v>
      </c>
      <c r="L92" s="111" t="s">
        <v>532</v>
      </c>
      <c r="M92" s="105" t="s">
        <v>532</v>
      </c>
      <c r="N92" s="105" t="s">
        <v>532</v>
      </c>
      <c r="O92" s="105" t="s">
        <v>532</v>
      </c>
      <c r="P92" s="111" t="s">
        <v>532</v>
      </c>
      <c r="Q92" s="105" t="s">
        <v>532</v>
      </c>
      <c r="R92" s="105" t="s">
        <v>532</v>
      </c>
      <c r="S92" s="105" t="s">
        <v>532</v>
      </c>
      <c r="T92" s="105" t="s">
        <v>532</v>
      </c>
      <c r="U92" s="111" t="s">
        <v>532</v>
      </c>
      <c r="V92" s="105"/>
    </row>
    <row r="93" spans="2:37" hidden="1">
      <c r="B93" s="105"/>
      <c r="C93" s="445"/>
      <c r="D93" s="105"/>
      <c r="E93" s="105"/>
      <c r="F93" s="105"/>
      <c r="G93" s="105"/>
      <c r="H93" s="105" t="s">
        <v>532</v>
      </c>
      <c r="I93" s="111" t="s">
        <v>532</v>
      </c>
      <c r="J93" s="105" t="s">
        <v>532</v>
      </c>
      <c r="K93" s="105" t="s">
        <v>532</v>
      </c>
      <c r="L93" s="111" t="s">
        <v>532</v>
      </c>
      <c r="M93" s="105" t="s">
        <v>532</v>
      </c>
      <c r="N93" s="105" t="s">
        <v>532</v>
      </c>
      <c r="O93" s="105" t="s">
        <v>532</v>
      </c>
      <c r="P93" s="111" t="s">
        <v>532</v>
      </c>
      <c r="Q93" s="105" t="s">
        <v>532</v>
      </c>
      <c r="R93" s="105" t="s">
        <v>532</v>
      </c>
      <c r="S93" s="105" t="s">
        <v>532</v>
      </c>
      <c r="T93" s="105" t="s">
        <v>532</v>
      </c>
      <c r="U93" s="111" t="s">
        <v>532</v>
      </c>
      <c r="V93" s="105"/>
    </row>
    <row r="94" spans="2:37" hidden="1">
      <c r="B94" s="105"/>
      <c r="C94" s="445"/>
      <c r="D94" s="105"/>
      <c r="E94" s="105"/>
      <c r="F94" s="105"/>
      <c r="G94" s="105"/>
      <c r="H94" s="105" t="s">
        <v>532</v>
      </c>
      <c r="I94" s="111" t="s">
        <v>532</v>
      </c>
      <c r="J94" s="105" t="s">
        <v>532</v>
      </c>
      <c r="K94" s="105" t="s">
        <v>532</v>
      </c>
      <c r="L94" s="111" t="s">
        <v>532</v>
      </c>
      <c r="M94" s="105" t="s">
        <v>532</v>
      </c>
      <c r="N94" s="105" t="s">
        <v>532</v>
      </c>
      <c r="O94" s="105" t="s">
        <v>532</v>
      </c>
      <c r="P94" s="111" t="s">
        <v>532</v>
      </c>
      <c r="Q94" s="105" t="s">
        <v>532</v>
      </c>
      <c r="R94" s="105" t="s">
        <v>532</v>
      </c>
      <c r="S94" s="105" t="s">
        <v>532</v>
      </c>
      <c r="T94" s="105" t="s">
        <v>532</v>
      </c>
      <c r="U94" s="111" t="s">
        <v>532</v>
      </c>
      <c r="V94" s="105"/>
    </row>
    <row r="95" spans="2:37" ht="56.1" hidden="1" customHeight="1">
      <c r="B95" s="105">
        <v>1.3</v>
      </c>
      <c r="C95" s="445"/>
      <c r="D95" s="105"/>
      <c r="E95" s="105"/>
      <c r="F95" s="105"/>
      <c r="G95" s="105" t="s">
        <v>909</v>
      </c>
      <c r="H95" s="105" t="s">
        <v>532</v>
      </c>
      <c r="I95" s="111" t="s">
        <v>532</v>
      </c>
      <c r="J95" s="105" t="s">
        <v>532</v>
      </c>
      <c r="K95" s="105" t="s">
        <v>532</v>
      </c>
      <c r="L95" s="111" t="s">
        <v>532</v>
      </c>
      <c r="M95" s="105" t="s">
        <v>532</v>
      </c>
      <c r="N95" s="105" t="s">
        <v>532</v>
      </c>
      <c r="O95" s="105" t="s">
        <v>532</v>
      </c>
      <c r="P95" s="111" t="s">
        <v>532</v>
      </c>
      <c r="Q95" s="105" t="s">
        <v>532</v>
      </c>
      <c r="R95" s="105" t="s">
        <v>532</v>
      </c>
      <c r="S95" s="105" t="s">
        <v>532</v>
      </c>
      <c r="T95" s="105" t="s">
        <v>532</v>
      </c>
      <c r="U95" s="111" t="s">
        <v>532</v>
      </c>
      <c r="V95" s="105"/>
    </row>
    <row r="96" spans="2:37" ht="13.5" customHeight="1">
      <c r="B96" s="446">
        <v>1.4</v>
      </c>
      <c r="C96" s="446" t="s">
        <v>928</v>
      </c>
      <c r="D96" s="128"/>
      <c r="E96" s="128"/>
      <c r="F96" s="128"/>
      <c r="G96" s="128" t="s">
        <v>848</v>
      </c>
      <c r="H96" s="128">
        <v>20180508</v>
      </c>
      <c r="I96" s="111">
        <v>211</v>
      </c>
      <c r="J96" s="129" t="s">
        <v>929</v>
      </c>
      <c r="K96" s="129" t="s">
        <v>856</v>
      </c>
      <c r="L96" s="111">
        <v>44</v>
      </c>
      <c r="M96" s="129" t="s">
        <v>930</v>
      </c>
      <c r="N96" s="129" t="s">
        <v>856</v>
      </c>
      <c r="O96" s="129" t="s">
        <v>931</v>
      </c>
      <c r="P96" s="111">
        <v>15</v>
      </c>
      <c r="Q96" s="129" t="s">
        <v>930</v>
      </c>
      <c r="R96" s="129" t="s">
        <v>856</v>
      </c>
      <c r="S96" s="129" t="s">
        <v>931</v>
      </c>
      <c r="T96" s="129" t="s">
        <v>890</v>
      </c>
      <c r="U96" s="111">
        <v>15</v>
      </c>
      <c r="V96" s="128"/>
      <c r="AI96" s="436">
        <f>AJ96</f>
        <v>30</v>
      </c>
      <c r="AJ96" s="436">
        <f>15*2</f>
        <v>30</v>
      </c>
      <c r="AK96" s="436">
        <f>30*2</f>
        <v>60</v>
      </c>
    </row>
    <row r="97" spans="2:37">
      <c r="B97" s="446"/>
      <c r="C97" s="446"/>
      <c r="D97" s="128"/>
      <c r="E97" s="128"/>
      <c r="F97" s="128"/>
      <c r="G97" s="128"/>
      <c r="H97" s="128">
        <v>20180808</v>
      </c>
      <c r="I97" s="111">
        <v>188</v>
      </c>
      <c r="J97" s="129" t="s">
        <v>932</v>
      </c>
      <c r="K97" s="129" t="s">
        <v>865</v>
      </c>
      <c r="L97" s="111">
        <v>44</v>
      </c>
      <c r="M97" s="129" t="s">
        <v>911</v>
      </c>
      <c r="N97" s="129" t="s">
        <v>867</v>
      </c>
      <c r="O97" s="129" t="s">
        <v>863</v>
      </c>
      <c r="P97" s="111">
        <v>14</v>
      </c>
      <c r="Q97" s="129" t="s">
        <v>911</v>
      </c>
      <c r="R97" s="129" t="s">
        <v>867</v>
      </c>
      <c r="S97" s="129" t="s">
        <v>863</v>
      </c>
      <c r="T97" s="129" t="s">
        <v>871</v>
      </c>
      <c r="U97" s="111">
        <v>14</v>
      </c>
      <c r="V97" s="128"/>
      <c r="AI97" s="436"/>
      <c r="AJ97" s="436"/>
      <c r="AK97" s="436"/>
    </row>
    <row r="98" spans="2:37">
      <c r="B98" s="446"/>
      <c r="C98" s="446"/>
      <c r="D98" s="128"/>
      <c r="E98" s="128"/>
      <c r="F98" s="128"/>
      <c r="G98" s="128"/>
      <c r="H98" s="128">
        <v>20180108</v>
      </c>
      <c r="I98" s="111">
        <v>187</v>
      </c>
      <c r="J98" s="129" t="s">
        <v>933</v>
      </c>
      <c r="K98" s="129" t="s">
        <v>882</v>
      </c>
      <c r="L98" s="111">
        <v>37</v>
      </c>
      <c r="M98" s="129" t="s">
        <v>934</v>
      </c>
      <c r="N98" s="129" t="s">
        <v>859</v>
      </c>
      <c r="O98" s="129" t="s">
        <v>924</v>
      </c>
      <c r="P98" s="111">
        <v>11</v>
      </c>
      <c r="Q98" s="129" t="s">
        <v>934</v>
      </c>
      <c r="R98" s="129" t="s">
        <v>859</v>
      </c>
      <c r="S98" s="129" t="s">
        <v>924</v>
      </c>
      <c r="T98" s="129" t="s">
        <v>865</v>
      </c>
      <c r="U98" s="111">
        <v>11</v>
      </c>
      <c r="V98" s="128"/>
      <c r="AI98" s="436"/>
      <c r="AJ98" s="436"/>
      <c r="AK98" s="436"/>
    </row>
    <row r="99" spans="2:37">
      <c r="B99" s="446"/>
      <c r="C99" s="446"/>
      <c r="D99" s="128"/>
      <c r="E99" s="128"/>
      <c r="F99" s="128"/>
      <c r="G99" s="128"/>
      <c r="H99" s="128">
        <v>20180807</v>
      </c>
      <c r="I99" s="111">
        <v>185</v>
      </c>
      <c r="J99" s="129" t="s">
        <v>935</v>
      </c>
      <c r="K99" s="129" t="s">
        <v>882</v>
      </c>
      <c r="L99" s="111">
        <v>37</v>
      </c>
      <c r="M99" s="129" t="s">
        <v>936</v>
      </c>
      <c r="N99" s="129" t="s">
        <v>887</v>
      </c>
      <c r="O99" s="129" t="s">
        <v>871</v>
      </c>
      <c r="P99" s="111">
        <v>10</v>
      </c>
      <c r="Q99" s="129" t="s">
        <v>936</v>
      </c>
      <c r="R99" s="129" t="s">
        <v>887</v>
      </c>
      <c r="S99" s="129" t="s">
        <v>871</v>
      </c>
      <c r="T99" s="129" t="s">
        <v>902</v>
      </c>
      <c r="U99" s="111">
        <v>10</v>
      </c>
      <c r="V99" s="128"/>
      <c r="AI99" s="436"/>
      <c r="AJ99" s="436"/>
      <c r="AK99" s="436"/>
    </row>
    <row r="100" spans="2:37">
      <c r="B100" s="446"/>
      <c r="C100" s="446"/>
      <c r="D100" s="128"/>
      <c r="E100" s="128"/>
      <c r="F100" s="128"/>
      <c r="G100" s="128"/>
      <c r="H100" s="128">
        <v>20180308</v>
      </c>
      <c r="I100" s="111">
        <v>184</v>
      </c>
      <c r="J100" s="129" t="s">
        <v>937</v>
      </c>
      <c r="K100" s="129" t="s">
        <v>70</v>
      </c>
      <c r="L100" s="111">
        <v>37</v>
      </c>
      <c r="M100" s="129" t="s">
        <v>938</v>
      </c>
      <c r="N100" s="129" t="s">
        <v>865</v>
      </c>
      <c r="O100" s="129" t="s">
        <v>931</v>
      </c>
      <c r="P100" s="111">
        <v>8</v>
      </c>
      <c r="Q100" s="129" t="s">
        <v>938</v>
      </c>
      <c r="R100" s="129" t="s">
        <v>865</v>
      </c>
      <c r="S100" s="129" t="s">
        <v>931</v>
      </c>
      <c r="T100" s="129" t="s">
        <v>885</v>
      </c>
      <c r="U100" s="111">
        <v>8</v>
      </c>
      <c r="V100" s="128"/>
      <c r="AI100" s="436"/>
      <c r="AJ100" s="436"/>
      <c r="AK100" s="436"/>
    </row>
    <row r="101" spans="2:37">
      <c r="B101" s="446"/>
      <c r="C101" s="446"/>
      <c r="D101" s="128"/>
      <c r="E101" s="128"/>
      <c r="F101" s="128"/>
      <c r="G101" s="128"/>
      <c r="H101" s="128">
        <v>20180607</v>
      </c>
      <c r="I101" s="111">
        <v>161</v>
      </c>
      <c r="J101" s="129" t="s">
        <v>935</v>
      </c>
      <c r="K101" s="129" t="s">
        <v>856</v>
      </c>
      <c r="L101" s="111">
        <v>36</v>
      </c>
      <c r="M101" s="129" t="s">
        <v>930</v>
      </c>
      <c r="N101" s="129" t="s">
        <v>853</v>
      </c>
      <c r="O101" s="129" t="s">
        <v>887</v>
      </c>
      <c r="P101" s="111">
        <v>7</v>
      </c>
      <c r="Q101" s="129" t="s">
        <v>939</v>
      </c>
      <c r="R101" s="129" t="s">
        <v>860</v>
      </c>
      <c r="S101" s="129" t="s">
        <v>921</v>
      </c>
      <c r="T101" s="129" t="s">
        <v>940</v>
      </c>
      <c r="U101" s="111">
        <v>7</v>
      </c>
      <c r="V101" s="128"/>
      <c r="AI101" s="436"/>
      <c r="AJ101" s="436"/>
      <c r="AK101" s="436"/>
    </row>
    <row r="102" spans="2:37">
      <c r="B102" s="446"/>
      <c r="C102" s="446"/>
      <c r="D102" s="128"/>
      <c r="E102" s="128"/>
      <c r="F102" s="128"/>
      <c r="G102" s="128"/>
      <c r="H102" s="128">
        <v>20180706</v>
      </c>
      <c r="I102" s="111">
        <v>156</v>
      </c>
      <c r="J102" s="129" t="s">
        <v>941</v>
      </c>
      <c r="K102" s="129" t="s">
        <v>70</v>
      </c>
      <c r="L102" s="111">
        <v>33</v>
      </c>
      <c r="M102" s="129" t="s">
        <v>942</v>
      </c>
      <c r="N102" s="129" t="s">
        <v>871</v>
      </c>
      <c r="O102" s="129" t="s">
        <v>918</v>
      </c>
      <c r="P102" s="111">
        <v>7</v>
      </c>
      <c r="Q102" s="129" t="s">
        <v>942</v>
      </c>
      <c r="R102" s="129" t="s">
        <v>871</v>
      </c>
      <c r="S102" s="129" t="s">
        <v>918</v>
      </c>
      <c r="T102" s="129" t="s">
        <v>943</v>
      </c>
      <c r="U102" s="111">
        <v>7</v>
      </c>
      <c r="V102" s="128"/>
      <c r="AI102" s="436"/>
      <c r="AJ102" s="436"/>
      <c r="AK102" s="436"/>
    </row>
    <row r="103" spans="2:37">
      <c r="B103" s="446"/>
      <c r="C103" s="446"/>
      <c r="D103" s="128"/>
      <c r="E103" s="128"/>
      <c r="F103" s="128"/>
      <c r="G103" s="128"/>
      <c r="H103" s="128">
        <v>20180709</v>
      </c>
      <c r="I103" s="111">
        <v>154</v>
      </c>
      <c r="J103" s="129" t="s">
        <v>944</v>
      </c>
      <c r="K103" s="129" t="s">
        <v>945</v>
      </c>
      <c r="L103" s="111">
        <v>33</v>
      </c>
      <c r="M103" s="129" t="s">
        <v>934</v>
      </c>
      <c r="N103" s="129" t="s">
        <v>859</v>
      </c>
      <c r="O103" s="129" t="s">
        <v>946</v>
      </c>
      <c r="P103" s="111">
        <v>7</v>
      </c>
      <c r="Q103" s="129" t="s">
        <v>934</v>
      </c>
      <c r="R103" s="129" t="s">
        <v>859</v>
      </c>
      <c r="S103" s="129" t="s">
        <v>946</v>
      </c>
      <c r="T103" s="129" t="s">
        <v>940</v>
      </c>
      <c r="U103" s="111">
        <v>7</v>
      </c>
      <c r="V103" s="128"/>
      <c r="AI103" s="436"/>
      <c r="AJ103" s="436"/>
      <c r="AK103" s="436"/>
    </row>
    <row r="104" spans="2:37">
      <c r="B104" s="446"/>
      <c r="C104" s="446"/>
      <c r="D104" s="128"/>
      <c r="E104" s="128"/>
      <c r="F104" s="128"/>
      <c r="G104" s="128"/>
      <c r="H104" s="128">
        <v>20180408</v>
      </c>
      <c r="I104" s="111">
        <v>150</v>
      </c>
      <c r="J104" s="129" t="s">
        <v>929</v>
      </c>
      <c r="K104" s="129" t="s">
        <v>853</v>
      </c>
      <c r="L104" s="111">
        <v>32</v>
      </c>
      <c r="M104" s="129" t="s">
        <v>934</v>
      </c>
      <c r="N104" s="129" t="s">
        <v>853</v>
      </c>
      <c r="O104" s="129" t="s">
        <v>854</v>
      </c>
      <c r="P104" s="111">
        <v>7</v>
      </c>
      <c r="Q104" s="129" t="s">
        <v>930</v>
      </c>
      <c r="R104" s="129" t="s">
        <v>853</v>
      </c>
      <c r="S104" s="129" t="s">
        <v>887</v>
      </c>
      <c r="T104" s="129" t="s">
        <v>902</v>
      </c>
      <c r="U104" s="111">
        <v>7</v>
      </c>
      <c r="V104" s="128"/>
      <c r="AI104" s="436"/>
      <c r="AJ104" s="436"/>
      <c r="AK104" s="436"/>
    </row>
    <row r="105" spans="2:37" ht="42" customHeight="1">
      <c r="B105" s="446"/>
      <c r="C105" s="446"/>
      <c r="D105" s="128"/>
      <c r="E105" s="128"/>
      <c r="F105" s="128"/>
      <c r="G105" s="128" t="s">
        <v>848</v>
      </c>
      <c r="H105" s="128">
        <v>20171107</v>
      </c>
      <c r="I105" s="111">
        <v>149</v>
      </c>
      <c r="J105" s="129" t="s">
        <v>947</v>
      </c>
      <c r="K105" s="129" t="s">
        <v>865</v>
      </c>
      <c r="L105" s="111">
        <v>32</v>
      </c>
      <c r="M105" s="129" t="s">
        <v>948</v>
      </c>
      <c r="N105" s="129" t="s">
        <v>880</v>
      </c>
      <c r="O105" s="129" t="s">
        <v>853</v>
      </c>
      <c r="P105" s="111">
        <v>7</v>
      </c>
      <c r="Q105" s="129" t="s">
        <v>948</v>
      </c>
      <c r="R105" s="129" t="s">
        <v>880</v>
      </c>
      <c r="S105" s="129" t="s">
        <v>853</v>
      </c>
      <c r="T105" s="129" t="s">
        <v>865</v>
      </c>
      <c r="U105" s="111">
        <v>7</v>
      </c>
      <c r="V105" s="128"/>
      <c r="AI105" s="436"/>
      <c r="AJ105" s="436"/>
      <c r="AK105" s="436"/>
    </row>
    <row r="106" spans="2:37" ht="42" hidden="1" customHeight="1">
      <c r="B106" s="446"/>
      <c r="C106" s="446"/>
      <c r="D106" s="128"/>
      <c r="E106" s="128"/>
      <c r="F106" s="128"/>
      <c r="G106" s="128" t="s">
        <v>909</v>
      </c>
      <c r="H106" s="128">
        <v>20180701</v>
      </c>
      <c r="I106" s="111">
        <v>12504</v>
      </c>
      <c r="J106" s="129" t="s">
        <v>886</v>
      </c>
      <c r="K106" s="129" t="s">
        <v>865</v>
      </c>
      <c r="L106" s="111">
        <v>1011</v>
      </c>
      <c r="M106" s="129" t="s">
        <v>886</v>
      </c>
      <c r="N106" s="129" t="s">
        <v>865</v>
      </c>
      <c r="O106" s="129" t="s">
        <v>887</v>
      </c>
      <c r="P106" s="111">
        <v>1011</v>
      </c>
      <c r="Q106" s="129" t="s">
        <v>886</v>
      </c>
      <c r="R106" s="129" t="s">
        <v>865</v>
      </c>
      <c r="S106" s="129" t="s">
        <v>887</v>
      </c>
      <c r="T106" s="129" t="s">
        <v>888</v>
      </c>
      <c r="U106" s="111">
        <v>1011</v>
      </c>
      <c r="V106" s="128"/>
    </row>
    <row r="107" spans="2:37" hidden="1">
      <c r="B107" s="446"/>
      <c r="C107" s="446"/>
      <c r="D107" s="128"/>
      <c r="E107" s="128"/>
      <c r="F107" s="128"/>
      <c r="G107" s="128"/>
      <c r="H107" s="128">
        <v>20180501</v>
      </c>
      <c r="I107" s="111">
        <v>12064</v>
      </c>
      <c r="J107" s="129" t="s">
        <v>949</v>
      </c>
      <c r="K107" s="129" t="s">
        <v>868</v>
      </c>
      <c r="L107" s="111">
        <v>1</v>
      </c>
      <c r="M107" s="129" t="s">
        <v>949</v>
      </c>
      <c r="N107" s="129" t="s">
        <v>868</v>
      </c>
      <c r="O107" s="129" t="s">
        <v>921</v>
      </c>
      <c r="P107" s="111">
        <v>1</v>
      </c>
      <c r="Q107" s="129" t="s">
        <v>949</v>
      </c>
      <c r="R107" s="129" t="s">
        <v>868</v>
      </c>
      <c r="S107" s="129" t="s">
        <v>921</v>
      </c>
      <c r="T107" s="129" t="s">
        <v>860</v>
      </c>
      <c r="U107" s="111">
        <v>1</v>
      </c>
      <c r="V107" s="128"/>
    </row>
    <row r="108" spans="2:37" hidden="1">
      <c r="B108" s="446"/>
      <c r="C108" s="446"/>
      <c r="D108" s="128"/>
      <c r="E108" s="128"/>
      <c r="F108" s="128"/>
      <c r="G108" s="128"/>
      <c r="H108" s="128">
        <v>20180401</v>
      </c>
      <c r="I108" s="111">
        <v>11470</v>
      </c>
      <c r="J108" s="129"/>
      <c r="K108" s="129"/>
      <c r="L108" s="111"/>
      <c r="M108" s="129"/>
      <c r="N108" s="129"/>
      <c r="O108" s="129"/>
      <c r="P108" s="111"/>
      <c r="Q108" s="129"/>
      <c r="R108" s="129"/>
      <c r="S108" s="129"/>
      <c r="T108" s="129"/>
      <c r="U108" s="111"/>
      <c r="V108" s="128"/>
    </row>
    <row r="109" spans="2:37" hidden="1">
      <c r="B109" s="446"/>
      <c r="C109" s="446"/>
      <c r="D109" s="128"/>
      <c r="E109" s="128"/>
      <c r="F109" s="128"/>
      <c r="G109" s="128"/>
      <c r="H109" s="128">
        <v>20180601</v>
      </c>
      <c r="I109" s="111">
        <v>11417</v>
      </c>
      <c r="J109" s="129"/>
      <c r="K109" s="129"/>
      <c r="L109" s="111"/>
      <c r="M109" s="129"/>
      <c r="N109" s="129"/>
      <c r="O109" s="129"/>
      <c r="P109" s="111"/>
      <c r="Q109" s="129"/>
      <c r="R109" s="129"/>
      <c r="S109" s="129"/>
      <c r="T109" s="129"/>
      <c r="U109" s="111"/>
      <c r="V109" s="128"/>
    </row>
    <row r="110" spans="2:37" hidden="1">
      <c r="B110" s="446"/>
      <c r="C110" s="446"/>
      <c r="D110" s="128"/>
      <c r="E110" s="128"/>
      <c r="F110" s="128"/>
      <c r="G110" s="128"/>
      <c r="H110" s="128">
        <v>20180301</v>
      </c>
      <c r="I110" s="111">
        <v>9856</v>
      </c>
      <c r="J110" s="129"/>
      <c r="K110" s="129"/>
      <c r="L110" s="111"/>
      <c r="M110" s="129"/>
      <c r="N110" s="129"/>
      <c r="O110" s="129"/>
      <c r="P110" s="111"/>
      <c r="Q110" s="129"/>
      <c r="R110" s="129"/>
      <c r="S110" s="129"/>
      <c r="T110" s="129"/>
      <c r="U110" s="111"/>
      <c r="V110" s="128"/>
    </row>
    <row r="111" spans="2:37" hidden="1">
      <c r="B111" s="446"/>
      <c r="C111" s="446"/>
      <c r="D111" s="128"/>
      <c r="E111" s="128"/>
      <c r="F111" s="128"/>
      <c r="G111" s="128"/>
      <c r="H111" s="128">
        <v>20171201</v>
      </c>
      <c r="I111" s="111">
        <v>9780</v>
      </c>
      <c r="J111" s="129"/>
      <c r="K111" s="129"/>
      <c r="L111" s="111"/>
      <c r="M111" s="129"/>
      <c r="N111" s="129"/>
      <c r="O111" s="129"/>
      <c r="P111" s="111"/>
      <c r="Q111" s="129"/>
      <c r="R111" s="129"/>
      <c r="S111" s="129"/>
      <c r="T111" s="129"/>
      <c r="U111" s="111"/>
      <c r="V111" s="128"/>
    </row>
    <row r="112" spans="2:37" hidden="1">
      <c r="B112" s="446"/>
      <c r="C112" s="446"/>
      <c r="D112" s="128"/>
      <c r="E112" s="128"/>
      <c r="F112" s="128"/>
      <c r="G112" s="128"/>
      <c r="H112" s="128">
        <v>20171101</v>
      </c>
      <c r="I112" s="111">
        <v>9462</v>
      </c>
      <c r="J112" s="129"/>
      <c r="K112" s="129"/>
      <c r="L112" s="111"/>
      <c r="M112" s="129"/>
      <c r="N112" s="129"/>
      <c r="O112" s="129"/>
      <c r="P112" s="111"/>
      <c r="Q112" s="129"/>
      <c r="R112" s="129"/>
      <c r="S112" s="129"/>
      <c r="T112" s="129"/>
      <c r="U112" s="111"/>
      <c r="V112" s="128"/>
    </row>
    <row r="113" spans="2:37" hidden="1">
      <c r="B113" s="446"/>
      <c r="C113" s="446"/>
      <c r="D113" s="128"/>
      <c r="E113" s="128"/>
      <c r="F113" s="128"/>
      <c r="G113" s="128"/>
      <c r="H113" s="128">
        <v>20170801</v>
      </c>
      <c r="I113" s="111">
        <v>9302</v>
      </c>
      <c r="J113" s="129"/>
      <c r="K113" s="129"/>
      <c r="L113" s="111"/>
      <c r="M113" s="129"/>
      <c r="N113" s="129"/>
      <c r="O113" s="129"/>
      <c r="P113" s="111"/>
      <c r="Q113" s="129"/>
      <c r="R113" s="129"/>
      <c r="S113" s="129"/>
      <c r="T113" s="129"/>
      <c r="U113" s="111"/>
      <c r="V113" s="128"/>
    </row>
    <row r="114" spans="2:37" hidden="1">
      <c r="B114" s="446"/>
      <c r="C114" s="446"/>
      <c r="D114" s="128"/>
      <c r="E114" s="128"/>
      <c r="F114" s="128"/>
      <c r="G114" s="128"/>
      <c r="H114" s="128">
        <v>20180101</v>
      </c>
      <c r="I114" s="111">
        <v>9192</v>
      </c>
      <c r="J114" s="129"/>
      <c r="K114" s="129"/>
      <c r="L114" s="111"/>
      <c r="M114" s="129"/>
      <c r="N114" s="129"/>
      <c r="O114" s="129"/>
      <c r="P114" s="111"/>
      <c r="Q114" s="129"/>
      <c r="R114" s="129"/>
      <c r="S114" s="129"/>
      <c r="T114" s="129"/>
      <c r="U114" s="111"/>
      <c r="V114" s="128"/>
    </row>
    <row r="115" spans="2:37" ht="42" hidden="1" customHeight="1">
      <c r="B115" s="446"/>
      <c r="C115" s="446"/>
      <c r="D115" s="128"/>
      <c r="E115" s="128"/>
      <c r="F115" s="128"/>
      <c r="G115" s="128" t="s">
        <v>909</v>
      </c>
      <c r="H115" s="128">
        <v>20180201</v>
      </c>
      <c r="I115" s="111">
        <v>9133</v>
      </c>
      <c r="J115" s="129"/>
      <c r="K115" s="129"/>
      <c r="L115" s="111"/>
      <c r="M115" s="129"/>
      <c r="N115" s="129"/>
      <c r="O115" s="129"/>
      <c r="P115" s="111"/>
      <c r="Q115" s="129"/>
      <c r="R115" s="129"/>
      <c r="S115" s="129"/>
      <c r="T115" s="129"/>
      <c r="U115" s="111"/>
      <c r="V115" s="128"/>
    </row>
    <row r="116" spans="2:37" ht="28" hidden="1" customHeight="1">
      <c r="B116" s="105">
        <v>1.5</v>
      </c>
      <c r="C116" s="445" t="s">
        <v>416</v>
      </c>
      <c r="D116" s="105"/>
      <c r="E116" s="105"/>
      <c r="F116" s="105"/>
      <c r="G116" s="105" t="s">
        <v>848</v>
      </c>
      <c r="H116" s="105">
        <v>20180816</v>
      </c>
      <c r="I116" s="111">
        <v>3968</v>
      </c>
      <c r="J116" s="112" t="s">
        <v>950</v>
      </c>
      <c r="K116" s="112" t="s">
        <v>856</v>
      </c>
      <c r="L116" s="111">
        <v>712</v>
      </c>
      <c r="M116" s="112" t="s">
        <v>951</v>
      </c>
      <c r="N116" s="112" t="s">
        <v>880</v>
      </c>
      <c r="O116" s="112" t="s">
        <v>884</v>
      </c>
      <c r="P116" s="111">
        <v>617</v>
      </c>
      <c r="Q116" s="112" t="s">
        <v>950</v>
      </c>
      <c r="R116" s="112" t="s">
        <v>856</v>
      </c>
      <c r="S116" s="112" t="s">
        <v>921</v>
      </c>
      <c r="T116" s="112" t="s">
        <v>877</v>
      </c>
      <c r="U116" s="111">
        <v>539</v>
      </c>
      <c r="V116" s="105"/>
      <c r="AI116" s="436">
        <f>AJ116</f>
        <v>250</v>
      </c>
      <c r="AJ116" s="438">
        <v>250</v>
      </c>
      <c r="AK116" s="436">
        <f>700*2</f>
        <v>1400</v>
      </c>
    </row>
    <row r="117" spans="2:37" hidden="1">
      <c r="B117" s="105"/>
      <c r="C117" s="445"/>
      <c r="D117" s="105"/>
      <c r="E117" s="105"/>
      <c r="F117" s="105"/>
      <c r="G117" s="105"/>
      <c r="H117" s="105">
        <v>20180814</v>
      </c>
      <c r="I117" s="111">
        <v>3718</v>
      </c>
      <c r="J117" s="112" t="s">
        <v>951</v>
      </c>
      <c r="K117" s="112" t="s">
        <v>880</v>
      </c>
      <c r="L117" s="111">
        <v>632</v>
      </c>
      <c r="M117" s="112" t="s">
        <v>950</v>
      </c>
      <c r="N117" s="112" t="s">
        <v>856</v>
      </c>
      <c r="O117" s="112" t="s">
        <v>921</v>
      </c>
      <c r="P117" s="111">
        <v>543</v>
      </c>
      <c r="Q117" s="112" t="s">
        <v>951</v>
      </c>
      <c r="R117" s="112" t="s">
        <v>880</v>
      </c>
      <c r="S117" s="112" t="s">
        <v>884</v>
      </c>
      <c r="T117" s="112" t="s">
        <v>921</v>
      </c>
      <c r="U117" s="111">
        <v>495</v>
      </c>
      <c r="V117" s="105"/>
      <c r="AI117" s="436"/>
      <c r="AJ117" s="438"/>
      <c r="AK117" s="436"/>
    </row>
    <row r="118" spans="2:37" hidden="1">
      <c r="B118" s="105"/>
      <c r="C118" s="445"/>
      <c r="D118" s="105"/>
      <c r="E118" s="105"/>
      <c r="F118" s="105"/>
      <c r="G118" s="105"/>
      <c r="H118" s="105">
        <v>20180815</v>
      </c>
      <c r="I118" s="111">
        <v>3609</v>
      </c>
      <c r="J118" s="112" t="s">
        <v>952</v>
      </c>
      <c r="K118" s="112" t="s">
        <v>70</v>
      </c>
      <c r="L118" s="111">
        <v>486</v>
      </c>
      <c r="M118" s="112" t="s">
        <v>953</v>
      </c>
      <c r="N118" s="112" t="s">
        <v>853</v>
      </c>
      <c r="O118" s="112" t="s">
        <v>954</v>
      </c>
      <c r="P118" s="111">
        <v>364</v>
      </c>
      <c r="Q118" s="112" t="s">
        <v>953</v>
      </c>
      <c r="R118" s="112" t="s">
        <v>853</v>
      </c>
      <c r="S118" s="112" t="s">
        <v>954</v>
      </c>
      <c r="T118" s="112" t="s">
        <v>955</v>
      </c>
      <c r="U118" s="111">
        <v>364</v>
      </c>
      <c r="V118" s="105"/>
      <c r="AI118" s="436"/>
      <c r="AJ118" s="438"/>
      <c r="AK118" s="436"/>
    </row>
    <row r="119" spans="2:37" hidden="1">
      <c r="B119" s="105"/>
      <c r="C119" s="445"/>
      <c r="D119" s="105"/>
      <c r="E119" s="105"/>
      <c r="F119" s="105"/>
      <c r="G119" s="105"/>
      <c r="H119" s="105">
        <v>20180809</v>
      </c>
      <c r="I119" s="111">
        <v>3531</v>
      </c>
      <c r="J119" s="112" t="s">
        <v>956</v>
      </c>
      <c r="K119" s="112" t="s">
        <v>70</v>
      </c>
      <c r="L119" s="111">
        <v>466</v>
      </c>
      <c r="M119" s="112" t="s">
        <v>957</v>
      </c>
      <c r="N119" s="112" t="s">
        <v>880</v>
      </c>
      <c r="O119" s="112" t="s">
        <v>954</v>
      </c>
      <c r="P119" s="111">
        <v>318</v>
      </c>
      <c r="Q119" s="112" t="s">
        <v>957</v>
      </c>
      <c r="R119" s="112" t="s">
        <v>880</v>
      </c>
      <c r="S119" s="112" t="s">
        <v>954</v>
      </c>
      <c r="T119" s="112" t="s">
        <v>958</v>
      </c>
      <c r="U119" s="111">
        <v>318</v>
      </c>
      <c r="V119" s="105"/>
      <c r="AI119" s="436"/>
      <c r="AJ119" s="438"/>
      <c r="AK119" s="436"/>
    </row>
    <row r="120" spans="2:37" hidden="1">
      <c r="B120" s="105"/>
      <c r="C120" s="445"/>
      <c r="D120" s="105"/>
      <c r="E120" s="105"/>
      <c r="F120" s="105"/>
      <c r="G120" s="105"/>
      <c r="H120" s="105">
        <v>20180807</v>
      </c>
      <c r="I120" s="111">
        <v>3446</v>
      </c>
      <c r="J120" s="112" t="s">
        <v>952</v>
      </c>
      <c r="K120" s="112" t="s">
        <v>865</v>
      </c>
      <c r="L120" s="111">
        <v>452</v>
      </c>
      <c r="M120" s="112" t="s">
        <v>959</v>
      </c>
      <c r="N120" s="112" t="s">
        <v>865</v>
      </c>
      <c r="O120" s="112" t="s">
        <v>859</v>
      </c>
      <c r="P120" s="111">
        <v>308</v>
      </c>
      <c r="Q120" s="112" t="s">
        <v>959</v>
      </c>
      <c r="R120" s="112" t="s">
        <v>865</v>
      </c>
      <c r="S120" s="112" t="s">
        <v>859</v>
      </c>
      <c r="T120" s="112" t="s">
        <v>882</v>
      </c>
      <c r="U120" s="111">
        <v>305</v>
      </c>
      <c r="V120" s="105"/>
      <c r="AI120" s="436"/>
      <c r="AJ120" s="438"/>
      <c r="AK120" s="436"/>
    </row>
    <row r="121" spans="2:37" hidden="1">
      <c r="B121" s="105"/>
      <c r="C121" s="445"/>
      <c r="D121" s="105"/>
      <c r="E121" s="105"/>
      <c r="F121" s="105"/>
      <c r="G121" s="105"/>
      <c r="H121" s="105">
        <v>20180813</v>
      </c>
      <c r="I121" s="111">
        <v>3249</v>
      </c>
      <c r="J121" s="112" t="s">
        <v>956</v>
      </c>
      <c r="K121" s="112" t="s">
        <v>850</v>
      </c>
      <c r="L121" s="111">
        <v>441</v>
      </c>
      <c r="M121" s="112" t="s">
        <v>960</v>
      </c>
      <c r="N121" s="112" t="s">
        <v>871</v>
      </c>
      <c r="O121" s="112" t="s">
        <v>961</v>
      </c>
      <c r="P121" s="111">
        <v>244</v>
      </c>
      <c r="Q121" s="112" t="s">
        <v>962</v>
      </c>
      <c r="R121" s="112" t="s">
        <v>70</v>
      </c>
      <c r="S121" s="112" t="s">
        <v>963</v>
      </c>
      <c r="T121" s="112" t="s">
        <v>958</v>
      </c>
      <c r="U121" s="111">
        <v>237</v>
      </c>
      <c r="V121" s="105"/>
      <c r="AI121" s="436"/>
      <c r="AJ121" s="438"/>
      <c r="AK121" s="436"/>
    </row>
    <row r="122" spans="2:37" hidden="1">
      <c r="B122" s="105"/>
      <c r="C122" s="445"/>
      <c r="D122" s="105"/>
      <c r="E122" s="105"/>
      <c r="F122" s="105"/>
      <c r="G122" s="105"/>
      <c r="H122" s="105">
        <v>20180810</v>
      </c>
      <c r="I122" s="111">
        <v>3091</v>
      </c>
      <c r="J122" s="112" t="s">
        <v>953</v>
      </c>
      <c r="K122" s="112" t="s">
        <v>853</v>
      </c>
      <c r="L122" s="111">
        <v>434</v>
      </c>
      <c r="M122" s="112" t="s">
        <v>962</v>
      </c>
      <c r="N122" s="112" t="s">
        <v>70</v>
      </c>
      <c r="O122" s="112" t="s">
        <v>963</v>
      </c>
      <c r="P122" s="111">
        <v>238</v>
      </c>
      <c r="Q122" s="112" t="s">
        <v>964</v>
      </c>
      <c r="R122" s="112" t="s">
        <v>871</v>
      </c>
      <c r="S122" s="112" t="s">
        <v>864</v>
      </c>
      <c r="T122" s="112" t="s">
        <v>857</v>
      </c>
      <c r="U122" s="111">
        <v>222</v>
      </c>
      <c r="V122" s="105"/>
      <c r="AI122" s="436"/>
      <c r="AJ122" s="438"/>
      <c r="AK122" s="436"/>
    </row>
    <row r="123" spans="2:37" hidden="1">
      <c r="B123" s="105"/>
      <c r="C123" s="445"/>
      <c r="D123" s="105"/>
      <c r="E123" s="105"/>
      <c r="F123" s="105"/>
      <c r="G123" s="105"/>
      <c r="H123" s="105">
        <v>20180806</v>
      </c>
      <c r="I123" s="111">
        <v>2978</v>
      </c>
      <c r="J123" s="112" t="s">
        <v>965</v>
      </c>
      <c r="K123" s="112" t="s">
        <v>850</v>
      </c>
      <c r="L123" s="111">
        <v>431</v>
      </c>
      <c r="M123" s="112" t="s">
        <v>964</v>
      </c>
      <c r="N123" s="112" t="s">
        <v>871</v>
      </c>
      <c r="O123" s="112" t="s">
        <v>864</v>
      </c>
      <c r="P123" s="111">
        <v>222</v>
      </c>
      <c r="Q123" s="112" t="s">
        <v>966</v>
      </c>
      <c r="R123" s="112" t="s">
        <v>860</v>
      </c>
      <c r="S123" s="112" t="s">
        <v>885</v>
      </c>
      <c r="T123" s="112" t="s">
        <v>875</v>
      </c>
      <c r="U123" s="111">
        <v>220</v>
      </c>
      <c r="V123" s="105"/>
      <c r="AI123" s="436"/>
      <c r="AJ123" s="438"/>
      <c r="AK123" s="436"/>
    </row>
    <row r="124" spans="2:37" hidden="1">
      <c r="B124" s="105"/>
      <c r="C124" s="445"/>
      <c r="D124" s="105"/>
      <c r="E124" s="105"/>
      <c r="F124" s="105"/>
      <c r="G124" s="105"/>
      <c r="H124" s="105">
        <v>20180808</v>
      </c>
      <c r="I124" s="111">
        <v>2901</v>
      </c>
      <c r="J124" s="112" t="s">
        <v>956</v>
      </c>
      <c r="K124" s="112" t="s">
        <v>882</v>
      </c>
      <c r="L124" s="111">
        <v>420</v>
      </c>
      <c r="M124" s="112" t="s">
        <v>966</v>
      </c>
      <c r="N124" s="112" t="s">
        <v>860</v>
      </c>
      <c r="O124" s="112" t="s">
        <v>885</v>
      </c>
      <c r="P124" s="111">
        <v>220</v>
      </c>
      <c r="Q124" s="112" t="s">
        <v>967</v>
      </c>
      <c r="R124" s="112" t="s">
        <v>867</v>
      </c>
      <c r="S124" s="112" t="s">
        <v>958</v>
      </c>
      <c r="T124" s="112" t="s">
        <v>968</v>
      </c>
      <c r="U124" s="111">
        <v>181</v>
      </c>
      <c r="V124" s="105"/>
      <c r="AI124" s="436"/>
      <c r="AJ124" s="438"/>
      <c r="AK124" s="436"/>
    </row>
    <row r="125" spans="2:37" ht="28" hidden="1" customHeight="1">
      <c r="B125" s="105">
        <v>1.5</v>
      </c>
      <c r="C125" s="445"/>
      <c r="D125" s="105"/>
      <c r="E125" s="105"/>
      <c r="F125" s="105"/>
      <c r="G125" s="105" t="s">
        <v>848</v>
      </c>
      <c r="H125" s="105">
        <v>20180802</v>
      </c>
      <c r="I125" s="111">
        <v>2374</v>
      </c>
      <c r="J125" s="112" t="s">
        <v>952</v>
      </c>
      <c r="K125" s="112" t="s">
        <v>860</v>
      </c>
      <c r="L125" s="111">
        <v>417</v>
      </c>
      <c r="M125" s="112" t="s">
        <v>967</v>
      </c>
      <c r="N125" s="112" t="s">
        <v>867</v>
      </c>
      <c r="O125" s="112" t="s">
        <v>958</v>
      </c>
      <c r="P125" s="111">
        <v>184</v>
      </c>
      <c r="Q125" s="112" t="s">
        <v>969</v>
      </c>
      <c r="R125" s="112" t="s">
        <v>887</v>
      </c>
      <c r="S125" s="112" t="s">
        <v>894</v>
      </c>
      <c r="T125" s="112" t="s">
        <v>970</v>
      </c>
      <c r="U125" s="111">
        <v>155</v>
      </c>
      <c r="V125" s="105"/>
      <c r="AI125" s="436"/>
      <c r="AJ125" s="438"/>
      <c r="AK125" s="436"/>
    </row>
    <row r="126" spans="2:37" ht="28" hidden="1" customHeight="1">
      <c r="B126" s="105">
        <v>1.5</v>
      </c>
      <c r="C126" s="445"/>
      <c r="D126" s="105"/>
      <c r="E126" s="105"/>
      <c r="F126" s="105"/>
      <c r="G126" s="105" t="s">
        <v>909</v>
      </c>
      <c r="H126" s="105">
        <v>20180807</v>
      </c>
      <c r="I126" s="111">
        <v>2497</v>
      </c>
      <c r="J126" s="112" t="s">
        <v>969</v>
      </c>
      <c r="K126" s="112" t="s">
        <v>853</v>
      </c>
      <c r="L126" s="111">
        <v>419</v>
      </c>
      <c r="M126" s="112" t="s">
        <v>959</v>
      </c>
      <c r="N126" s="112" t="s">
        <v>865</v>
      </c>
      <c r="O126" s="112" t="s">
        <v>859</v>
      </c>
      <c r="P126" s="111">
        <v>210</v>
      </c>
      <c r="Q126" s="112" t="s">
        <v>959</v>
      </c>
      <c r="R126" s="112" t="s">
        <v>865</v>
      </c>
      <c r="S126" s="112" t="s">
        <v>859</v>
      </c>
      <c r="T126" s="112" t="s">
        <v>882</v>
      </c>
      <c r="U126" s="111">
        <v>210</v>
      </c>
      <c r="V126" s="105"/>
      <c r="AI126" s="436"/>
      <c r="AJ126" s="436"/>
    </row>
    <row r="127" spans="2:37" hidden="1">
      <c r="B127" s="105"/>
      <c r="C127" s="445"/>
      <c r="D127" s="105"/>
      <c r="E127" s="105"/>
      <c r="F127" s="105"/>
      <c r="G127" s="105"/>
      <c r="H127" s="105">
        <v>20180109</v>
      </c>
      <c r="I127" s="111">
        <v>2249</v>
      </c>
      <c r="J127" s="112" t="s">
        <v>969</v>
      </c>
      <c r="K127" s="112" t="s">
        <v>856</v>
      </c>
      <c r="L127" s="111">
        <v>309</v>
      </c>
      <c r="M127" s="112" t="s">
        <v>950</v>
      </c>
      <c r="N127" s="112" t="s">
        <v>856</v>
      </c>
      <c r="O127" s="112" t="s">
        <v>921</v>
      </c>
      <c r="P127" s="111">
        <v>208</v>
      </c>
      <c r="Q127" s="112" t="s">
        <v>950</v>
      </c>
      <c r="R127" s="112" t="s">
        <v>856</v>
      </c>
      <c r="S127" s="112" t="s">
        <v>921</v>
      </c>
      <c r="T127" s="112" t="s">
        <v>877</v>
      </c>
      <c r="U127" s="111">
        <v>208</v>
      </c>
      <c r="V127" s="105"/>
      <c r="AI127" s="436"/>
      <c r="AJ127" s="436"/>
    </row>
    <row r="128" spans="2:37" hidden="1">
      <c r="B128" s="105"/>
      <c r="C128" s="445"/>
      <c r="D128" s="105"/>
      <c r="E128" s="105"/>
      <c r="F128" s="105"/>
      <c r="G128" s="105"/>
      <c r="H128" s="105">
        <v>20180508</v>
      </c>
      <c r="I128" s="111">
        <v>2082</v>
      </c>
      <c r="J128" s="112" t="s">
        <v>971</v>
      </c>
      <c r="K128" s="112" t="s">
        <v>860</v>
      </c>
      <c r="L128" s="111">
        <v>277</v>
      </c>
      <c r="M128" s="112" t="s">
        <v>953</v>
      </c>
      <c r="N128" s="112" t="s">
        <v>853</v>
      </c>
      <c r="O128" s="112" t="s">
        <v>954</v>
      </c>
      <c r="P128" s="111">
        <v>153</v>
      </c>
      <c r="Q128" s="112" t="s">
        <v>953</v>
      </c>
      <c r="R128" s="112" t="s">
        <v>853</v>
      </c>
      <c r="S128" s="112" t="s">
        <v>954</v>
      </c>
      <c r="T128" s="112" t="s">
        <v>955</v>
      </c>
      <c r="U128" s="111">
        <v>153</v>
      </c>
      <c r="V128" s="105"/>
      <c r="AI128" s="436"/>
      <c r="AJ128" s="436"/>
    </row>
    <row r="129" spans="2:37" hidden="1">
      <c r="B129" s="105"/>
      <c r="C129" s="445"/>
      <c r="D129" s="105"/>
      <c r="E129" s="105"/>
      <c r="F129" s="105"/>
      <c r="G129" s="105"/>
      <c r="H129" s="105">
        <v>20180808</v>
      </c>
      <c r="I129" s="111">
        <v>2063</v>
      </c>
      <c r="J129" s="112" t="s">
        <v>927</v>
      </c>
      <c r="K129" s="112" t="s">
        <v>70</v>
      </c>
      <c r="L129" s="111">
        <v>258</v>
      </c>
      <c r="M129" s="112" t="s">
        <v>969</v>
      </c>
      <c r="N129" s="112" t="s">
        <v>856</v>
      </c>
      <c r="O129" s="112" t="s">
        <v>872</v>
      </c>
      <c r="P129" s="111">
        <v>146</v>
      </c>
      <c r="Q129" s="112" t="s">
        <v>969</v>
      </c>
      <c r="R129" s="112" t="s">
        <v>856</v>
      </c>
      <c r="S129" s="112" t="s">
        <v>872</v>
      </c>
      <c r="T129" s="112" t="s">
        <v>940</v>
      </c>
      <c r="U129" s="111">
        <v>142</v>
      </c>
      <c r="V129" s="105"/>
      <c r="AI129" s="436"/>
      <c r="AJ129" s="436"/>
    </row>
    <row r="130" spans="2:37" hidden="1">
      <c r="B130" s="105"/>
      <c r="C130" s="445"/>
      <c r="D130" s="105"/>
      <c r="E130" s="105"/>
      <c r="F130" s="105"/>
      <c r="G130" s="105"/>
      <c r="H130" s="105">
        <v>20180309</v>
      </c>
      <c r="I130" s="111">
        <v>2007</v>
      </c>
      <c r="J130" s="112" t="s">
        <v>972</v>
      </c>
      <c r="K130" s="112" t="s">
        <v>860</v>
      </c>
      <c r="L130" s="111">
        <v>257</v>
      </c>
      <c r="M130" s="112" t="s">
        <v>973</v>
      </c>
      <c r="N130" s="112" t="s">
        <v>70</v>
      </c>
      <c r="O130" s="112" t="s">
        <v>940</v>
      </c>
      <c r="P130" s="111">
        <v>136</v>
      </c>
      <c r="Q130" s="112" t="s">
        <v>973</v>
      </c>
      <c r="R130" s="112" t="s">
        <v>70</v>
      </c>
      <c r="S130" s="112" t="s">
        <v>940</v>
      </c>
      <c r="T130" s="112" t="s">
        <v>914</v>
      </c>
      <c r="U130" s="111">
        <v>136</v>
      </c>
      <c r="V130" s="105"/>
      <c r="AI130" s="436"/>
      <c r="AJ130" s="436"/>
    </row>
    <row r="131" spans="2:37" hidden="1">
      <c r="B131" s="105"/>
      <c r="C131" s="445"/>
      <c r="D131" s="105"/>
      <c r="E131" s="105"/>
      <c r="F131" s="105"/>
      <c r="G131" s="105"/>
      <c r="H131" s="105">
        <v>20180409</v>
      </c>
      <c r="I131" s="111">
        <v>1692</v>
      </c>
      <c r="J131" s="112" t="s">
        <v>953</v>
      </c>
      <c r="K131" s="112" t="s">
        <v>853</v>
      </c>
      <c r="L131" s="111">
        <v>255</v>
      </c>
      <c r="M131" s="112" t="s">
        <v>969</v>
      </c>
      <c r="N131" s="112" t="s">
        <v>853</v>
      </c>
      <c r="O131" s="112" t="s">
        <v>974</v>
      </c>
      <c r="P131" s="111">
        <v>133</v>
      </c>
      <c r="Q131" s="112" t="s">
        <v>962</v>
      </c>
      <c r="R131" s="112" t="s">
        <v>70</v>
      </c>
      <c r="S131" s="112" t="s">
        <v>963</v>
      </c>
      <c r="T131" s="112" t="s">
        <v>958</v>
      </c>
      <c r="U131" s="111">
        <v>129</v>
      </c>
      <c r="V131" s="105"/>
      <c r="AI131" s="436"/>
      <c r="AJ131" s="436"/>
    </row>
    <row r="132" spans="2:37" hidden="1">
      <c r="B132" s="105"/>
      <c r="C132" s="445"/>
      <c r="D132" s="105"/>
      <c r="E132" s="105"/>
      <c r="F132" s="105"/>
      <c r="G132" s="105"/>
      <c r="H132" s="105">
        <v>20180701</v>
      </c>
      <c r="I132" s="111">
        <v>1690</v>
      </c>
      <c r="J132" s="112" t="s">
        <v>849</v>
      </c>
      <c r="K132" s="112" t="s">
        <v>860</v>
      </c>
      <c r="L132" s="111">
        <v>252</v>
      </c>
      <c r="M132" s="112" t="s">
        <v>962</v>
      </c>
      <c r="N132" s="112" t="s">
        <v>70</v>
      </c>
      <c r="O132" s="112" t="s">
        <v>963</v>
      </c>
      <c r="P132" s="111">
        <v>130</v>
      </c>
      <c r="Q132" s="112" t="s">
        <v>883</v>
      </c>
      <c r="R132" s="112" t="s">
        <v>867</v>
      </c>
      <c r="S132" s="112" t="s">
        <v>867</v>
      </c>
      <c r="T132" s="112" t="s">
        <v>923</v>
      </c>
      <c r="U132" s="111">
        <v>128</v>
      </c>
      <c r="V132" s="105"/>
      <c r="AI132" s="436"/>
      <c r="AJ132" s="436"/>
    </row>
    <row r="133" spans="2:37" hidden="1">
      <c r="B133" s="105"/>
      <c r="C133" s="445"/>
      <c r="D133" s="105"/>
      <c r="E133" s="105"/>
      <c r="F133" s="105"/>
      <c r="G133" s="105"/>
      <c r="H133" s="105">
        <v>20171108</v>
      </c>
      <c r="I133" s="111">
        <v>1678</v>
      </c>
      <c r="J133" s="112" t="s">
        <v>975</v>
      </c>
      <c r="K133" s="112" t="s">
        <v>887</v>
      </c>
      <c r="L133" s="111">
        <v>251</v>
      </c>
      <c r="M133" s="112" t="s">
        <v>883</v>
      </c>
      <c r="N133" s="112" t="s">
        <v>867</v>
      </c>
      <c r="O133" s="112" t="s">
        <v>867</v>
      </c>
      <c r="P133" s="111">
        <v>128</v>
      </c>
      <c r="Q133" s="112" t="s">
        <v>976</v>
      </c>
      <c r="R133" s="112" t="s">
        <v>850</v>
      </c>
      <c r="S133" s="112" t="s">
        <v>977</v>
      </c>
      <c r="T133" s="112" t="s">
        <v>977</v>
      </c>
      <c r="U133" s="111">
        <v>98</v>
      </c>
      <c r="V133" s="105"/>
      <c r="AI133" s="436"/>
      <c r="AJ133" s="436"/>
    </row>
    <row r="134" spans="2:37" hidden="1">
      <c r="B134" s="105"/>
      <c r="C134" s="445"/>
      <c r="D134" s="105"/>
      <c r="E134" s="105"/>
      <c r="F134" s="105"/>
      <c r="G134" s="105"/>
      <c r="H134" s="105">
        <v>20180108</v>
      </c>
      <c r="I134" s="111">
        <v>1678</v>
      </c>
      <c r="J134" s="112" t="s">
        <v>889</v>
      </c>
      <c r="K134" s="112" t="s">
        <v>865</v>
      </c>
      <c r="L134" s="111">
        <v>242</v>
      </c>
      <c r="M134" s="112" t="s">
        <v>976</v>
      </c>
      <c r="N134" s="112" t="s">
        <v>850</v>
      </c>
      <c r="O134" s="112" t="s">
        <v>977</v>
      </c>
      <c r="P134" s="111">
        <v>100</v>
      </c>
      <c r="Q134" s="112" t="s">
        <v>957</v>
      </c>
      <c r="R134" s="112" t="s">
        <v>880</v>
      </c>
      <c r="S134" s="112" t="s">
        <v>954</v>
      </c>
      <c r="T134" s="112" t="s">
        <v>958</v>
      </c>
      <c r="U134" s="111">
        <v>93</v>
      </c>
      <c r="V134" s="105"/>
      <c r="AI134" s="436"/>
      <c r="AJ134" s="436"/>
    </row>
    <row r="135" spans="2:37" ht="28" hidden="1" customHeight="1">
      <c r="B135" s="105">
        <v>1.5</v>
      </c>
      <c r="C135" s="445"/>
      <c r="D135" s="105"/>
      <c r="E135" s="105"/>
      <c r="F135" s="105"/>
      <c r="G135" s="105" t="s">
        <v>909</v>
      </c>
      <c r="H135" s="105">
        <v>20180710</v>
      </c>
      <c r="I135" s="111">
        <v>1667</v>
      </c>
      <c r="J135" s="112" t="s">
        <v>911</v>
      </c>
      <c r="K135" s="112" t="s">
        <v>856</v>
      </c>
      <c r="L135" s="111">
        <v>238</v>
      </c>
      <c r="M135" s="112" t="s">
        <v>957</v>
      </c>
      <c r="N135" s="112" t="s">
        <v>880</v>
      </c>
      <c r="O135" s="112" t="s">
        <v>954</v>
      </c>
      <c r="P135" s="111">
        <v>93</v>
      </c>
      <c r="Q135" s="112" t="s">
        <v>969</v>
      </c>
      <c r="R135" s="112" t="s">
        <v>853</v>
      </c>
      <c r="S135" s="112" t="s">
        <v>974</v>
      </c>
      <c r="T135" s="112" t="s">
        <v>864</v>
      </c>
      <c r="U135" s="111">
        <v>93</v>
      </c>
      <c r="V135" s="105"/>
      <c r="AI135" s="436"/>
      <c r="AJ135" s="436"/>
    </row>
    <row r="136" spans="2:37" ht="13.5" customHeight="1">
      <c r="B136" s="105">
        <v>1.6</v>
      </c>
      <c r="C136" s="445" t="s">
        <v>978</v>
      </c>
      <c r="D136" s="105"/>
      <c r="E136" s="105"/>
      <c r="F136" s="105"/>
      <c r="G136" s="105" t="s">
        <v>848</v>
      </c>
      <c r="H136" s="105">
        <v>20180816</v>
      </c>
      <c r="I136" s="111">
        <v>3507</v>
      </c>
      <c r="J136" s="112" t="s">
        <v>950</v>
      </c>
      <c r="K136" s="112" t="s">
        <v>856</v>
      </c>
      <c r="L136" s="111">
        <v>567</v>
      </c>
      <c r="M136" s="112" t="s">
        <v>951</v>
      </c>
      <c r="N136" s="112" t="s">
        <v>880</v>
      </c>
      <c r="O136" s="112" t="s">
        <v>884</v>
      </c>
      <c r="P136" s="111">
        <v>427</v>
      </c>
      <c r="Q136" s="112" t="s">
        <v>950</v>
      </c>
      <c r="R136" s="112" t="s">
        <v>856</v>
      </c>
      <c r="S136" s="112" t="s">
        <v>921</v>
      </c>
      <c r="T136" s="112" t="s">
        <v>877</v>
      </c>
      <c r="U136" s="111">
        <v>416</v>
      </c>
      <c r="V136" s="105"/>
      <c r="AI136" s="436">
        <f>AJ136</f>
        <v>400</v>
      </c>
      <c r="AJ136" s="438">
        <v>400</v>
      </c>
      <c r="AK136" s="436">
        <f>567*2</f>
        <v>1134</v>
      </c>
    </row>
    <row r="137" spans="2:37">
      <c r="B137" s="105"/>
      <c r="C137" s="445"/>
      <c r="D137" s="105"/>
      <c r="E137" s="105"/>
      <c r="F137" s="105"/>
      <c r="G137" s="105"/>
      <c r="H137" s="105">
        <v>20180815</v>
      </c>
      <c r="I137" s="111">
        <v>3210</v>
      </c>
      <c r="J137" s="112" t="s">
        <v>951</v>
      </c>
      <c r="K137" s="112" t="s">
        <v>880</v>
      </c>
      <c r="L137" s="111">
        <v>441</v>
      </c>
      <c r="M137" s="112" t="s">
        <v>950</v>
      </c>
      <c r="N137" s="112" t="s">
        <v>856</v>
      </c>
      <c r="O137" s="112" t="s">
        <v>921</v>
      </c>
      <c r="P137" s="111">
        <v>420</v>
      </c>
      <c r="Q137" s="112" t="s">
        <v>951</v>
      </c>
      <c r="R137" s="112" t="s">
        <v>880</v>
      </c>
      <c r="S137" s="112" t="s">
        <v>884</v>
      </c>
      <c r="T137" s="112" t="s">
        <v>921</v>
      </c>
      <c r="U137" s="111">
        <v>347</v>
      </c>
      <c r="V137" s="105"/>
      <c r="AI137" s="436"/>
      <c r="AJ137" s="438"/>
      <c r="AK137" s="436"/>
    </row>
    <row r="138" spans="2:37">
      <c r="B138" s="105"/>
      <c r="C138" s="445"/>
      <c r="D138" s="105"/>
      <c r="E138" s="105"/>
      <c r="F138" s="105"/>
      <c r="G138" s="105"/>
      <c r="H138" s="105">
        <v>20180814</v>
      </c>
      <c r="I138" s="111">
        <v>3186</v>
      </c>
      <c r="J138" s="112" t="s">
        <v>952</v>
      </c>
      <c r="K138" s="112" t="s">
        <v>865</v>
      </c>
      <c r="L138" s="111">
        <v>419</v>
      </c>
      <c r="M138" s="112" t="s">
        <v>959</v>
      </c>
      <c r="N138" s="112" t="s">
        <v>865</v>
      </c>
      <c r="O138" s="112" t="s">
        <v>859</v>
      </c>
      <c r="P138" s="111">
        <v>255</v>
      </c>
      <c r="Q138" s="112" t="s">
        <v>959</v>
      </c>
      <c r="R138" s="112" t="s">
        <v>865</v>
      </c>
      <c r="S138" s="112" t="s">
        <v>859</v>
      </c>
      <c r="T138" s="112" t="s">
        <v>882</v>
      </c>
      <c r="U138" s="111">
        <v>252</v>
      </c>
      <c r="V138" s="105"/>
      <c r="AI138" s="436"/>
      <c r="AJ138" s="438"/>
      <c r="AK138" s="436"/>
    </row>
    <row r="139" spans="2:37">
      <c r="B139" s="105"/>
      <c r="C139" s="445"/>
      <c r="D139" s="105"/>
      <c r="E139" s="105"/>
      <c r="F139" s="105"/>
      <c r="G139" s="105"/>
      <c r="H139" s="105">
        <v>20180809</v>
      </c>
      <c r="I139" s="111">
        <v>2904</v>
      </c>
      <c r="J139" s="112" t="s">
        <v>952</v>
      </c>
      <c r="K139" s="112" t="s">
        <v>70</v>
      </c>
      <c r="L139" s="111">
        <v>412</v>
      </c>
      <c r="M139" s="112" t="s">
        <v>953</v>
      </c>
      <c r="N139" s="112" t="s">
        <v>853</v>
      </c>
      <c r="O139" s="112" t="s">
        <v>954</v>
      </c>
      <c r="P139" s="111">
        <v>235</v>
      </c>
      <c r="Q139" s="112" t="s">
        <v>953</v>
      </c>
      <c r="R139" s="112" t="s">
        <v>853</v>
      </c>
      <c r="S139" s="112" t="s">
        <v>954</v>
      </c>
      <c r="T139" s="112" t="s">
        <v>955</v>
      </c>
      <c r="U139" s="111">
        <v>235</v>
      </c>
      <c r="V139" s="105"/>
      <c r="AI139" s="436"/>
      <c r="AJ139" s="438"/>
      <c r="AK139" s="436"/>
    </row>
    <row r="140" spans="2:37">
      <c r="B140" s="105"/>
      <c r="C140" s="445"/>
      <c r="D140" s="105"/>
      <c r="E140" s="105"/>
      <c r="F140" s="105"/>
      <c r="G140" s="105"/>
      <c r="H140" s="105">
        <v>20180807</v>
      </c>
      <c r="I140" s="111">
        <v>2882</v>
      </c>
      <c r="J140" s="112" t="s">
        <v>956</v>
      </c>
      <c r="K140" s="112" t="s">
        <v>70</v>
      </c>
      <c r="L140" s="111">
        <v>408</v>
      </c>
      <c r="M140" s="112" t="s">
        <v>957</v>
      </c>
      <c r="N140" s="112" t="s">
        <v>880</v>
      </c>
      <c r="O140" s="112" t="s">
        <v>954</v>
      </c>
      <c r="P140" s="111">
        <v>228</v>
      </c>
      <c r="Q140" s="112" t="s">
        <v>957</v>
      </c>
      <c r="R140" s="112" t="s">
        <v>880</v>
      </c>
      <c r="S140" s="112" t="s">
        <v>954</v>
      </c>
      <c r="T140" s="112" t="s">
        <v>958</v>
      </c>
      <c r="U140" s="111">
        <v>228</v>
      </c>
      <c r="V140" s="105"/>
      <c r="AI140" s="436"/>
      <c r="AJ140" s="438"/>
      <c r="AK140" s="436"/>
    </row>
    <row r="141" spans="2:37">
      <c r="B141" s="105"/>
      <c r="C141" s="445"/>
      <c r="D141" s="105"/>
      <c r="E141" s="105"/>
      <c r="F141" s="105"/>
      <c r="G141" s="105"/>
      <c r="H141" s="105">
        <v>20180813</v>
      </c>
      <c r="I141" s="111">
        <v>2831</v>
      </c>
      <c r="J141" s="112" t="s">
        <v>956</v>
      </c>
      <c r="K141" s="112" t="s">
        <v>882</v>
      </c>
      <c r="L141" s="111">
        <v>385</v>
      </c>
      <c r="M141" s="112" t="s">
        <v>964</v>
      </c>
      <c r="N141" s="112" t="s">
        <v>871</v>
      </c>
      <c r="O141" s="112" t="s">
        <v>864</v>
      </c>
      <c r="P141" s="111">
        <v>184</v>
      </c>
      <c r="Q141" s="112" t="s">
        <v>964</v>
      </c>
      <c r="R141" s="112" t="s">
        <v>871</v>
      </c>
      <c r="S141" s="112" t="s">
        <v>864</v>
      </c>
      <c r="T141" s="112" t="s">
        <v>857</v>
      </c>
      <c r="U141" s="111">
        <v>184</v>
      </c>
      <c r="V141" s="105"/>
      <c r="AI141" s="436"/>
      <c r="AJ141" s="438"/>
      <c r="AK141" s="436"/>
    </row>
    <row r="142" spans="2:37">
      <c r="B142" s="105"/>
      <c r="C142" s="445"/>
      <c r="D142" s="105"/>
      <c r="E142" s="105"/>
      <c r="F142" s="105"/>
      <c r="G142" s="105"/>
      <c r="H142" s="105">
        <v>20180806</v>
      </c>
      <c r="I142" s="111">
        <v>2580</v>
      </c>
      <c r="J142" s="112" t="s">
        <v>965</v>
      </c>
      <c r="K142" s="112" t="s">
        <v>850</v>
      </c>
      <c r="L142" s="111">
        <v>383</v>
      </c>
      <c r="M142" s="112" t="s">
        <v>960</v>
      </c>
      <c r="N142" s="112" t="s">
        <v>871</v>
      </c>
      <c r="O142" s="112" t="s">
        <v>961</v>
      </c>
      <c r="P142" s="111">
        <v>178</v>
      </c>
      <c r="Q142" s="112" t="s">
        <v>962</v>
      </c>
      <c r="R142" s="112" t="s">
        <v>70</v>
      </c>
      <c r="S142" s="112" t="s">
        <v>963</v>
      </c>
      <c r="T142" s="112" t="s">
        <v>958</v>
      </c>
      <c r="U142" s="111">
        <v>163</v>
      </c>
      <c r="V142" s="105"/>
      <c r="AI142" s="436"/>
      <c r="AJ142" s="438"/>
      <c r="AK142" s="436"/>
    </row>
    <row r="143" spans="2:37">
      <c r="B143" s="105"/>
      <c r="C143" s="445"/>
      <c r="D143" s="105"/>
      <c r="E143" s="105"/>
      <c r="F143" s="105"/>
      <c r="G143" s="105"/>
      <c r="H143" s="105">
        <v>20180810</v>
      </c>
      <c r="I143" s="111">
        <v>2529</v>
      </c>
      <c r="J143" s="112" t="s">
        <v>956</v>
      </c>
      <c r="K143" s="112" t="s">
        <v>850</v>
      </c>
      <c r="L143" s="111">
        <v>381</v>
      </c>
      <c r="M143" s="112" t="s">
        <v>962</v>
      </c>
      <c r="N143" s="112" t="s">
        <v>70</v>
      </c>
      <c r="O143" s="112" t="s">
        <v>963</v>
      </c>
      <c r="P143" s="111">
        <v>164</v>
      </c>
      <c r="Q143" s="112" t="s">
        <v>967</v>
      </c>
      <c r="R143" s="112" t="s">
        <v>867</v>
      </c>
      <c r="S143" s="112" t="s">
        <v>958</v>
      </c>
      <c r="T143" s="112" t="s">
        <v>968</v>
      </c>
      <c r="U143" s="111">
        <v>140</v>
      </c>
      <c r="V143" s="105"/>
      <c r="AI143" s="436"/>
      <c r="AJ143" s="438"/>
      <c r="AK143" s="436"/>
    </row>
    <row r="144" spans="2:37">
      <c r="B144" s="105"/>
      <c r="C144" s="445"/>
      <c r="D144" s="105"/>
      <c r="E144" s="105"/>
      <c r="F144" s="105"/>
      <c r="G144" s="105"/>
      <c r="H144" s="105">
        <v>20180808</v>
      </c>
      <c r="I144" s="111">
        <v>2360</v>
      </c>
      <c r="J144" s="112" t="s">
        <v>952</v>
      </c>
      <c r="K144" s="112" t="s">
        <v>860</v>
      </c>
      <c r="L144" s="111">
        <v>374</v>
      </c>
      <c r="M144" s="112" t="s">
        <v>967</v>
      </c>
      <c r="N144" s="112" t="s">
        <v>867</v>
      </c>
      <c r="O144" s="112" t="s">
        <v>958</v>
      </c>
      <c r="P144" s="111">
        <v>143</v>
      </c>
      <c r="Q144" s="112" t="s">
        <v>979</v>
      </c>
      <c r="R144" s="112" t="s">
        <v>859</v>
      </c>
      <c r="S144" s="112" t="s">
        <v>958</v>
      </c>
      <c r="T144" s="112" t="s">
        <v>946</v>
      </c>
      <c r="U144" s="111">
        <v>125</v>
      </c>
      <c r="V144" s="105"/>
      <c r="AI144" s="436"/>
      <c r="AJ144" s="438"/>
      <c r="AK144" s="436"/>
    </row>
    <row r="145" spans="2:37" ht="56.1" customHeight="1">
      <c r="B145" s="105">
        <v>1.6</v>
      </c>
      <c r="C145" s="445"/>
      <c r="D145" s="105"/>
      <c r="E145" s="105"/>
      <c r="F145" s="105"/>
      <c r="G145" s="105" t="s">
        <v>848</v>
      </c>
      <c r="H145" s="105">
        <v>20180802</v>
      </c>
      <c r="I145" s="111">
        <v>2071</v>
      </c>
      <c r="J145" s="112" t="s">
        <v>956</v>
      </c>
      <c r="K145" s="112" t="s">
        <v>860</v>
      </c>
      <c r="L145" s="111">
        <v>369</v>
      </c>
      <c r="M145" s="112" t="s">
        <v>979</v>
      </c>
      <c r="N145" s="112" t="s">
        <v>859</v>
      </c>
      <c r="O145" s="112" t="s">
        <v>958</v>
      </c>
      <c r="P145" s="111">
        <v>125</v>
      </c>
      <c r="Q145" s="112" t="s">
        <v>969</v>
      </c>
      <c r="R145" s="112" t="s">
        <v>887</v>
      </c>
      <c r="S145" s="112" t="s">
        <v>894</v>
      </c>
      <c r="T145" s="112" t="s">
        <v>970</v>
      </c>
      <c r="U145" s="111">
        <v>108</v>
      </c>
      <c r="V145" s="105"/>
      <c r="AI145" s="436"/>
      <c r="AJ145" s="438"/>
      <c r="AK145" s="436"/>
    </row>
    <row r="146" spans="2:37" ht="56.1" hidden="1" customHeight="1">
      <c r="B146" s="105">
        <v>1.6</v>
      </c>
      <c r="C146" s="445"/>
      <c r="D146" s="105"/>
      <c r="E146" s="105"/>
      <c r="F146" s="105"/>
      <c r="G146" s="105" t="s">
        <v>909</v>
      </c>
      <c r="H146" s="105">
        <v>20180701</v>
      </c>
      <c r="I146" s="111">
        <v>1681</v>
      </c>
      <c r="J146" s="112" t="s">
        <v>975</v>
      </c>
      <c r="K146" s="112" t="s">
        <v>887</v>
      </c>
      <c r="L146" s="111">
        <v>247</v>
      </c>
      <c r="M146" s="112" t="s">
        <v>950</v>
      </c>
      <c r="N146" s="112" t="s">
        <v>856</v>
      </c>
      <c r="O146" s="112" t="s">
        <v>921</v>
      </c>
      <c r="P146" s="111">
        <v>24</v>
      </c>
      <c r="Q146" s="112" t="s">
        <v>950</v>
      </c>
      <c r="R146" s="112" t="s">
        <v>856</v>
      </c>
      <c r="S146" s="112" t="s">
        <v>921</v>
      </c>
      <c r="T146" s="112" t="s">
        <v>877</v>
      </c>
      <c r="U146" s="111">
        <v>24</v>
      </c>
      <c r="V146" s="105"/>
    </row>
    <row r="147" spans="2:37" hidden="1">
      <c r="B147" s="105"/>
      <c r="C147" s="445"/>
      <c r="D147" s="105"/>
      <c r="E147" s="105"/>
      <c r="F147" s="105"/>
      <c r="G147" s="105"/>
      <c r="H147" s="105">
        <v>20180501</v>
      </c>
      <c r="I147" s="111">
        <v>1541</v>
      </c>
      <c r="J147" s="112" t="s">
        <v>980</v>
      </c>
      <c r="K147" s="112" t="s">
        <v>867</v>
      </c>
      <c r="L147" s="111">
        <v>118</v>
      </c>
      <c r="M147" s="112" t="s">
        <v>981</v>
      </c>
      <c r="N147" s="112" t="s">
        <v>867</v>
      </c>
      <c r="O147" s="112" t="s">
        <v>860</v>
      </c>
      <c r="P147" s="111">
        <v>23</v>
      </c>
      <c r="Q147" s="112" t="s">
        <v>981</v>
      </c>
      <c r="R147" s="112" t="s">
        <v>867</v>
      </c>
      <c r="S147" s="112" t="s">
        <v>860</v>
      </c>
      <c r="T147" s="112" t="s">
        <v>880</v>
      </c>
      <c r="U147" s="111">
        <v>23</v>
      </c>
      <c r="V147" s="105"/>
    </row>
    <row r="148" spans="2:37" hidden="1">
      <c r="B148" s="105"/>
      <c r="C148" s="445"/>
      <c r="D148" s="105"/>
      <c r="E148" s="105"/>
      <c r="F148" s="105"/>
      <c r="G148" s="105"/>
      <c r="H148" s="105">
        <v>20180601</v>
      </c>
      <c r="I148" s="111">
        <v>1183</v>
      </c>
      <c r="J148" s="112" t="s">
        <v>982</v>
      </c>
      <c r="K148" s="112" t="s">
        <v>70</v>
      </c>
      <c r="L148" s="111">
        <v>99</v>
      </c>
      <c r="M148" s="112" t="s">
        <v>957</v>
      </c>
      <c r="N148" s="112" t="s">
        <v>880</v>
      </c>
      <c r="O148" s="112" t="s">
        <v>954</v>
      </c>
      <c r="P148" s="111">
        <v>23</v>
      </c>
      <c r="Q148" s="112" t="s">
        <v>957</v>
      </c>
      <c r="R148" s="112" t="s">
        <v>880</v>
      </c>
      <c r="S148" s="112" t="s">
        <v>954</v>
      </c>
      <c r="T148" s="112" t="s">
        <v>958</v>
      </c>
      <c r="U148" s="111">
        <v>23</v>
      </c>
      <c r="V148" s="105"/>
    </row>
    <row r="149" spans="2:37" hidden="1">
      <c r="B149" s="105"/>
      <c r="C149" s="445"/>
      <c r="D149" s="105"/>
      <c r="E149" s="105"/>
      <c r="F149" s="105"/>
      <c r="G149" s="105"/>
      <c r="H149" s="105">
        <v>20180301</v>
      </c>
      <c r="I149" s="111">
        <v>1167</v>
      </c>
      <c r="J149" s="112" t="s">
        <v>983</v>
      </c>
      <c r="K149" s="112" t="s">
        <v>850</v>
      </c>
      <c r="L149" s="111">
        <v>99</v>
      </c>
      <c r="M149" s="112" t="s">
        <v>883</v>
      </c>
      <c r="N149" s="112" t="s">
        <v>867</v>
      </c>
      <c r="O149" s="112" t="s">
        <v>867</v>
      </c>
      <c r="P149" s="111">
        <v>23</v>
      </c>
      <c r="Q149" s="112" t="s">
        <v>883</v>
      </c>
      <c r="R149" s="112" t="s">
        <v>867</v>
      </c>
      <c r="S149" s="112" t="s">
        <v>867</v>
      </c>
      <c r="T149" s="112" t="s">
        <v>923</v>
      </c>
      <c r="U149" s="111">
        <v>23</v>
      </c>
      <c r="V149" s="105"/>
    </row>
    <row r="150" spans="2:37" hidden="1">
      <c r="B150" s="105"/>
      <c r="C150" s="445"/>
      <c r="D150" s="105"/>
      <c r="E150" s="105"/>
      <c r="F150" s="105"/>
      <c r="G150" s="105"/>
      <c r="H150" s="105">
        <v>20180401</v>
      </c>
      <c r="I150" s="111">
        <v>1100</v>
      </c>
      <c r="J150" s="112" t="s">
        <v>980</v>
      </c>
      <c r="K150" s="112" t="s">
        <v>871</v>
      </c>
      <c r="L150" s="111">
        <v>92</v>
      </c>
      <c r="M150" s="112" t="s">
        <v>984</v>
      </c>
      <c r="N150" s="112" t="s">
        <v>856</v>
      </c>
      <c r="O150" s="112" t="s">
        <v>903</v>
      </c>
      <c r="P150" s="111">
        <v>22</v>
      </c>
      <c r="Q150" s="112" t="s">
        <v>984</v>
      </c>
      <c r="R150" s="112" t="s">
        <v>856</v>
      </c>
      <c r="S150" s="112" t="s">
        <v>903</v>
      </c>
      <c r="T150" s="112" t="s">
        <v>858</v>
      </c>
      <c r="U150" s="111">
        <v>22</v>
      </c>
      <c r="V150" s="105"/>
    </row>
    <row r="151" spans="2:37" hidden="1">
      <c r="B151" s="105"/>
      <c r="C151" s="445"/>
      <c r="D151" s="105"/>
      <c r="E151" s="105"/>
      <c r="F151" s="105"/>
      <c r="G151" s="105"/>
      <c r="H151" s="105">
        <v>20180201</v>
      </c>
      <c r="I151" s="111">
        <v>909</v>
      </c>
      <c r="J151" s="112" t="s">
        <v>980</v>
      </c>
      <c r="K151" s="112" t="s">
        <v>882</v>
      </c>
      <c r="L151" s="111">
        <v>87</v>
      </c>
      <c r="M151" s="112" t="s">
        <v>973</v>
      </c>
      <c r="N151" s="112" t="s">
        <v>70</v>
      </c>
      <c r="O151" s="112" t="s">
        <v>940</v>
      </c>
      <c r="P151" s="111">
        <v>21</v>
      </c>
      <c r="Q151" s="112" t="s">
        <v>973</v>
      </c>
      <c r="R151" s="112" t="s">
        <v>70</v>
      </c>
      <c r="S151" s="112" t="s">
        <v>940</v>
      </c>
      <c r="T151" s="112" t="s">
        <v>914</v>
      </c>
      <c r="U151" s="111">
        <v>21</v>
      </c>
      <c r="V151" s="105"/>
    </row>
    <row r="152" spans="2:37" hidden="1">
      <c r="B152" s="105"/>
      <c r="C152" s="445"/>
      <c r="D152" s="105"/>
      <c r="E152" s="105"/>
      <c r="F152" s="105"/>
      <c r="G152" s="105"/>
      <c r="H152" s="105">
        <v>20171201</v>
      </c>
      <c r="I152" s="111">
        <v>809</v>
      </c>
      <c r="J152" s="112" t="s">
        <v>985</v>
      </c>
      <c r="K152" s="112" t="s">
        <v>860</v>
      </c>
      <c r="L152" s="111">
        <v>83</v>
      </c>
      <c r="M152" s="112" t="s">
        <v>986</v>
      </c>
      <c r="N152" s="112" t="s">
        <v>865</v>
      </c>
      <c r="O152" s="112" t="s">
        <v>974</v>
      </c>
      <c r="P152" s="111">
        <v>20</v>
      </c>
      <c r="Q152" s="112" t="s">
        <v>986</v>
      </c>
      <c r="R152" s="112" t="s">
        <v>865</v>
      </c>
      <c r="S152" s="112" t="s">
        <v>974</v>
      </c>
      <c r="T152" s="112" t="s">
        <v>923</v>
      </c>
      <c r="U152" s="111">
        <v>20</v>
      </c>
      <c r="V152" s="105"/>
    </row>
    <row r="153" spans="2:37" hidden="1">
      <c r="B153" s="105"/>
      <c r="C153" s="445"/>
      <c r="D153" s="105"/>
      <c r="E153" s="105"/>
      <c r="F153" s="105"/>
      <c r="G153" s="105"/>
      <c r="H153" s="105">
        <v>20180101</v>
      </c>
      <c r="I153" s="111">
        <v>786</v>
      </c>
      <c r="J153" s="112" t="s">
        <v>987</v>
      </c>
      <c r="K153" s="112" t="s">
        <v>70</v>
      </c>
      <c r="L153" s="111">
        <v>77</v>
      </c>
      <c r="M153" s="112" t="s">
        <v>988</v>
      </c>
      <c r="N153" s="112" t="s">
        <v>850</v>
      </c>
      <c r="O153" s="112" t="s">
        <v>914</v>
      </c>
      <c r="P153" s="111">
        <v>19</v>
      </c>
      <c r="Q153" s="112" t="s">
        <v>988</v>
      </c>
      <c r="R153" s="112" t="s">
        <v>850</v>
      </c>
      <c r="S153" s="112" t="s">
        <v>914</v>
      </c>
      <c r="T153" s="112" t="s">
        <v>70</v>
      </c>
      <c r="U153" s="111">
        <v>19</v>
      </c>
      <c r="V153" s="105"/>
    </row>
    <row r="154" spans="2:37" hidden="1">
      <c r="B154" s="105"/>
      <c r="C154" s="445"/>
      <c r="D154" s="105"/>
      <c r="E154" s="105"/>
      <c r="F154" s="105"/>
      <c r="G154" s="105"/>
      <c r="H154" s="105">
        <v>20171101</v>
      </c>
      <c r="I154" s="111">
        <v>625</v>
      </c>
      <c r="J154" s="112" t="s">
        <v>989</v>
      </c>
      <c r="K154" s="112" t="s">
        <v>871</v>
      </c>
      <c r="L154" s="111">
        <v>76</v>
      </c>
      <c r="M154" s="112" t="s">
        <v>969</v>
      </c>
      <c r="N154" s="112" t="s">
        <v>856</v>
      </c>
      <c r="O154" s="112" t="s">
        <v>872</v>
      </c>
      <c r="P154" s="111">
        <v>18</v>
      </c>
      <c r="Q154" s="112" t="s">
        <v>959</v>
      </c>
      <c r="R154" s="112" t="s">
        <v>865</v>
      </c>
      <c r="S154" s="112" t="s">
        <v>859</v>
      </c>
      <c r="T154" s="112" t="s">
        <v>882</v>
      </c>
      <c r="U154" s="111">
        <v>18</v>
      </c>
      <c r="V154" s="105"/>
    </row>
    <row r="155" spans="2:37" ht="56.1" hidden="1" customHeight="1">
      <c r="B155" s="105">
        <v>1.6</v>
      </c>
      <c r="C155" s="445"/>
      <c r="D155" s="105"/>
      <c r="E155" s="105"/>
      <c r="F155" s="105"/>
      <c r="G155" s="105" t="s">
        <v>909</v>
      </c>
      <c r="H155" s="105">
        <v>20161101</v>
      </c>
      <c r="I155" s="111">
        <v>604</v>
      </c>
      <c r="J155" s="112" t="s">
        <v>982</v>
      </c>
      <c r="K155" s="112" t="s">
        <v>856</v>
      </c>
      <c r="L155" s="111">
        <v>69</v>
      </c>
      <c r="M155" s="112" t="s">
        <v>959</v>
      </c>
      <c r="N155" s="112" t="s">
        <v>865</v>
      </c>
      <c r="O155" s="112" t="s">
        <v>859</v>
      </c>
      <c r="P155" s="111">
        <v>18</v>
      </c>
      <c r="Q155" s="112" t="s">
        <v>969</v>
      </c>
      <c r="R155" s="112" t="s">
        <v>856</v>
      </c>
      <c r="S155" s="112" t="s">
        <v>872</v>
      </c>
      <c r="T155" s="112" t="s">
        <v>940</v>
      </c>
      <c r="U155" s="111">
        <v>18</v>
      </c>
      <c r="V155" s="105"/>
    </row>
    <row r="156" spans="2:37" ht="56.1" customHeight="1">
      <c r="B156" s="105">
        <v>1.7</v>
      </c>
      <c r="C156" s="445" t="s">
        <v>990</v>
      </c>
      <c r="D156" s="105"/>
      <c r="E156" s="105"/>
      <c r="F156" s="105"/>
      <c r="G156" s="105" t="s">
        <v>848</v>
      </c>
      <c r="H156" s="105">
        <v>20180809</v>
      </c>
      <c r="I156" s="111">
        <v>407</v>
      </c>
      <c r="J156" s="112" t="s">
        <v>950</v>
      </c>
      <c r="K156" s="112" t="s">
        <v>856</v>
      </c>
      <c r="L156" s="111">
        <v>77</v>
      </c>
      <c r="M156" s="112" t="s">
        <v>950</v>
      </c>
      <c r="N156" s="112" t="s">
        <v>856</v>
      </c>
      <c r="O156" s="112" t="s">
        <v>921</v>
      </c>
      <c r="P156" s="111">
        <v>67</v>
      </c>
      <c r="Q156" s="112" t="s">
        <v>950</v>
      </c>
      <c r="R156" s="112" t="s">
        <v>856</v>
      </c>
      <c r="S156" s="112" t="s">
        <v>921</v>
      </c>
      <c r="T156" s="112" t="s">
        <v>877</v>
      </c>
      <c r="U156" s="111">
        <v>67</v>
      </c>
      <c r="V156" s="105"/>
      <c r="AI156" s="436">
        <f>AJ156</f>
        <v>130</v>
      </c>
      <c r="AJ156" s="436">
        <v>130</v>
      </c>
      <c r="AK156" s="436">
        <f>80*2</f>
        <v>160</v>
      </c>
    </row>
    <row r="157" spans="2:37">
      <c r="B157" s="105"/>
      <c r="C157" s="445"/>
      <c r="D157" s="105"/>
      <c r="E157" s="105"/>
      <c r="F157" s="105"/>
      <c r="G157" s="105"/>
      <c r="H157" s="105">
        <v>20180810</v>
      </c>
      <c r="I157" s="111">
        <v>402</v>
      </c>
      <c r="J157" s="112" t="s">
        <v>953</v>
      </c>
      <c r="K157" s="112" t="s">
        <v>853</v>
      </c>
      <c r="L157" s="111">
        <v>68</v>
      </c>
      <c r="M157" s="112" t="s">
        <v>951</v>
      </c>
      <c r="N157" s="112" t="s">
        <v>880</v>
      </c>
      <c r="O157" s="112" t="s">
        <v>884</v>
      </c>
      <c r="P157" s="111">
        <v>64</v>
      </c>
      <c r="Q157" s="112" t="s">
        <v>953</v>
      </c>
      <c r="R157" s="112" t="s">
        <v>853</v>
      </c>
      <c r="S157" s="112" t="s">
        <v>954</v>
      </c>
      <c r="T157" s="112" t="s">
        <v>955</v>
      </c>
      <c r="U157" s="111">
        <v>60</v>
      </c>
      <c r="V157" s="105"/>
      <c r="AI157" s="436"/>
      <c r="AJ157" s="436"/>
      <c r="AK157" s="436"/>
    </row>
    <row r="158" spans="2:37">
      <c r="B158" s="105"/>
      <c r="C158" s="445"/>
      <c r="D158" s="105"/>
      <c r="E158" s="105"/>
      <c r="F158" s="105"/>
      <c r="G158" s="105"/>
      <c r="H158" s="105">
        <v>20180814</v>
      </c>
      <c r="I158" s="111">
        <v>350</v>
      </c>
      <c r="J158" s="112" t="s">
        <v>951</v>
      </c>
      <c r="K158" s="112" t="s">
        <v>880</v>
      </c>
      <c r="L158" s="111">
        <v>64</v>
      </c>
      <c r="M158" s="112" t="s">
        <v>953</v>
      </c>
      <c r="N158" s="112" t="s">
        <v>853</v>
      </c>
      <c r="O158" s="112" t="s">
        <v>954</v>
      </c>
      <c r="P158" s="111">
        <v>60</v>
      </c>
      <c r="Q158" s="112" t="s">
        <v>959</v>
      </c>
      <c r="R158" s="112" t="s">
        <v>865</v>
      </c>
      <c r="S158" s="112" t="s">
        <v>859</v>
      </c>
      <c r="T158" s="112" t="s">
        <v>882</v>
      </c>
      <c r="U158" s="111">
        <v>50</v>
      </c>
      <c r="V158" s="105"/>
      <c r="AI158" s="436"/>
      <c r="AJ158" s="436"/>
      <c r="AK158" s="436"/>
    </row>
    <row r="159" spans="2:37">
      <c r="B159" s="105"/>
      <c r="C159" s="445"/>
      <c r="D159" s="105"/>
      <c r="E159" s="105"/>
      <c r="F159" s="105"/>
      <c r="G159" s="105"/>
      <c r="H159" s="105">
        <v>20180807</v>
      </c>
      <c r="I159" s="111">
        <v>320</v>
      </c>
      <c r="J159" s="112" t="s">
        <v>991</v>
      </c>
      <c r="K159" s="112" t="s">
        <v>70</v>
      </c>
      <c r="L159" s="111">
        <v>53</v>
      </c>
      <c r="M159" s="112" t="s">
        <v>959</v>
      </c>
      <c r="N159" s="112" t="s">
        <v>865</v>
      </c>
      <c r="O159" s="112" t="s">
        <v>859</v>
      </c>
      <c r="P159" s="111">
        <v>50</v>
      </c>
      <c r="Q159" s="112" t="s">
        <v>951</v>
      </c>
      <c r="R159" s="112" t="s">
        <v>880</v>
      </c>
      <c r="S159" s="112" t="s">
        <v>884</v>
      </c>
      <c r="T159" s="112" t="s">
        <v>921</v>
      </c>
      <c r="U159" s="111">
        <v>47</v>
      </c>
      <c r="V159" s="105"/>
      <c r="AI159" s="436"/>
      <c r="AJ159" s="436"/>
      <c r="AK159" s="436"/>
    </row>
    <row r="160" spans="2:37">
      <c r="B160" s="105"/>
      <c r="C160" s="445"/>
      <c r="D160" s="105"/>
      <c r="E160" s="105"/>
      <c r="F160" s="105"/>
      <c r="G160" s="105"/>
      <c r="H160" s="105">
        <v>20180808</v>
      </c>
      <c r="I160" s="111">
        <v>284</v>
      </c>
      <c r="J160" s="112" t="s">
        <v>959</v>
      </c>
      <c r="K160" s="112" t="s">
        <v>865</v>
      </c>
      <c r="L160" s="111">
        <v>52</v>
      </c>
      <c r="M160" s="112" t="s">
        <v>966</v>
      </c>
      <c r="N160" s="112" t="s">
        <v>860</v>
      </c>
      <c r="O160" s="112" t="s">
        <v>885</v>
      </c>
      <c r="P160" s="111">
        <v>26</v>
      </c>
      <c r="Q160" s="112" t="s">
        <v>966</v>
      </c>
      <c r="R160" s="112" t="s">
        <v>860</v>
      </c>
      <c r="S160" s="112" t="s">
        <v>885</v>
      </c>
      <c r="T160" s="112" t="s">
        <v>875</v>
      </c>
      <c r="U160" s="111">
        <v>26</v>
      </c>
      <c r="V160" s="105"/>
      <c r="AI160" s="436"/>
      <c r="AJ160" s="436"/>
      <c r="AK160" s="436"/>
    </row>
    <row r="161" spans="2:37">
      <c r="B161" s="105"/>
      <c r="C161" s="445"/>
      <c r="D161" s="105"/>
      <c r="E161" s="105"/>
      <c r="F161" s="105"/>
      <c r="G161" s="105"/>
      <c r="H161" s="105">
        <v>20180813</v>
      </c>
      <c r="I161" s="111">
        <v>264</v>
      </c>
      <c r="J161" s="112" t="s">
        <v>971</v>
      </c>
      <c r="K161" s="112" t="s">
        <v>868</v>
      </c>
      <c r="L161" s="111">
        <v>46</v>
      </c>
      <c r="M161" s="112" t="s">
        <v>967</v>
      </c>
      <c r="N161" s="112" t="s">
        <v>867</v>
      </c>
      <c r="O161" s="112" t="s">
        <v>958</v>
      </c>
      <c r="P161" s="111">
        <v>22</v>
      </c>
      <c r="Q161" s="112" t="s">
        <v>967</v>
      </c>
      <c r="R161" s="112" t="s">
        <v>867</v>
      </c>
      <c r="S161" s="112" t="s">
        <v>958</v>
      </c>
      <c r="T161" s="112" t="s">
        <v>968</v>
      </c>
      <c r="U161" s="111">
        <v>22</v>
      </c>
      <c r="V161" s="105"/>
      <c r="AI161" s="436"/>
      <c r="AJ161" s="436"/>
      <c r="AK161" s="436"/>
    </row>
    <row r="162" spans="2:37">
      <c r="B162" s="105"/>
      <c r="C162" s="445"/>
      <c r="D162" s="105"/>
      <c r="E162" s="105"/>
      <c r="F162" s="105"/>
      <c r="G162" s="105"/>
      <c r="H162" s="105">
        <v>20180710</v>
      </c>
      <c r="I162" s="111">
        <v>263</v>
      </c>
      <c r="J162" s="112" t="s">
        <v>991</v>
      </c>
      <c r="K162" s="112" t="s">
        <v>865</v>
      </c>
      <c r="L162" s="111">
        <v>45</v>
      </c>
      <c r="M162" s="112" t="s">
        <v>886</v>
      </c>
      <c r="N162" s="112" t="s">
        <v>931</v>
      </c>
      <c r="O162" s="112" t="s">
        <v>992</v>
      </c>
      <c r="P162" s="111">
        <v>20</v>
      </c>
      <c r="Q162" s="112" t="s">
        <v>886</v>
      </c>
      <c r="R162" s="112" t="s">
        <v>931</v>
      </c>
      <c r="S162" s="112" t="s">
        <v>992</v>
      </c>
      <c r="T162" s="112" t="s">
        <v>859</v>
      </c>
      <c r="U162" s="111">
        <v>20</v>
      </c>
      <c r="V162" s="105"/>
      <c r="AI162" s="436"/>
      <c r="AJ162" s="436"/>
      <c r="AK162" s="436"/>
    </row>
    <row r="163" spans="2:37">
      <c r="B163" s="105"/>
      <c r="C163" s="445"/>
      <c r="D163" s="105"/>
      <c r="E163" s="105"/>
      <c r="F163" s="105"/>
      <c r="G163" s="105"/>
      <c r="H163" s="105">
        <v>20180816</v>
      </c>
      <c r="I163" s="111">
        <v>244</v>
      </c>
      <c r="J163" s="112" t="s">
        <v>971</v>
      </c>
      <c r="K163" s="112" t="s">
        <v>880</v>
      </c>
      <c r="L163" s="111">
        <v>45</v>
      </c>
      <c r="M163" s="112" t="s">
        <v>957</v>
      </c>
      <c r="N163" s="112" t="s">
        <v>880</v>
      </c>
      <c r="O163" s="112" t="s">
        <v>954</v>
      </c>
      <c r="P163" s="111">
        <v>19</v>
      </c>
      <c r="Q163" s="112" t="s">
        <v>957</v>
      </c>
      <c r="R163" s="112" t="s">
        <v>880</v>
      </c>
      <c r="S163" s="112" t="s">
        <v>954</v>
      </c>
      <c r="T163" s="112" t="s">
        <v>958</v>
      </c>
      <c r="U163" s="111">
        <v>19</v>
      </c>
      <c r="V163" s="105"/>
      <c r="AI163" s="436"/>
      <c r="AJ163" s="436"/>
      <c r="AK163" s="436"/>
    </row>
    <row r="164" spans="2:37">
      <c r="B164" s="105"/>
      <c r="C164" s="445"/>
      <c r="D164" s="105"/>
      <c r="E164" s="105"/>
      <c r="F164" s="105"/>
      <c r="G164" s="105"/>
      <c r="H164" s="105">
        <v>20180815</v>
      </c>
      <c r="I164" s="111">
        <v>243</v>
      </c>
      <c r="J164" s="112" t="s">
        <v>993</v>
      </c>
      <c r="K164" s="112" t="s">
        <v>871</v>
      </c>
      <c r="L164" s="111">
        <v>42</v>
      </c>
      <c r="M164" s="112" t="s">
        <v>964</v>
      </c>
      <c r="N164" s="112" t="s">
        <v>871</v>
      </c>
      <c r="O164" s="112" t="s">
        <v>864</v>
      </c>
      <c r="P164" s="111">
        <v>17</v>
      </c>
      <c r="Q164" s="112" t="s">
        <v>964</v>
      </c>
      <c r="R164" s="112" t="s">
        <v>871</v>
      </c>
      <c r="S164" s="112" t="s">
        <v>864</v>
      </c>
      <c r="T164" s="112" t="s">
        <v>857</v>
      </c>
      <c r="U164" s="111">
        <v>17</v>
      </c>
      <c r="V164" s="105"/>
      <c r="AI164" s="436"/>
      <c r="AJ164" s="436"/>
      <c r="AK164" s="436"/>
    </row>
    <row r="165" spans="2:37" ht="56.1" customHeight="1">
      <c r="B165" s="105">
        <v>1.7</v>
      </c>
      <c r="C165" s="445"/>
      <c r="D165" s="105"/>
      <c r="E165" s="105"/>
      <c r="F165" s="105"/>
      <c r="G165" s="105" t="s">
        <v>848</v>
      </c>
      <c r="H165" s="105">
        <v>20180705</v>
      </c>
      <c r="I165" s="111">
        <v>240</v>
      </c>
      <c r="J165" s="112" t="s">
        <v>952</v>
      </c>
      <c r="K165" s="112" t="s">
        <v>70</v>
      </c>
      <c r="L165" s="111">
        <v>41</v>
      </c>
      <c r="M165" s="112" t="s">
        <v>960</v>
      </c>
      <c r="N165" s="112" t="s">
        <v>871</v>
      </c>
      <c r="O165" s="112" t="s">
        <v>961</v>
      </c>
      <c r="P165" s="111">
        <v>15</v>
      </c>
      <c r="Q165" s="112" t="s">
        <v>960</v>
      </c>
      <c r="R165" s="112" t="s">
        <v>871</v>
      </c>
      <c r="S165" s="112" t="s">
        <v>961</v>
      </c>
      <c r="T165" s="112" t="s">
        <v>869</v>
      </c>
      <c r="U165" s="111">
        <v>13</v>
      </c>
      <c r="V165" s="105"/>
      <c r="AI165" s="436"/>
      <c r="AJ165" s="436"/>
      <c r="AK165" s="436"/>
    </row>
    <row r="166" spans="2:37" ht="56.1" hidden="1" customHeight="1">
      <c r="B166" s="105">
        <v>1.7</v>
      </c>
      <c r="C166" s="445"/>
      <c r="D166" s="105"/>
      <c r="E166" s="105"/>
      <c r="F166" s="105"/>
      <c r="G166" s="105" t="s">
        <v>909</v>
      </c>
      <c r="H166" s="105" t="s">
        <v>532</v>
      </c>
      <c r="I166" s="111" t="s">
        <v>532</v>
      </c>
      <c r="J166" s="105" t="s">
        <v>532</v>
      </c>
      <c r="K166" s="105" t="s">
        <v>532</v>
      </c>
      <c r="L166" s="111" t="s">
        <v>532</v>
      </c>
      <c r="M166" s="105" t="s">
        <v>532</v>
      </c>
      <c r="N166" s="105" t="s">
        <v>532</v>
      </c>
      <c r="O166" s="105" t="s">
        <v>532</v>
      </c>
      <c r="P166" s="111" t="s">
        <v>532</v>
      </c>
      <c r="Q166" s="105" t="s">
        <v>532</v>
      </c>
      <c r="R166" s="112"/>
      <c r="S166" s="112"/>
      <c r="T166" s="112"/>
      <c r="U166" s="111"/>
      <c r="V166" s="105"/>
    </row>
    <row r="167" spans="2:37" hidden="1">
      <c r="B167" s="105"/>
      <c r="C167" s="445"/>
      <c r="D167" s="105"/>
      <c r="E167" s="105"/>
      <c r="F167" s="105"/>
      <c r="G167" s="105"/>
      <c r="H167" s="105" t="s">
        <v>532</v>
      </c>
      <c r="I167" s="111" t="s">
        <v>532</v>
      </c>
      <c r="J167" s="105" t="s">
        <v>532</v>
      </c>
      <c r="K167" s="105" t="s">
        <v>532</v>
      </c>
      <c r="L167" s="111" t="s">
        <v>532</v>
      </c>
      <c r="M167" s="105" t="s">
        <v>532</v>
      </c>
      <c r="N167" s="105" t="s">
        <v>532</v>
      </c>
      <c r="O167" s="105" t="s">
        <v>532</v>
      </c>
      <c r="P167" s="111" t="s">
        <v>532</v>
      </c>
      <c r="Q167" s="105" t="s">
        <v>532</v>
      </c>
      <c r="R167" s="112"/>
      <c r="S167" s="112"/>
      <c r="T167" s="112"/>
      <c r="U167" s="111"/>
      <c r="V167" s="105"/>
    </row>
    <row r="168" spans="2:37" hidden="1">
      <c r="B168" s="105"/>
      <c r="C168" s="445"/>
      <c r="D168" s="105"/>
      <c r="E168" s="105"/>
      <c r="F168" s="105"/>
      <c r="G168" s="105"/>
      <c r="H168" s="105" t="s">
        <v>532</v>
      </c>
      <c r="I168" s="111" t="s">
        <v>532</v>
      </c>
      <c r="J168" s="105" t="s">
        <v>532</v>
      </c>
      <c r="K168" s="105" t="s">
        <v>532</v>
      </c>
      <c r="L168" s="111" t="s">
        <v>532</v>
      </c>
      <c r="M168" s="105" t="s">
        <v>532</v>
      </c>
      <c r="N168" s="105" t="s">
        <v>532</v>
      </c>
      <c r="O168" s="105" t="s">
        <v>532</v>
      </c>
      <c r="P168" s="111" t="s">
        <v>532</v>
      </c>
      <c r="Q168" s="105" t="s">
        <v>532</v>
      </c>
      <c r="R168" s="112"/>
      <c r="S168" s="112"/>
      <c r="T168" s="112"/>
      <c r="U168" s="111"/>
      <c r="V168" s="105"/>
    </row>
    <row r="169" spans="2:37" hidden="1">
      <c r="B169" s="105"/>
      <c r="C169" s="445"/>
      <c r="D169" s="105"/>
      <c r="E169" s="105"/>
      <c r="F169" s="105"/>
      <c r="G169" s="105"/>
      <c r="H169" s="105" t="s">
        <v>532</v>
      </c>
      <c r="I169" s="111" t="s">
        <v>532</v>
      </c>
      <c r="J169" s="105" t="s">
        <v>532</v>
      </c>
      <c r="K169" s="105" t="s">
        <v>532</v>
      </c>
      <c r="L169" s="111" t="s">
        <v>532</v>
      </c>
      <c r="M169" s="105" t="s">
        <v>532</v>
      </c>
      <c r="N169" s="105" t="s">
        <v>532</v>
      </c>
      <c r="O169" s="105" t="s">
        <v>532</v>
      </c>
      <c r="P169" s="111" t="s">
        <v>532</v>
      </c>
      <c r="Q169" s="105" t="s">
        <v>532</v>
      </c>
      <c r="R169" s="112"/>
      <c r="S169" s="112"/>
      <c r="T169" s="112"/>
      <c r="U169" s="111"/>
      <c r="V169" s="105"/>
    </row>
    <row r="170" spans="2:37" hidden="1">
      <c r="B170" s="105"/>
      <c r="C170" s="445"/>
      <c r="D170" s="105"/>
      <c r="E170" s="105"/>
      <c r="F170" s="105"/>
      <c r="G170" s="105"/>
      <c r="H170" s="105" t="s">
        <v>532</v>
      </c>
      <c r="I170" s="111" t="s">
        <v>532</v>
      </c>
      <c r="J170" s="105" t="s">
        <v>532</v>
      </c>
      <c r="K170" s="105" t="s">
        <v>532</v>
      </c>
      <c r="L170" s="111" t="s">
        <v>532</v>
      </c>
      <c r="M170" s="105" t="s">
        <v>532</v>
      </c>
      <c r="N170" s="105" t="s">
        <v>532</v>
      </c>
      <c r="O170" s="105" t="s">
        <v>532</v>
      </c>
      <c r="P170" s="111" t="s">
        <v>532</v>
      </c>
      <c r="Q170" s="105" t="s">
        <v>532</v>
      </c>
      <c r="R170" s="112"/>
      <c r="S170" s="112"/>
      <c r="T170" s="112"/>
      <c r="U170" s="111"/>
      <c r="V170" s="105"/>
    </row>
    <row r="171" spans="2:37" hidden="1">
      <c r="B171" s="105"/>
      <c r="C171" s="445"/>
      <c r="D171" s="105"/>
      <c r="E171" s="105"/>
      <c r="F171" s="105"/>
      <c r="G171" s="105"/>
      <c r="H171" s="105" t="s">
        <v>532</v>
      </c>
      <c r="I171" s="111" t="s">
        <v>532</v>
      </c>
      <c r="J171" s="105" t="s">
        <v>532</v>
      </c>
      <c r="K171" s="105" t="s">
        <v>532</v>
      </c>
      <c r="L171" s="111" t="s">
        <v>532</v>
      </c>
      <c r="M171" s="105" t="s">
        <v>532</v>
      </c>
      <c r="N171" s="105" t="s">
        <v>532</v>
      </c>
      <c r="O171" s="105" t="s">
        <v>532</v>
      </c>
      <c r="P171" s="111" t="s">
        <v>532</v>
      </c>
      <c r="Q171" s="105" t="s">
        <v>532</v>
      </c>
      <c r="R171" s="112"/>
      <c r="S171" s="112"/>
      <c r="T171" s="112"/>
      <c r="U171" s="111"/>
      <c r="V171" s="105"/>
    </row>
    <row r="172" spans="2:37" hidden="1">
      <c r="B172" s="105"/>
      <c r="C172" s="445"/>
      <c r="D172" s="105"/>
      <c r="E172" s="105"/>
      <c r="F172" s="105"/>
      <c r="G172" s="105"/>
      <c r="H172" s="105" t="s">
        <v>532</v>
      </c>
      <c r="I172" s="111" t="s">
        <v>532</v>
      </c>
      <c r="J172" s="105" t="s">
        <v>532</v>
      </c>
      <c r="K172" s="105" t="s">
        <v>532</v>
      </c>
      <c r="L172" s="111" t="s">
        <v>532</v>
      </c>
      <c r="M172" s="105" t="s">
        <v>532</v>
      </c>
      <c r="N172" s="105" t="s">
        <v>532</v>
      </c>
      <c r="O172" s="105" t="s">
        <v>532</v>
      </c>
      <c r="P172" s="111" t="s">
        <v>532</v>
      </c>
      <c r="Q172" s="105" t="s">
        <v>532</v>
      </c>
      <c r="R172" s="112"/>
      <c r="S172" s="112"/>
      <c r="T172" s="112"/>
      <c r="U172" s="111"/>
      <c r="V172" s="105"/>
    </row>
    <row r="173" spans="2:37" hidden="1">
      <c r="B173" s="105"/>
      <c r="C173" s="445"/>
      <c r="D173" s="105"/>
      <c r="E173" s="105"/>
      <c r="F173" s="105"/>
      <c r="G173" s="105"/>
      <c r="H173" s="105" t="s">
        <v>532</v>
      </c>
      <c r="I173" s="111" t="s">
        <v>532</v>
      </c>
      <c r="J173" s="105" t="s">
        <v>532</v>
      </c>
      <c r="K173" s="105" t="s">
        <v>532</v>
      </c>
      <c r="L173" s="111" t="s">
        <v>532</v>
      </c>
      <c r="M173" s="105" t="s">
        <v>532</v>
      </c>
      <c r="N173" s="105" t="s">
        <v>532</v>
      </c>
      <c r="O173" s="105" t="s">
        <v>532</v>
      </c>
      <c r="P173" s="111" t="s">
        <v>532</v>
      </c>
      <c r="Q173" s="105" t="s">
        <v>532</v>
      </c>
      <c r="R173" s="112"/>
      <c r="S173" s="112"/>
      <c r="T173" s="112"/>
      <c r="U173" s="111"/>
      <c r="V173" s="105"/>
    </row>
    <row r="174" spans="2:37" hidden="1">
      <c r="B174" s="105"/>
      <c r="C174" s="445"/>
      <c r="D174" s="105"/>
      <c r="E174" s="105"/>
      <c r="F174" s="105"/>
      <c r="G174" s="105"/>
      <c r="H174" s="105" t="s">
        <v>532</v>
      </c>
      <c r="I174" s="111" t="s">
        <v>532</v>
      </c>
      <c r="J174" s="105" t="s">
        <v>532</v>
      </c>
      <c r="K174" s="105" t="s">
        <v>532</v>
      </c>
      <c r="L174" s="111" t="s">
        <v>532</v>
      </c>
      <c r="M174" s="105" t="s">
        <v>532</v>
      </c>
      <c r="N174" s="105" t="s">
        <v>532</v>
      </c>
      <c r="O174" s="105" t="s">
        <v>532</v>
      </c>
      <c r="P174" s="111" t="s">
        <v>532</v>
      </c>
      <c r="Q174" s="105" t="s">
        <v>532</v>
      </c>
      <c r="R174" s="112"/>
      <c r="S174" s="112"/>
      <c r="T174" s="112"/>
      <c r="U174" s="111"/>
      <c r="V174" s="105"/>
    </row>
    <row r="175" spans="2:37" ht="56.1" hidden="1" customHeight="1">
      <c r="B175" s="105">
        <v>1.7</v>
      </c>
      <c r="C175" s="445"/>
      <c r="D175" s="105"/>
      <c r="E175" s="105"/>
      <c r="F175" s="105"/>
      <c r="G175" s="105" t="s">
        <v>909</v>
      </c>
      <c r="H175" s="105" t="s">
        <v>532</v>
      </c>
      <c r="I175" s="111" t="s">
        <v>532</v>
      </c>
      <c r="J175" s="105" t="s">
        <v>532</v>
      </c>
      <c r="K175" s="105" t="s">
        <v>532</v>
      </c>
      <c r="L175" s="111" t="s">
        <v>532</v>
      </c>
      <c r="M175" s="105" t="s">
        <v>532</v>
      </c>
      <c r="N175" s="105" t="s">
        <v>532</v>
      </c>
      <c r="O175" s="105" t="s">
        <v>532</v>
      </c>
      <c r="P175" s="111" t="s">
        <v>532</v>
      </c>
      <c r="Q175" s="105" t="s">
        <v>532</v>
      </c>
      <c r="R175" s="112"/>
      <c r="S175" s="112"/>
      <c r="T175" s="112"/>
      <c r="U175" s="111"/>
      <c r="V175" s="105"/>
    </row>
    <row r="176" spans="2:37" ht="13.5" customHeight="1">
      <c r="B176" s="105">
        <v>1.8</v>
      </c>
      <c r="C176" s="445" t="s">
        <v>994</v>
      </c>
      <c r="D176" s="105"/>
      <c r="E176" s="105"/>
      <c r="F176" s="105"/>
      <c r="G176" s="105" t="s">
        <v>848</v>
      </c>
      <c r="H176" s="105">
        <v>20180109</v>
      </c>
      <c r="I176" s="111">
        <v>362</v>
      </c>
      <c r="J176" s="112" t="s">
        <v>951</v>
      </c>
      <c r="K176" s="112" t="s">
        <v>880</v>
      </c>
      <c r="L176" s="111">
        <v>127</v>
      </c>
      <c r="M176" s="112" t="s">
        <v>951</v>
      </c>
      <c r="N176" s="112" t="s">
        <v>880</v>
      </c>
      <c r="O176" s="112" t="s">
        <v>884</v>
      </c>
      <c r="P176" s="111">
        <v>126</v>
      </c>
      <c r="Q176" s="112" t="s">
        <v>951</v>
      </c>
      <c r="R176" s="112" t="s">
        <v>880</v>
      </c>
      <c r="S176" s="112" t="s">
        <v>884</v>
      </c>
      <c r="T176" s="112" t="s">
        <v>921</v>
      </c>
      <c r="U176" s="111">
        <v>101</v>
      </c>
      <c r="V176" s="105"/>
      <c r="AI176" s="436">
        <f>AJ176</f>
        <v>140</v>
      </c>
      <c r="AJ176" s="436">
        <v>140</v>
      </c>
      <c r="AK176" s="436">
        <v>250</v>
      </c>
    </row>
    <row r="177" spans="2:37">
      <c r="B177" s="105"/>
      <c r="C177" s="445"/>
      <c r="D177" s="105"/>
      <c r="E177" s="105"/>
      <c r="F177" s="105"/>
      <c r="G177" s="105"/>
      <c r="H177" s="105">
        <v>20180508</v>
      </c>
      <c r="I177" s="111">
        <v>271</v>
      </c>
      <c r="J177" s="112" t="s">
        <v>966</v>
      </c>
      <c r="K177" s="112" t="s">
        <v>860</v>
      </c>
      <c r="L177" s="111">
        <v>100</v>
      </c>
      <c r="M177" s="112" t="s">
        <v>966</v>
      </c>
      <c r="N177" s="112" t="s">
        <v>860</v>
      </c>
      <c r="O177" s="112" t="s">
        <v>885</v>
      </c>
      <c r="P177" s="111">
        <v>100</v>
      </c>
      <c r="Q177" s="112" t="s">
        <v>966</v>
      </c>
      <c r="R177" s="112" t="s">
        <v>860</v>
      </c>
      <c r="S177" s="112" t="s">
        <v>885</v>
      </c>
      <c r="T177" s="112" t="s">
        <v>875</v>
      </c>
      <c r="U177" s="111">
        <v>100</v>
      </c>
      <c r="V177" s="105"/>
      <c r="AI177" s="436"/>
      <c r="AJ177" s="436"/>
      <c r="AK177" s="436"/>
    </row>
    <row r="178" spans="2:37">
      <c r="B178" s="105"/>
      <c r="C178" s="445"/>
      <c r="D178" s="105"/>
      <c r="E178" s="105"/>
      <c r="F178" s="105"/>
      <c r="G178" s="105"/>
      <c r="H178" s="105">
        <v>20180808</v>
      </c>
      <c r="I178" s="111">
        <v>257</v>
      </c>
      <c r="J178" s="112" t="s">
        <v>969</v>
      </c>
      <c r="K178" s="112" t="s">
        <v>853</v>
      </c>
      <c r="L178" s="111">
        <v>95</v>
      </c>
      <c r="M178" s="112" t="s">
        <v>957</v>
      </c>
      <c r="N178" s="112" t="s">
        <v>880</v>
      </c>
      <c r="O178" s="112" t="s">
        <v>954</v>
      </c>
      <c r="P178" s="111">
        <v>71</v>
      </c>
      <c r="Q178" s="112" t="s">
        <v>957</v>
      </c>
      <c r="R178" s="112" t="s">
        <v>880</v>
      </c>
      <c r="S178" s="112" t="s">
        <v>954</v>
      </c>
      <c r="T178" s="112" t="s">
        <v>958</v>
      </c>
      <c r="U178" s="111">
        <v>71</v>
      </c>
      <c r="V178" s="105"/>
      <c r="AI178" s="436"/>
      <c r="AJ178" s="436"/>
      <c r="AK178" s="436"/>
    </row>
    <row r="179" spans="2:37">
      <c r="B179" s="105"/>
      <c r="C179" s="445"/>
      <c r="D179" s="105"/>
      <c r="E179" s="105"/>
      <c r="F179" s="105"/>
      <c r="G179" s="105"/>
      <c r="H179" s="105">
        <v>20180807</v>
      </c>
      <c r="I179" s="111">
        <v>243</v>
      </c>
      <c r="J179" s="112" t="s">
        <v>957</v>
      </c>
      <c r="K179" s="112" t="s">
        <v>880</v>
      </c>
      <c r="L179" s="111">
        <v>76</v>
      </c>
      <c r="M179" s="112" t="s">
        <v>953</v>
      </c>
      <c r="N179" s="112" t="s">
        <v>853</v>
      </c>
      <c r="O179" s="112" t="s">
        <v>954</v>
      </c>
      <c r="P179" s="111">
        <v>69</v>
      </c>
      <c r="Q179" s="112" t="s">
        <v>953</v>
      </c>
      <c r="R179" s="112" t="s">
        <v>853</v>
      </c>
      <c r="S179" s="112" t="s">
        <v>954</v>
      </c>
      <c r="T179" s="112" t="s">
        <v>955</v>
      </c>
      <c r="U179" s="111">
        <v>69</v>
      </c>
      <c r="V179" s="105"/>
      <c r="AI179" s="436"/>
      <c r="AJ179" s="436"/>
      <c r="AK179" s="436"/>
    </row>
    <row r="180" spans="2:37">
      <c r="B180" s="105"/>
      <c r="C180" s="445"/>
      <c r="D180" s="105"/>
      <c r="E180" s="105"/>
      <c r="F180" s="105"/>
      <c r="G180" s="105"/>
      <c r="H180" s="105">
        <v>20180108</v>
      </c>
      <c r="I180" s="111">
        <v>235</v>
      </c>
      <c r="J180" s="112" t="s">
        <v>962</v>
      </c>
      <c r="K180" s="112" t="s">
        <v>70</v>
      </c>
      <c r="L180" s="111">
        <v>75</v>
      </c>
      <c r="M180" s="112" t="s">
        <v>962</v>
      </c>
      <c r="N180" s="112" t="s">
        <v>70</v>
      </c>
      <c r="O180" s="112" t="s">
        <v>963</v>
      </c>
      <c r="P180" s="111">
        <v>65</v>
      </c>
      <c r="Q180" s="112" t="s">
        <v>962</v>
      </c>
      <c r="R180" s="112" t="s">
        <v>70</v>
      </c>
      <c r="S180" s="112" t="s">
        <v>963</v>
      </c>
      <c r="T180" s="112" t="s">
        <v>958</v>
      </c>
      <c r="U180" s="111">
        <v>65</v>
      </c>
      <c r="V180" s="105"/>
      <c r="AI180" s="436"/>
      <c r="AJ180" s="436"/>
      <c r="AK180" s="436"/>
    </row>
    <row r="181" spans="2:37">
      <c r="B181" s="105"/>
      <c r="C181" s="445"/>
      <c r="D181" s="105"/>
      <c r="E181" s="105"/>
      <c r="F181" s="105"/>
      <c r="G181" s="105"/>
      <c r="H181" s="105">
        <v>20180809</v>
      </c>
      <c r="I181" s="111">
        <v>220</v>
      </c>
      <c r="J181" s="112" t="s">
        <v>953</v>
      </c>
      <c r="K181" s="112" t="s">
        <v>853</v>
      </c>
      <c r="L181" s="111">
        <v>75</v>
      </c>
      <c r="M181" s="112" t="s">
        <v>950</v>
      </c>
      <c r="N181" s="112" t="s">
        <v>856</v>
      </c>
      <c r="O181" s="112" t="s">
        <v>921</v>
      </c>
      <c r="P181" s="111">
        <v>56</v>
      </c>
      <c r="Q181" s="112" t="s">
        <v>950</v>
      </c>
      <c r="R181" s="112" t="s">
        <v>856</v>
      </c>
      <c r="S181" s="112" t="s">
        <v>921</v>
      </c>
      <c r="T181" s="112" t="s">
        <v>877</v>
      </c>
      <c r="U181" s="111">
        <v>56</v>
      </c>
      <c r="V181" s="105"/>
      <c r="AI181" s="436"/>
      <c r="AJ181" s="436"/>
      <c r="AK181" s="436"/>
    </row>
    <row r="182" spans="2:37">
      <c r="B182" s="105"/>
      <c r="C182" s="445"/>
      <c r="D182" s="105"/>
      <c r="E182" s="105"/>
      <c r="F182" s="105"/>
      <c r="G182" s="105"/>
      <c r="H182" s="105">
        <v>20171019</v>
      </c>
      <c r="I182" s="111">
        <v>219</v>
      </c>
      <c r="J182" s="112" t="s">
        <v>950</v>
      </c>
      <c r="K182" s="112" t="s">
        <v>856</v>
      </c>
      <c r="L182" s="111">
        <v>68</v>
      </c>
      <c r="M182" s="112" t="s">
        <v>960</v>
      </c>
      <c r="N182" s="112" t="s">
        <v>871</v>
      </c>
      <c r="O182" s="112" t="s">
        <v>961</v>
      </c>
      <c r="P182" s="111">
        <v>51</v>
      </c>
      <c r="Q182" s="112" t="s">
        <v>969</v>
      </c>
      <c r="R182" s="112" t="s">
        <v>887</v>
      </c>
      <c r="S182" s="112" t="s">
        <v>894</v>
      </c>
      <c r="T182" s="112" t="s">
        <v>970</v>
      </c>
      <c r="U182" s="111">
        <v>43</v>
      </c>
      <c r="V182" s="105"/>
      <c r="AI182" s="436"/>
      <c r="AJ182" s="436"/>
      <c r="AK182" s="436"/>
    </row>
    <row r="183" spans="2:37">
      <c r="B183" s="105"/>
      <c r="C183" s="445"/>
      <c r="D183" s="105"/>
      <c r="E183" s="105"/>
      <c r="F183" s="105"/>
      <c r="G183" s="105"/>
      <c r="H183" s="105">
        <v>20180816</v>
      </c>
      <c r="I183" s="111">
        <v>215</v>
      </c>
      <c r="J183" s="112" t="s">
        <v>960</v>
      </c>
      <c r="K183" s="112" t="s">
        <v>871</v>
      </c>
      <c r="L183" s="111">
        <v>61</v>
      </c>
      <c r="M183" s="112" t="s">
        <v>969</v>
      </c>
      <c r="N183" s="112" t="s">
        <v>887</v>
      </c>
      <c r="O183" s="112" t="s">
        <v>894</v>
      </c>
      <c r="P183" s="111">
        <v>43</v>
      </c>
      <c r="Q183" s="112" t="s">
        <v>995</v>
      </c>
      <c r="R183" s="112" t="s">
        <v>860</v>
      </c>
      <c r="S183" s="112" t="s">
        <v>921</v>
      </c>
      <c r="T183" s="112" t="s">
        <v>869</v>
      </c>
      <c r="U183" s="111">
        <v>42</v>
      </c>
      <c r="V183" s="105"/>
      <c r="AI183" s="436"/>
      <c r="AJ183" s="436"/>
      <c r="AK183" s="436"/>
    </row>
    <row r="184" spans="2:37">
      <c r="B184" s="105"/>
      <c r="C184" s="445"/>
      <c r="D184" s="105"/>
      <c r="E184" s="105"/>
      <c r="F184" s="105"/>
      <c r="G184" s="105"/>
      <c r="H184" s="105">
        <v>20180709</v>
      </c>
      <c r="I184" s="111">
        <v>209</v>
      </c>
      <c r="J184" s="112" t="s">
        <v>996</v>
      </c>
      <c r="K184" s="112" t="s">
        <v>860</v>
      </c>
      <c r="L184" s="111">
        <v>53</v>
      </c>
      <c r="M184" s="112" t="s">
        <v>995</v>
      </c>
      <c r="N184" s="112" t="s">
        <v>860</v>
      </c>
      <c r="O184" s="112" t="s">
        <v>921</v>
      </c>
      <c r="P184" s="111">
        <v>42</v>
      </c>
      <c r="Q184" s="112" t="s">
        <v>969</v>
      </c>
      <c r="R184" s="112" t="s">
        <v>853</v>
      </c>
      <c r="S184" s="112" t="s">
        <v>885</v>
      </c>
      <c r="T184" s="112" t="s">
        <v>880</v>
      </c>
      <c r="U184" s="111">
        <v>40</v>
      </c>
      <c r="V184" s="105"/>
      <c r="AI184" s="436"/>
      <c r="AJ184" s="436"/>
      <c r="AK184" s="436"/>
    </row>
    <row r="185" spans="2:37" ht="42" customHeight="1">
      <c r="B185" s="105">
        <v>1.8</v>
      </c>
      <c r="C185" s="445"/>
      <c r="D185" s="105"/>
      <c r="E185" s="105"/>
      <c r="F185" s="105"/>
      <c r="G185" s="105" t="s">
        <v>848</v>
      </c>
      <c r="H185" s="105">
        <v>20180509</v>
      </c>
      <c r="I185" s="111">
        <v>197</v>
      </c>
      <c r="J185" s="112" t="s">
        <v>997</v>
      </c>
      <c r="K185" s="112" t="s">
        <v>850</v>
      </c>
      <c r="L185" s="111">
        <v>49</v>
      </c>
      <c r="M185" s="112" t="s">
        <v>969</v>
      </c>
      <c r="N185" s="112" t="s">
        <v>853</v>
      </c>
      <c r="O185" s="112" t="s">
        <v>885</v>
      </c>
      <c r="P185" s="111">
        <v>40</v>
      </c>
      <c r="Q185" s="112" t="s">
        <v>989</v>
      </c>
      <c r="R185" s="112" t="s">
        <v>871</v>
      </c>
      <c r="S185" s="112" t="s">
        <v>887</v>
      </c>
      <c r="T185" s="112" t="s">
        <v>856</v>
      </c>
      <c r="U185" s="111">
        <v>38</v>
      </c>
      <c r="V185" s="105"/>
      <c r="AI185" s="436"/>
      <c r="AJ185" s="436"/>
      <c r="AK185" s="436"/>
    </row>
    <row r="186" spans="2:37" ht="42" hidden="1" customHeight="1">
      <c r="B186" s="105">
        <v>1.8</v>
      </c>
      <c r="C186" s="445"/>
      <c r="D186" s="105"/>
      <c r="E186" s="105"/>
      <c r="F186" s="105"/>
      <c r="G186" s="105" t="s">
        <v>909</v>
      </c>
      <c r="H186" s="105">
        <v>20180807</v>
      </c>
      <c r="I186" s="111">
        <v>2478</v>
      </c>
      <c r="J186" s="112" t="s">
        <v>969</v>
      </c>
      <c r="K186" s="112" t="s">
        <v>853</v>
      </c>
      <c r="L186" s="111">
        <v>390</v>
      </c>
      <c r="M186" s="112" t="s">
        <v>959</v>
      </c>
      <c r="N186" s="112" t="s">
        <v>865</v>
      </c>
      <c r="O186" s="112" t="s">
        <v>859</v>
      </c>
      <c r="P186" s="111">
        <v>192</v>
      </c>
      <c r="Q186" s="112" t="s">
        <v>959</v>
      </c>
      <c r="R186" s="112" t="s">
        <v>865</v>
      </c>
      <c r="S186" s="112" t="s">
        <v>859</v>
      </c>
      <c r="T186" s="112" t="s">
        <v>882</v>
      </c>
      <c r="U186" s="111">
        <v>192</v>
      </c>
      <c r="V186" s="105"/>
    </row>
    <row r="187" spans="2:37" hidden="1">
      <c r="B187" s="105"/>
      <c r="C187" s="445"/>
      <c r="D187" s="105"/>
      <c r="E187" s="105"/>
      <c r="F187" s="105"/>
      <c r="G187" s="105"/>
      <c r="H187" s="105">
        <v>20180109</v>
      </c>
      <c r="I187" s="111">
        <v>2183</v>
      </c>
      <c r="J187" s="112" t="s">
        <v>969</v>
      </c>
      <c r="K187" s="112" t="s">
        <v>856</v>
      </c>
      <c r="L187" s="111">
        <v>291</v>
      </c>
      <c r="M187" s="112" t="s">
        <v>950</v>
      </c>
      <c r="N187" s="112" t="s">
        <v>856</v>
      </c>
      <c r="O187" s="112" t="s">
        <v>921</v>
      </c>
      <c r="P187" s="111">
        <v>184</v>
      </c>
      <c r="Q187" s="112" t="s">
        <v>950</v>
      </c>
      <c r="R187" s="112" t="s">
        <v>856</v>
      </c>
      <c r="S187" s="112" t="s">
        <v>921</v>
      </c>
      <c r="T187" s="112" t="s">
        <v>877</v>
      </c>
      <c r="U187" s="111">
        <v>184</v>
      </c>
      <c r="V187" s="105"/>
    </row>
    <row r="188" spans="2:37" hidden="1">
      <c r="B188" s="105"/>
      <c r="C188" s="445"/>
      <c r="D188" s="105"/>
      <c r="E188" s="105"/>
      <c r="F188" s="105"/>
      <c r="G188" s="105"/>
      <c r="H188" s="105">
        <v>20180808</v>
      </c>
      <c r="I188" s="111">
        <v>2051</v>
      </c>
      <c r="J188" s="112" t="s">
        <v>971</v>
      </c>
      <c r="K188" s="112" t="s">
        <v>860</v>
      </c>
      <c r="L188" s="111">
        <v>277</v>
      </c>
      <c r="M188" s="112" t="s">
        <v>953</v>
      </c>
      <c r="N188" s="112" t="s">
        <v>853</v>
      </c>
      <c r="O188" s="112" t="s">
        <v>954</v>
      </c>
      <c r="P188" s="111">
        <v>137</v>
      </c>
      <c r="Q188" s="112" t="s">
        <v>953</v>
      </c>
      <c r="R188" s="112" t="s">
        <v>853</v>
      </c>
      <c r="S188" s="112" t="s">
        <v>954</v>
      </c>
      <c r="T188" s="112" t="s">
        <v>955</v>
      </c>
      <c r="U188" s="111">
        <v>137</v>
      </c>
      <c r="V188" s="105"/>
    </row>
    <row r="189" spans="2:37" hidden="1">
      <c r="B189" s="105"/>
      <c r="C189" s="445"/>
      <c r="D189" s="105"/>
      <c r="E189" s="105"/>
      <c r="F189" s="105"/>
      <c r="G189" s="105"/>
      <c r="H189" s="105">
        <v>20180508</v>
      </c>
      <c r="I189" s="111">
        <v>1981</v>
      </c>
      <c r="J189" s="112" t="s">
        <v>927</v>
      </c>
      <c r="K189" s="112" t="s">
        <v>70</v>
      </c>
      <c r="L189" s="111">
        <v>258</v>
      </c>
      <c r="M189" s="112" t="s">
        <v>962</v>
      </c>
      <c r="N189" s="112" t="s">
        <v>70</v>
      </c>
      <c r="O189" s="112" t="s">
        <v>963</v>
      </c>
      <c r="P189" s="111">
        <v>128</v>
      </c>
      <c r="Q189" s="112" t="s">
        <v>962</v>
      </c>
      <c r="R189" s="112" t="s">
        <v>70</v>
      </c>
      <c r="S189" s="112" t="s">
        <v>963</v>
      </c>
      <c r="T189" s="112" t="s">
        <v>958</v>
      </c>
      <c r="U189" s="111">
        <v>127</v>
      </c>
      <c r="V189" s="105"/>
    </row>
    <row r="190" spans="2:37" hidden="1">
      <c r="B190" s="105"/>
      <c r="C190" s="445"/>
      <c r="D190" s="105"/>
      <c r="E190" s="105"/>
      <c r="F190" s="105"/>
      <c r="G190" s="105"/>
      <c r="H190" s="105">
        <v>20180309</v>
      </c>
      <c r="I190" s="111">
        <v>1921</v>
      </c>
      <c r="J190" s="112" t="s">
        <v>972</v>
      </c>
      <c r="K190" s="112" t="s">
        <v>860</v>
      </c>
      <c r="L190" s="111">
        <v>257</v>
      </c>
      <c r="M190" s="112" t="s">
        <v>969</v>
      </c>
      <c r="N190" s="112" t="s">
        <v>856</v>
      </c>
      <c r="O190" s="112" t="s">
        <v>872</v>
      </c>
      <c r="P190" s="111">
        <v>128</v>
      </c>
      <c r="Q190" s="112" t="s">
        <v>969</v>
      </c>
      <c r="R190" s="112" t="s">
        <v>856</v>
      </c>
      <c r="S190" s="112" t="s">
        <v>872</v>
      </c>
      <c r="T190" s="112" t="s">
        <v>940</v>
      </c>
      <c r="U190" s="111">
        <v>124</v>
      </c>
      <c r="V190" s="105"/>
    </row>
    <row r="191" spans="2:37" hidden="1">
      <c r="B191" s="105"/>
      <c r="C191" s="445"/>
      <c r="D191" s="105"/>
      <c r="E191" s="105"/>
      <c r="F191" s="105"/>
      <c r="G191" s="105"/>
      <c r="H191" s="105">
        <v>20180409</v>
      </c>
      <c r="I191" s="111">
        <v>1656</v>
      </c>
      <c r="J191" s="112" t="s">
        <v>849</v>
      </c>
      <c r="K191" s="112" t="s">
        <v>860</v>
      </c>
      <c r="L191" s="111">
        <v>241</v>
      </c>
      <c r="M191" s="112" t="s">
        <v>969</v>
      </c>
      <c r="N191" s="112" t="s">
        <v>853</v>
      </c>
      <c r="O191" s="112" t="s">
        <v>974</v>
      </c>
      <c r="P191" s="111">
        <v>123</v>
      </c>
      <c r="Q191" s="112" t="s">
        <v>973</v>
      </c>
      <c r="R191" s="112" t="s">
        <v>70</v>
      </c>
      <c r="S191" s="112" t="s">
        <v>940</v>
      </c>
      <c r="T191" s="112" t="s">
        <v>914</v>
      </c>
      <c r="U191" s="111">
        <v>115</v>
      </c>
      <c r="V191" s="105"/>
    </row>
    <row r="192" spans="2:37" hidden="1">
      <c r="B192" s="105"/>
      <c r="C192" s="445"/>
      <c r="D192" s="105"/>
      <c r="E192" s="105"/>
      <c r="F192" s="105"/>
      <c r="G192" s="105"/>
      <c r="H192" s="105">
        <v>20180710</v>
      </c>
      <c r="I192" s="111">
        <v>1649</v>
      </c>
      <c r="J192" s="112" t="s">
        <v>889</v>
      </c>
      <c r="K192" s="112" t="s">
        <v>865</v>
      </c>
      <c r="L192" s="111">
        <v>240</v>
      </c>
      <c r="M192" s="112" t="s">
        <v>973</v>
      </c>
      <c r="N192" s="112" t="s">
        <v>70</v>
      </c>
      <c r="O192" s="112" t="s">
        <v>940</v>
      </c>
      <c r="P192" s="111">
        <v>115</v>
      </c>
      <c r="Q192" s="112" t="s">
        <v>883</v>
      </c>
      <c r="R192" s="112" t="s">
        <v>867</v>
      </c>
      <c r="S192" s="112" t="s">
        <v>867</v>
      </c>
      <c r="T192" s="112" t="s">
        <v>923</v>
      </c>
      <c r="U192" s="111">
        <v>105</v>
      </c>
      <c r="V192" s="105"/>
    </row>
    <row r="193" spans="2:37" hidden="1">
      <c r="B193" s="105"/>
      <c r="C193" s="445"/>
      <c r="D193" s="105"/>
      <c r="E193" s="105"/>
      <c r="F193" s="105"/>
      <c r="G193" s="105"/>
      <c r="H193" s="105">
        <v>20180108</v>
      </c>
      <c r="I193" s="111">
        <v>1648</v>
      </c>
      <c r="J193" s="112" t="s">
        <v>953</v>
      </c>
      <c r="K193" s="112" t="s">
        <v>853</v>
      </c>
      <c r="L193" s="111">
        <v>239</v>
      </c>
      <c r="M193" s="112" t="s">
        <v>883</v>
      </c>
      <c r="N193" s="112" t="s">
        <v>867</v>
      </c>
      <c r="O193" s="112" t="s">
        <v>867</v>
      </c>
      <c r="P193" s="111">
        <v>105</v>
      </c>
      <c r="Q193" s="112" t="s">
        <v>969</v>
      </c>
      <c r="R193" s="112" t="s">
        <v>853</v>
      </c>
      <c r="S193" s="112" t="s">
        <v>974</v>
      </c>
      <c r="T193" s="112" t="s">
        <v>864</v>
      </c>
      <c r="U193" s="111">
        <v>92</v>
      </c>
      <c r="V193" s="105"/>
    </row>
    <row r="194" spans="2:37" hidden="1">
      <c r="B194" s="105"/>
      <c r="C194" s="445"/>
      <c r="D194" s="105"/>
      <c r="E194" s="105"/>
      <c r="F194" s="105"/>
      <c r="G194" s="105"/>
      <c r="H194" s="105">
        <v>20171108</v>
      </c>
      <c r="I194" s="111">
        <v>1644</v>
      </c>
      <c r="J194" s="112" t="s">
        <v>911</v>
      </c>
      <c r="K194" s="112" t="s">
        <v>856</v>
      </c>
      <c r="L194" s="111">
        <v>238</v>
      </c>
      <c r="M194" s="112" t="s">
        <v>969</v>
      </c>
      <c r="N194" s="112" t="s">
        <v>853</v>
      </c>
      <c r="O194" s="112" t="s">
        <v>885</v>
      </c>
      <c r="P194" s="111">
        <v>86</v>
      </c>
      <c r="Q194" s="112" t="s">
        <v>969</v>
      </c>
      <c r="R194" s="112" t="s">
        <v>853</v>
      </c>
      <c r="S194" s="112" t="s">
        <v>885</v>
      </c>
      <c r="T194" s="112" t="s">
        <v>880</v>
      </c>
      <c r="U194" s="111">
        <v>86</v>
      </c>
      <c r="V194" s="105"/>
    </row>
    <row r="195" spans="2:37" ht="42" hidden="1" customHeight="1">
      <c r="B195" s="105">
        <v>1.8</v>
      </c>
      <c r="C195" s="445"/>
      <c r="D195" s="105"/>
      <c r="E195" s="105"/>
      <c r="F195" s="105"/>
      <c r="G195" s="105" t="s">
        <v>909</v>
      </c>
      <c r="H195" s="105">
        <v>20180308</v>
      </c>
      <c r="I195" s="111">
        <v>1612</v>
      </c>
      <c r="J195" s="112" t="s">
        <v>971</v>
      </c>
      <c r="K195" s="112" t="s">
        <v>853</v>
      </c>
      <c r="L195" s="111">
        <v>236</v>
      </c>
      <c r="M195" s="112" t="s">
        <v>976</v>
      </c>
      <c r="N195" s="112" t="s">
        <v>850</v>
      </c>
      <c r="O195" s="112" t="s">
        <v>977</v>
      </c>
      <c r="P195" s="111">
        <v>83</v>
      </c>
      <c r="Q195" s="112" t="s">
        <v>976</v>
      </c>
      <c r="R195" s="112" t="s">
        <v>850</v>
      </c>
      <c r="S195" s="112" t="s">
        <v>977</v>
      </c>
      <c r="T195" s="112" t="s">
        <v>977</v>
      </c>
      <c r="U195" s="111">
        <v>83</v>
      </c>
      <c r="V195" s="105"/>
    </row>
    <row r="196" spans="2:37" ht="13.5" customHeight="1">
      <c r="B196" s="105">
        <v>1.9</v>
      </c>
      <c r="C196" s="445" t="s">
        <v>998</v>
      </c>
      <c r="D196" s="105"/>
      <c r="E196" s="105"/>
      <c r="F196" s="105"/>
      <c r="G196" s="105"/>
      <c r="H196" s="105">
        <v>20180816</v>
      </c>
      <c r="I196" s="111">
        <v>680</v>
      </c>
      <c r="J196" s="112" t="s">
        <v>999</v>
      </c>
      <c r="K196" s="112" t="s">
        <v>856</v>
      </c>
      <c r="L196" s="111">
        <v>95</v>
      </c>
      <c r="M196" s="112" t="s">
        <v>1000</v>
      </c>
      <c r="N196" s="112" t="s">
        <v>70</v>
      </c>
      <c r="O196" s="112" t="s">
        <v>856</v>
      </c>
      <c r="P196" s="111">
        <v>7</v>
      </c>
      <c r="Q196" s="112" t="s">
        <v>1001</v>
      </c>
      <c r="R196" s="112" t="s">
        <v>70</v>
      </c>
      <c r="S196" s="112" t="s">
        <v>894</v>
      </c>
      <c r="T196" s="112" t="s">
        <v>914</v>
      </c>
      <c r="U196" s="111">
        <v>4</v>
      </c>
      <c r="V196" s="105"/>
      <c r="AI196" s="436">
        <f>AJ196</f>
        <v>14</v>
      </c>
      <c r="AJ196" s="436">
        <f>7*2</f>
        <v>14</v>
      </c>
      <c r="AK196" s="436">
        <f>100*2</f>
        <v>200</v>
      </c>
    </row>
    <row r="197" spans="2:37">
      <c r="B197" s="105"/>
      <c r="C197" s="445"/>
      <c r="D197" s="105"/>
      <c r="E197" s="105"/>
      <c r="F197" s="105"/>
      <c r="G197" s="105"/>
      <c r="H197" s="105">
        <v>20180717</v>
      </c>
      <c r="I197" s="111">
        <v>673</v>
      </c>
      <c r="J197" s="112" t="s">
        <v>965</v>
      </c>
      <c r="K197" s="112" t="s">
        <v>882</v>
      </c>
      <c r="L197" s="111">
        <v>91</v>
      </c>
      <c r="M197" s="112" t="s">
        <v>1002</v>
      </c>
      <c r="N197" s="112" t="s">
        <v>70</v>
      </c>
      <c r="O197" s="112" t="s">
        <v>890</v>
      </c>
      <c r="P197" s="111">
        <v>7</v>
      </c>
      <c r="Q197" s="112" t="s">
        <v>1000</v>
      </c>
      <c r="R197" s="112" t="s">
        <v>850</v>
      </c>
      <c r="S197" s="112" t="s">
        <v>858</v>
      </c>
      <c r="T197" s="112" t="s">
        <v>850</v>
      </c>
      <c r="U197" s="111">
        <v>3</v>
      </c>
      <c r="V197" s="105"/>
      <c r="AI197" s="436"/>
      <c r="AJ197" s="436"/>
      <c r="AK197" s="436"/>
    </row>
    <row r="198" spans="2:37">
      <c r="B198" s="105"/>
      <c r="C198" s="445"/>
      <c r="D198" s="105"/>
      <c r="E198" s="105"/>
      <c r="F198" s="105"/>
      <c r="G198" s="105"/>
      <c r="H198" s="105">
        <v>20180815</v>
      </c>
      <c r="I198" s="111">
        <v>671</v>
      </c>
      <c r="J198" s="112" t="s">
        <v>1000</v>
      </c>
      <c r="K198" s="112" t="s">
        <v>850</v>
      </c>
      <c r="L198" s="111">
        <v>89</v>
      </c>
      <c r="M198" s="112" t="s">
        <v>1003</v>
      </c>
      <c r="N198" s="112" t="s">
        <v>882</v>
      </c>
      <c r="O198" s="112" t="s">
        <v>968</v>
      </c>
      <c r="P198" s="111">
        <v>7</v>
      </c>
      <c r="Q198" s="112" t="s">
        <v>1004</v>
      </c>
      <c r="R198" s="112" t="s">
        <v>882</v>
      </c>
      <c r="S198" s="112" t="s">
        <v>854</v>
      </c>
      <c r="T198" s="112" t="s">
        <v>873</v>
      </c>
      <c r="U198" s="111">
        <v>3</v>
      </c>
      <c r="V198" s="105"/>
      <c r="AI198" s="436"/>
      <c r="AJ198" s="436"/>
      <c r="AK198" s="436"/>
    </row>
    <row r="199" spans="2:37">
      <c r="B199" s="105"/>
      <c r="C199" s="445"/>
      <c r="D199" s="105"/>
      <c r="E199" s="105"/>
      <c r="F199" s="105"/>
      <c r="G199" s="105"/>
      <c r="H199" s="105">
        <v>20180716</v>
      </c>
      <c r="I199" s="111">
        <v>671</v>
      </c>
      <c r="J199" s="112" t="s">
        <v>1004</v>
      </c>
      <c r="K199" s="112" t="s">
        <v>882</v>
      </c>
      <c r="L199" s="111">
        <v>88</v>
      </c>
      <c r="M199" s="112" t="s">
        <v>1005</v>
      </c>
      <c r="N199" s="112" t="s">
        <v>882</v>
      </c>
      <c r="O199" s="112" t="s">
        <v>924</v>
      </c>
      <c r="P199" s="111">
        <v>7</v>
      </c>
      <c r="Q199" s="112" t="s">
        <v>1006</v>
      </c>
      <c r="R199" s="112" t="s">
        <v>871</v>
      </c>
      <c r="S199" s="112" t="s">
        <v>940</v>
      </c>
      <c r="T199" s="112" t="s">
        <v>977</v>
      </c>
      <c r="U199" s="111">
        <v>3</v>
      </c>
      <c r="V199" s="105"/>
      <c r="AI199" s="436"/>
      <c r="AJ199" s="436"/>
      <c r="AK199" s="436"/>
    </row>
    <row r="200" spans="2:37">
      <c r="B200" s="105"/>
      <c r="C200" s="445"/>
      <c r="D200" s="105"/>
      <c r="E200" s="105"/>
      <c r="F200" s="105"/>
      <c r="G200" s="105"/>
      <c r="H200" s="105">
        <v>20180719</v>
      </c>
      <c r="I200" s="111">
        <v>644</v>
      </c>
      <c r="J200" s="112" t="s">
        <v>981</v>
      </c>
      <c r="K200" s="112" t="s">
        <v>882</v>
      </c>
      <c r="L200" s="111">
        <v>88</v>
      </c>
      <c r="M200" s="112" t="s">
        <v>1007</v>
      </c>
      <c r="N200" s="112" t="s">
        <v>856</v>
      </c>
      <c r="O200" s="112" t="s">
        <v>880</v>
      </c>
      <c r="P200" s="111">
        <v>7</v>
      </c>
      <c r="Q200" s="112" t="s">
        <v>1008</v>
      </c>
      <c r="R200" s="112" t="s">
        <v>850</v>
      </c>
      <c r="S200" s="112" t="s">
        <v>869</v>
      </c>
      <c r="T200" s="112" t="s">
        <v>897</v>
      </c>
      <c r="U200" s="111">
        <v>2</v>
      </c>
      <c r="V200" s="105"/>
      <c r="AI200" s="436"/>
      <c r="AJ200" s="436"/>
      <c r="AK200" s="436"/>
    </row>
    <row r="201" spans="2:37">
      <c r="B201" s="105"/>
      <c r="C201" s="445"/>
      <c r="D201" s="105"/>
      <c r="E201" s="105"/>
      <c r="F201" s="105"/>
      <c r="G201" s="105"/>
      <c r="H201" s="105">
        <v>20180718</v>
      </c>
      <c r="I201" s="111">
        <v>640</v>
      </c>
      <c r="J201" s="112" t="s">
        <v>952</v>
      </c>
      <c r="K201" s="112" t="s">
        <v>865</v>
      </c>
      <c r="L201" s="111">
        <v>85</v>
      </c>
      <c r="M201" s="112" t="s">
        <v>1003</v>
      </c>
      <c r="N201" s="112" t="s">
        <v>865</v>
      </c>
      <c r="O201" s="112" t="s">
        <v>859</v>
      </c>
      <c r="P201" s="111">
        <v>6</v>
      </c>
      <c r="Q201" s="112" t="s">
        <v>1009</v>
      </c>
      <c r="R201" s="112" t="s">
        <v>882</v>
      </c>
      <c r="S201" s="112" t="s">
        <v>888</v>
      </c>
      <c r="T201" s="112" t="s">
        <v>888</v>
      </c>
      <c r="U201" s="111">
        <v>2</v>
      </c>
      <c r="V201" s="105"/>
      <c r="AI201" s="436"/>
      <c r="AJ201" s="436"/>
      <c r="AK201" s="436"/>
    </row>
    <row r="202" spans="2:37">
      <c r="B202" s="105"/>
      <c r="C202" s="445"/>
      <c r="D202" s="105"/>
      <c r="E202" s="105"/>
      <c r="F202" s="105"/>
      <c r="G202" s="105"/>
      <c r="H202" s="105">
        <v>20180725</v>
      </c>
      <c r="I202" s="111">
        <v>632</v>
      </c>
      <c r="J202" s="112" t="s">
        <v>965</v>
      </c>
      <c r="K202" s="112" t="s">
        <v>850</v>
      </c>
      <c r="L202" s="111">
        <v>85</v>
      </c>
      <c r="M202" s="112" t="s">
        <v>849</v>
      </c>
      <c r="N202" s="112" t="s">
        <v>882</v>
      </c>
      <c r="O202" s="112" t="s">
        <v>921</v>
      </c>
      <c r="P202" s="111">
        <v>6</v>
      </c>
      <c r="Q202" s="112" t="s">
        <v>1010</v>
      </c>
      <c r="R202" s="112" t="s">
        <v>860</v>
      </c>
      <c r="S202" s="112" t="s">
        <v>853</v>
      </c>
      <c r="T202" s="112" t="s">
        <v>977</v>
      </c>
      <c r="U202" s="111">
        <v>2</v>
      </c>
      <c r="V202" s="105"/>
      <c r="AI202" s="436"/>
      <c r="AJ202" s="436"/>
      <c r="AK202" s="436"/>
    </row>
    <row r="203" spans="2:37">
      <c r="B203" s="105"/>
      <c r="C203" s="445"/>
      <c r="D203" s="105"/>
      <c r="E203" s="105"/>
      <c r="F203" s="105"/>
      <c r="G203" s="105"/>
      <c r="H203" s="105">
        <v>20180813</v>
      </c>
      <c r="I203" s="111">
        <v>627</v>
      </c>
      <c r="J203" s="112" t="s">
        <v>956</v>
      </c>
      <c r="K203" s="112" t="s">
        <v>856</v>
      </c>
      <c r="L203" s="111">
        <v>85</v>
      </c>
      <c r="M203" s="112" t="s">
        <v>1011</v>
      </c>
      <c r="N203" s="112" t="s">
        <v>70</v>
      </c>
      <c r="O203" s="112" t="s">
        <v>958</v>
      </c>
      <c r="P203" s="111">
        <v>6</v>
      </c>
      <c r="Q203" s="112" t="s">
        <v>1012</v>
      </c>
      <c r="R203" s="112" t="s">
        <v>887</v>
      </c>
      <c r="S203" s="112" t="s">
        <v>872</v>
      </c>
      <c r="T203" s="112" t="s">
        <v>860</v>
      </c>
      <c r="U203" s="111">
        <v>2</v>
      </c>
      <c r="V203" s="105"/>
      <c r="AI203" s="436"/>
      <c r="AJ203" s="436"/>
      <c r="AK203" s="436"/>
    </row>
    <row r="204" spans="2:37">
      <c r="B204" s="105"/>
      <c r="C204" s="445"/>
      <c r="D204" s="105"/>
      <c r="E204" s="105"/>
      <c r="F204" s="105"/>
      <c r="G204" s="105"/>
      <c r="H204" s="105">
        <v>20180726</v>
      </c>
      <c r="I204" s="111">
        <v>620</v>
      </c>
      <c r="J204" s="112" t="s">
        <v>1013</v>
      </c>
      <c r="K204" s="112" t="s">
        <v>850</v>
      </c>
      <c r="L204" s="111">
        <v>83</v>
      </c>
      <c r="M204" s="112" t="s">
        <v>1014</v>
      </c>
      <c r="N204" s="112" t="s">
        <v>856</v>
      </c>
      <c r="O204" s="112" t="s">
        <v>854</v>
      </c>
      <c r="P204" s="111">
        <v>6</v>
      </c>
      <c r="Q204" s="112" t="s">
        <v>956</v>
      </c>
      <c r="R204" s="112" t="s">
        <v>853</v>
      </c>
      <c r="S204" s="112" t="s">
        <v>963</v>
      </c>
      <c r="T204" s="112" t="s">
        <v>877</v>
      </c>
      <c r="U204" s="111">
        <v>2</v>
      </c>
      <c r="V204" s="105"/>
      <c r="AI204" s="436"/>
      <c r="AJ204" s="436"/>
      <c r="AK204" s="436"/>
    </row>
    <row r="205" spans="2:37" ht="42" customHeight="1">
      <c r="B205" s="105">
        <v>1.9</v>
      </c>
      <c r="C205" s="445"/>
      <c r="D205" s="105"/>
      <c r="E205" s="105"/>
      <c r="F205" s="105"/>
      <c r="G205" s="105"/>
      <c r="H205" s="105">
        <v>20180612</v>
      </c>
      <c r="I205" s="111">
        <v>605</v>
      </c>
      <c r="J205" s="112" t="s">
        <v>993</v>
      </c>
      <c r="K205" s="112" t="s">
        <v>850</v>
      </c>
      <c r="L205" s="111">
        <v>82</v>
      </c>
      <c r="M205" s="112" t="s">
        <v>1015</v>
      </c>
      <c r="N205" s="112" t="s">
        <v>856</v>
      </c>
      <c r="O205" s="112" t="s">
        <v>887</v>
      </c>
      <c r="P205" s="111">
        <v>6</v>
      </c>
      <c r="Q205" s="112" t="s">
        <v>1016</v>
      </c>
      <c r="R205" s="112" t="s">
        <v>882</v>
      </c>
      <c r="S205" s="112" t="s">
        <v>897</v>
      </c>
      <c r="T205" s="112" t="s">
        <v>894</v>
      </c>
      <c r="U205" s="111">
        <v>2</v>
      </c>
      <c r="V205" s="105"/>
      <c r="AI205" s="436"/>
      <c r="AJ205" s="436"/>
      <c r="AK205" s="436"/>
    </row>
    <row r="206" spans="2:37" ht="13.5" customHeight="1">
      <c r="B206" s="445">
        <v>2</v>
      </c>
      <c r="C206" s="445" t="s">
        <v>1017</v>
      </c>
      <c r="D206" s="105"/>
      <c r="E206" s="105"/>
      <c r="F206" s="105"/>
      <c r="G206" s="105"/>
      <c r="H206" s="105">
        <v>20171219</v>
      </c>
      <c r="I206" s="111">
        <v>274</v>
      </c>
      <c r="J206" s="112" t="s">
        <v>916</v>
      </c>
      <c r="K206" s="112" t="s">
        <v>882</v>
      </c>
      <c r="L206" s="111">
        <v>40</v>
      </c>
      <c r="M206" s="112" t="s">
        <v>1018</v>
      </c>
      <c r="N206" s="112" t="s">
        <v>850</v>
      </c>
      <c r="O206" s="112" t="s">
        <v>852</v>
      </c>
      <c r="P206" s="111">
        <v>4</v>
      </c>
      <c r="Q206" s="112" t="s">
        <v>1019</v>
      </c>
      <c r="R206" s="112" t="s">
        <v>850</v>
      </c>
      <c r="S206" s="112" t="s">
        <v>940</v>
      </c>
      <c r="T206" s="112" t="s">
        <v>923</v>
      </c>
      <c r="U206" s="111">
        <v>2</v>
      </c>
      <c r="V206" s="105"/>
      <c r="AI206" s="436">
        <f>AJ206</f>
        <v>8</v>
      </c>
      <c r="AJ206" s="436">
        <f>4*2</f>
        <v>8</v>
      </c>
      <c r="AK206" s="436">
        <f>40*2</f>
        <v>80</v>
      </c>
    </row>
    <row r="207" spans="2:37">
      <c r="B207" s="445"/>
      <c r="C207" s="445"/>
      <c r="D207" s="105"/>
      <c r="E207" s="105"/>
      <c r="F207" s="105"/>
      <c r="G207" s="105"/>
      <c r="H207" s="105">
        <v>20171226</v>
      </c>
      <c r="I207" s="111">
        <v>254</v>
      </c>
      <c r="J207" s="112" t="s">
        <v>916</v>
      </c>
      <c r="K207" s="112" t="s">
        <v>871</v>
      </c>
      <c r="L207" s="111">
        <v>33</v>
      </c>
      <c r="M207" s="112" t="s">
        <v>922</v>
      </c>
      <c r="N207" s="112" t="s">
        <v>865</v>
      </c>
      <c r="O207" s="112" t="s">
        <v>902</v>
      </c>
      <c r="P207" s="111">
        <v>3</v>
      </c>
      <c r="Q207" s="112" t="s">
        <v>1020</v>
      </c>
      <c r="R207" s="112" t="s">
        <v>850</v>
      </c>
      <c r="S207" s="112" t="s">
        <v>977</v>
      </c>
      <c r="T207" s="112" t="s">
        <v>890</v>
      </c>
      <c r="U207" s="111">
        <v>2</v>
      </c>
      <c r="V207" s="105"/>
      <c r="AI207" s="436"/>
      <c r="AJ207" s="436"/>
      <c r="AK207" s="436"/>
    </row>
    <row r="208" spans="2:37">
      <c r="B208" s="445"/>
      <c r="C208" s="445"/>
      <c r="D208" s="105"/>
      <c r="E208" s="105"/>
      <c r="F208" s="105"/>
      <c r="G208" s="105"/>
      <c r="H208" s="105">
        <v>20171220</v>
      </c>
      <c r="I208" s="111">
        <v>249</v>
      </c>
      <c r="J208" s="112" t="s">
        <v>1021</v>
      </c>
      <c r="K208" s="112" t="s">
        <v>882</v>
      </c>
      <c r="L208" s="111">
        <v>33</v>
      </c>
      <c r="M208" s="112" t="s">
        <v>981</v>
      </c>
      <c r="N208" s="112" t="s">
        <v>850</v>
      </c>
      <c r="O208" s="112" t="s">
        <v>864</v>
      </c>
      <c r="P208" s="111">
        <v>3</v>
      </c>
      <c r="Q208" s="112" t="s">
        <v>1022</v>
      </c>
      <c r="R208" s="112" t="s">
        <v>867</v>
      </c>
      <c r="S208" s="112" t="s">
        <v>887</v>
      </c>
      <c r="T208" s="112" t="s">
        <v>913</v>
      </c>
      <c r="U208" s="111">
        <v>2</v>
      </c>
      <c r="V208" s="105"/>
      <c r="AI208" s="436"/>
      <c r="AJ208" s="436"/>
      <c r="AK208" s="436"/>
    </row>
    <row r="209" spans="2:37">
      <c r="B209" s="445"/>
      <c r="C209" s="445"/>
      <c r="D209" s="105"/>
      <c r="E209" s="105"/>
      <c r="F209" s="105"/>
      <c r="G209" s="105"/>
      <c r="H209" s="105">
        <v>20171221</v>
      </c>
      <c r="I209" s="111">
        <v>208</v>
      </c>
      <c r="J209" s="112" t="s">
        <v>922</v>
      </c>
      <c r="K209" s="112" t="s">
        <v>882</v>
      </c>
      <c r="L209" s="111">
        <v>32</v>
      </c>
      <c r="M209" s="112" t="s">
        <v>1023</v>
      </c>
      <c r="N209" s="112" t="s">
        <v>856</v>
      </c>
      <c r="O209" s="112" t="s">
        <v>1024</v>
      </c>
      <c r="P209" s="111">
        <v>3</v>
      </c>
      <c r="Q209" s="112" t="s">
        <v>1025</v>
      </c>
      <c r="R209" s="112" t="s">
        <v>856</v>
      </c>
      <c r="S209" s="112" t="s">
        <v>888</v>
      </c>
      <c r="T209" s="112" t="s">
        <v>852</v>
      </c>
      <c r="U209" s="111">
        <v>2</v>
      </c>
      <c r="V209" s="105"/>
      <c r="AI209" s="436"/>
      <c r="AJ209" s="436"/>
      <c r="AK209" s="436"/>
    </row>
    <row r="210" spans="2:37">
      <c r="B210" s="445"/>
      <c r="C210" s="445"/>
      <c r="D210" s="105"/>
      <c r="E210" s="105"/>
      <c r="F210" s="105"/>
      <c r="G210" s="105"/>
      <c r="H210" s="105">
        <v>20171218</v>
      </c>
      <c r="I210" s="111">
        <v>202</v>
      </c>
      <c r="J210" s="112" t="s">
        <v>916</v>
      </c>
      <c r="K210" s="112" t="s">
        <v>887</v>
      </c>
      <c r="L210" s="111">
        <v>32</v>
      </c>
      <c r="M210" s="112" t="s">
        <v>1026</v>
      </c>
      <c r="N210" s="112" t="s">
        <v>850</v>
      </c>
      <c r="O210" s="112" t="s">
        <v>860</v>
      </c>
      <c r="P210" s="111">
        <v>3</v>
      </c>
      <c r="Q210" s="112" t="s">
        <v>1027</v>
      </c>
      <c r="R210" s="112" t="s">
        <v>880</v>
      </c>
      <c r="S210" s="112" t="s">
        <v>954</v>
      </c>
      <c r="T210" s="112" t="s">
        <v>853</v>
      </c>
      <c r="U210" s="111">
        <v>2</v>
      </c>
      <c r="V210" s="105"/>
      <c r="AI210" s="436"/>
      <c r="AJ210" s="436"/>
      <c r="AK210" s="436"/>
    </row>
    <row r="211" spans="2:37">
      <c r="B211" s="445"/>
      <c r="C211" s="445"/>
      <c r="D211" s="105"/>
      <c r="E211" s="105"/>
      <c r="F211" s="105"/>
      <c r="G211" s="105"/>
      <c r="H211" s="105">
        <v>20171228</v>
      </c>
      <c r="I211" s="111">
        <v>192</v>
      </c>
      <c r="J211" s="112" t="s">
        <v>922</v>
      </c>
      <c r="K211" s="112" t="s">
        <v>850</v>
      </c>
      <c r="L211" s="111">
        <v>30</v>
      </c>
      <c r="M211" s="112" t="s">
        <v>1028</v>
      </c>
      <c r="N211" s="112" t="s">
        <v>867</v>
      </c>
      <c r="O211" s="112" t="s">
        <v>946</v>
      </c>
      <c r="P211" s="111">
        <v>3</v>
      </c>
      <c r="Q211" s="112" t="s">
        <v>1029</v>
      </c>
      <c r="R211" s="112" t="s">
        <v>882</v>
      </c>
      <c r="S211" s="112" t="s">
        <v>961</v>
      </c>
      <c r="T211" s="112" t="s">
        <v>954</v>
      </c>
      <c r="U211" s="111">
        <v>2</v>
      </c>
      <c r="V211" s="105"/>
      <c r="AI211" s="436"/>
      <c r="AJ211" s="436"/>
      <c r="AK211" s="436"/>
    </row>
    <row r="212" spans="2:37">
      <c r="B212" s="445"/>
      <c r="C212" s="445"/>
      <c r="D212" s="105"/>
      <c r="E212" s="105"/>
      <c r="F212" s="105"/>
      <c r="G212" s="105"/>
      <c r="H212" s="105">
        <v>20171227</v>
      </c>
      <c r="I212" s="111">
        <v>190</v>
      </c>
      <c r="J212" s="112" t="s">
        <v>916</v>
      </c>
      <c r="K212" s="112" t="s">
        <v>868</v>
      </c>
      <c r="L212" s="111">
        <v>29</v>
      </c>
      <c r="M212" s="112" t="s">
        <v>1030</v>
      </c>
      <c r="N212" s="112" t="s">
        <v>865</v>
      </c>
      <c r="O212" s="112" t="s">
        <v>884</v>
      </c>
      <c r="P212" s="111">
        <v>3</v>
      </c>
      <c r="Q212" s="112" t="s">
        <v>1031</v>
      </c>
      <c r="R212" s="112" t="s">
        <v>856</v>
      </c>
      <c r="S212" s="112" t="s">
        <v>875</v>
      </c>
      <c r="T212" s="112" t="s">
        <v>974</v>
      </c>
      <c r="U212" s="111">
        <v>2</v>
      </c>
      <c r="V212" s="105"/>
      <c r="AI212" s="436"/>
      <c r="AJ212" s="436"/>
      <c r="AK212" s="436"/>
    </row>
    <row r="213" spans="2:37">
      <c r="B213" s="445"/>
      <c r="C213" s="445"/>
      <c r="D213" s="105"/>
      <c r="E213" s="105"/>
      <c r="F213" s="105"/>
      <c r="G213" s="105"/>
      <c r="H213" s="105">
        <v>20180104</v>
      </c>
      <c r="I213" s="111">
        <v>173</v>
      </c>
      <c r="J213" s="112" t="s">
        <v>1032</v>
      </c>
      <c r="K213" s="112" t="s">
        <v>860</v>
      </c>
      <c r="L213" s="111">
        <v>27</v>
      </c>
      <c r="M213" s="112" t="s">
        <v>1030</v>
      </c>
      <c r="N213" s="112" t="s">
        <v>850</v>
      </c>
      <c r="O213" s="112" t="s">
        <v>873</v>
      </c>
      <c r="P213" s="111">
        <v>3</v>
      </c>
      <c r="Q213" s="112" t="s">
        <v>1033</v>
      </c>
      <c r="R213" s="112" t="s">
        <v>860</v>
      </c>
      <c r="S213" s="112" t="s">
        <v>884</v>
      </c>
      <c r="T213" s="112" t="s">
        <v>945</v>
      </c>
      <c r="U213" s="111">
        <v>2</v>
      </c>
      <c r="V213" s="105"/>
      <c r="AI213" s="436"/>
      <c r="AJ213" s="436"/>
      <c r="AK213" s="436"/>
    </row>
    <row r="214" spans="2:37">
      <c r="B214" s="445"/>
      <c r="C214" s="445"/>
      <c r="D214" s="105"/>
      <c r="E214" s="105"/>
      <c r="F214" s="105"/>
      <c r="G214" s="105"/>
      <c r="H214" s="105">
        <v>20171215</v>
      </c>
      <c r="I214" s="111">
        <v>172</v>
      </c>
      <c r="J214" s="112" t="s">
        <v>922</v>
      </c>
      <c r="K214" s="112" t="s">
        <v>70</v>
      </c>
      <c r="L214" s="111">
        <v>27</v>
      </c>
      <c r="M214" s="112" t="s">
        <v>1028</v>
      </c>
      <c r="N214" s="112" t="s">
        <v>882</v>
      </c>
      <c r="O214" s="112" t="s">
        <v>931</v>
      </c>
      <c r="P214" s="111">
        <v>3</v>
      </c>
      <c r="Q214" s="112" t="s">
        <v>1034</v>
      </c>
      <c r="R214" s="112" t="s">
        <v>850</v>
      </c>
      <c r="S214" s="112" t="s">
        <v>903</v>
      </c>
      <c r="T214" s="112" t="s">
        <v>873</v>
      </c>
      <c r="U214" s="111">
        <v>2</v>
      </c>
      <c r="V214" s="105"/>
      <c r="AI214" s="436"/>
      <c r="AJ214" s="436"/>
      <c r="AK214" s="436"/>
    </row>
    <row r="215" spans="2:37" ht="56.1" customHeight="1">
      <c r="B215" s="445"/>
      <c r="C215" s="445"/>
      <c r="D215" s="105"/>
      <c r="E215" s="105"/>
      <c r="F215" s="105"/>
      <c r="G215" s="105"/>
      <c r="H215" s="105">
        <v>20171229</v>
      </c>
      <c r="I215" s="111">
        <v>166</v>
      </c>
      <c r="J215" s="112" t="s">
        <v>1035</v>
      </c>
      <c r="K215" s="112" t="s">
        <v>850</v>
      </c>
      <c r="L215" s="111">
        <v>26</v>
      </c>
      <c r="M215" s="112" t="s">
        <v>1020</v>
      </c>
      <c r="N215" s="112" t="s">
        <v>882</v>
      </c>
      <c r="O215" s="112" t="s">
        <v>955</v>
      </c>
      <c r="P215" s="111">
        <v>3</v>
      </c>
      <c r="Q215" s="112" t="s">
        <v>1036</v>
      </c>
      <c r="R215" s="112" t="s">
        <v>882</v>
      </c>
      <c r="S215" s="112" t="s">
        <v>903</v>
      </c>
      <c r="T215" s="112" t="s">
        <v>884</v>
      </c>
      <c r="U215" s="111">
        <v>2</v>
      </c>
      <c r="V215" s="105"/>
      <c r="AI215" s="436"/>
      <c r="AJ215" s="436"/>
      <c r="AK215" s="436"/>
    </row>
    <row r="216" spans="2:37" ht="13.5" customHeight="1">
      <c r="B216" s="445">
        <v>2.2000000000000002</v>
      </c>
      <c r="C216" s="445" t="s">
        <v>1037</v>
      </c>
      <c r="D216" s="105"/>
      <c r="E216" s="105"/>
      <c r="F216" s="105"/>
      <c r="G216" s="105" t="s">
        <v>1038</v>
      </c>
      <c r="H216" s="105">
        <v>20180816</v>
      </c>
      <c r="I216" s="111">
        <v>85</v>
      </c>
      <c r="J216" s="112" t="s">
        <v>952</v>
      </c>
      <c r="K216" s="112" t="s">
        <v>865</v>
      </c>
      <c r="L216" s="111">
        <v>19</v>
      </c>
      <c r="M216" s="112" t="s">
        <v>956</v>
      </c>
      <c r="N216" s="112" t="s">
        <v>856</v>
      </c>
      <c r="O216" s="112" t="s">
        <v>926</v>
      </c>
      <c r="P216" s="111">
        <v>3</v>
      </c>
      <c r="Q216" s="112" t="s">
        <v>1039</v>
      </c>
      <c r="R216" s="112" t="s">
        <v>853</v>
      </c>
      <c r="S216" s="112" t="s">
        <v>887</v>
      </c>
      <c r="T216" s="112" t="s">
        <v>882</v>
      </c>
      <c r="U216" s="111">
        <v>1</v>
      </c>
      <c r="V216" s="105"/>
      <c r="AI216" s="436">
        <f>AJ216</f>
        <v>6</v>
      </c>
      <c r="AJ216" s="436">
        <f>3*2</f>
        <v>6</v>
      </c>
      <c r="AK216" s="436">
        <f>20*2</f>
        <v>40</v>
      </c>
    </row>
    <row r="217" spans="2:37">
      <c r="B217" s="445"/>
      <c r="C217" s="445"/>
      <c r="D217" s="105"/>
      <c r="E217" s="105"/>
      <c r="F217" s="105"/>
      <c r="G217" s="105"/>
      <c r="H217" s="105">
        <v>20180815</v>
      </c>
      <c r="I217" s="111">
        <v>67</v>
      </c>
      <c r="J217" s="112" t="s">
        <v>1040</v>
      </c>
      <c r="K217" s="112" t="s">
        <v>868</v>
      </c>
      <c r="L217" s="111">
        <v>17</v>
      </c>
      <c r="M217" s="112" t="s">
        <v>1041</v>
      </c>
      <c r="N217" s="112" t="s">
        <v>882</v>
      </c>
      <c r="O217" s="112" t="s">
        <v>860</v>
      </c>
      <c r="P217" s="111">
        <v>2</v>
      </c>
      <c r="Q217" s="112" t="s">
        <v>1039</v>
      </c>
      <c r="R217" s="112" t="s">
        <v>860</v>
      </c>
      <c r="S217" s="112" t="s">
        <v>924</v>
      </c>
      <c r="T217" s="112" t="s">
        <v>931</v>
      </c>
      <c r="U217" s="111">
        <v>1</v>
      </c>
      <c r="V217" s="105"/>
      <c r="AI217" s="436"/>
      <c r="AJ217" s="436"/>
      <c r="AK217" s="436"/>
    </row>
    <row r="218" spans="2:37">
      <c r="B218" s="445"/>
      <c r="C218" s="445"/>
      <c r="D218" s="105"/>
      <c r="E218" s="105"/>
      <c r="F218" s="105"/>
      <c r="G218" s="105"/>
      <c r="H218" s="105">
        <v>20180808</v>
      </c>
      <c r="I218" s="111">
        <v>46</v>
      </c>
      <c r="J218" s="112" t="s">
        <v>956</v>
      </c>
      <c r="K218" s="112" t="s">
        <v>70</v>
      </c>
      <c r="L218" s="111">
        <v>15</v>
      </c>
      <c r="M218" s="112" t="s">
        <v>1003</v>
      </c>
      <c r="N218" s="112" t="s">
        <v>856</v>
      </c>
      <c r="O218" s="112" t="s">
        <v>977</v>
      </c>
      <c r="P218" s="111">
        <v>2</v>
      </c>
      <c r="Q218" s="112" t="s">
        <v>1042</v>
      </c>
      <c r="R218" s="112" t="s">
        <v>887</v>
      </c>
      <c r="S218" s="112" t="s">
        <v>859</v>
      </c>
      <c r="T218" s="112" t="s">
        <v>902</v>
      </c>
      <c r="U218" s="111">
        <v>1</v>
      </c>
      <c r="V218" s="105"/>
      <c r="AI218" s="436"/>
      <c r="AJ218" s="436"/>
      <c r="AK218" s="436"/>
    </row>
    <row r="219" spans="2:37">
      <c r="B219" s="445"/>
      <c r="C219" s="445"/>
      <c r="D219" s="105"/>
      <c r="E219" s="105"/>
      <c r="F219" s="105"/>
      <c r="G219" s="105"/>
      <c r="H219" s="105">
        <v>20180814</v>
      </c>
      <c r="I219" s="111">
        <v>43</v>
      </c>
      <c r="J219" s="112" t="s">
        <v>965</v>
      </c>
      <c r="K219" s="112" t="s">
        <v>856</v>
      </c>
      <c r="L219" s="111">
        <v>14</v>
      </c>
      <c r="M219" s="112" t="s">
        <v>1043</v>
      </c>
      <c r="N219" s="112" t="s">
        <v>868</v>
      </c>
      <c r="O219" s="112" t="s">
        <v>857</v>
      </c>
      <c r="P219" s="111">
        <v>2</v>
      </c>
      <c r="Q219" s="112" t="s">
        <v>1042</v>
      </c>
      <c r="R219" s="112" t="s">
        <v>887</v>
      </c>
      <c r="S219" s="112" t="s">
        <v>860</v>
      </c>
      <c r="T219" s="112" t="s">
        <v>872</v>
      </c>
      <c r="U219" s="111">
        <v>1</v>
      </c>
      <c r="V219" s="105"/>
      <c r="AI219" s="436"/>
      <c r="AJ219" s="436"/>
      <c r="AK219" s="436"/>
    </row>
    <row r="220" spans="2:37">
      <c r="B220" s="445"/>
      <c r="C220" s="445"/>
      <c r="D220" s="105"/>
      <c r="E220" s="105"/>
      <c r="F220" s="105"/>
      <c r="G220" s="105"/>
      <c r="H220" s="105">
        <v>20180810</v>
      </c>
      <c r="I220" s="111">
        <v>41</v>
      </c>
      <c r="J220" s="112" t="s">
        <v>866</v>
      </c>
      <c r="K220" s="112" t="s">
        <v>868</v>
      </c>
      <c r="L220" s="111">
        <v>13</v>
      </c>
      <c r="M220" s="112" t="s">
        <v>1002</v>
      </c>
      <c r="N220" s="112" t="s">
        <v>882</v>
      </c>
      <c r="O220" s="112" t="s">
        <v>945</v>
      </c>
      <c r="P220" s="111">
        <v>2</v>
      </c>
      <c r="Q220" s="112" t="s">
        <v>1042</v>
      </c>
      <c r="R220" s="112" t="s">
        <v>887</v>
      </c>
      <c r="S220" s="112" t="s">
        <v>940</v>
      </c>
      <c r="T220" s="112" t="s">
        <v>878</v>
      </c>
      <c r="U220" s="111">
        <v>1</v>
      </c>
      <c r="V220" s="105"/>
      <c r="AI220" s="436"/>
      <c r="AJ220" s="436"/>
      <c r="AK220" s="436"/>
    </row>
    <row r="221" spans="2:37">
      <c r="B221" s="445"/>
      <c r="C221" s="445"/>
      <c r="D221" s="105"/>
      <c r="E221" s="105"/>
      <c r="F221" s="105"/>
      <c r="G221" s="105"/>
      <c r="H221" s="105">
        <v>20180817</v>
      </c>
      <c r="I221" s="111">
        <v>37</v>
      </c>
      <c r="J221" s="112" t="s">
        <v>991</v>
      </c>
      <c r="K221" s="112" t="s">
        <v>880</v>
      </c>
      <c r="L221" s="111">
        <v>12</v>
      </c>
      <c r="M221" s="112" t="s">
        <v>927</v>
      </c>
      <c r="N221" s="112" t="s">
        <v>867</v>
      </c>
      <c r="O221" s="112" t="s">
        <v>868</v>
      </c>
      <c r="P221" s="111">
        <v>2</v>
      </c>
      <c r="Q221" s="112" t="s">
        <v>1042</v>
      </c>
      <c r="R221" s="112" t="s">
        <v>880</v>
      </c>
      <c r="S221" s="112" t="s">
        <v>864</v>
      </c>
      <c r="T221" s="112" t="s">
        <v>867</v>
      </c>
      <c r="U221" s="111">
        <v>1</v>
      </c>
      <c r="V221" s="105"/>
      <c r="AI221" s="436"/>
      <c r="AJ221" s="436"/>
      <c r="AK221" s="436"/>
    </row>
    <row r="222" spans="2:37">
      <c r="B222" s="445"/>
      <c r="C222" s="445"/>
      <c r="D222" s="105"/>
      <c r="E222" s="105"/>
      <c r="F222" s="105"/>
      <c r="G222" s="105"/>
      <c r="H222" s="105">
        <v>20180813</v>
      </c>
      <c r="I222" s="111">
        <v>35</v>
      </c>
      <c r="J222" s="112" t="s">
        <v>965</v>
      </c>
      <c r="K222" s="112" t="s">
        <v>850</v>
      </c>
      <c r="L222" s="111">
        <v>12</v>
      </c>
      <c r="M222" s="112" t="s">
        <v>927</v>
      </c>
      <c r="N222" s="112" t="s">
        <v>880</v>
      </c>
      <c r="O222" s="112" t="s">
        <v>853</v>
      </c>
      <c r="P222" s="111">
        <v>2</v>
      </c>
      <c r="Q222" s="112" t="s">
        <v>1042</v>
      </c>
      <c r="R222" s="112" t="s">
        <v>880</v>
      </c>
      <c r="S222" s="112" t="s">
        <v>1044</v>
      </c>
      <c r="T222" s="112" t="s">
        <v>897</v>
      </c>
      <c r="U222" s="111">
        <v>1</v>
      </c>
      <c r="V222" s="105"/>
      <c r="AI222" s="436"/>
      <c r="AJ222" s="436"/>
      <c r="AK222" s="436"/>
    </row>
    <row r="223" spans="2:37">
      <c r="B223" s="445"/>
      <c r="C223" s="445"/>
      <c r="D223" s="105"/>
      <c r="E223" s="105"/>
      <c r="F223" s="105"/>
      <c r="G223" s="105"/>
      <c r="H223" s="105">
        <v>20180809</v>
      </c>
      <c r="I223" s="111">
        <v>30</v>
      </c>
      <c r="J223" s="112" t="s">
        <v>956</v>
      </c>
      <c r="K223" s="112" t="s">
        <v>865</v>
      </c>
      <c r="L223" s="111">
        <v>12</v>
      </c>
      <c r="M223" s="112" t="s">
        <v>991</v>
      </c>
      <c r="N223" s="112" t="s">
        <v>853</v>
      </c>
      <c r="O223" s="112" t="s">
        <v>926</v>
      </c>
      <c r="P223" s="111">
        <v>2</v>
      </c>
      <c r="Q223" s="112" t="s">
        <v>1042</v>
      </c>
      <c r="R223" s="112" t="s">
        <v>880</v>
      </c>
      <c r="S223" s="112" t="s">
        <v>1045</v>
      </c>
      <c r="T223" s="112" t="s">
        <v>853</v>
      </c>
      <c r="U223" s="111">
        <v>1</v>
      </c>
      <c r="V223" s="105"/>
      <c r="AI223" s="436"/>
      <c r="AJ223" s="436"/>
      <c r="AK223" s="436"/>
    </row>
    <row r="224" spans="2:37">
      <c r="B224" s="445"/>
      <c r="C224" s="445"/>
      <c r="D224" s="105"/>
      <c r="E224" s="105"/>
      <c r="F224" s="105"/>
      <c r="G224" s="105"/>
      <c r="H224" s="105">
        <v>20171205</v>
      </c>
      <c r="I224" s="111">
        <v>28</v>
      </c>
      <c r="J224" s="112" t="s">
        <v>1046</v>
      </c>
      <c r="K224" s="112" t="s">
        <v>868</v>
      </c>
      <c r="L224" s="111">
        <v>11</v>
      </c>
      <c r="M224" s="112" t="s">
        <v>991</v>
      </c>
      <c r="N224" s="112" t="s">
        <v>856</v>
      </c>
      <c r="O224" s="112" t="s">
        <v>902</v>
      </c>
      <c r="P224" s="111">
        <v>2</v>
      </c>
      <c r="Q224" s="112" t="s">
        <v>1042</v>
      </c>
      <c r="R224" s="112" t="s">
        <v>880</v>
      </c>
      <c r="S224" s="112" t="s">
        <v>872</v>
      </c>
      <c r="T224" s="112" t="s">
        <v>868</v>
      </c>
      <c r="U224" s="111">
        <v>1</v>
      </c>
      <c r="V224" s="105"/>
      <c r="AI224" s="436"/>
      <c r="AJ224" s="436"/>
      <c r="AK224" s="436"/>
    </row>
    <row r="225" spans="2:37" ht="42" customHeight="1">
      <c r="B225" s="445"/>
      <c r="C225" s="445"/>
      <c r="D225" s="105"/>
      <c r="E225" s="105"/>
      <c r="F225" s="105"/>
      <c r="G225" s="105"/>
      <c r="H225" s="105">
        <v>20171129</v>
      </c>
      <c r="I225" s="111">
        <v>24</v>
      </c>
      <c r="J225" s="112" t="s">
        <v>956</v>
      </c>
      <c r="K225" s="112" t="s">
        <v>867</v>
      </c>
      <c r="L225" s="111">
        <v>11</v>
      </c>
      <c r="M225" s="112" t="s">
        <v>991</v>
      </c>
      <c r="N225" s="112" t="s">
        <v>867</v>
      </c>
      <c r="O225" s="112" t="s">
        <v>931</v>
      </c>
      <c r="P225" s="111">
        <v>2</v>
      </c>
      <c r="Q225" s="112" t="s">
        <v>1047</v>
      </c>
      <c r="R225" s="112" t="s">
        <v>856</v>
      </c>
      <c r="S225" s="112" t="s">
        <v>943</v>
      </c>
      <c r="T225" s="112" t="s">
        <v>955</v>
      </c>
      <c r="U225" s="111">
        <v>1</v>
      </c>
      <c r="V225" s="105"/>
      <c r="AI225" s="436"/>
      <c r="AJ225" s="436"/>
      <c r="AK225" s="436"/>
    </row>
    <row r="226" spans="2:37" ht="13.5" customHeight="1">
      <c r="B226" s="445">
        <v>2.2999999999999998</v>
      </c>
      <c r="C226" s="445" t="s">
        <v>1048</v>
      </c>
      <c r="D226" s="105"/>
      <c r="E226" s="105"/>
      <c r="F226" s="105"/>
      <c r="G226" s="105"/>
      <c r="H226" s="105">
        <v>20180530</v>
      </c>
      <c r="I226" s="111">
        <v>101</v>
      </c>
      <c r="J226" s="112" t="s">
        <v>1049</v>
      </c>
      <c r="K226" s="112" t="s">
        <v>865</v>
      </c>
      <c r="L226" s="111">
        <v>18</v>
      </c>
      <c r="M226" s="112" t="s">
        <v>1050</v>
      </c>
      <c r="N226" s="112" t="s">
        <v>859</v>
      </c>
      <c r="O226" s="112" t="s">
        <v>961</v>
      </c>
      <c r="P226" s="111">
        <v>2</v>
      </c>
      <c r="Q226" s="112" t="s">
        <v>999</v>
      </c>
      <c r="R226" s="112" t="s">
        <v>850</v>
      </c>
      <c r="S226" s="112" t="s">
        <v>1024</v>
      </c>
      <c r="T226" s="112" t="s">
        <v>859</v>
      </c>
      <c r="U226" s="111">
        <v>2</v>
      </c>
      <c r="V226" s="105"/>
      <c r="AI226" s="436">
        <f>AJ226</f>
        <v>4</v>
      </c>
      <c r="AJ226" s="436">
        <f>2*2</f>
        <v>4</v>
      </c>
      <c r="AK226" s="436">
        <f>20*2</f>
        <v>40</v>
      </c>
    </row>
    <row r="227" spans="2:37">
      <c r="B227" s="445"/>
      <c r="C227" s="445"/>
      <c r="D227" s="105"/>
      <c r="E227" s="105"/>
      <c r="F227" s="105"/>
      <c r="G227" s="105"/>
      <c r="H227" s="105">
        <v>20180704</v>
      </c>
      <c r="I227" s="111">
        <v>76</v>
      </c>
      <c r="J227" s="112" t="s">
        <v>1051</v>
      </c>
      <c r="K227" s="112" t="s">
        <v>70</v>
      </c>
      <c r="L227" s="111">
        <v>15</v>
      </c>
      <c r="M227" s="112" t="s">
        <v>1052</v>
      </c>
      <c r="N227" s="112" t="s">
        <v>853</v>
      </c>
      <c r="O227" s="112" t="s">
        <v>958</v>
      </c>
      <c r="P227" s="111">
        <v>2</v>
      </c>
      <c r="Q227" s="112" t="s">
        <v>1028</v>
      </c>
      <c r="R227" s="112" t="s">
        <v>880</v>
      </c>
      <c r="S227" s="112" t="s">
        <v>869</v>
      </c>
      <c r="T227" s="112" t="s">
        <v>892</v>
      </c>
      <c r="U227" s="111">
        <v>2</v>
      </c>
      <c r="V227" s="105"/>
      <c r="AI227" s="436"/>
      <c r="AJ227" s="436"/>
      <c r="AK227" s="436"/>
    </row>
    <row r="228" spans="2:37">
      <c r="B228" s="445"/>
      <c r="C228" s="445"/>
      <c r="D228" s="105"/>
      <c r="E228" s="105"/>
      <c r="F228" s="105"/>
      <c r="G228" s="105"/>
      <c r="H228" s="105">
        <v>20180614</v>
      </c>
      <c r="I228" s="111">
        <v>68</v>
      </c>
      <c r="J228" s="112" t="s">
        <v>1053</v>
      </c>
      <c r="K228" s="112" t="s">
        <v>865</v>
      </c>
      <c r="L228" s="111">
        <v>13</v>
      </c>
      <c r="M228" s="112" t="s">
        <v>1054</v>
      </c>
      <c r="N228" s="112" t="s">
        <v>860</v>
      </c>
      <c r="O228" s="112" t="s">
        <v>897</v>
      </c>
      <c r="P228" s="111">
        <v>2</v>
      </c>
      <c r="Q228" s="112" t="s">
        <v>1050</v>
      </c>
      <c r="R228" s="112" t="s">
        <v>859</v>
      </c>
      <c r="S228" s="112" t="s">
        <v>961</v>
      </c>
      <c r="T228" s="112" t="s">
        <v>902</v>
      </c>
      <c r="U228" s="111">
        <v>2</v>
      </c>
      <c r="V228" s="105"/>
      <c r="AI228" s="436"/>
      <c r="AJ228" s="436"/>
      <c r="AK228" s="436"/>
    </row>
    <row r="229" spans="2:37">
      <c r="B229" s="445"/>
      <c r="C229" s="445"/>
      <c r="D229" s="105"/>
      <c r="E229" s="105"/>
      <c r="F229" s="105"/>
      <c r="G229" s="105"/>
      <c r="H229" s="105">
        <v>20180816</v>
      </c>
      <c r="I229" s="111">
        <v>64</v>
      </c>
      <c r="J229" s="112" t="s">
        <v>1049</v>
      </c>
      <c r="K229" s="112" t="s">
        <v>860</v>
      </c>
      <c r="L229" s="111">
        <v>13</v>
      </c>
      <c r="M229" s="112" t="s">
        <v>912</v>
      </c>
      <c r="N229" s="112" t="s">
        <v>880</v>
      </c>
      <c r="O229" s="112" t="s">
        <v>890</v>
      </c>
      <c r="P229" s="111">
        <v>2</v>
      </c>
      <c r="Q229" s="112" t="s">
        <v>1055</v>
      </c>
      <c r="R229" s="112" t="s">
        <v>945</v>
      </c>
      <c r="S229" s="112" t="s">
        <v>865</v>
      </c>
      <c r="T229" s="112" t="s">
        <v>961</v>
      </c>
      <c r="U229" s="111">
        <v>1</v>
      </c>
      <c r="V229" s="105"/>
      <c r="AI229" s="436"/>
      <c r="AJ229" s="436"/>
      <c r="AK229" s="436"/>
    </row>
    <row r="230" spans="2:37">
      <c r="B230" s="445"/>
      <c r="C230" s="445"/>
      <c r="D230" s="105"/>
      <c r="E230" s="105"/>
      <c r="F230" s="105"/>
      <c r="G230" s="105"/>
      <c r="H230" s="105">
        <v>20180627</v>
      </c>
      <c r="I230" s="111">
        <v>64</v>
      </c>
      <c r="J230" s="112" t="s">
        <v>1056</v>
      </c>
      <c r="K230" s="112" t="s">
        <v>853</v>
      </c>
      <c r="L230" s="111">
        <v>12</v>
      </c>
      <c r="M230" s="112" t="s">
        <v>1057</v>
      </c>
      <c r="N230" s="112" t="s">
        <v>856</v>
      </c>
      <c r="O230" s="112" t="s">
        <v>882</v>
      </c>
      <c r="P230" s="111">
        <v>2</v>
      </c>
      <c r="Q230" s="112" t="s">
        <v>1058</v>
      </c>
      <c r="R230" s="112" t="s">
        <v>868</v>
      </c>
      <c r="S230" s="112" t="s">
        <v>873</v>
      </c>
      <c r="T230" s="112" t="s">
        <v>924</v>
      </c>
      <c r="U230" s="111">
        <v>1</v>
      </c>
      <c r="V230" s="105"/>
      <c r="AI230" s="436"/>
      <c r="AJ230" s="436"/>
      <c r="AK230" s="436"/>
    </row>
    <row r="231" spans="2:37">
      <c r="B231" s="445"/>
      <c r="C231" s="445"/>
      <c r="D231" s="105"/>
      <c r="E231" s="105"/>
      <c r="F231" s="105"/>
      <c r="G231" s="105"/>
      <c r="H231" s="105">
        <v>20180620</v>
      </c>
      <c r="I231" s="111">
        <v>63</v>
      </c>
      <c r="J231" s="112" t="s">
        <v>896</v>
      </c>
      <c r="K231" s="112" t="s">
        <v>850</v>
      </c>
      <c r="L231" s="111">
        <v>12</v>
      </c>
      <c r="M231" s="112" t="s">
        <v>1059</v>
      </c>
      <c r="N231" s="112" t="s">
        <v>850</v>
      </c>
      <c r="O231" s="112" t="s">
        <v>914</v>
      </c>
      <c r="P231" s="111">
        <v>2</v>
      </c>
      <c r="Q231" s="112" t="s">
        <v>1060</v>
      </c>
      <c r="R231" s="112" t="s">
        <v>865</v>
      </c>
      <c r="S231" s="112" t="s">
        <v>888</v>
      </c>
      <c r="T231" s="112" t="s">
        <v>867</v>
      </c>
      <c r="U231" s="111">
        <v>1</v>
      </c>
      <c r="V231" s="105"/>
      <c r="AI231" s="436"/>
      <c r="AJ231" s="436"/>
      <c r="AK231" s="436"/>
    </row>
    <row r="232" spans="2:37">
      <c r="B232" s="445"/>
      <c r="C232" s="445"/>
      <c r="D232" s="105"/>
      <c r="E232" s="105"/>
      <c r="F232" s="105"/>
      <c r="G232" s="105"/>
      <c r="H232" s="105">
        <v>20180718</v>
      </c>
      <c r="I232" s="111">
        <v>63</v>
      </c>
      <c r="J232" s="112" t="s">
        <v>956</v>
      </c>
      <c r="K232" s="112" t="s">
        <v>865</v>
      </c>
      <c r="L232" s="111">
        <v>12</v>
      </c>
      <c r="M232" s="112" t="s">
        <v>1061</v>
      </c>
      <c r="N232" s="112" t="s">
        <v>850</v>
      </c>
      <c r="O232" s="112" t="s">
        <v>875</v>
      </c>
      <c r="P232" s="111">
        <v>2</v>
      </c>
      <c r="Q232" s="112" t="s">
        <v>896</v>
      </c>
      <c r="R232" s="112" t="s">
        <v>850</v>
      </c>
      <c r="S232" s="112" t="s">
        <v>918</v>
      </c>
      <c r="T232" s="112" t="s">
        <v>864</v>
      </c>
      <c r="U232" s="111">
        <v>1</v>
      </c>
      <c r="V232" s="105"/>
      <c r="AI232" s="436"/>
      <c r="AJ232" s="436"/>
      <c r="AK232" s="436"/>
    </row>
    <row r="233" spans="2:37">
      <c r="B233" s="445"/>
      <c r="C233" s="445"/>
      <c r="D233" s="105"/>
      <c r="E233" s="105"/>
      <c r="F233" s="105"/>
      <c r="G233" s="105"/>
      <c r="H233" s="105">
        <v>20180731</v>
      </c>
      <c r="I233" s="111">
        <v>63</v>
      </c>
      <c r="J233" s="112" t="s">
        <v>883</v>
      </c>
      <c r="K233" s="112" t="s">
        <v>856</v>
      </c>
      <c r="L233" s="111">
        <v>12</v>
      </c>
      <c r="M233" s="112" t="s">
        <v>1022</v>
      </c>
      <c r="N233" s="112" t="s">
        <v>865</v>
      </c>
      <c r="O233" s="112" t="s">
        <v>931</v>
      </c>
      <c r="P233" s="111">
        <v>2</v>
      </c>
      <c r="Q233" s="112" t="s">
        <v>861</v>
      </c>
      <c r="R233" s="112" t="s">
        <v>865</v>
      </c>
      <c r="S233" s="112" t="s">
        <v>918</v>
      </c>
      <c r="T233" s="112" t="s">
        <v>877</v>
      </c>
      <c r="U233" s="111">
        <v>1</v>
      </c>
      <c r="V233" s="105"/>
      <c r="AI233" s="436"/>
      <c r="AJ233" s="436"/>
      <c r="AK233" s="436"/>
    </row>
    <row r="234" spans="2:37">
      <c r="B234" s="445"/>
      <c r="C234" s="445"/>
      <c r="D234" s="105"/>
      <c r="E234" s="105"/>
      <c r="F234" s="105"/>
      <c r="G234" s="105"/>
      <c r="H234" s="105">
        <v>20180524</v>
      </c>
      <c r="I234" s="111">
        <v>62</v>
      </c>
      <c r="J234" s="112" t="s">
        <v>999</v>
      </c>
      <c r="K234" s="112" t="s">
        <v>850</v>
      </c>
      <c r="L234" s="111">
        <v>11</v>
      </c>
      <c r="M234" s="112" t="s">
        <v>1062</v>
      </c>
      <c r="N234" s="112" t="s">
        <v>860</v>
      </c>
      <c r="O234" s="112" t="s">
        <v>885</v>
      </c>
      <c r="P234" s="111">
        <v>2</v>
      </c>
      <c r="Q234" s="112" t="s">
        <v>1063</v>
      </c>
      <c r="R234" s="112" t="s">
        <v>850</v>
      </c>
      <c r="S234" s="112" t="s">
        <v>954</v>
      </c>
      <c r="T234" s="112" t="s">
        <v>954</v>
      </c>
      <c r="U234" s="111">
        <v>1</v>
      </c>
      <c r="V234" s="105"/>
      <c r="AI234" s="436"/>
      <c r="AJ234" s="436"/>
      <c r="AK234" s="436"/>
    </row>
    <row r="235" spans="2:37" ht="56.1" customHeight="1">
      <c r="B235" s="445"/>
      <c r="C235" s="445"/>
      <c r="D235" s="105"/>
      <c r="E235" s="105"/>
      <c r="F235" s="105"/>
      <c r="G235" s="105"/>
      <c r="H235" s="105">
        <v>20180814</v>
      </c>
      <c r="I235" s="111">
        <v>62</v>
      </c>
      <c r="J235" s="112" t="s">
        <v>956</v>
      </c>
      <c r="K235" s="112" t="s">
        <v>70</v>
      </c>
      <c r="L235" s="111">
        <v>11</v>
      </c>
      <c r="M235" s="112" t="s">
        <v>1035</v>
      </c>
      <c r="N235" s="112" t="s">
        <v>856</v>
      </c>
      <c r="O235" s="112" t="s">
        <v>958</v>
      </c>
      <c r="P235" s="111">
        <v>2</v>
      </c>
      <c r="Q235" s="112" t="s">
        <v>1064</v>
      </c>
      <c r="R235" s="112" t="s">
        <v>850</v>
      </c>
      <c r="S235" s="112" t="s">
        <v>970</v>
      </c>
      <c r="T235" s="112" t="s">
        <v>1024</v>
      </c>
      <c r="U235" s="111">
        <v>1</v>
      </c>
      <c r="V235" s="105"/>
      <c r="AI235" s="436"/>
      <c r="AJ235" s="436"/>
      <c r="AK235" s="436"/>
    </row>
    <row r="236" spans="2:37" ht="13.5" customHeight="1">
      <c r="B236" s="445">
        <v>2.4</v>
      </c>
      <c r="C236" s="445" t="s">
        <v>1065</v>
      </c>
      <c r="D236" s="105"/>
      <c r="E236" s="105"/>
      <c r="F236" s="105"/>
      <c r="G236" s="105"/>
      <c r="H236" s="105">
        <v>20180723</v>
      </c>
      <c r="I236" s="111">
        <v>631</v>
      </c>
      <c r="J236" s="112" t="s">
        <v>1010</v>
      </c>
      <c r="K236" s="112" t="s">
        <v>882</v>
      </c>
      <c r="L236" s="111">
        <v>91</v>
      </c>
      <c r="M236" s="112" t="s">
        <v>1066</v>
      </c>
      <c r="N236" s="112" t="s">
        <v>945</v>
      </c>
      <c r="O236" s="112" t="s">
        <v>894</v>
      </c>
      <c r="P236" s="111">
        <v>10</v>
      </c>
      <c r="Q236" s="112" t="s">
        <v>1067</v>
      </c>
      <c r="R236" s="112" t="s">
        <v>865</v>
      </c>
      <c r="S236" s="112" t="s">
        <v>864</v>
      </c>
      <c r="T236" s="112" t="s">
        <v>923</v>
      </c>
      <c r="U236" s="111">
        <v>3</v>
      </c>
      <c r="V236" s="105"/>
      <c r="AI236" s="436">
        <f>AJ236</f>
        <v>20</v>
      </c>
      <c r="AJ236" s="436">
        <f>10*2</f>
        <v>20</v>
      </c>
      <c r="AK236" s="436">
        <f>90*2</f>
        <v>180</v>
      </c>
    </row>
    <row r="237" spans="2:37">
      <c r="B237" s="445"/>
      <c r="C237" s="445"/>
      <c r="D237" s="105"/>
      <c r="E237" s="105"/>
      <c r="F237" s="105"/>
      <c r="G237" s="105"/>
      <c r="H237" s="105">
        <v>20180626</v>
      </c>
      <c r="I237" s="111">
        <v>623</v>
      </c>
      <c r="J237" s="112" t="s">
        <v>950</v>
      </c>
      <c r="K237" s="112" t="s">
        <v>860</v>
      </c>
      <c r="L237" s="111">
        <v>89</v>
      </c>
      <c r="M237" s="112" t="s">
        <v>1068</v>
      </c>
      <c r="N237" s="112" t="s">
        <v>882</v>
      </c>
      <c r="O237" s="112" t="s">
        <v>863</v>
      </c>
      <c r="P237" s="111">
        <v>8</v>
      </c>
      <c r="Q237" s="112" t="s">
        <v>1069</v>
      </c>
      <c r="R237" s="112" t="s">
        <v>70</v>
      </c>
      <c r="S237" s="112" t="s">
        <v>863</v>
      </c>
      <c r="T237" s="112" t="s">
        <v>970</v>
      </c>
      <c r="U237" s="111">
        <v>3</v>
      </c>
      <c r="V237" s="105"/>
      <c r="AI237" s="436"/>
      <c r="AJ237" s="436"/>
      <c r="AK237" s="436"/>
    </row>
    <row r="238" spans="2:37">
      <c r="B238" s="445"/>
      <c r="C238" s="445"/>
      <c r="D238" s="105"/>
      <c r="E238" s="105"/>
      <c r="F238" s="105"/>
      <c r="G238" s="105"/>
      <c r="H238" s="105">
        <v>20180803</v>
      </c>
      <c r="I238" s="111">
        <v>589</v>
      </c>
      <c r="J238" s="112" t="s">
        <v>1034</v>
      </c>
      <c r="K238" s="112" t="s">
        <v>70</v>
      </c>
      <c r="L238" s="111">
        <v>83</v>
      </c>
      <c r="M238" s="112" t="s">
        <v>1070</v>
      </c>
      <c r="N238" s="112" t="s">
        <v>882</v>
      </c>
      <c r="O238" s="112" t="s">
        <v>961</v>
      </c>
      <c r="P238" s="111">
        <v>8</v>
      </c>
      <c r="Q238" s="112" t="s">
        <v>1071</v>
      </c>
      <c r="R238" s="112" t="s">
        <v>70</v>
      </c>
      <c r="S238" s="112" t="s">
        <v>850</v>
      </c>
      <c r="T238" s="112" t="s">
        <v>894</v>
      </c>
      <c r="U238" s="111">
        <v>3</v>
      </c>
      <c r="V238" s="105"/>
      <c r="AI238" s="436"/>
      <c r="AJ238" s="436"/>
      <c r="AK238" s="436"/>
    </row>
    <row r="239" spans="2:37">
      <c r="B239" s="445"/>
      <c r="C239" s="445"/>
      <c r="D239" s="105"/>
      <c r="E239" s="105"/>
      <c r="F239" s="105"/>
      <c r="G239" s="105"/>
      <c r="H239" s="105">
        <v>20180802</v>
      </c>
      <c r="I239" s="111">
        <v>585</v>
      </c>
      <c r="J239" s="112" t="s">
        <v>866</v>
      </c>
      <c r="K239" s="112" t="s">
        <v>865</v>
      </c>
      <c r="L239" s="111">
        <v>81</v>
      </c>
      <c r="M239" s="112" t="s">
        <v>972</v>
      </c>
      <c r="N239" s="112" t="s">
        <v>850</v>
      </c>
      <c r="O239" s="112" t="s">
        <v>945</v>
      </c>
      <c r="P239" s="111">
        <v>7</v>
      </c>
      <c r="Q239" s="112" t="s">
        <v>1072</v>
      </c>
      <c r="R239" s="112" t="s">
        <v>853</v>
      </c>
      <c r="S239" s="112" t="s">
        <v>945</v>
      </c>
      <c r="T239" s="112" t="s">
        <v>977</v>
      </c>
      <c r="U239" s="111">
        <v>3</v>
      </c>
      <c r="V239" s="105"/>
      <c r="AI239" s="436"/>
      <c r="AJ239" s="436"/>
      <c r="AK239" s="436"/>
    </row>
    <row r="240" spans="2:37">
      <c r="B240" s="445"/>
      <c r="C240" s="445"/>
      <c r="D240" s="105"/>
      <c r="E240" s="105"/>
      <c r="F240" s="105"/>
      <c r="G240" s="105"/>
      <c r="H240" s="105">
        <v>20180807</v>
      </c>
      <c r="I240" s="111">
        <v>582</v>
      </c>
      <c r="J240" s="112" t="s">
        <v>870</v>
      </c>
      <c r="K240" s="112" t="s">
        <v>860</v>
      </c>
      <c r="L240" s="111">
        <v>80</v>
      </c>
      <c r="M240" s="112" t="s">
        <v>1073</v>
      </c>
      <c r="N240" s="112" t="s">
        <v>860</v>
      </c>
      <c r="O240" s="112" t="s">
        <v>1074</v>
      </c>
      <c r="P240" s="111">
        <v>7</v>
      </c>
      <c r="Q240" s="112" t="s">
        <v>912</v>
      </c>
      <c r="R240" s="112" t="s">
        <v>860</v>
      </c>
      <c r="S240" s="112" t="s">
        <v>856</v>
      </c>
      <c r="T240" s="112" t="s">
        <v>945</v>
      </c>
      <c r="U240" s="111">
        <v>3</v>
      </c>
      <c r="V240" s="105"/>
      <c r="AI240" s="436"/>
      <c r="AJ240" s="436"/>
      <c r="AK240" s="436"/>
    </row>
    <row r="241" spans="2:37">
      <c r="B241" s="445"/>
      <c r="C241" s="445"/>
      <c r="D241" s="105"/>
      <c r="E241" s="105"/>
      <c r="F241" s="105"/>
      <c r="G241" s="105"/>
      <c r="H241" s="105">
        <v>20180718</v>
      </c>
      <c r="I241" s="111">
        <v>567</v>
      </c>
      <c r="J241" s="112" t="s">
        <v>1068</v>
      </c>
      <c r="K241" s="112" t="s">
        <v>867</v>
      </c>
      <c r="L241" s="111">
        <v>79</v>
      </c>
      <c r="M241" s="112" t="s">
        <v>972</v>
      </c>
      <c r="N241" s="112" t="s">
        <v>850</v>
      </c>
      <c r="O241" s="112" t="s">
        <v>859</v>
      </c>
      <c r="P241" s="111">
        <v>7</v>
      </c>
      <c r="Q241" s="112" t="s">
        <v>1075</v>
      </c>
      <c r="R241" s="112" t="s">
        <v>865</v>
      </c>
      <c r="S241" s="112" t="s">
        <v>961</v>
      </c>
      <c r="T241" s="112" t="s">
        <v>931</v>
      </c>
      <c r="U241" s="111">
        <v>2</v>
      </c>
      <c r="V241" s="105"/>
      <c r="AI241" s="436"/>
      <c r="AJ241" s="436"/>
      <c r="AK241" s="436"/>
    </row>
    <row r="242" spans="2:37">
      <c r="B242" s="445"/>
      <c r="C242" s="445"/>
      <c r="D242" s="105"/>
      <c r="E242" s="105"/>
      <c r="F242" s="105"/>
      <c r="G242" s="105"/>
      <c r="H242" s="105">
        <v>20180731</v>
      </c>
      <c r="I242" s="111">
        <v>565</v>
      </c>
      <c r="J242" s="112" t="s">
        <v>993</v>
      </c>
      <c r="K242" s="112" t="s">
        <v>860</v>
      </c>
      <c r="L242" s="111">
        <v>78</v>
      </c>
      <c r="M242" s="112" t="s">
        <v>1076</v>
      </c>
      <c r="N242" s="112" t="s">
        <v>70</v>
      </c>
      <c r="O242" s="112" t="s">
        <v>864</v>
      </c>
      <c r="P242" s="111">
        <v>7</v>
      </c>
      <c r="Q242" s="112" t="s">
        <v>1077</v>
      </c>
      <c r="R242" s="112" t="s">
        <v>860</v>
      </c>
      <c r="S242" s="112" t="s">
        <v>992</v>
      </c>
      <c r="T242" s="112" t="s">
        <v>1045</v>
      </c>
      <c r="U242" s="111">
        <v>2</v>
      </c>
      <c r="V242" s="105"/>
      <c r="AI242" s="436"/>
      <c r="AJ242" s="436"/>
      <c r="AK242" s="436"/>
    </row>
    <row r="243" spans="2:37">
      <c r="B243" s="445"/>
      <c r="C243" s="445"/>
      <c r="D243" s="105"/>
      <c r="E243" s="105"/>
      <c r="F243" s="105"/>
      <c r="G243" s="105"/>
      <c r="H243" s="105">
        <v>20180710</v>
      </c>
      <c r="I243" s="111">
        <v>565</v>
      </c>
      <c r="J243" s="112" t="s">
        <v>1078</v>
      </c>
      <c r="K243" s="112" t="s">
        <v>860</v>
      </c>
      <c r="L243" s="111">
        <v>77</v>
      </c>
      <c r="M243" s="112" t="s">
        <v>1079</v>
      </c>
      <c r="N243" s="112" t="s">
        <v>856</v>
      </c>
      <c r="O243" s="112" t="s">
        <v>860</v>
      </c>
      <c r="P243" s="111">
        <v>7</v>
      </c>
      <c r="Q243" s="112" t="s">
        <v>1080</v>
      </c>
      <c r="R243" s="112" t="s">
        <v>856</v>
      </c>
      <c r="S243" s="112" t="s">
        <v>926</v>
      </c>
      <c r="T243" s="112" t="s">
        <v>955</v>
      </c>
      <c r="U243" s="111">
        <v>2</v>
      </c>
      <c r="V243" s="105"/>
      <c r="AI243" s="436"/>
      <c r="AJ243" s="436"/>
      <c r="AK243" s="436"/>
    </row>
    <row r="244" spans="2:37">
      <c r="B244" s="445"/>
      <c r="C244" s="445"/>
      <c r="D244" s="105"/>
      <c r="E244" s="105"/>
      <c r="F244" s="105"/>
      <c r="G244" s="105"/>
      <c r="H244" s="105">
        <v>20171219</v>
      </c>
      <c r="I244" s="111">
        <v>555</v>
      </c>
      <c r="J244" s="112" t="s">
        <v>1076</v>
      </c>
      <c r="K244" s="112" t="s">
        <v>860</v>
      </c>
      <c r="L244" s="111">
        <v>76</v>
      </c>
      <c r="M244" s="112" t="s">
        <v>1081</v>
      </c>
      <c r="N244" s="112" t="s">
        <v>850</v>
      </c>
      <c r="O244" s="112" t="s">
        <v>918</v>
      </c>
      <c r="P244" s="111">
        <v>7</v>
      </c>
      <c r="Q244" s="112" t="s">
        <v>1031</v>
      </c>
      <c r="R244" s="112" t="s">
        <v>871</v>
      </c>
      <c r="S244" s="112" t="s">
        <v>940</v>
      </c>
      <c r="T244" s="112" t="s">
        <v>1074</v>
      </c>
      <c r="U244" s="111">
        <v>2</v>
      </c>
      <c r="V244" s="105"/>
      <c r="AI244" s="436"/>
      <c r="AJ244" s="436"/>
      <c r="AK244" s="436"/>
    </row>
    <row r="245" spans="2:37" ht="42" customHeight="1">
      <c r="B245" s="445"/>
      <c r="C245" s="445"/>
      <c r="D245" s="105"/>
      <c r="E245" s="105"/>
      <c r="F245" s="105"/>
      <c r="G245" s="105"/>
      <c r="H245" s="105">
        <v>20180726</v>
      </c>
      <c r="I245" s="111">
        <v>550</v>
      </c>
      <c r="J245" s="112" t="s">
        <v>849</v>
      </c>
      <c r="K245" s="112" t="s">
        <v>853</v>
      </c>
      <c r="L245" s="111">
        <v>75</v>
      </c>
      <c r="M245" s="112" t="s">
        <v>1082</v>
      </c>
      <c r="N245" s="112" t="s">
        <v>853</v>
      </c>
      <c r="O245" s="112" t="s">
        <v>968</v>
      </c>
      <c r="P245" s="111">
        <v>7</v>
      </c>
      <c r="Q245" s="112" t="s">
        <v>922</v>
      </c>
      <c r="R245" s="112" t="s">
        <v>860</v>
      </c>
      <c r="S245" s="112" t="s">
        <v>992</v>
      </c>
      <c r="T245" s="112" t="s">
        <v>1044</v>
      </c>
      <c r="U245" s="111">
        <v>2</v>
      </c>
      <c r="V245" s="105"/>
      <c r="AI245" s="436"/>
      <c r="AJ245" s="436"/>
      <c r="AK245" s="436"/>
    </row>
    <row r="246" spans="2:37" ht="13.5" customHeight="1">
      <c r="B246" s="445">
        <v>2.5</v>
      </c>
      <c r="C246" s="445" t="s">
        <v>1083</v>
      </c>
      <c r="D246" s="105"/>
      <c r="E246" s="105"/>
      <c r="F246" s="105"/>
      <c r="G246" s="105"/>
      <c r="H246" s="105">
        <v>20180104</v>
      </c>
      <c r="I246" s="111">
        <v>219</v>
      </c>
      <c r="J246" s="112" t="s">
        <v>969</v>
      </c>
      <c r="K246" s="112" t="s">
        <v>860</v>
      </c>
      <c r="L246" s="111">
        <v>37</v>
      </c>
      <c r="M246" s="112" t="s">
        <v>1084</v>
      </c>
      <c r="N246" s="112" t="s">
        <v>892</v>
      </c>
      <c r="O246" s="112" t="s">
        <v>1074</v>
      </c>
      <c r="P246" s="111">
        <v>6</v>
      </c>
      <c r="Q246" s="112" t="s">
        <v>1063</v>
      </c>
      <c r="R246" s="112" t="s">
        <v>860</v>
      </c>
      <c r="S246" s="112" t="s">
        <v>892</v>
      </c>
      <c r="T246" s="112" t="s">
        <v>992</v>
      </c>
      <c r="U246" s="111">
        <v>2</v>
      </c>
      <c r="V246" s="105"/>
      <c r="AI246" s="436">
        <f>AJ246</f>
        <v>12</v>
      </c>
      <c r="AJ246" s="436">
        <f>6*2</f>
        <v>12</v>
      </c>
      <c r="AK246" s="436">
        <f>40*2</f>
        <v>80</v>
      </c>
    </row>
    <row r="247" spans="2:37">
      <c r="B247" s="445"/>
      <c r="C247" s="445"/>
      <c r="D247" s="105"/>
      <c r="E247" s="105"/>
      <c r="F247" s="105"/>
      <c r="G247" s="105"/>
      <c r="H247" s="105">
        <v>20180108</v>
      </c>
      <c r="I247" s="111">
        <v>214</v>
      </c>
      <c r="J247" s="112" t="s">
        <v>1085</v>
      </c>
      <c r="K247" s="112" t="s">
        <v>850</v>
      </c>
      <c r="L247" s="111">
        <v>36</v>
      </c>
      <c r="M247" s="112" t="s">
        <v>1086</v>
      </c>
      <c r="N247" s="112" t="s">
        <v>850</v>
      </c>
      <c r="O247" s="112" t="s">
        <v>868</v>
      </c>
      <c r="P247" s="111">
        <v>6</v>
      </c>
      <c r="Q247" s="112" t="s">
        <v>1087</v>
      </c>
      <c r="R247" s="112" t="s">
        <v>882</v>
      </c>
      <c r="S247" s="112" t="s">
        <v>850</v>
      </c>
      <c r="T247" s="112" t="s">
        <v>926</v>
      </c>
      <c r="U247" s="111">
        <v>2</v>
      </c>
      <c r="V247" s="105"/>
      <c r="AI247" s="436"/>
      <c r="AJ247" s="436"/>
      <c r="AK247" s="436"/>
    </row>
    <row r="248" spans="2:37">
      <c r="B248" s="445"/>
      <c r="C248" s="445"/>
      <c r="D248" s="105"/>
      <c r="E248" s="105"/>
      <c r="F248" s="105"/>
      <c r="G248" s="105"/>
      <c r="H248" s="105">
        <v>20180110</v>
      </c>
      <c r="I248" s="111">
        <v>206</v>
      </c>
      <c r="J248" s="112" t="s">
        <v>1076</v>
      </c>
      <c r="K248" s="112" t="s">
        <v>860</v>
      </c>
      <c r="L248" s="111">
        <v>35</v>
      </c>
      <c r="M248" s="112" t="s">
        <v>912</v>
      </c>
      <c r="N248" s="112" t="s">
        <v>70</v>
      </c>
      <c r="O248" s="112" t="s">
        <v>958</v>
      </c>
      <c r="P248" s="111">
        <v>5</v>
      </c>
      <c r="Q248" s="112" t="s">
        <v>1088</v>
      </c>
      <c r="R248" s="112" t="s">
        <v>70</v>
      </c>
      <c r="S248" s="112" t="s">
        <v>888</v>
      </c>
      <c r="T248" s="112" t="s">
        <v>945</v>
      </c>
      <c r="U248" s="111">
        <v>2</v>
      </c>
      <c r="V248" s="105"/>
      <c r="AI248" s="436"/>
      <c r="AJ248" s="436"/>
      <c r="AK248" s="436"/>
    </row>
    <row r="249" spans="2:37">
      <c r="B249" s="445"/>
      <c r="C249" s="445"/>
      <c r="D249" s="105"/>
      <c r="E249" s="105"/>
      <c r="F249" s="105"/>
      <c r="G249" s="105"/>
      <c r="H249" s="105">
        <v>20180109</v>
      </c>
      <c r="I249" s="111">
        <v>204</v>
      </c>
      <c r="J249" s="112" t="s">
        <v>1076</v>
      </c>
      <c r="K249" s="112" t="s">
        <v>853</v>
      </c>
      <c r="L249" s="111">
        <v>34</v>
      </c>
      <c r="M249" s="112" t="s">
        <v>1089</v>
      </c>
      <c r="N249" s="112" t="s">
        <v>70</v>
      </c>
      <c r="O249" s="112" t="s">
        <v>923</v>
      </c>
      <c r="P249" s="111">
        <v>5</v>
      </c>
      <c r="Q249" s="112" t="s">
        <v>1054</v>
      </c>
      <c r="R249" s="112" t="s">
        <v>865</v>
      </c>
      <c r="S249" s="112" t="s">
        <v>863</v>
      </c>
      <c r="T249" s="112" t="s">
        <v>923</v>
      </c>
      <c r="U249" s="111">
        <v>2</v>
      </c>
      <c r="V249" s="105"/>
      <c r="AI249" s="436"/>
      <c r="AJ249" s="436"/>
      <c r="AK249" s="436"/>
    </row>
    <row r="250" spans="2:37">
      <c r="B250" s="445"/>
      <c r="C250" s="445"/>
      <c r="D250" s="105"/>
      <c r="E250" s="105"/>
      <c r="F250" s="105"/>
      <c r="G250" s="105"/>
      <c r="H250" s="105">
        <v>20171229</v>
      </c>
      <c r="I250" s="111">
        <v>186</v>
      </c>
      <c r="J250" s="112" t="s">
        <v>1035</v>
      </c>
      <c r="K250" s="112" t="s">
        <v>871</v>
      </c>
      <c r="L250" s="111">
        <v>32</v>
      </c>
      <c r="M250" s="112" t="s">
        <v>1090</v>
      </c>
      <c r="N250" s="112" t="s">
        <v>868</v>
      </c>
      <c r="O250" s="112" t="s">
        <v>70</v>
      </c>
      <c r="P250" s="111">
        <v>5</v>
      </c>
      <c r="Q250" s="112" t="s">
        <v>901</v>
      </c>
      <c r="R250" s="112" t="s">
        <v>856</v>
      </c>
      <c r="S250" s="112" t="s">
        <v>878</v>
      </c>
      <c r="T250" s="112" t="s">
        <v>903</v>
      </c>
      <c r="U250" s="111">
        <v>2</v>
      </c>
      <c r="V250" s="105"/>
      <c r="AI250" s="436"/>
      <c r="AJ250" s="436"/>
      <c r="AK250" s="436"/>
    </row>
    <row r="251" spans="2:37">
      <c r="B251" s="445"/>
      <c r="C251" s="445"/>
      <c r="D251" s="105"/>
      <c r="E251" s="105"/>
      <c r="F251" s="105"/>
      <c r="G251" s="105"/>
      <c r="H251" s="105">
        <v>20171225</v>
      </c>
      <c r="I251" s="111">
        <v>184</v>
      </c>
      <c r="J251" s="112" t="s">
        <v>953</v>
      </c>
      <c r="K251" s="112" t="s">
        <v>867</v>
      </c>
      <c r="L251" s="111">
        <v>30</v>
      </c>
      <c r="M251" s="112" t="s">
        <v>1091</v>
      </c>
      <c r="N251" s="112" t="s">
        <v>853</v>
      </c>
      <c r="O251" s="112" t="s">
        <v>963</v>
      </c>
      <c r="P251" s="111">
        <v>4</v>
      </c>
      <c r="Q251" s="112" t="s">
        <v>1062</v>
      </c>
      <c r="R251" s="112" t="s">
        <v>860</v>
      </c>
      <c r="S251" s="112" t="s">
        <v>914</v>
      </c>
      <c r="T251" s="112" t="s">
        <v>914</v>
      </c>
      <c r="U251" s="111">
        <v>2</v>
      </c>
      <c r="V251" s="105"/>
      <c r="AI251" s="436"/>
      <c r="AJ251" s="436"/>
      <c r="AK251" s="436"/>
    </row>
    <row r="252" spans="2:37">
      <c r="B252" s="445"/>
      <c r="C252" s="445"/>
      <c r="D252" s="105"/>
      <c r="E252" s="105"/>
      <c r="F252" s="105"/>
      <c r="G252" s="105"/>
      <c r="H252" s="105">
        <v>20180103</v>
      </c>
      <c r="I252" s="111">
        <v>180</v>
      </c>
      <c r="J252" s="112" t="s">
        <v>962</v>
      </c>
      <c r="K252" s="112" t="s">
        <v>850</v>
      </c>
      <c r="L252" s="111">
        <v>30</v>
      </c>
      <c r="M252" s="112" t="s">
        <v>1089</v>
      </c>
      <c r="N252" s="112" t="s">
        <v>70</v>
      </c>
      <c r="O252" s="112" t="s">
        <v>918</v>
      </c>
      <c r="P252" s="111">
        <v>4</v>
      </c>
      <c r="Q252" s="112" t="s">
        <v>1092</v>
      </c>
      <c r="R252" s="112" t="s">
        <v>70</v>
      </c>
      <c r="S252" s="112" t="s">
        <v>873</v>
      </c>
      <c r="T252" s="112" t="s">
        <v>70</v>
      </c>
      <c r="U252" s="111">
        <v>2</v>
      </c>
      <c r="V252" s="105"/>
      <c r="AI252" s="436"/>
      <c r="AJ252" s="436"/>
      <c r="AK252" s="436"/>
    </row>
    <row r="253" spans="2:37">
      <c r="B253" s="445"/>
      <c r="C253" s="445"/>
      <c r="D253" s="105"/>
      <c r="E253" s="105"/>
      <c r="F253" s="105"/>
      <c r="G253" s="105"/>
      <c r="H253" s="105">
        <v>20171228</v>
      </c>
      <c r="I253" s="111">
        <v>176</v>
      </c>
      <c r="J253" s="112" t="s">
        <v>953</v>
      </c>
      <c r="K253" s="112" t="s">
        <v>882</v>
      </c>
      <c r="L253" s="111">
        <v>30</v>
      </c>
      <c r="M253" s="112" t="s">
        <v>969</v>
      </c>
      <c r="N253" s="112" t="s">
        <v>860</v>
      </c>
      <c r="O253" s="112" t="s">
        <v>882</v>
      </c>
      <c r="P253" s="111">
        <v>4</v>
      </c>
      <c r="Q253" s="112" t="s">
        <v>901</v>
      </c>
      <c r="R253" s="112" t="s">
        <v>850</v>
      </c>
      <c r="S253" s="112" t="s">
        <v>977</v>
      </c>
      <c r="T253" s="112" t="s">
        <v>70</v>
      </c>
      <c r="U253" s="111">
        <v>2</v>
      </c>
      <c r="V253" s="105"/>
      <c r="AI253" s="436"/>
      <c r="AJ253" s="436"/>
      <c r="AK253" s="436"/>
    </row>
    <row r="254" spans="2:37">
      <c r="B254" s="445"/>
      <c r="C254" s="445"/>
      <c r="D254" s="105"/>
      <c r="E254" s="105"/>
      <c r="F254" s="105"/>
      <c r="G254" s="105"/>
      <c r="H254" s="105">
        <v>20171222</v>
      </c>
      <c r="I254" s="111">
        <v>163</v>
      </c>
      <c r="J254" s="112" t="s">
        <v>1019</v>
      </c>
      <c r="K254" s="112" t="s">
        <v>850</v>
      </c>
      <c r="L254" s="111">
        <v>29</v>
      </c>
      <c r="M254" s="112" t="s">
        <v>1093</v>
      </c>
      <c r="N254" s="112" t="s">
        <v>850</v>
      </c>
      <c r="O254" s="112" t="s">
        <v>878</v>
      </c>
      <c r="P254" s="111">
        <v>4</v>
      </c>
      <c r="Q254" s="112" t="s">
        <v>849</v>
      </c>
      <c r="R254" s="112" t="s">
        <v>70</v>
      </c>
      <c r="S254" s="112" t="s">
        <v>871</v>
      </c>
      <c r="T254" s="112" t="s">
        <v>1074</v>
      </c>
      <c r="U254" s="111">
        <v>2</v>
      </c>
      <c r="V254" s="105"/>
      <c r="AI254" s="436"/>
      <c r="AJ254" s="436"/>
      <c r="AK254" s="436"/>
    </row>
    <row r="255" spans="2:37" ht="56.1" customHeight="1">
      <c r="B255" s="445"/>
      <c r="C255" s="445"/>
      <c r="D255" s="105"/>
      <c r="E255" s="105"/>
      <c r="F255" s="105"/>
      <c r="G255" s="105"/>
      <c r="H255" s="105">
        <v>20180112</v>
      </c>
      <c r="I255" s="111">
        <v>161</v>
      </c>
      <c r="J255" s="112" t="s">
        <v>1094</v>
      </c>
      <c r="K255" s="112" t="s">
        <v>871</v>
      </c>
      <c r="L255" s="111">
        <v>28</v>
      </c>
      <c r="M255" s="112" t="s">
        <v>1076</v>
      </c>
      <c r="N255" s="112" t="s">
        <v>853</v>
      </c>
      <c r="O255" s="112" t="s">
        <v>961</v>
      </c>
      <c r="P255" s="111">
        <v>4</v>
      </c>
      <c r="Q255" s="112" t="s">
        <v>953</v>
      </c>
      <c r="R255" s="112" t="s">
        <v>882</v>
      </c>
      <c r="S255" s="112" t="s">
        <v>940</v>
      </c>
      <c r="T255" s="112" t="s">
        <v>875</v>
      </c>
      <c r="U255" s="111">
        <v>2</v>
      </c>
      <c r="V255" s="105"/>
      <c r="AI255" s="436"/>
      <c r="AJ255" s="436"/>
      <c r="AK255" s="436"/>
    </row>
    <row r="256" spans="2:37" ht="13.5" customHeight="1">
      <c r="B256" s="445">
        <v>2.7</v>
      </c>
      <c r="C256" s="445" t="s">
        <v>1095</v>
      </c>
      <c r="D256" s="105"/>
      <c r="E256" s="105"/>
      <c r="F256" s="105"/>
      <c r="G256" s="105" t="s">
        <v>1096</v>
      </c>
      <c r="H256" s="105">
        <v>20180807</v>
      </c>
      <c r="I256" s="111">
        <v>2711</v>
      </c>
      <c r="J256" s="112" t="s">
        <v>1075</v>
      </c>
      <c r="K256" s="112" t="s">
        <v>882</v>
      </c>
      <c r="L256" s="111">
        <v>518</v>
      </c>
      <c r="M256" s="112" t="s">
        <v>1075</v>
      </c>
      <c r="N256" s="112" t="s">
        <v>882</v>
      </c>
      <c r="O256" s="112" t="s">
        <v>864</v>
      </c>
      <c r="P256" s="111">
        <v>510</v>
      </c>
      <c r="Q256" s="112" t="s">
        <v>1075</v>
      </c>
      <c r="R256" s="112" t="s">
        <v>882</v>
      </c>
      <c r="S256" s="112" t="s">
        <v>864</v>
      </c>
      <c r="T256" s="112" t="s">
        <v>888</v>
      </c>
      <c r="U256" s="111">
        <v>508</v>
      </c>
      <c r="V256" s="105"/>
      <c r="AI256" s="436">
        <f>AJ256</f>
        <v>40</v>
      </c>
      <c r="AJ256" s="436">
        <f>20*2</f>
        <v>40</v>
      </c>
      <c r="AK256" s="436">
        <f>300*2</f>
        <v>600</v>
      </c>
    </row>
    <row r="257" spans="2:37">
      <c r="B257" s="445"/>
      <c r="C257" s="445"/>
      <c r="D257" s="105"/>
      <c r="E257" s="105"/>
      <c r="F257" s="105"/>
      <c r="G257" s="105"/>
      <c r="H257" s="105">
        <v>20180808</v>
      </c>
      <c r="I257" s="111">
        <v>2246</v>
      </c>
      <c r="J257" s="112" t="s">
        <v>964</v>
      </c>
      <c r="K257" s="112" t="s">
        <v>871</v>
      </c>
      <c r="L257" s="111">
        <v>366</v>
      </c>
      <c r="M257" s="112" t="s">
        <v>964</v>
      </c>
      <c r="N257" s="112" t="s">
        <v>871</v>
      </c>
      <c r="O257" s="112" t="s">
        <v>864</v>
      </c>
      <c r="P257" s="111">
        <v>350</v>
      </c>
      <c r="Q257" s="112" t="s">
        <v>964</v>
      </c>
      <c r="R257" s="112" t="s">
        <v>871</v>
      </c>
      <c r="S257" s="112" t="s">
        <v>864</v>
      </c>
      <c r="T257" s="112" t="s">
        <v>857</v>
      </c>
      <c r="U257" s="111">
        <v>350</v>
      </c>
      <c r="V257" s="105"/>
      <c r="AI257" s="436"/>
      <c r="AJ257" s="436"/>
      <c r="AK257" s="436"/>
    </row>
    <row r="258" spans="2:37">
      <c r="B258" s="445"/>
      <c r="C258" s="445"/>
      <c r="D258" s="105"/>
      <c r="E258" s="105"/>
      <c r="F258" s="105"/>
      <c r="G258" s="105"/>
      <c r="H258" s="105">
        <v>20180508</v>
      </c>
      <c r="I258" s="111">
        <v>2213</v>
      </c>
      <c r="J258" s="112" t="s">
        <v>971</v>
      </c>
      <c r="K258" s="112" t="s">
        <v>860</v>
      </c>
      <c r="L258" s="111">
        <v>308</v>
      </c>
      <c r="M258" s="112" t="s">
        <v>1097</v>
      </c>
      <c r="N258" s="112" t="s">
        <v>865</v>
      </c>
      <c r="O258" s="112" t="s">
        <v>968</v>
      </c>
      <c r="P258" s="111">
        <v>23</v>
      </c>
      <c r="Q258" s="112" t="s">
        <v>927</v>
      </c>
      <c r="R258" s="112" t="s">
        <v>892</v>
      </c>
      <c r="S258" s="112" t="s">
        <v>885</v>
      </c>
      <c r="T258" s="112" t="s">
        <v>878</v>
      </c>
      <c r="U258" s="111">
        <v>18</v>
      </c>
      <c r="V258" s="105"/>
      <c r="AI258" s="436"/>
      <c r="AJ258" s="436"/>
      <c r="AK258" s="436"/>
    </row>
    <row r="259" spans="2:37">
      <c r="B259" s="445"/>
      <c r="C259" s="445"/>
      <c r="D259" s="105"/>
      <c r="E259" s="105"/>
      <c r="F259" s="105"/>
      <c r="G259" s="105"/>
      <c r="H259" s="105">
        <v>20180309</v>
      </c>
      <c r="I259" s="111">
        <v>2140</v>
      </c>
      <c r="J259" s="112" t="s">
        <v>927</v>
      </c>
      <c r="K259" s="112" t="s">
        <v>70</v>
      </c>
      <c r="L259" s="111">
        <v>296</v>
      </c>
      <c r="M259" s="112" t="s">
        <v>1097</v>
      </c>
      <c r="N259" s="112" t="s">
        <v>865</v>
      </c>
      <c r="O259" s="112" t="s">
        <v>863</v>
      </c>
      <c r="P259" s="111">
        <v>23</v>
      </c>
      <c r="Q259" s="112" t="s">
        <v>927</v>
      </c>
      <c r="R259" s="112" t="s">
        <v>892</v>
      </c>
      <c r="S259" s="112" t="s">
        <v>872</v>
      </c>
      <c r="T259" s="112" t="s">
        <v>867</v>
      </c>
      <c r="U259" s="111">
        <v>10</v>
      </c>
      <c r="V259" s="105"/>
      <c r="AI259" s="436"/>
      <c r="AJ259" s="436"/>
      <c r="AK259" s="436"/>
    </row>
    <row r="260" spans="2:37">
      <c r="B260" s="445"/>
      <c r="C260" s="445"/>
      <c r="D260" s="105"/>
      <c r="E260" s="105"/>
      <c r="F260" s="105"/>
      <c r="G260" s="105"/>
      <c r="H260" s="105">
        <v>20180109</v>
      </c>
      <c r="I260" s="111">
        <v>2004</v>
      </c>
      <c r="J260" s="112" t="s">
        <v>849</v>
      </c>
      <c r="K260" s="112" t="s">
        <v>860</v>
      </c>
      <c r="L260" s="111">
        <v>295</v>
      </c>
      <c r="M260" s="112" t="s">
        <v>1097</v>
      </c>
      <c r="N260" s="112" t="s">
        <v>865</v>
      </c>
      <c r="O260" s="112" t="s">
        <v>858</v>
      </c>
      <c r="P260" s="111">
        <v>20</v>
      </c>
      <c r="Q260" s="112" t="s">
        <v>912</v>
      </c>
      <c r="R260" s="112" t="s">
        <v>882</v>
      </c>
      <c r="S260" s="112" t="s">
        <v>970</v>
      </c>
      <c r="T260" s="112" t="s">
        <v>913</v>
      </c>
      <c r="U260" s="111">
        <v>5</v>
      </c>
      <c r="V260" s="105"/>
      <c r="AI260" s="436"/>
      <c r="AJ260" s="436"/>
      <c r="AK260" s="436"/>
    </row>
    <row r="261" spans="2:37">
      <c r="B261" s="445"/>
      <c r="C261" s="445"/>
      <c r="D261" s="105"/>
      <c r="E261" s="105"/>
      <c r="F261" s="105"/>
      <c r="G261" s="105"/>
      <c r="H261" s="105">
        <v>20180308</v>
      </c>
      <c r="I261" s="111">
        <v>1824</v>
      </c>
      <c r="J261" s="112" t="s">
        <v>969</v>
      </c>
      <c r="K261" s="112" t="s">
        <v>860</v>
      </c>
      <c r="L261" s="111">
        <v>287</v>
      </c>
      <c r="M261" s="112" t="s">
        <v>927</v>
      </c>
      <c r="N261" s="112" t="s">
        <v>892</v>
      </c>
      <c r="O261" s="112" t="s">
        <v>885</v>
      </c>
      <c r="P261" s="113">
        <v>19</v>
      </c>
      <c r="Q261" s="112" t="s">
        <v>912</v>
      </c>
      <c r="R261" s="112" t="s">
        <v>882</v>
      </c>
      <c r="S261" s="112" t="s">
        <v>873</v>
      </c>
      <c r="T261" s="112" t="s">
        <v>970</v>
      </c>
      <c r="U261" s="111">
        <v>4</v>
      </c>
      <c r="V261" s="105"/>
      <c r="AI261" s="436"/>
      <c r="AJ261" s="436"/>
      <c r="AK261" s="436"/>
    </row>
    <row r="262" spans="2:37">
      <c r="B262" s="445"/>
      <c r="C262" s="445"/>
      <c r="D262" s="105"/>
      <c r="E262" s="105"/>
      <c r="F262" s="105"/>
      <c r="G262" s="105"/>
      <c r="H262" s="105">
        <v>20180710</v>
      </c>
      <c r="I262" s="111">
        <v>1820</v>
      </c>
      <c r="J262" s="112" t="s">
        <v>889</v>
      </c>
      <c r="K262" s="112" t="s">
        <v>865</v>
      </c>
      <c r="L262" s="111">
        <v>276</v>
      </c>
      <c r="M262" s="112" t="s">
        <v>1098</v>
      </c>
      <c r="N262" s="112" t="s">
        <v>882</v>
      </c>
      <c r="O262" s="112" t="s">
        <v>859</v>
      </c>
      <c r="P262" s="111">
        <v>15</v>
      </c>
      <c r="Q262" s="112" t="s">
        <v>927</v>
      </c>
      <c r="R262" s="112" t="s">
        <v>880</v>
      </c>
      <c r="S262" s="112" t="s">
        <v>1074</v>
      </c>
      <c r="T262" s="112" t="s">
        <v>954</v>
      </c>
      <c r="U262" s="111">
        <v>3</v>
      </c>
      <c r="V262" s="105"/>
      <c r="AI262" s="436"/>
      <c r="AJ262" s="436"/>
      <c r="AK262" s="436"/>
    </row>
    <row r="263" spans="2:37">
      <c r="B263" s="445"/>
      <c r="C263" s="445"/>
      <c r="D263" s="105"/>
      <c r="E263" s="105"/>
      <c r="F263" s="105"/>
      <c r="G263" s="105"/>
      <c r="H263" s="105">
        <v>20180611</v>
      </c>
      <c r="I263" s="111">
        <v>1815</v>
      </c>
      <c r="J263" s="112" t="s">
        <v>1099</v>
      </c>
      <c r="K263" s="112" t="s">
        <v>850</v>
      </c>
      <c r="L263" s="111">
        <v>273</v>
      </c>
      <c r="M263" s="112" t="s">
        <v>1097</v>
      </c>
      <c r="N263" s="112" t="s">
        <v>865</v>
      </c>
      <c r="O263" s="112" t="s">
        <v>877</v>
      </c>
      <c r="P263" s="111">
        <v>15</v>
      </c>
      <c r="Q263" s="112" t="s">
        <v>1100</v>
      </c>
      <c r="R263" s="112" t="s">
        <v>850</v>
      </c>
      <c r="S263" s="112" t="s">
        <v>961</v>
      </c>
      <c r="T263" s="112" t="s">
        <v>968</v>
      </c>
      <c r="U263" s="111">
        <v>3</v>
      </c>
      <c r="V263" s="105"/>
      <c r="AI263" s="436"/>
      <c r="AJ263" s="436"/>
      <c r="AK263" s="436"/>
    </row>
    <row r="264" spans="2:37">
      <c r="B264" s="445"/>
      <c r="C264" s="445"/>
      <c r="D264" s="105"/>
      <c r="E264" s="105"/>
      <c r="F264" s="105"/>
      <c r="G264" s="105"/>
      <c r="H264" s="105">
        <v>20180409</v>
      </c>
      <c r="I264" s="111">
        <v>1799</v>
      </c>
      <c r="J264" s="112" t="s">
        <v>972</v>
      </c>
      <c r="K264" s="112" t="s">
        <v>860</v>
      </c>
      <c r="L264" s="111">
        <v>271</v>
      </c>
      <c r="M264" s="112" t="s">
        <v>1098</v>
      </c>
      <c r="N264" s="112" t="s">
        <v>882</v>
      </c>
      <c r="O264" s="112" t="s">
        <v>902</v>
      </c>
      <c r="P264" s="111">
        <v>15</v>
      </c>
      <c r="Q264" s="112" t="s">
        <v>927</v>
      </c>
      <c r="R264" s="112" t="s">
        <v>70</v>
      </c>
      <c r="S264" s="112" t="s">
        <v>992</v>
      </c>
      <c r="T264" s="112" t="s">
        <v>872</v>
      </c>
      <c r="U264" s="111">
        <v>3</v>
      </c>
      <c r="V264" s="105"/>
      <c r="AI264" s="436"/>
      <c r="AJ264" s="436"/>
      <c r="AK264" s="436"/>
    </row>
    <row r="265" spans="2:37" ht="42" customHeight="1">
      <c r="B265" s="445"/>
      <c r="C265" s="445"/>
      <c r="D265" s="105"/>
      <c r="E265" s="105"/>
      <c r="F265" s="105"/>
      <c r="G265" s="105"/>
      <c r="H265" s="105">
        <v>20171108</v>
      </c>
      <c r="I265" s="111">
        <v>1789</v>
      </c>
      <c r="J265" s="112" t="s">
        <v>911</v>
      </c>
      <c r="K265" s="112" t="s">
        <v>856</v>
      </c>
      <c r="L265" s="111">
        <v>258</v>
      </c>
      <c r="M265" s="112" t="s">
        <v>1101</v>
      </c>
      <c r="N265" s="112" t="s">
        <v>882</v>
      </c>
      <c r="O265" s="112" t="s">
        <v>892</v>
      </c>
      <c r="P265" s="111">
        <v>14</v>
      </c>
      <c r="Q265" s="112" t="s">
        <v>1102</v>
      </c>
      <c r="R265" s="112" t="s">
        <v>867</v>
      </c>
      <c r="S265" s="112" t="s">
        <v>1024</v>
      </c>
      <c r="T265" s="112" t="s">
        <v>940</v>
      </c>
      <c r="U265" s="111">
        <v>3</v>
      </c>
      <c r="V265" s="105"/>
      <c r="AI265" s="436"/>
      <c r="AJ265" s="436"/>
      <c r="AK265" s="436"/>
    </row>
    <row r="266" spans="2:37" ht="13.5" customHeight="1">
      <c r="B266" s="445">
        <v>2.8</v>
      </c>
      <c r="C266" s="445" t="s">
        <v>1103</v>
      </c>
      <c r="D266" s="105"/>
      <c r="E266" s="105"/>
      <c r="F266" s="105"/>
      <c r="G266" s="105"/>
      <c r="H266" s="105">
        <v>20180531</v>
      </c>
      <c r="I266" s="111">
        <v>86</v>
      </c>
      <c r="J266" s="112" t="s">
        <v>1104</v>
      </c>
      <c r="K266" s="112" t="s">
        <v>865</v>
      </c>
      <c r="L266" s="111">
        <v>22</v>
      </c>
      <c r="M266" s="112" t="s">
        <v>1105</v>
      </c>
      <c r="N266" s="112" t="s">
        <v>871</v>
      </c>
      <c r="O266" s="112" t="s">
        <v>892</v>
      </c>
      <c r="P266" s="111">
        <v>7</v>
      </c>
      <c r="Q266" s="112" t="s">
        <v>1106</v>
      </c>
      <c r="R266" s="112" t="s">
        <v>880</v>
      </c>
      <c r="S266" s="112" t="s">
        <v>970</v>
      </c>
      <c r="T266" s="112" t="s">
        <v>914</v>
      </c>
      <c r="U266" s="111">
        <v>2</v>
      </c>
      <c r="V266" s="105"/>
      <c r="AI266" s="436">
        <f>AJ266</f>
        <v>10</v>
      </c>
      <c r="AJ266" s="436">
        <f>5*2</f>
        <v>10</v>
      </c>
      <c r="AK266" s="436">
        <f>20*2</f>
        <v>40</v>
      </c>
    </row>
    <row r="267" spans="2:37">
      <c r="B267" s="445"/>
      <c r="C267" s="445"/>
      <c r="D267" s="105"/>
      <c r="E267" s="105"/>
      <c r="F267" s="105"/>
      <c r="G267" s="105"/>
      <c r="H267" s="105">
        <v>20180530</v>
      </c>
      <c r="I267" s="111">
        <v>84</v>
      </c>
      <c r="J267" s="112" t="s">
        <v>1105</v>
      </c>
      <c r="K267" s="112" t="s">
        <v>871</v>
      </c>
      <c r="L267" s="111">
        <v>21</v>
      </c>
      <c r="M267" s="112" t="s">
        <v>1105</v>
      </c>
      <c r="N267" s="112" t="s">
        <v>871</v>
      </c>
      <c r="O267" s="112" t="s">
        <v>70</v>
      </c>
      <c r="P267" s="111">
        <v>6</v>
      </c>
      <c r="Q267" s="112" t="s">
        <v>1107</v>
      </c>
      <c r="R267" s="112" t="s">
        <v>856</v>
      </c>
      <c r="S267" s="112" t="s">
        <v>867</v>
      </c>
      <c r="T267" s="112" t="s">
        <v>875</v>
      </c>
      <c r="U267" s="111">
        <v>2</v>
      </c>
      <c r="V267" s="105"/>
      <c r="AI267" s="436"/>
      <c r="AJ267" s="436"/>
      <c r="AK267" s="436"/>
    </row>
    <row r="268" spans="2:37">
      <c r="B268" s="445"/>
      <c r="C268" s="445"/>
      <c r="D268" s="105"/>
      <c r="E268" s="105"/>
      <c r="F268" s="105"/>
      <c r="G268" s="105"/>
      <c r="H268" s="105">
        <v>20180709</v>
      </c>
      <c r="I268" s="111">
        <v>79</v>
      </c>
      <c r="J268" s="112" t="s">
        <v>1108</v>
      </c>
      <c r="K268" s="112" t="s">
        <v>860</v>
      </c>
      <c r="L268" s="111">
        <v>15</v>
      </c>
      <c r="M268" s="112" t="s">
        <v>1105</v>
      </c>
      <c r="N268" s="112" t="s">
        <v>871</v>
      </c>
      <c r="O268" s="112" t="s">
        <v>860</v>
      </c>
      <c r="P268" s="111">
        <v>6</v>
      </c>
      <c r="Q268" s="112" t="s">
        <v>849</v>
      </c>
      <c r="R268" s="112" t="s">
        <v>882</v>
      </c>
      <c r="S268" s="112" t="s">
        <v>963</v>
      </c>
      <c r="T268" s="112" t="s">
        <v>970</v>
      </c>
      <c r="U268" s="111">
        <v>2</v>
      </c>
      <c r="V268" s="105"/>
      <c r="AI268" s="436"/>
      <c r="AJ268" s="436"/>
      <c r="AK268" s="436"/>
    </row>
    <row r="269" spans="2:37">
      <c r="B269" s="445"/>
      <c r="C269" s="445"/>
      <c r="D269" s="105"/>
      <c r="E269" s="105"/>
      <c r="F269" s="105"/>
      <c r="G269" s="105"/>
      <c r="H269" s="105">
        <v>20180807</v>
      </c>
      <c r="I269" s="111">
        <v>73</v>
      </c>
      <c r="J269" s="112" t="s">
        <v>1051</v>
      </c>
      <c r="K269" s="112" t="s">
        <v>860</v>
      </c>
      <c r="L269" s="111">
        <v>14</v>
      </c>
      <c r="M269" s="112" t="s">
        <v>1109</v>
      </c>
      <c r="N269" s="112" t="s">
        <v>70</v>
      </c>
      <c r="O269" s="112" t="s">
        <v>856</v>
      </c>
      <c r="P269" s="111">
        <v>3</v>
      </c>
      <c r="Q269" s="112" t="s">
        <v>984</v>
      </c>
      <c r="R269" s="112" t="s">
        <v>860</v>
      </c>
      <c r="S269" s="112" t="s">
        <v>858</v>
      </c>
      <c r="T269" s="112" t="s">
        <v>892</v>
      </c>
      <c r="U269" s="111">
        <v>2</v>
      </c>
      <c r="V269" s="105"/>
      <c r="AI269" s="436"/>
      <c r="AJ269" s="436"/>
      <c r="AK269" s="436"/>
    </row>
    <row r="270" spans="2:37">
      <c r="B270" s="445"/>
      <c r="C270" s="445"/>
      <c r="D270" s="105"/>
      <c r="E270" s="105"/>
      <c r="F270" s="105"/>
      <c r="G270" s="105"/>
      <c r="H270" s="105">
        <v>20180614</v>
      </c>
      <c r="I270" s="111">
        <v>71</v>
      </c>
      <c r="J270" s="112" t="s">
        <v>849</v>
      </c>
      <c r="K270" s="112" t="s">
        <v>70</v>
      </c>
      <c r="L270" s="111">
        <v>14</v>
      </c>
      <c r="M270" s="112" t="s">
        <v>1110</v>
      </c>
      <c r="N270" s="112" t="s">
        <v>867</v>
      </c>
      <c r="O270" s="112" t="s">
        <v>958</v>
      </c>
      <c r="P270" s="111">
        <v>3</v>
      </c>
      <c r="Q270" s="112" t="s">
        <v>950</v>
      </c>
      <c r="R270" s="112" t="s">
        <v>871</v>
      </c>
      <c r="S270" s="112" t="s">
        <v>913</v>
      </c>
      <c r="T270" s="112" t="s">
        <v>856</v>
      </c>
      <c r="U270" s="111">
        <v>2</v>
      </c>
      <c r="V270" s="105"/>
      <c r="AI270" s="436"/>
      <c r="AJ270" s="436"/>
      <c r="AK270" s="436"/>
    </row>
    <row r="271" spans="2:37">
      <c r="B271" s="445"/>
      <c r="C271" s="445"/>
      <c r="D271" s="105"/>
      <c r="E271" s="105"/>
      <c r="F271" s="105"/>
      <c r="G271" s="105"/>
      <c r="H271" s="105">
        <v>20180814</v>
      </c>
      <c r="I271" s="111">
        <v>63</v>
      </c>
      <c r="J271" s="112" t="s">
        <v>971</v>
      </c>
      <c r="K271" s="112" t="s">
        <v>860</v>
      </c>
      <c r="L271" s="111">
        <v>14</v>
      </c>
      <c r="M271" s="112" t="s">
        <v>1012</v>
      </c>
      <c r="N271" s="112" t="s">
        <v>70</v>
      </c>
      <c r="O271" s="112" t="s">
        <v>918</v>
      </c>
      <c r="P271" s="111">
        <v>3</v>
      </c>
      <c r="Q271" s="112" t="s">
        <v>1111</v>
      </c>
      <c r="R271" s="112" t="s">
        <v>70</v>
      </c>
      <c r="S271" s="112" t="s">
        <v>924</v>
      </c>
      <c r="T271" s="112" t="s">
        <v>871</v>
      </c>
      <c r="U271" s="111">
        <v>1</v>
      </c>
      <c r="V271" s="105"/>
      <c r="AI271" s="436"/>
      <c r="AJ271" s="436"/>
      <c r="AK271" s="436"/>
    </row>
    <row r="272" spans="2:37">
      <c r="B272" s="445"/>
      <c r="C272" s="445"/>
      <c r="D272" s="105"/>
      <c r="E272" s="105"/>
      <c r="F272" s="105"/>
      <c r="G272" s="105"/>
      <c r="H272" s="105">
        <v>20180730</v>
      </c>
      <c r="I272" s="111">
        <v>62</v>
      </c>
      <c r="J272" s="112" t="s">
        <v>1049</v>
      </c>
      <c r="K272" s="112" t="s">
        <v>860</v>
      </c>
      <c r="L272" s="111">
        <v>13</v>
      </c>
      <c r="M272" s="112" t="s">
        <v>1112</v>
      </c>
      <c r="N272" s="112" t="s">
        <v>865</v>
      </c>
      <c r="O272" s="112" t="s">
        <v>970</v>
      </c>
      <c r="P272" s="111">
        <v>3</v>
      </c>
      <c r="Q272" s="112" t="s">
        <v>849</v>
      </c>
      <c r="R272" s="112" t="s">
        <v>860</v>
      </c>
      <c r="S272" s="112" t="s">
        <v>850</v>
      </c>
      <c r="T272" s="112" t="s">
        <v>877</v>
      </c>
      <c r="U272" s="111">
        <v>1</v>
      </c>
      <c r="V272" s="105"/>
      <c r="AI272" s="436"/>
      <c r="AJ272" s="436"/>
      <c r="AK272" s="436"/>
    </row>
    <row r="273" spans="2:37">
      <c r="B273" s="445"/>
      <c r="C273" s="445"/>
      <c r="D273" s="105"/>
      <c r="E273" s="105"/>
      <c r="F273" s="105"/>
      <c r="G273" s="105"/>
      <c r="H273" s="105">
        <v>20180615</v>
      </c>
      <c r="I273" s="111">
        <v>60</v>
      </c>
      <c r="J273" s="112" t="s">
        <v>1004</v>
      </c>
      <c r="K273" s="112" t="s">
        <v>860</v>
      </c>
      <c r="L273" s="111">
        <v>13</v>
      </c>
      <c r="M273" s="112" t="s">
        <v>1058</v>
      </c>
      <c r="N273" s="112" t="s">
        <v>856</v>
      </c>
      <c r="O273" s="112" t="s">
        <v>1045</v>
      </c>
      <c r="P273" s="111">
        <v>3</v>
      </c>
      <c r="Q273" s="112" t="s">
        <v>1113</v>
      </c>
      <c r="R273" s="112" t="s">
        <v>852</v>
      </c>
      <c r="S273" s="112" t="s">
        <v>854</v>
      </c>
      <c r="T273" s="112" t="s">
        <v>888</v>
      </c>
      <c r="U273" s="111">
        <v>1</v>
      </c>
      <c r="V273" s="105"/>
      <c r="AI273" s="436"/>
      <c r="AJ273" s="436"/>
      <c r="AK273" s="436"/>
    </row>
    <row r="274" spans="2:37">
      <c r="B274" s="445"/>
      <c r="C274" s="445"/>
      <c r="D274" s="105"/>
      <c r="E274" s="105"/>
      <c r="F274" s="105"/>
      <c r="G274" s="105"/>
      <c r="H274" s="105">
        <v>20180524</v>
      </c>
      <c r="I274" s="111">
        <v>59</v>
      </c>
      <c r="J274" s="112" t="s">
        <v>952</v>
      </c>
      <c r="K274" s="112" t="s">
        <v>70</v>
      </c>
      <c r="L274" s="111">
        <v>12</v>
      </c>
      <c r="M274" s="112" t="s">
        <v>1110</v>
      </c>
      <c r="N274" s="112" t="s">
        <v>892</v>
      </c>
      <c r="O274" s="112" t="s">
        <v>869</v>
      </c>
      <c r="P274" s="111">
        <v>3</v>
      </c>
      <c r="Q274" s="112" t="s">
        <v>1027</v>
      </c>
      <c r="R274" s="112" t="s">
        <v>853</v>
      </c>
      <c r="S274" s="112" t="s">
        <v>1044</v>
      </c>
      <c r="T274" s="112" t="s">
        <v>945</v>
      </c>
      <c r="U274" s="111">
        <v>1</v>
      </c>
      <c r="V274" s="105"/>
      <c r="AI274" s="436"/>
      <c r="AJ274" s="436"/>
      <c r="AK274" s="436"/>
    </row>
    <row r="275" spans="2:37" ht="56.1" customHeight="1">
      <c r="B275" s="445"/>
      <c r="C275" s="445"/>
      <c r="D275" s="105"/>
      <c r="E275" s="105"/>
      <c r="F275" s="105"/>
      <c r="G275" s="105"/>
      <c r="H275" s="105">
        <v>20180705</v>
      </c>
      <c r="I275" s="111">
        <v>59</v>
      </c>
      <c r="J275" s="112" t="s">
        <v>1114</v>
      </c>
      <c r="K275" s="112" t="s">
        <v>892</v>
      </c>
      <c r="L275" s="111">
        <v>12</v>
      </c>
      <c r="M275" s="112" t="s">
        <v>1115</v>
      </c>
      <c r="N275" s="112" t="s">
        <v>70</v>
      </c>
      <c r="O275" s="112" t="s">
        <v>853</v>
      </c>
      <c r="P275" s="111">
        <v>3</v>
      </c>
      <c r="Q275" s="112" t="s">
        <v>1059</v>
      </c>
      <c r="R275" s="112" t="s">
        <v>882</v>
      </c>
      <c r="S275" s="112" t="s">
        <v>1044</v>
      </c>
      <c r="T275" s="112" t="s">
        <v>940</v>
      </c>
      <c r="U275" s="111">
        <v>1</v>
      </c>
      <c r="V275" s="105"/>
      <c r="AI275" s="436"/>
      <c r="AJ275" s="436"/>
      <c r="AK275" s="436"/>
    </row>
    <row r="276" spans="2:37" ht="13.5" customHeight="1">
      <c r="B276" s="445">
        <v>1.1000000000000001</v>
      </c>
      <c r="C276" s="445" t="s">
        <v>1116</v>
      </c>
      <c r="D276" s="105"/>
      <c r="E276" s="105"/>
      <c r="F276" s="105"/>
      <c r="G276" s="105"/>
      <c r="H276" s="105">
        <v>20170531</v>
      </c>
      <c r="I276" s="111">
        <v>1808</v>
      </c>
      <c r="J276" s="112" t="s">
        <v>1117</v>
      </c>
      <c r="K276" s="112" t="s">
        <v>943</v>
      </c>
      <c r="L276" s="111">
        <v>1205</v>
      </c>
      <c r="M276" s="112" t="s">
        <v>1117</v>
      </c>
      <c r="N276" s="112" t="s">
        <v>943</v>
      </c>
      <c r="O276" s="112" t="s">
        <v>865</v>
      </c>
      <c r="P276" s="111">
        <v>291</v>
      </c>
      <c r="Q276" s="112" t="s">
        <v>1118</v>
      </c>
      <c r="R276" s="112" t="s">
        <v>868</v>
      </c>
      <c r="S276" s="112" t="s">
        <v>859</v>
      </c>
      <c r="T276" s="112" t="s">
        <v>867</v>
      </c>
      <c r="U276" s="111">
        <v>258</v>
      </c>
      <c r="V276" s="105"/>
      <c r="AI276" s="436">
        <f>AJ276</f>
        <v>10</v>
      </c>
      <c r="AJ276" s="436">
        <v>10</v>
      </c>
      <c r="AK276" s="436">
        <f>177*2</f>
        <v>354</v>
      </c>
    </row>
    <row r="277" spans="2:37">
      <c r="B277" s="445"/>
      <c r="C277" s="445"/>
      <c r="D277" s="105"/>
      <c r="E277" s="105"/>
      <c r="F277" s="105"/>
      <c r="G277" s="105"/>
      <c r="H277" s="105">
        <v>20151010</v>
      </c>
      <c r="I277" s="111">
        <v>1235</v>
      </c>
      <c r="J277" s="112" t="s">
        <v>1118</v>
      </c>
      <c r="K277" s="112" t="s">
        <v>868</v>
      </c>
      <c r="L277" s="111">
        <v>719</v>
      </c>
      <c r="M277" s="112" t="s">
        <v>1117</v>
      </c>
      <c r="N277" s="112" t="s">
        <v>943</v>
      </c>
      <c r="O277" s="112" t="s">
        <v>853</v>
      </c>
      <c r="P277" s="111">
        <v>270</v>
      </c>
      <c r="Q277" s="112" t="s">
        <v>1119</v>
      </c>
      <c r="R277" s="112" t="s">
        <v>865</v>
      </c>
      <c r="S277" s="112" t="s">
        <v>888</v>
      </c>
      <c r="T277" s="112" t="s">
        <v>897</v>
      </c>
      <c r="U277" s="111">
        <v>185</v>
      </c>
      <c r="V277" s="105"/>
      <c r="AI277" s="436"/>
      <c r="AJ277" s="436"/>
      <c r="AK277" s="436"/>
    </row>
    <row r="278" spans="2:37">
      <c r="B278" s="445"/>
      <c r="C278" s="445"/>
      <c r="D278" s="105"/>
      <c r="E278" s="105"/>
      <c r="F278" s="105"/>
      <c r="G278" s="105"/>
      <c r="H278" s="105">
        <v>20170528</v>
      </c>
      <c r="I278" s="111">
        <v>869</v>
      </c>
      <c r="J278" s="112" t="s">
        <v>1119</v>
      </c>
      <c r="K278" s="112" t="s">
        <v>865</v>
      </c>
      <c r="L278" s="111">
        <v>368</v>
      </c>
      <c r="M278" s="112" t="s">
        <v>1118</v>
      </c>
      <c r="N278" s="112" t="s">
        <v>868</v>
      </c>
      <c r="O278" s="112" t="s">
        <v>859</v>
      </c>
      <c r="P278" s="111">
        <v>269</v>
      </c>
      <c r="Q278" s="112" t="s">
        <v>1120</v>
      </c>
      <c r="R278" s="112" t="s">
        <v>853</v>
      </c>
      <c r="S278" s="112" t="s">
        <v>894</v>
      </c>
      <c r="T278" s="112" t="s">
        <v>1024</v>
      </c>
      <c r="U278" s="111">
        <v>177</v>
      </c>
      <c r="V278" s="105"/>
      <c r="AI278" s="436"/>
      <c r="AJ278" s="436"/>
      <c r="AK278" s="436"/>
    </row>
    <row r="279" spans="2:37">
      <c r="B279" s="445"/>
      <c r="C279" s="445"/>
      <c r="D279" s="105"/>
      <c r="E279" s="105"/>
      <c r="F279" s="105"/>
      <c r="G279" s="105"/>
      <c r="H279" s="105">
        <v>20170527</v>
      </c>
      <c r="I279" s="111">
        <v>822</v>
      </c>
      <c r="J279" s="112" t="s">
        <v>1121</v>
      </c>
      <c r="K279" s="112" t="s">
        <v>853</v>
      </c>
      <c r="L279" s="111">
        <v>317</v>
      </c>
      <c r="M279" s="112" t="s">
        <v>1119</v>
      </c>
      <c r="N279" s="112" t="s">
        <v>865</v>
      </c>
      <c r="O279" s="112" t="s">
        <v>888</v>
      </c>
      <c r="P279" s="111">
        <v>217</v>
      </c>
      <c r="Q279" s="112" t="s">
        <v>1117</v>
      </c>
      <c r="R279" s="112" t="s">
        <v>943</v>
      </c>
      <c r="S279" s="112" t="s">
        <v>853</v>
      </c>
      <c r="T279" s="112" t="s">
        <v>884</v>
      </c>
      <c r="U279" s="111">
        <v>162</v>
      </c>
      <c r="V279" s="105"/>
      <c r="AI279" s="436"/>
      <c r="AJ279" s="436"/>
      <c r="AK279" s="436"/>
    </row>
    <row r="280" spans="2:37">
      <c r="B280" s="445"/>
      <c r="C280" s="445"/>
      <c r="D280" s="105"/>
      <c r="E280" s="105"/>
      <c r="F280" s="105"/>
      <c r="G280" s="105"/>
      <c r="H280" s="105">
        <v>20151008</v>
      </c>
      <c r="I280" s="111">
        <v>723</v>
      </c>
      <c r="J280" s="112" t="s">
        <v>1120</v>
      </c>
      <c r="K280" s="112" t="s">
        <v>853</v>
      </c>
      <c r="L280" s="111">
        <v>250</v>
      </c>
      <c r="M280" s="112" t="s">
        <v>1120</v>
      </c>
      <c r="N280" s="112" t="s">
        <v>853</v>
      </c>
      <c r="O280" s="112" t="s">
        <v>894</v>
      </c>
      <c r="P280" s="111">
        <v>177</v>
      </c>
      <c r="Q280" s="112" t="s">
        <v>1121</v>
      </c>
      <c r="R280" s="112" t="s">
        <v>853</v>
      </c>
      <c r="S280" s="112" t="s">
        <v>890</v>
      </c>
      <c r="T280" s="112" t="s">
        <v>943</v>
      </c>
      <c r="U280" s="111">
        <v>161</v>
      </c>
      <c r="V280" s="105"/>
      <c r="AI280" s="436"/>
      <c r="AJ280" s="436"/>
      <c r="AK280" s="436"/>
    </row>
    <row r="281" spans="2:37">
      <c r="B281" s="445"/>
      <c r="C281" s="445"/>
      <c r="D281" s="105"/>
      <c r="E281" s="105"/>
      <c r="F281" s="105"/>
      <c r="G281" s="105"/>
      <c r="H281" s="105">
        <v>20150114</v>
      </c>
      <c r="I281" s="111">
        <v>709</v>
      </c>
      <c r="J281" s="112" t="s">
        <v>1122</v>
      </c>
      <c r="K281" s="112" t="s">
        <v>70</v>
      </c>
      <c r="L281" s="111">
        <v>247</v>
      </c>
      <c r="M281" s="112" t="s">
        <v>1117</v>
      </c>
      <c r="N281" s="112" t="s">
        <v>943</v>
      </c>
      <c r="O281" s="112" t="s">
        <v>70</v>
      </c>
      <c r="P281" s="111">
        <v>162</v>
      </c>
      <c r="Q281" s="112" t="s">
        <v>1122</v>
      </c>
      <c r="R281" s="112" t="s">
        <v>70</v>
      </c>
      <c r="S281" s="112" t="s">
        <v>1044</v>
      </c>
      <c r="T281" s="112" t="s">
        <v>890</v>
      </c>
      <c r="U281" s="111">
        <v>126</v>
      </c>
      <c r="V281" s="105"/>
      <c r="AI281" s="436"/>
      <c r="AJ281" s="436"/>
      <c r="AK281" s="436"/>
    </row>
    <row r="282" spans="2:37">
      <c r="B282" s="445"/>
      <c r="C282" s="445"/>
      <c r="D282" s="105"/>
      <c r="E282" s="105"/>
      <c r="F282" s="105"/>
      <c r="G282" s="105"/>
      <c r="H282" s="105">
        <v>20170526</v>
      </c>
      <c r="I282" s="111">
        <v>621</v>
      </c>
      <c r="J282" s="112" t="s">
        <v>1123</v>
      </c>
      <c r="K282" s="112" t="s">
        <v>868</v>
      </c>
      <c r="L282" s="111">
        <v>198</v>
      </c>
      <c r="M282" s="112" t="s">
        <v>1121</v>
      </c>
      <c r="N282" s="112" t="s">
        <v>853</v>
      </c>
      <c r="O282" s="112" t="s">
        <v>890</v>
      </c>
      <c r="P282" s="111">
        <v>161</v>
      </c>
      <c r="Q282" s="112" t="s">
        <v>1117</v>
      </c>
      <c r="R282" s="112" t="s">
        <v>943</v>
      </c>
      <c r="S282" s="112" t="s">
        <v>865</v>
      </c>
      <c r="T282" s="112" t="s">
        <v>850</v>
      </c>
      <c r="U282" s="111">
        <v>118</v>
      </c>
      <c r="V282" s="105"/>
      <c r="AI282" s="436"/>
      <c r="AJ282" s="436"/>
      <c r="AK282" s="436"/>
    </row>
    <row r="283" spans="2:37">
      <c r="B283" s="445"/>
      <c r="C283" s="445"/>
      <c r="D283" s="105"/>
      <c r="E283" s="105"/>
      <c r="F283" s="105"/>
      <c r="G283" s="105"/>
      <c r="H283" s="105">
        <v>20170519</v>
      </c>
      <c r="I283" s="111">
        <v>490</v>
      </c>
      <c r="J283" s="112" t="s">
        <v>1119</v>
      </c>
      <c r="K283" s="112" t="s">
        <v>945</v>
      </c>
      <c r="L283" s="111">
        <v>177</v>
      </c>
      <c r="M283" s="112" t="s">
        <v>1118</v>
      </c>
      <c r="N283" s="112" t="s">
        <v>868</v>
      </c>
      <c r="O283" s="112" t="s">
        <v>856</v>
      </c>
      <c r="P283" s="111">
        <v>127</v>
      </c>
      <c r="Q283" s="112" t="s">
        <v>1124</v>
      </c>
      <c r="R283" s="112" t="s">
        <v>853</v>
      </c>
      <c r="S283" s="112" t="s">
        <v>902</v>
      </c>
      <c r="T283" s="112" t="s">
        <v>945</v>
      </c>
      <c r="U283" s="111">
        <v>112</v>
      </c>
      <c r="V283" s="105"/>
      <c r="AI283" s="436"/>
      <c r="AJ283" s="436"/>
      <c r="AK283" s="436"/>
    </row>
    <row r="284" spans="2:37">
      <c r="B284" s="445"/>
      <c r="C284" s="445"/>
      <c r="D284" s="105"/>
      <c r="E284" s="105"/>
      <c r="F284" s="105"/>
      <c r="G284" s="105"/>
      <c r="H284" s="105">
        <v>20170601</v>
      </c>
      <c r="I284" s="111">
        <v>477</v>
      </c>
      <c r="J284" s="112" t="s">
        <v>1123</v>
      </c>
      <c r="K284" s="112" t="s">
        <v>850</v>
      </c>
      <c r="L284" s="111">
        <v>170</v>
      </c>
      <c r="M284" s="112" t="s">
        <v>1122</v>
      </c>
      <c r="N284" s="112" t="s">
        <v>70</v>
      </c>
      <c r="O284" s="112" t="s">
        <v>1044</v>
      </c>
      <c r="P284" s="111">
        <v>126</v>
      </c>
      <c r="Q284" s="112" t="s">
        <v>1118</v>
      </c>
      <c r="R284" s="112" t="s">
        <v>868</v>
      </c>
      <c r="S284" s="112" t="s">
        <v>856</v>
      </c>
      <c r="T284" s="112" t="s">
        <v>865</v>
      </c>
      <c r="U284" s="111">
        <v>110</v>
      </c>
      <c r="V284" s="105"/>
      <c r="AI284" s="436"/>
      <c r="AJ284" s="436"/>
      <c r="AK284" s="436"/>
    </row>
    <row r="285" spans="2:37" ht="28" customHeight="1">
      <c r="B285" s="445"/>
      <c r="C285" s="445"/>
      <c r="D285" s="105"/>
      <c r="E285" s="105"/>
      <c r="F285" s="105"/>
      <c r="G285" s="105"/>
      <c r="H285" s="105">
        <v>20170524</v>
      </c>
      <c r="I285" s="111">
        <v>399</v>
      </c>
      <c r="J285" s="112" t="s">
        <v>1123</v>
      </c>
      <c r="K285" s="112" t="s">
        <v>882</v>
      </c>
      <c r="L285" s="111">
        <v>151</v>
      </c>
      <c r="M285" s="112" t="s">
        <v>1119</v>
      </c>
      <c r="N285" s="112" t="s">
        <v>945</v>
      </c>
      <c r="O285" s="112" t="s">
        <v>931</v>
      </c>
      <c r="P285" s="111">
        <v>123</v>
      </c>
      <c r="Q285" s="112" t="s">
        <v>1117</v>
      </c>
      <c r="R285" s="112" t="s">
        <v>943</v>
      </c>
      <c r="S285" s="112" t="s">
        <v>945</v>
      </c>
      <c r="T285" s="112" t="s">
        <v>873</v>
      </c>
      <c r="U285" s="111">
        <v>99</v>
      </c>
      <c r="V285" s="105"/>
      <c r="AI285" s="436"/>
      <c r="AJ285" s="436"/>
      <c r="AK285" s="436"/>
    </row>
    <row r="286" spans="2:37" ht="13.5" customHeight="1">
      <c r="B286" s="445">
        <v>1.2</v>
      </c>
      <c r="C286" s="445" t="s">
        <v>1125</v>
      </c>
      <c r="D286" s="105"/>
      <c r="E286" s="105"/>
      <c r="F286" s="105"/>
      <c r="G286" s="105"/>
      <c r="H286" s="105">
        <v>20170531</v>
      </c>
      <c r="I286" s="111">
        <v>1974</v>
      </c>
      <c r="J286" s="112" t="s">
        <v>1123</v>
      </c>
      <c r="K286" s="112" t="s">
        <v>871</v>
      </c>
      <c r="L286" s="111">
        <v>216</v>
      </c>
      <c r="M286" s="112" t="s">
        <v>1126</v>
      </c>
      <c r="N286" s="112" t="s">
        <v>882</v>
      </c>
      <c r="O286" s="112" t="s">
        <v>869</v>
      </c>
      <c r="P286" s="111">
        <v>9</v>
      </c>
      <c r="Q286" s="112" t="s">
        <v>1126</v>
      </c>
      <c r="R286" s="112" t="s">
        <v>850</v>
      </c>
      <c r="S286" s="112" t="s">
        <v>857</v>
      </c>
      <c r="T286" s="112" t="s">
        <v>963</v>
      </c>
      <c r="U286" s="111">
        <v>2</v>
      </c>
      <c r="V286" s="105"/>
      <c r="AI286" s="436">
        <f>AJ286</f>
        <v>18</v>
      </c>
      <c r="AJ286" s="436">
        <f>9*2</f>
        <v>18</v>
      </c>
      <c r="AK286" s="436">
        <f>215*2</f>
        <v>430</v>
      </c>
    </row>
    <row r="287" spans="2:37">
      <c r="B287" s="445"/>
      <c r="C287" s="445"/>
      <c r="D287" s="105"/>
      <c r="E287" s="105"/>
      <c r="F287" s="105"/>
      <c r="G287" s="105"/>
      <c r="H287" s="105">
        <v>20170601</v>
      </c>
      <c r="I287" s="111">
        <v>1043</v>
      </c>
      <c r="J287" s="112" t="s">
        <v>1123</v>
      </c>
      <c r="K287" s="112" t="s">
        <v>882</v>
      </c>
      <c r="L287" s="111">
        <v>215</v>
      </c>
      <c r="M287" s="112" t="s">
        <v>1127</v>
      </c>
      <c r="N287" s="112" t="s">
        <v>865</v>
      </c>
      <c r="O287" s="112" t="s">
        <v>931</v>
      </c>
      <c r="P287" s="111">
        <v>9</v>
      </c>
      <c r="Q287" s="112" t="s">
        <v>1123</v>
      </c>
      <c r="R287" s="112" t="s">
        <v>867</v>
      </c>
      <c r="S287" s="112" t="s">
        <v>865</v>
      </c>
      <c r="T287" s="112" t="s">
        <v>963</v>
      </c>
      <c r="U287" s="111">
        <v>2</v>
      </c>
      <c r="V287" s="105"/>
      <c r="AI287" s="436"/>
      <c r="AJ287" s="436"/>
      <c r="AK287" s="436"/>
    </row>
    <row r="288" spans="2:37">
      <c r="B288" s="445"/>
      <c r="C288" s="445"/>
      <c r="D288" s="105"/>
      <c r="E288" s="105"/>
      <c r="F288" s="105"/>
      <c r="G288" s="105"/>
      <c r="H288" s="105">
        <v>20170528</v>
      </c>
      <c r="I288" s="111">
        <v>537</v>
      </c>
      <c r="J288" s="112" t="s">
        <v>1123</v>
      </c>
      <c r="K288" s="112" t="s">
        <v>868</v>
      </c>
      <c r="L288" s="111">
        <v>207</v>
      </c>
      <c r="M288" s="112" t="s">
        <v>1128</v>
      </c>
      <c r="N288" s="112" t="s">
        <v>850</v>
      </c>
      <c r="O288" s="112" t="s">
        <v>943</v>
      </c>
      <c r="P288" s="111">
        <v>9</v>
      </c>
      <c r="Q288" s="112" t="s">
        <v>1003</v>
      </c>
      <c r="R288" s="112" t="s">
        <v>882</v>
      </c>
      <c r="S288" s="112" t="s">
        <v>968</v>
      </c>
      <c r="T288" s="112" t="s">
        <v>854</v>
      </c>
      <c r="U288" s="111">
        <v>2</v>
      </c>
      <c r="V288" s="105"/>
      <c r="AI288" s="436"/>
      <c r="AJ288" s="436"/>
      <c r="AK288" s="436"/>
    </row>
    <row r="289" spans="2:37">
      <c r="B289" s="445"/>
      <c r="C289" s="445"/>
      <c r="D289" s="105"/>
      <c r="E289" s="105"/>
      <c r="F289" s="105"/>
      <c r="G289" s="105"/>
      <c r="H289" s="105">
        <v>20160317</v>
      </c>
      <c r="I289" s="111">
        <v>505</v>
      </c>
      <c r="J289" s="112" t="s">
        <v>1123</v>
      </c>
      <c r="K289" s="112" t="s">
        <v>867</v>
      </c>
      <c r="L289" s="111">
        <v>206</v>
      </c>
      <c r="M289" s="112" t="s">
        <v>1123</v>
      </c>
      <c r="N289" s="112" t="s">
        <v>882</v>
      </c>
      <c r="O289" s="112" t="s">
        <v>921</v>
      </c>
      <c r="P289" s="111">
        <v>8</v>
      </c>
      <c r="Q289" s="112" t="s">
        <v>889</v>
      </c>
      <c r="R289" s="112" t="s">
        <v>892</v>
      </c>
      <c r="S289" s="112" t="s">
        <v>970</v>
      </c>
      <c r="T289" s="112" t="s">
        <v>888</v>
      </c>
      <c r="U289" s="111">
        <v>2</v>
      </c>
      <c r="V289" s="105"/>
      <c r="AI289" s="436"/>
      <c r="AJ289" s="436"/>
      <c r="AK289" s="436"/>
    </row>
    <row r="290" spans="2:37">
      <c r="B290" s="445"/>
      <c r="C290" s="445"/>
      <c r="D290" s="105"/>
      <c r="E290" s="105"/>
      <c r="F290" s="105"/>
      <c r="G290" s="105"/>
      <c r="H290" s="105">
        <v>20170527</v>
      </c>
      <c r="I290" s="111">
        <v>487</v>
      </c>
      <c r="J290" s="112" t="s">
        <v>1126</v>
      </c>
      <c r="K290" s="112" t="s">
        <v>882</v>
      </c>
      <c r="L290" s="111">
        <v>201</v>
      </c>
      <c r="M290" s="112" t="s">
        <v>1123</v>
      </c>
      <c r="N290" s="112" t="s">
        <v>882</v>
      </c>
      <c r="O290" s="112" t="s">
        <v>880</v>
      </c>
      <c r="P290" s="111">
        <v>8</v>
      </c>
      <c r="Q290" s="112" t="s">
        <v>1123</v>
      </c>
      <c r="R290" s="112" t="s">
        <v>882</v>
      </c>
      <c r="S290" s="112" t="s">
        <v>946</v>
      </c>
      <c r="T290" s="112" t="s">
        <v>1044</v>
      </c>
      <c r="U290" s="111">
        <v>2</v>
      </c>
      <c r="V290" s="105"/>
      <c r="AI290" s="436"/>
      <c r="AJ290" s="436"/>
      <c r="AK290" s="436"/>
    </row>
    <row r="291" spans="2:37">
      <c r="B291" s="445"/>
      <c r="C291" s="445"/>
      <c r="D291" s="105"/>
      <c r="E291" s="105"/>
      <c r="F291" s="105"/>
      <c r="G291" s="105"/>
      <c r="H291" s="105">
        <v>20151117</v>
      </c>
      <c r="I291" s="111">
        <v>484</v>
      </c>
      <c r="J291" s="112" t="s">
        <v>1123</v>
      </c>
      <c r="K291" s="112" t="s">
        <v>850</v>
      </c>
      <c r="L291" s="111">
        <v>165</v>
      </c>
      <c r="M291" s="112" t="s">
        <v>1129</v>
      </c>
      <c r="N291" s="112" t="s">
        <v>867</v>
      </c>
      <c r="O291" s="112" t="s">
        <v>961</v>
      </c>
      <c r="P291" s="111">
        <v>8</v>
      </c>
      <c r="Q291" s="112" t="s">
        <v>1130</v>
      </c>
      <c r="R291" s="112" t="s">
        <v>882</v>
      </c>
      <c r="S291" s="112" t="s">
        <v>894</v>
      </c>
      <c r="T291" s="112" t="s">
        <v>872</v>
      </c>
      <c r="U291" s="111">
        <v>2</v>
      </c>
      <c r="V291" s="105"/>
      <c r="AI291" s="436"/>
      <c r="AJ291" s="436"/>
      <c r="AK291" s="436"/>
    </row>
    <row r="292" spans="2:37">
      <c r="B292" s="445"/>
      <c r="C292" s="445"/>
      <c r="D292" s="105"/>
      <c r="E292" s="105"/>
      <c r="F292" s="105"/>
      <c r="G292" s="105"/>
      <c r="H292" s="105">
        <v>20170308</v>
      </c>
      <c r="I292" s="111">
        <v>426</v>
      </c>
      <c r="J292" s="112" t="s">
        <v>1123</v>
      </c>
      <c r="K292" s="112" t="s">
        <v>880</v>
      </c>
      <c r="L292" s="111">
        <v>163</v>
      </c>
      <c r="M292" s="112" t="s">
        <v>1123</v>
      </c>
      <c r="N292" s="112" t="s">
        <v>882</v>
      </c>
      <c r="O292" s="112" t="s">
        <v>946</v>
      </c>
      <c r="P292" s="111">
        <v>8</v>
      </c>
      <c r="Q292" s="112" t="s">
        <v>1131</v>
      </c>
      <c r="R292" s="112" t="s">
        <v>892</v>
      </c>
      <c r="S292" s="112" t="s">
        <v>963</v>
      </c>
      <c r="T292" s="112" t="s">
        <v>958</v>
      </c>
      <c r="U292" s="111">
        <v>2</v>
      </c>
      <c r="V292" s="105"/>
      <c r="AI292" s="436"/>
      <c r="AJ292" s="436"/>
      <c r="AK292" s="436"/>
    </row>
    <row r="293" spans="2:37">
      <c r="B293" s="445"/>
      <c r="C293" s="445"/>
      <c r="D293" s="105"/>
      <c r="E293" s="105"/>
      <c r="F293" s="105"/>
      <c r="G293" s="105"/>
      <c r="H293" s="105">
        <v>20170530</v>
      </c>
      <c r="I293" s="111">
        <v>420</v>
      </c>
      <c r="J293" s="112" t="s">
        <v>1123</v>
      </c>
      <c r="K293" s="112" t="s">
        <v>853</v>
      </c>
      <c r="L293" s="111">
        <v>161</v>
      </c>
      <c r="M293" s="112" t="s">
        <v>1123</v>
      </c>
      <c r="N293" s="112" t="s">
        <v>897</v>
      </c>
      <c r="O293" s="112" t="s">
        <v>946</v>
      </c>
      <c r="P293" s="111">
        <v>8</v>
      </c>
      <c r="Q293" s="112" t="s">
        <v>1132</v>
      </c>
      <c r="R293" s="112" t="s">
        <v>70</v>
      </c>
      <c r="S293" s="112" t="s">
        <v>877</v>
      </c>
      <c r="T293" s="112" t="s">
        <v>903</v>
      </c>
      <c r="U293" s="111">
        <v>2</v>
      </c>
      <c r="V293" s="105"/>
      <c r="AI293" s="436"/>
      <c r="AJ293" s="436"/>
      <c r="AK293" s="436"/>
    </row>
    <row r="294" spans="2:37">
      <c r="B294" s="445"/>
      <c r="C294" s="445"/>
      <c r="D294" s="105"/>
      <c r="E294" s="105"/>
      <c r="F294" s="105"/>
      <c r="G294" s="105"/>
      <c r="H294" s="105">
        <v>20170522</v>
      </c>
      <c r="I294" s="111">
        <v>351</v>
      </c>
      <c r="J294" s="112" t="s">
        <v>1128</v>
      </c>
      <c r="K294" s="112" t="s">
        <v>850</v>
      </c>
      <c r="L294" s="111">
        <v>160</v>
      </c>
      <c r="M294" s="112" t="s">
        <v>1123</v>
      </c>
      <c r="N294" s="112" t="s">
        <v>867</v>
      </c>
      <c r="O294" s="112" t="s">
        <v>1044</v>
      </c>
      <c r="P294" s="111">
        <v>8</v>
      </c>
      <c r="Q294" s="112" t="s">
        <v>908</v>
      </c>
      <c r="R294" s="112" t="s">
        <v>850</v>
      </c>
      <c r="S294" s="112" t="s">
        <v>863</v>
      </c>
      <c r="T294" s="112" t="s">
        <v>875</v>
      </c>
      <c r="U294" s="111">
        <v>2</v>
      </c>
      <c r="V294" s="105"/>
      <c r="AI294" s="436"/>
      <c r="AJ294" s="436"/>
      <c r="AK294" s="436"/>
    </row>
    <row r="295" spans="2:37" ht="28" customHeight="1">
      <c r="B295" s="445"/>
      <c r="C295" s="445"/>
      <c r="D295" s="105"/>
      <c r="E295" s="105"/>
      <c r="F295" s="105"/>
      <c r="G295" s="105"/>
      <c r="H295" s="105">
        <v>20170605</v>
      </c>
      <c r="I295" s="111">
        <v>339</v>
      </c>
      <c r="J295" s="112" t="s">
        <v>1123</v>
      </c>
      <c r="K295" s="112" t="s">
        <v>856</v>
      </c>
      <c r="L295" s="111">
        <v>157</v>
      </c>
      <c r="M295" s="112" t="s">
        <v>1123</v>
      </c>
      <c r="N295" s="112" t="s">
        <v>853</v>
      </c>
      <c r="O295" s="112" t="s">
        <v>923</v>
      </c>
      <c r="P295" s="111">
        <v>8</v>
      </c>
      <c r="Q295" s="112" t="s">
        <v>1123</v>
      </c>
      <c r="R295" s="112" t="s">
        <v>882</v>
      </c>
      <c r="S295" s="112" t="s">
        <v>946</v>
      </c>
      <c r="T295" s="112" t="s">
        <v>856</v>
      </c>
      <c r="U295" s="111">
        <v>2</v>
      </c>
      <c r="V295" s="105"/>
      <c r="AI295" s="436"/>
      <c r="AJ295" s="436"/>
      <c r="AK295" s="436"/>
    </row>
    <row r="296" spans="2:37" ht="13.5" customHeight="1">
      <c r="B296" s="445">
        <v>1.3</v>
      </c>
      <c r="C296" s="445" t="s">
        <v>1133</v>
      </c>
      <c r="D296" s="105"/>
      <c r="E296" s="105"/>
      <c r="F296" s="105"/>
      <c r="G296" s="105"/>
      <c r="H296" s="105">
        <v>20170531</v>
      </c>
      <c r="I296" s="111">
        <v>185</v>
      </c>
      <c r="J296" s="112" t="s">
        <v>1134</v>
      </c>
      <c r="K296" s="112" t="s">
        <v>856</v>
      </c>
      <c r="L296" s="111">
        <v>54</v>
      </c>
      <c r="M296" s="112" t="s">
        <v>1135</v>
      </c>
      <c r="N296" s="112" t="s">
        <v>882</v>
      </c>
      <c r="O296" s="112" t="s">
        <v>865</v>
      </c>
      <c r="P296" s="111">
        <v>4</v>
      </c>
      <c r="Q296" s="112" t="s">
        <v>1136</v>
      </c>
      <c r="R296" s="112" t="s">
        <v>850</v>
      </c>
      <c r="S296" s="112" t="s">
        <v>992</v>
      </c>
      <c r="T296" s="112" t="s">
        <v>1045</v>
      </c>
      <c r="U296" s="111">
        <v>2</v>
      </c>
      <c r="V296" s="105"/>
      <c r="AI296" s="436">
        <f>AJ296</f>
        <v>8</v>
      </c>
      <c r="AJ296" s="436">
        <f>4*2</f>
        <v>8</v>
      </c>
      <c r="AK296" s="436">
        <f>50*2</f>
        <v>100</v>
      </c>
    </row>
    <row r="297" spans="2:37">
      <c r="B297" s="445"/>
      <c r="C297" s="445"/>
      <c r="D297" s="105"/>
      <c r="E297" s="105"/>
      <c r="F297" s="105"/>
      <c r="G297" s="105"/>
      <c r="H297" s="105">
        <v>20160222</v>
      </c>
      <c r="I297" s="111">
        <v>159</v>
      </c>
      <c r="J297" s="112" t="s">
        <v>1137</v>
      </c>
      <c r="K297" s="112" t="s">
        <v>853</v>
      </c>
      <c r="L297" s="111">
        <v>52</v>
      </c>
      <c r="M297" s="112" t="s">
        <v>1138</v>
      </c>
      <c r="N297" s="112" t="s">
        <v>859</v>
      </c>
      <c r="O297" s="112" t="s">
        <v>884</v>
      </c>
      <c r="P297" s="111">
        <v>4</v>
      </c>
      <c r="Q297" s="112" t="s">
        <v>1139</v>
      </c>
      <c r="R297" s="112" t="s">
        <v>850</v>
      </c>
      <c r="S297" s="112" t="s">
        <v>885</v>
      </c>
      <c r="T297" s="112" t="s">
        <v>977</v>
      </c>
      <c r="U297" s="111">
        <v>2</v>
      </c>
      <c r="V297" s="105"/>
      <c r="AI297" s="436"/>
      <c r="AJ297" s="436"/>
      <c r="AK297" s="436"/>
    </row>
    <row r="298" spans="2:37">
      <c r="B298" s="445"/>
      <c r="C298" s="445"/>
      <c r="D298" s="105"/>
      <c r="E298" s="105"/>
      <c r="F298" s="105"/>
      <c r="G298" s="105"/>
      <c r="H298" s="105">
        <v>20151214</v>
      </c>
      <c r="I298" s="111">
        <v>129</v>
      </c>
      <c r="J298" s="112" t="s">
        <v>1140</v>
      </c>
      <c r="K298" s="112" t="s">
        <v>887</v>
      </c>
      <c r="L298" s="111">
        <v>43</v>
      </c>
      <c r="M298" s="112" t="s">
        <v>1138</v>
      </c>
      <c r="N298" s="112" t="s">
        <v>865</v>
      </c>
      <c r="O298" s="112" t="s">
        <v>963</v>
      </c>
      <c r="P298" s="111">
        <v>4</v>
      </c>
      <c r="Q298" s="112" t="s">
        <v>1141</v>
      </c>
      <c r="R298" s="112" t="s">
        <v>880</v>
      </c>
      <c r="S298" s="112" t="s">
        <v>854</v>
      </c>
      <c r="T298" s="112" t="s">
        <v>864</v>
      </c>
      <c r="U298" s="111">
        <v>1</v>
      </c>
      <c r="V298" s="105"/>
      <c r="AI298" s="436"/>
      <c r="AJ298" s="436"/>
      <c r="AK298" s="436"/>
    </row>
    <row r="299" spans="2:37">
      <c r="B299" s="445"/>
      <c r="C299" s="445"/>
      <c r="D299" s="105"/>
      <c r="E299" s="105"/>
      <c r="F299" s="105"/>
      <c r="G299" s="105"/>
      <c r="H299" s="105">
        <v>20141211</v>
      </c>
      <c r="I299" s="111">
        <v>114</v>
      </c>
      <c r="J299" s="112" t="s">
        <v>1135</v>
      </c>
      <c r="K299" s="112" t="s">
        <v>850</v>
      </c>
      <c r="L299" s="111">
        <v>43</v>
      </c>
      <c r="M299" s="112" t="s">
        <v>1135</v>
      </c>
      <c r="N299" s="112" t="s">
        <v>850</v>
      </c>
      <c r="O299" s="112" t="s">
        <v>872</v>
      </c>
      <c r="P299" s="111">
        <v>4</v>
      </c>
      <c r="Q299" s="112" t="s">
        <v>1142</v>
      </c>
      <c r="R299" s="112" t="s">
        <v>70</v>
      </c>
      <c r="S299" s="112" t="s">
        <v>880</v>
      </c>
      <c r="T299" s="112" t="s">
        <v>913</v>
      </c>
      <c r="U299" s="111">
        <v>1</v>
      </c>
      <c r="V299" s="105"/>
      <c r="AI299" s="436"/>
      <c r="AJ299" s="436"/>
      <c r="AK299" s="436"/>
    </row>
    <row r="300" spans="2:37">
      <c r="B300" s="445"/>
      <c r="C300" s="445"/>
      <c r="D300" s="105"/>
      <c r="E300" s="105"/>
      <c r="F300" s="105"/>
      <c r="G300" s="105"/>
      <c r="H300" s="105">
        <v>20160227</v>
      </c>
      <c r="I300" s="111">
        <v>94</v>
      </c>
      <c r="J300" s="112" t="s">
        <v>1042</v>
      </c>
      <c r="K300" s="112" t="s">
        <v>943</v>
      </c>
      <c r="L300" s="111">
        <v>41</v>
      </c>
      <c r="M300" s="112" t="s">
        <v>1138</v>
      </c>
      <c r="N300" s="112" t="s">
        <v>859</v>
      </c>
      <c r="O300" s="112" t="s">
        <v>852</v>
      </c>
      <c r="P300" s="111">
        <v>4</v>
      </c>
      <c r="Q300" s="112" t="s">
        <v>1143</v>
      </c>
      <c r="R300" s="112" t="s">
        <v>887</v>
      </c>
      <c r="S300" s="112" t="s">
        <v>859</v>
      </c>
      <c r="T300" s="112" t="s">
        <v>888</v>
      </c>
      <c r="U300" s="111">
        <v>1</v>
      </c>
      <c r="V300" s="105"/>
      <c r="AI300" s="436"/>
      <c r="AJ300" s="436"/>
      <c r="AK300" s="436"/>
    </row>
    <row r="301" spans="2:37">
      <c r="B301" s="445"/>
      <c r="C301" s="445"/>
      <c r="D301" s="105"/>
      <c r="E301" s="105"/>
      <c r="F301" s="105"/>
      <c r="G301" s="105"/>
      <c r="H301" s="105">
        <v>20151204</v>
      </c>
      <c r="I301" s="111">
        <v>93</v>
      </c>
      <c r="J301" s="112" t="s">
        <v>1144</v>
      </c>
      <c r="K301" s="112" t="s">
        <v>868</v>
      </c>
      <c r="L301" s="111">
        <v>41</v>
      </c>
      <c r="M301" s="112" t="s">
        <v>1138</v>
      </c>
      <c r="N301" s="112" t="s">
        <v>865</v>
      </c>
      <c r="O301" s="112" t="s">
        <v>977</v>
      </c>
      <c r="P301" s="111">
        <v>4</v>
      </c>
      <c r="Q301" s="112" t="s">
        <v>1145</v>
      </c>
      <c r="R301" s="112" t="s">
        <v>897</v>
      </c>
      <c r="S301" s="112" t="s">
        <v>70</v>
      </c>
      <c r="T301" s="112" t="s">
        <v>902</v>
      </c>
      <c r="U301" s="111">
        <v>1</v>
      </c>
      <c r="V301" s="105"/>
      <c r="AI301" s="436"/>
      <c r="AJ301" s="436"/>
      <c r="AK301" s="436"/>
    </row>
    <row r="302" spans="2:37">
      <c r="B302" s="445"/>
      <c r="C302" s="445"/>
      <c r="D302" s="105"/>
      <c r="E302" s="105"/>
      <c r="F302" s="105"/>
      <c r="G302" s="105"/>
      <c r="H302" s="105">
        <v>20151208</v>
      </c>
      <c r="I302" s="111">
        <v>90</v>
      </c>
      <c r="J302" s="112" t="s">
        <v>1129</v>
      </c>
      <c r="K302" s="112" t="s">
        <v>70</v>
      </c>
      <c r="L302" s="111">
        <v>40</v>
      </c>
      <c r="M302" s="112" t="s">
        <v>1135</v>
      </c>
      <c r="N302" s="112" t="s">
        <v>882</v>
      </c>
      <c r="O302" s="112" t="s">
        <v>70</v>
      </c>
      <c r="P302" s="111">
        <v>4</v>
      </c>
      <c r="Q302" s="112" t="s">
        <v>1123</v>
      </c>
      <c r="R302" s="112" t="s">
        <v>856</v>
      </c>
      <c r="S302" s="112" t="s">
        <v>931</v>
      </c>
      <c r="T302" s="112" t="s">
        <v>977</v>
      </c>
      <c r="U302" s="111">
        <v>1</v>
      </c>
      <c r="V302" s="105"/>
      <c r="AI302" s="436"/>
      <c r="AJ302" s="436"/>
      <c r="AK302" s="436"/>
    </row>
    <row r="303" spans="2:37">
      <c r="B303" s="445"/>
      <c r="C303" s="445"/>
      <c r="D303" s="105"/>
      <c r="E303" s="105"/>
      <c r="F303" s="105"/>
      <c r="G303" s="105"/>
      <c r="H303" s="105">
        <v>20170601</v>
      </c>
      <c r="I303" s="111">
        <v>82</v>
      </c>
      <c r="J303" s="112" t="s">
        <v>1146</v>
      </c>
      <c r="K303" s="112" t="s">
        <v>856</v>
      </c>
      <c r="L303" s="111">
        <v>38</v>
      </c>
      <c r="M303" s="112" t="s">
        <v>1138</v>
      </c>
      <c r="N303" s="112" t="s">
        <v>859</v>
      </c>
      <c r="O303" s="112" t="s">
        <v>943</v>
      </c>
      <c r="P303" s="111">
        <v>4</v>
      </c>
      <c r="Q303" s="112" t="s">
        <v>1136</v>
      </c>
      <c r="R303" s="112" t="s">
        <v>70</v>
      </c>
      <c r="S303" s="112" t="s">
        <v>1044</v>
      </c>
      <c r="T303" s="112" t="s">
        <v>958</v>
      </c>
      <c r="U303" s="111">
        <v>1</v>
      </c>
      <c r="V303" s="105"/>
      <c r="AI303" s="436"/>
      <c r="AJ303" s="436"/>
      <c r="AK303" s="436"/>
    </row>
    <row r="304" spans="2:37">
      <c r="B304" s="445"/>
      <c r="C304" s="445"/>
      <c r="D304" s="105"/>
      <c r="E304" s="105"/>
      <c r="F304" s="105"/>
      <c r="G304" s="105"/>
      <c r="H304" s="105">
        <v>20170419</v>
      </c>
      <c r="I304" s="111">
        <v>80</v>
      </c>
      <c r="J304" s="112" t="s">
        <v>1147</v>
      </c>
      <c r="K304" s="112" t="s">
        <v>853</v>
      </c>
      <c r="L304" s="111">
        <v>38</v>
      </c>
      <c r="M304" s="112" t="s">
        <v>1138</v>
      </c>
      <c r="N304" s="112" t="s">
        <v>865</v>
      </c>
      <c r="O304" s="112" t="s">
        <v>992</v>
      </c>
      <c r="P304" s="111">
        <v>4</v>
      </c>
      <c r="Q304" s="112" t="s">
        <v>1148</v>
      </c>
      <c r="R304" s="112" t="s">
        <v>850</v>
      </c>
      <c r="S304" s="112" t="s">
        <v>857</v>
      </c>
      <c r="T304" s="112" t="s">
        <v>974</v>
      </c>
      <c r="U304" s="111">
        <v>1</v>
      </c>
      <c r="V304" s="105"/>
      <c r="AI304" s="436"/>
      <c r="AJ304" s="436"/>
      <c r="AK304" s="436"/>
    </row>
    <row r="305" spans="2:37" ht="42" customHeight="1">
      <c r="B305" s="445"/>
      <c r="C305" s="445"/>
      <c r="D305" s="105"/>
      <c r="E305" s="105"/>
      <c r="F305" s="105"/>
      <c r="G305" s="105"/>
      <c r="H305" s="105">
        <v>20151209</v>
      </c>
      <c r="I305" s="111">
        <v>79</v>
      </c>
      <c r="J305" s="112" t="s">
        <v>1149</v>
      </c>
      <c r="K305" s="112" t="s">
        <v>856</v>
      </c>
      <c r="L305" s="111">
        <v>36</v>
      </c>
      <c r="M305" s="112" t="s">
        <v>1135</v>
      </c>
      <c r="N305" s="112" t="s">
        <v>882</v>
      </c>
      <c r="O305" s="112" t="s">
        <v>945</v>
      </c>
      <c r="P305" s="111">
        <v>4</v>
      </c>
      <c r="Q305" s="112" t="s">
        <v>1141</v>
      </c>
      <c r="R305" s="112" t="s">
        <v>871</v>
      </c>
      <c r="S305" s="112" t="s">
        <v>955</v>
      </c>
      <c r="T305" s="112" t="s">
        <v>853</v>
      </c>
      <c r="U305" s="111">
        <v>1</v>
      </c>
      <c r="V305" s="105"/>
      <c r="AI305" s="436"/>
      <c r="AJ305" s="436"/>
      <c r="AK305" s="436"/>
    </row>
    <row r="306" spans="2:37" ht="13.5" customHeight="1">
      <c r="B306" s="445">
        <v>1.4</v>
      </c>
      <c r="C306" s="445" t="s">
        <v>1150</v>
      </c>
      <c r="D306" s="105"/>
      <c r="E306" s="105"/>
      <c r="F306" s="105"/>
      <c r="G306" s="105"/>
      <c r="H306" s="105">
        <v>20151215</v>
      </c>
      <c r="I306" s="111">
        <v>161</v>
      </c>
      <c r="J306" s="112" t="s">
        <v>1151</v>
      </c>
      <c r="K306" s="112" t="s">
        <v>860</v>
      </c>
      <c r="L306" s="111">
        <v>104</v>
      </c>
      <c r="M306" s="112" t="s">
        <v>1152</v>
      </c>
      <c r="N306" s="112" t="s">
        <v>882</v>
      </c>
      <c r="O306" s="112" t="s">
        <v>850</v>
      </c>
      <c r="P306" s="111">
        <v>7</v>
      </c>
      <c r="Q306" s="112" t="s">
        <v>1153</v>
      </c>
      <c r="R306" s="112" t="s">
        <v>867</v>
      </c>
      <c r="S306" s="112" t="s">
        <v>914</v>
      </c>
      <c r="T306" s="112" t="s">
        <v>963</v>
      </c>
      <c r="U306" s="111">
        <v>1</v>
      </c>
      <c r="V306" s="105"/>
      <c r="AI306" s="436">
        <f>AJ306</f>
        <v>14</v>
      </c>
      <c r="AJ306" s="436">
        <f>7*2</f>
        <v>14</v>
      </c>
      <c r="AK306" s="436">
        <f>60*2</f>
        <v>120</v>
      </c>
    </row>
    <row r="307" spans="2:37">
      <c r="B307" s="445"/>
      <c r="C307" s="445"/>
      <c r="D307" s="105"/>
      <c r="E307" s="105"/>
      <c r="F307" s="105"/>
      <c r="G307" s="105"/>
      <c r="H307" s="105">
        <v>20151216</v>
      </c>
      <c r="I307" s="111">
        <v>151</v>
      </c>
      <c r="J307" s="112" t="s">
        <v>1154</v>
      </c>
      <c r="K307" s="112" t="s">
        <v>850</v>
      </c>
      <c r="L307" s="111">
        <v>81</v>
      </c>
      <c r="M307" s="112" t="s">
        <v>1152</v>
      </c>
      <c r="N307" s="112" t="s">
        <v>856</v>
      </c>
      <c r="O307" s="112" t="s">
        <v>869</v>
      </c>
      <c r="P307" s="111">
        <v>7</v>
      </c>
      <c r="Q307" s="112" t="s">
        <v>1155</v>
      </c>
      <c r="R307" s="112" t="s">
        <v>70</v>
      </c>
      <c r="S307" s="112" t="s">
        <v>963</v>
      </c>
      <c r="T307" s="112" t="s">
        <v>884</v>
      </c>
      <c r="U307" s="111">
        <v>1</v>
      </c>
      <c r="V307" s="105"/>
      <c r="AI307" s="436"/>
      <c r="AJ307" s="436"/>
      <c r="AK307" s="436"/>
    </row>
    <row r="308" spans="2:37">
      <c r="B308" s="445"/>
      <c r="C308" s="445"/>
      <c r="D308" s="105"/>
      <c r="E308" s="105"/>
      <c r="F308" s="105"/>
      <c r="G308" s="105"/>
      <c r="H308" s="105">
        <v>20151221</v>
      </c>
      <c r="I308" s="111">
        <v>151</v>
      </c>
      <c r="J308" s="112" t="s">
        <v>1156</v>
      </c>
      <c r="K308" s="112" t="s">
        <v>868</v>
      </c>
      <c r="L308" s="111">
        <v>63</v>
      </c>
      <c r="M308" s="112" t="s">
        <v>1152</v>
      </c>
      <c r="N308" s="112" t="s">
        <v>882</v>
      </c>
      <c r="O308" s="112" t="s">
        <v>945</v>
      </c>
      <c r="P308" s="111">
        <v>6</v>
      </c>
      <c r="Q308" s="112" t="s">
        <v>1157</v>
      </c>
      <c r="R308" s="112" t="s">
        <v>856</v>
      </c>
      <c r="S308" s="112" t="s">
        <v>880</v>
      </c>
      <c r="T308" s="112" t="s">
        <v>868</v>
      </c>
      <c r="U308" s="111">
        <v>1</v>
      </c>
      <c r="V308" s="105"/>
      <c r="AI308" s="436"/>
      <c r="AJ308" s="436"/>
      <c r="AK308" s="436"/>
    </row>
    <row r="309" spans="2:37">
      <c r="B309" s="445"/>
      <c r="C309" s="445"/>
      <c r="D309" s="105"/>
      <c r="E309" s="105"/>
      <c r="F309" s="105"/>
      <c r="G309" s="105"/>
      <c r="H309" s="105">
        <v>20150701</v>
      </c>
      <c r="I309" s="111">
        <v>123</v>
      </c>
      <c r="J309" s="112" t="s">
        <v>1158</v>
      </c>
      <c r="K309" s="112" t="s">
        <v>892</v>
      </c>
      <c r="L309" s="111">
        <v>61</v>
      </c>
      <c r="M309" s="112" t="s">
        <v>1152</v>
      </c>
      <c r="N309" s="112" t="s">
        <v>882</v>
      </c>
      <c r="O309" s="112" t="s">
        <v>884</v>
      </c>
      <c r="P309" s="111">
        <v>6</v>
      </c>
      <c r="Q309" s="112" t="s">
        <v>1159</v>
      </c>
      <c r="R309" s="112" t="s">
        <v>850</v>
      </c>
      <c r="S309" s="112" t="s">
        <v>926</v>
      </c>
      <c r="T309" s="112" t="s">
        <v>857</v>
      </c>
      <c r="U309" s="111">
        <v>1</v>
      </c>
      <c r="V309" s="105"/>
      <c r="AI309" s="436"/>
      <c r="AJ309" s="436"/>
      <c r="AK309" s="436"/>
    </row>
    <row r="310" spans="2:37">
      <c r="B310" s="445"/>
      <c r="C310" s="445"/>
      <c r="D310" s="105"/>
      <c r="E310" s="105"/>
      <c r="F310" s="105"/>
      <c r="G310" s="105"/>
      <c r="H310" s="105">
        <v>20170605</v>
      </c>
      <c r="I310" s="111">
        <v>120</v>
      </c>
      <c r="J310" s="112" t="s">
        <v>1152</v>
      </c>
      <c r="K310" s="112" t="s">
        <v>882</v>
      </c>
      <c r="L310" s="111">
        <v>55</v>
      </c>
      <c r="M310" s="112" t="s">
        <v>1152</v>
      </c>
      <c r="N310" s="112" t="s">
        <v>882</v>
      </c>
      <c r="O310" s="112" t="s">
        <v>856</v>
      </c>
      <c r="P310" s="111">
        <v>6</v>
      </c>
      <c r="Q310" s="112" t="s">
        <v>1160</v>
      </c>
      <c r="R310" s="112" t="s">
        <v>70</v>
      </c>
      <c r="S310" s="112" t="s">
        <v>921</v>
      </c>
      <c r="T310" s="112" t="s">
        <v>857</v>
      </c>
      <c r="U310" s="111">
        <v>1</v>
      </c>
      <c r="V310" s="105"/>
      <c r="AI310" s="436"/>
      <c r="AJ310" s="436"/>
      <c r="AK310" s="436"/>
    </row>
    <row r="311" spans="2:37">
      <c r="B311" s="445"/>
      <c r="C311" s="445"/>
      <c r="D311" s="105"/>
      <c r="E311" s="105"/>
      <c r="F311" s="105"/>
      <c r="G311" s="105"/>
      <c r="H311" s="105">
        <v>20170420</v>
      </c>
      <c r="I311" s="111">
        <v>100</v>
      </c>
      <c r="J311" s="112" t="s">
        <v>1149</v>
      </c>
      <c r="K311" s="112" t="s">
        <v>887</v>
      </c>
      <c r="L311" s="111">
        <v>55</v>
      </c>
      <c r="M311" s="112" t="s">
        <v>1161</v>
      </c>
      <c r="N311" s="112" t="s">
        <v>70</v>
      </c>
      <c r="O311" s="112" t="s">
        <v>70</v>
      </c>
      <c r="P311" s="111">
        <v>6</v>
      </c>
      <c r="Q311" s="112" t="s">
        <v>1162</v>
      </c>
      <c r="R311" s="112" t="s">
        <v>880</v>
      </c>
      <c r="S311" s="112" t="s">
        <v>970</v>
      </c>
      <c r="T311" s="112" t="s">
        <v>977</v>
      </c>
      <c r="U311" s="111">
        <v>1</v>
      </c>
      <c r="V311" s="105"/>
      <c r="AI311" s="436"/>
      <c r="AJ311" s="436"/>
      <c r="AK311" s="436"/>
    </row>
    <row r="312" spans="2:37">
      <c r="B312" s="445"/>
      <c r="C312" s="445"/>
      <c r="D312" s="105"/>
      <c r="E312" s="105"/>
      <c r="F312" s="105"/>
      <c r="G312" s="105"/>
      <c r="H312" s="105">
        <v>20151217</v>
      </c>
      <c r="I312" s="111">
        <v>100</v>
      </c>
      <c r="J312" s="112" t="s">
        <v>1163</v>
      </c>
      <c r="K312" s="112" t="s">
        <v>880</v>
      </c>
      <c r="L312" s="111">
        <v>55</v>
      </c>
      <c r="M312" s="112" t="s">
        <v>1161</v>
      </c>
      <c r="N312" s="112" t="s">
        <v>70</v>
      </c>
      <c r="O312" s="112" t="s">
        <v>902</v>
      </c>
      <c r="P312" s="111">
        <v>6</v>
      </c>
      <c r="Q312" s="112" t="s">
        <v>1164</v>
      </c>
      <c r="R312" s="112" t="s">
        <v>887</v>
      </c>
      <c r="S312" s="112" t="s">
        <v>943</v>
      </c>
      <c r="T312" s="112" t="s">
        <v>963</v>
      </c>
      <c r="U312" s="111">
        <v>1</v>
      </c>
      <c r="V312" s="105"/>
      <c r="AI312" s="436"/>
      <c r="AJ312" s="436"/>
      <c r="AK312" s="436"/>
    </row>
    <row r="313" spans="2:37">
      <c r="B313" s="445"/>
      <c r="C313" s="445"/>
      <c r="D313" s="105"/>
      <c r="E313" s="105"/>
      <c r="F313" s="105"/>
      <c r="G313" s="105"/>
      <c r="H313" s="105">
        <v>20160114</v>
      </c>
      <c r="I313" s="111">
        <v>94</v>
      </c>
      <c r="J313" s="112" t="s">
        <v>1162</v>
      </c>
      <c r="K313" s="112" t="s">
        <v>880</v>
      </c>
      <c r="L313" s="111">
        <v>54</v>
      </c>
      <c r="M313" s="112" t="s">
        <v>1152</v>
      </c>
      <c r="N313" s="112" t="s">
        <v>856</v>
      </c>
      <c r="O313" s="112" t="s">
        <v>1045</v>
      </c>
      <c r="P313" s="111">
        <v>6</v>
      </c>
      <c r="Q313" s="112" t="s">
        <v>1158</v>
      </c>
      <c r="R313" s="112" t="s">
        <v>882</v>
      </c>
      <c r="S313" s="112" t="s">
        <v>923</v>
      </c>
      <c r="T313" s="112" t="s">
        <v>888</v>
      </c>
      <c r="U313" s="111">
        <v>1</v>
      </c>
      <c r="V313" s="105"/>
      <c r="AI313" s="436"/>
      <c r="AJ313" s="436"/>
      <c r="AK313" s="436"/>
    </row>
    <row r="314" spans="2:37">
      <c r="B314" s="445"/>
      <c r="C314" s="445"/>
      <c r="D314" s="105"/>
      <c r="E314" s="105"/>
      <c r="F314" s="105"/>
      <c r="G314" s="105"/>
      <c r="H314" s="105">
        <v>20160303</v>
      </c>
      <c r="I314" s="111">
        <v>92</v>
      </c>
      <c r="J314" s="112" t="s">
        <v>1042</v>
      </c>
      <c r="K314" s="112" t="s">
        <v>880</v>
      </c>
      <c r="L314" s="111">
        <v>51</v>
      </c>
      <c r="M314" s="112" t="s">
        <v>1161</v>
      </c>
      <c r="N314" s="112" t="s">
        <v>70</v>
      </c>
      <c r="O314" s="112" t="s">
        <v>913</v>
      </c>
      <c r="P314" s="111">
        <v>6</v>
      </c>
      <c r="Q314" s="112" t="s">
        <v>1165</v>
      </c>
      <c r="R314" s="112" t="s">
        <v>882</v>
      </c>
      <c r="S314" s="112" t="s">
        <v>887</v>
      </c>
      <c r="T314" s="112" t="s">
        <v>940</v>
      </c>
      <c r="U314" s="111">
        <v>1</v>
      </c>
      <c r="V314" s="105"/>
      <c r="AI314" s="436"/>
      <c r="AJ314" s="436"/>
      <c r="AK314" s="436"/>
    </row>
    <row r="315" spans="2:37" ht="42" customHeight="1">
      <c r="B315" s="445"/>
      <c r="C315" s="445"/>
      <c r="D315" s="105"/>
      <c r="E315" s="105"/>
      <c r="F315" s="105"/>
      <c r="G315" s="105"/>
      <c r="H315" s="105">
        <v>20160311</v>
      </c>
      <c r="I315" s="111">
        <v>92</v>
      </c>
      <c r="J315" s="112" t="s">
        <v>1162</v>
      </c>
      <c r="K315" s="112" t="s">
        <v>868</v>
      </c>
      <c r="L315" s="111">
        <v>50</v>
      </c>
      <c r="M315" s="112" t="s">
        <v>908</v>
      </c>
      <c r="N315" s="112" t="s">
        <v>892</v>
      </c>
      <c r="O315" s="112" t="s">
        <v>892</v>
      </c>
      <c r="P315" s="111">
        <v>5</v>
      </c>
      <c r="Q315" s="112" t="s">
        <v>1166</v>
      </c>
      <c r="R315" s="112" t="s">
        <v>882</v>
      </c>
      <c r="S315" s="112" t="s">
        <v>882</v>
      </c>
      <c r="T315" s="112" t="s">
        <v>992</v>
      </c>
      <c r="U315" s="111">
        <v>1</v>
      </c>
      <c r="V315" s="105"/>
      <c r="AI315" s="436"/>
      <c r="AJ315" s="436"/>
      <c r="AK315" s="436"/>
    </row>
    <row r="316" spans="2:37" ht="28" customHeight="1">
      <c r="B316" s="105">
        <v>2.1</v>
      </c>
      <c r="C316" s="445" t="s">
        <v>1167</v>
      </c>
      <c r="D316" s="105"/>
      <c r="E316" s="105"/>
      <c r="F316" s="105"/>
      <c r="G316" s="105"/>
      <c r="H316" s="105">
        <v>20170531</v>
      </c>
      <c r="I316" s="111">
        <v>962</v>
      </c>
      <c r="J316" s="112" t="s">
        <v>1168</v>
      </c>
      <c r="K316" s="112" t="s">
        <v>882</v>
      </c>
      <c r="L316" s="111">
        <v>134</v>
      </c>
      <c r="M316" s="112" t="s">
        <v>1168</v>
      </c>
      <c r="N316" s="112" t="s">
        <v>882</v>
      </c>
      <c r="O316" s="112" t="s">
        <v>946</v>
      </c>
      <c r="P316" s="111">
        <v>19</v>
      </c>
      <c r="Q316" s="112" t="s">
        <v>881</v>
      </c>
      <c r="R316" s="112" t="s">
        <v>70</v>
      </c>
      <c r="S316" s="112" t="s">
        <v>875</v>
      </c>
      <c r="T316" s="112" t="s">
        <v>887</v>
      </c>
      <c r="U316" s="111">
        <v>8</v>
      </c>
      <c r="V316" s="105"/>
      <c r="AI316" s="436">
        <f>AJ316</f>
        <v>38</v>
      </c>
      <c r="AJ316" s="436">
        <f>19*2</f>
        <v>38</v>
      </c>
      <c r="AK316" s="436">
        <f>150*2</f>
        <v>300</v>
      </c>
    </row>
    <row r="317" spans="2:37">
      <c r="B317" s="105"/>
      <c r="C317" s="445"/>
      <c r="D317" s="105"/>
      <c r="E317" s="105"/>
      <c r="F317" s="105"/>
      <c r="G317" s="105"/>
      <c r="H317" s="105">
        <v>20170527</v>
      </c>
      <c r="I317" s="111">
        <v>486</v>
      </c>
      <c r="J317" s="112" t="s">
        <v>1168</v>
      </c>
      <c r="K317" s="112" t="s">
        <v>850</v>
      </c>
      <c r="L317" s="111">
        <v>88</v>
      </c>
      <c r="M317" s="112" t="s">
        <v>1168</v>
      </c>
      <c r="N317" s="112" t="s">
        <v>882</v>
      </c>
      <c r="O317" s="112" t="s">
        <v>903</v>
      </c>
      <c r="P317" s="111">
        <v>16</v>
      </c>
      <c r="Q317" s="112" t="s">
        <v>1168</v>
      </c>
      <c r="R317" s="112" t="s">
        <v>882</v>
      </c>
      <c r="S317" s="112" t="s">
        <v>892</v>
      </c>
      <c r="T317" s="112" t="s">
        <v>945</v>
      </c>
      <c r="U317" s="111">
        <v>5</v>
      </c>
      <c r="V317" s="105"/>
      <c r="AI317" s="436"/>
      <c r="AJ317" s="436"/>
      <c r="AK317" s="436"/>
    </row>
    <row r="318" spans="2:37">
      <c r="B318" s="105"/>
      <c r="C318" s="445"/>
      <c r="D318" s="105"/>
      <c r="E318" s="105"/>
      <c r="F318" s="105"/>
      <c r="G318" s="105"/>
      <c r="H318" s="105">
        <v>20170526</v>
      </c>
      <c r="I318" s="111">
        <v>398</v>
      </c>
      <c r="J318" s="112" t="s">
        <v>1123</v>
      </c>
      <c r="K318" s="112" t="s">
        <v>887</v>
      </c>
      <c r="L318" s="111">
        <v>78</v>
      </c>
      <c r="M318" s="112" t="s">
        <v>1168</v>
      </c>
      <c r="N318" s="112" t="s">
        <v>882</v>
      </c>
      <c r="O318" s="112" t="s">
        <v>954</v>
      </c>
      <c r="P318" s="111">
        <v>14</v>
      </c>
      <c r="Q318" s="112" t="s">
        <v>1168</v>
      </c>
      <c r="R318" s="112" t="s">
        <v>850</v>
      </c>
      <c r="S318" s="112" t="s">
        <v>963</v>
      </c>
      <c r="T318" s="112" t="s">
        <v>894</v>
      </c>
      <c r="U318" s="111">
        <v>5</v>
      </c>
      <c r="V318" s="105"/>
      <c r="AI318" s="436"/>
      <c r="AJ318" s="436"/>
      <c r="AK318" s="436"/>
    </row>
    <row r="319" spans="2:37">
      <c r="B319" s="105"/>
      <c r="C319" s="445"/>
      <c r="D319" s="105"/>
      <c r="E319" s="105"/>
      <c r="F319" s="105"/>
      <c r="G319" s="105"/>
      <c r="H319" s="105">
        <v>20171219</v>
      </c>
      <c r="I319" s="111">
        <v>359</v>
      </c>
      <c r="J319" s="112" t="s">
        <v>1123</v>
      </c>
      <c r="K319" s="112" t="s">
        <v>880</v>
      </c>
      <c r="L319" s="111">
        <v>78</v>
      </c>
      <c r="M319" s="112" t="s">
        <v>1168</v>
      </c>
      <c r="N319" s="112" t="s">
        <v>882</v>
      </c>
      <c r="O319" s="112" t="s">
        <v>955</v>
      </c>
      <c r="P319" s="111">
        <v>14</v>
      </c>
      <c r="Q319" s="112" t="s">
        <v>1078</v>
      </c>
      <c r="R319" s="112" t="s">
        <v>882</v>
      </c>
      <c r="S319" s="112" t="s">
        <v>926</v>
      </c>
      <c r="T319" s="112" t="s">
        <v>890</v>
      </c>
      <c r="U319" s="111">
        <v>5</v>
      </c>
      <c r="V319" s="105"/>
      <c r="AI319" s="436"/>
      <c r="AJ319" s="436"/>
      <c r="AK319" s="436"/>
    </row>
    <row r="320" spans="2:37">
      <c r="B320" s="105"/>
      <c r="C320" s="445"/>
      <c r="D320" s="105"/>
      <c r="E320" s="105"/>
      <c r="F320" s="105"/>
      <c r="G320" s="105"/>
      <c r="H320" s="105">
        <v>20171220</v>
      </c>
      <c r="I320" s="111">
        <v>348</v>
      </c>
      <c r="J320" s="112" t="s">
        <v>1127</v>
      </c>
      <c r="K320" s="112" t="s">
        <v>850</v>
      </c>
      <c r="L320" s="111">
        <v>74</v>
      </c>
      <c r="M320" s="112" t="s">
        <v>1168</v>
      </c>
      <c r="N320" s="112" t="s">
        <v>882</v>
      </c>
      <c r="O320" s="112" t="s">
        <v>857</v>
      </c>
      <c r="P320" s="111">
        <v>11</v>
      </c>
      <c r="Q320" s="112" t="s">
        <v>1169</v>
      </c>
      <c r="R320" s="112" t="s">
        <v>850</v>
      </c>
      <c r="S320" s="112" t="s">
        <v>853</v>
      </c>
      <c r="T320" s="112" t="s">
        <v>878</v>
      </c>
      <c r="U320" s="111">
        <v>4</v>
      </c>
      <c r="V320" s="105"/>
      <c r="AI320" s="436"/>
      <c r="AJ320" s="436"/>
      <c r="AK320" s="436"/>
    </row>
    <row r="321" spans="2:37">
      <c r="B321" s="105"/>
      <c r="C321" s="445"/>
      <c r="D321" s="105"/>
      <c r="E321" s="105"/>
      <c r="F321" s="105"/>
      <c r="G321" s="105"/>
      <c r="H321" s="105">
        <v>20171226</v>
      </c>
      <c r="I321" s="111">
        <v>315</v>
      </c>
      <c r="J321" s="112" t="s">
        <v>1123</v>
      </c>
      <c r="K321" s="112" t="s">
        <v>70</v>
      </c>
      <c r="L321" s="111">
        <v>73</v>
      </c>
      <c r="M321" s="112" t="s">
        <v>1168</v>
      </c>
      <c r="N321" s="112" t="s">
        <v>850</v>
      </c>
      <c r="O321" s="112" t="s">
        <v>892</v>
      </c>
      <c r="P321" s="111">
        <v>11</v>
      </c>
      <c r="Q321" s="112" t="s">
        <v>1013</v>
      </c>
      <c r="R321" s="112" t="s">
        <v>867</v>
      </c>
      <c r="S321" s="112" t="s">
        <v>926</v>
      </c>
      <c r="T321" s="112" t="s">
        <v>946</v>
      </c>
      <c r="U321" s="111">
        <v>4</v>
      </c>
      <c r="V321" s="105"/>
      <c r="AI321" s="436"/>
      <c r="AJ321" s="436"/>
      <c r="AK321" s="436"/>
    </row>
    <row r="322" spans="2:37">
      <c r="B322" s="105"/>
      <c r="C322" s="445"/>
      <c r="D322" s="105"/>
      <c r="E322" s="105"/>
      <c r="F322" s="105"/>
      <c r="G322" s="105"/>
      <c r="H322" s="105">
        <v>20170530</v>
      </c>
      <c r="I322" s="111">
        <v>305</v>
      </c>
      <c r="J322" s="112" t="s">
        <v>1123</v>
      </c>
      <c r="K322" s="112" t="s">
        <v>865</v>
      </c>
      <c r="L322" s="111">
        <v>70</v>
      </c>
      <c r="M322" s="112" t="s">
        <v>1168</v>
      </c>
      <c r="N322" s="112" t="s">
        <v>882</v>
      </c>
      <c r="O322" s="112" t="s">
        <v>894</v>
      </c>
      <c r="P322" s="111">
        <v>10</v>
      </c>
      <c r="Q322" s="112" t="s">
        <v>1170</v>
      </c>
      <c r="R322" s="112" t="s">
        <v>871</v>
      </c>
      <c r="S322" s="112" t="s">
        <v>864</v>
      </c>
      <c r="T322" s="112" t="s">
        <v>869</v>
      </c>
      <c r="U322" s="111">
        <v>4</v>
      </c>
      <c r="V322" s="105"/>
      <c r="AI322" s="436"/>
      <c r="AJ322" s="436"/>
      <c r="AK322" s="436"/>
    </row>
    <row r="323" spans="2:37">
      <c r="B323" s="105"/>
      <c r="C323" s="445"/>
      <c r="D323" s="105"/>
      <c r="E323" s="105"/>
      <c r="F323" s="105"/>
      <c r="G323" s="105"/>
      <c r="H323" s="105">
        <v>20180207</v>
      </c>
      <c r="I323" s="111">
        <v>298</v>
      </c>
      <c r="J323" s="112" t="s">
        <v>1123</v>
      </c>
      <c r="K323" s="112" t="s">
        <v>867</v>
      </c>
      <c r="L323" s="111">
        <v>65</v>
      </c>
      <c r="M323" s="112" t="s">
        <v>1171</v>
      </c>
      <c r="N323" s="112" t="s">
        <v>868</v>
      </c>
      <c r="O323" s="112" t="s">
        <v>852</v>
      </c>
      <c r="P323" s="111">
        <v>8</v>
      </c>
      <c r="Q323" s="112" t="s">
        <v>1172</v>
      </c>
      <c r="R323" s="112" t="s">
        <v>850</v>
      </c>
      <c r="S323" s="112" t="s">
        <v>1044</v>
      </c>
      <c r="T323" s="112" t="s">
        <v>946</v>
      </c>
      <c r="U323" s="111">
        <v>4</v>
      </c>
      <c r="V323" s="105"/>
      <c r="AI323" s="436"/>
      <c r="AJ323" s="436"/>
      <c r="AK323" s="436"/>
    </row>
    <row r="324" spans="2:37">
      <c r="B324" s="105"/>
      <c r="C324" s="445"/>
      <c r="D324" s="105"/>
      <c r="E324" s="105"/>
      <c r="F324" s="105"/>
      <c r="G324" s="105"/>
      <c r="H324" s="105">
        <v>20170525</v>
      </c>
      <c r="I324" s="111">
        <v>297</v>
      </c>
      <c r="J324" s="112" t="s">
        <v>1123</v>
      </c>
      <c r="K324" s="112" t="s">
        <v>856</v>
      </c>
      <c r="L324" s="111">
        <v>64</v>
      </c>
      <c r="M324" s="112" t="s">
        <v>1168</v>
      </c>
      <c r="N324" s="112" t="s">
        <v>882</v>
      </c>
      <c r="O324" s="112" t="s">
        <v>921</v>
      </c>
      <c r="P324" s="111">
        <v>8</v>
      </c>
      <c r="Q324" s="112" t="s">
        <v>1168</v>
      </c>
      <c r="R324" s="112" t="s">
        <v>865</v>
      </c>
      <c r="S324" s="112" t="s">
        <v>884</v>
      </c>
      <c r="T324" s="112" t="s">
        <v>968</v>
      </c>
      <c r="U324" s="111">
        <v>4</v>
      </c>
      <c r="V324" s="105"/>
      <c r="AI324" s="436"/>
      <c r="AJ324" s="436"/>
      <c r="AK324" s="436"/>
    </row>
    <row r="325" spans="2:37" ht="28" customHeight="1">
      <c r="B325" s="105">
        <v>2.1</v>
      </c>
      <c r="C325" s="445"/>
      <c r="D325" s="105"/>
      <c r="E325" s="105"/>
      <c r="F325" s="105"/>
      <c r="G325" s="105"/>
      <c r="H325" s="105">
        <v>20170528</v>
      </c>
      <c r="I325" s="111">
        <v>293</v>
      </c>
      <c r="J325" s="112" t="s">
        <v>1127</v>
      </c>
      <c r="K325" s="112" t="s">
        <v>856</v>
      </c>
      <c r="L325" s="111">
        <v>62</v>
      </c>
      <c r="M325" s="112" t="s">
        <v>1168</v>
      </c>
      <c r="N325" s="112" t="s">
        <v>850</v>
      </c>
      <c r="O325" s="112" t="s">
        <v>963</v>
      </c>
      <c r="P325" s="111">
        <v>8</v>
      </c>
      <c r="Q325" s="112" t="s">
        <v>1173</v>
      </c>
      <c r="R325" s="112" t="s">
        <v>850</v>
      </c>
      <c r="S325" s="112" t="s">
        <v>867</v>
      </c>
      <c r="T325" s="112" t="s">
        <v>864</v>
      </c>
      <c r="U325" s="111">
        <v>3</v>
      </c>
      <c r="V325" s="105"/>
      <c r="AI325" s="436"/>
      <c r="AJ325" s="436"/>
      <c r="AK325" s="436"/>
    </row>
    <row r="326" spans="2:37" ht="13.5" customHeight="1">
      <c r="B326" s="105">
        <v>2.2000000000000002</v>
      </c>
      <c r="C326" s="445" t="s">
        <v>1174</v>
      </c>
      <c r="D326" s="105"/>
      <c r="E326" s="105"/>
      <c r="F326" s="105"/>
      <c r="G326" s="105"/>
      <c r="H326" s="105">
        <v>20170531</v>
      </c>
      <c r="I326" s="111">
        <v>905</v>
      </c>
      <c r="J326" s="112" t="s">
        <v>1123</v>
      </c>
      <c r="K326" s="112" t="s">
        <v>860</v>
      </c>
      <c r="L326" s="111">
        <v>117</v>
      </c>
      <c r="M326" s="112" t="s">
        <v>1175</v>
      </c>
      <c r="N326" s="112" t="s">
        <v>868</v>
      </c>
      <c r="O326" s="112" t="s">
        <v>968</v>
      </c>
      <c r="P326" s="111">
        <v>25</v>
      </c>
      <c r="Q326" s="112" t="s">
        <v>1175</v>
      </c>
      <c r="R326" s="112" t="s">
        <v>868</v>
      </c>
      <c r="S326" s="112" t="s">
        <v>968</v>
      </c>
      <c r="T326" s="112" t="s">
        <v>992</v>
      </c>
      <c r="U326" s="111">
        <v>20</v>
      </c>
      <c r="V326" s="105"/>
      <c r="AI326" s="436">
        <f>AJ326</f>
        <v>18</v>
      </c>
      <c r="AJ326" s="436">
        <f>9*2</f>
        <v>18</v>
      </c>
      <c r="AK326" s="436">
        <f>150*2</f>
        <v>300</v>
      </c>
    </row>
    <row r="327" spans="2:37">
      <c r="B327" s="105"/>
      <c r="C327" s="445"/>
      <c r="D327" s="105"/>
      <c r="E327" s="105"/>
      <c r="F327" s="105"/>
      <c r="G327" s="105"/>
      <c r="H327" s="105">
        <v>20170527</v>
      </c>
      <c r="I327" s="111">
        <v>375</v>
      </c>
      <c r="J327" s="112" t="s">
        <v>1123</v>
      </c>
      <c r="K327" s="112" t="s">
        <v>871</v>
      </c>
      <c r="L327" s="111">
        <v>109</v>
      </c>
      <c r="M327" s="112" t="s">
        <v>1176</v>
      </c>
      <c r="N327" s="112" t="s">
        <v>856</v>
      </c>
      <c r="O327" s="112" t="s">
        <v>946</v>
      </c>
      <c r="P327" s="111">
        <v>9</v>
      </c>
      <c r="Q327" s="112" t="s">
        <v>1175</v>
      </c>
      <c r="R327" s="112" t="s">
        <v>868</v>
      </c>
      <c r="S327" s="112" t="s">
        <v>958</v>
      </c>
      <c r="T327" s="112" t="s">
        <v>918</v>
      </c>
      <c r="U327" s="111">
        <v>8</v>
      </c>
      <c r="V327" s="105"/>
      <c r="AI327" s="436"/>
      <c r="AJ327" s="436"/>
      <c r="AK327" s="436"/>
    </row>
    <row r="328" spans="2:37">
      <c r="B328" s="105"/>
      <c r="C328" s="445"/>
      <c r="D328" s="105"/>
      <c r="E328" s="105"/>
      <c r="F328" s="105"/>
      <c r="G328" s="105"/>
      <c r="H328" s="105">
        <v>20180719</v>
      </c>
      <c r="I328" s="111">
        <v>330</v>
      </c>
      <c r="J328" s="112" t="s">
        <v>1123</v>
      </c>
      <c r="K328" s="112" t="s">
        <v>867</v>
      </c>
      <c r="L328" s="111">
        <v>98</v>
      </c>
      <c r="M328" s="112" t="s">
        <v>1175</v>
      </c>
      <c r="N328" s="112" t="s">
        <v>868</v>
      </c>
      <c r="O328" s="112" t="s">
        <v>958</v>
      </c>
      <c r="P328" s="111">
        <v>8</v>
      </c>
      <c r="Q328" s="112" t="s">
        <v>1176</v>
      </c>
      <c r="R328" s="112" t="s">
        <v>856</v>
      </c>
      <c r="S328" s="112" t="s">
        <v>946</v>
      </c>
      <c r="T328" s="112" t="s">
        <v>869</v>
      </c>
      <c r="U328" s="111">
        <v>7</v>
      </c>
      <c r="V328" s="105"/>
      <c r="AI328" s="436"/>
      <c r="AJ328" s="436"/>
      <c r="AK328" s="436"/>
    </row>
    <row r="329" spans="2:37">
      <c r="B329" s="105"/>
      <c r="C329" s="445"/>
      <c r="D329" s="105"/>
      <c r="E329" s="105"/>
      <c r="F329" s="105"/>
      <c r="G329" s="105"/>
      <c r="H329" s="105">
        <v>20170524</v>
      </c>
      <c r="I329" s="111">
        <v>314</v>
      </c>
      <c r="J329" s="112" t="s">
        <v>1123</v>
      </c>
      <c r="K329" s="112" t="s">
        <v>70</v>
      </c>
      <c r="L329" s="111">
        <v>95</v>
      </c>
      <c r="M329" s="112" t="s">
        <v>1155</v>
      </c>
      <c r="N329" s="112" t="s">
        <v>850</v>
      </c>
      <c r="O329" s="112" t="s">
        <v>856</v>
      </c>
      <c r="P329" s="111">
        <v>7</v>
      </c>
      <c r="Q329" s="112" t="s">
        <v>1177</v>
      </c>
      <c r="R329" s="112" t="s">
        <v>897</v>
      </c>
      <c r="S329" s="112" t="s">
        <v>931</v>
      </c>
      <c r="T329" s="112" t="s">
        <v>872</v>
      </c>
      <c r="U329" s="111">
        <v>6</v>
      </c>
      <c r="V329" s="105"/>
      <c r="AI329" s="436"/>
      <c r="AJ329" s="436"/>
      <c r="AK329" s="436"/>
    </row>
    <row r="330" spans="2:37">
      <c r="B330" s="105"/>
      <c r="C330" s="445"/>
      <c r="D330" s="105"/>
      <c r="E330" s="105"/>
      <c r="F330" s="105"/>
      <c r="G330" s="105"/>
      <c r="H330" s="105">
        <v>20170630</v>
      </c>
      <c r="I330" s="111">
        <v>312</v>
      </c>
      <c r="J330" s="112" t="s">
        <v>1178</v>
      </c>
      <c r="K330" s="112" t="s">
        <v>868</v>
      </c>
      <c r="L330" s="111">
        <v>71</v>
      </c>
      <c r="M330" s="112" t="s">
        <v>1123</v>
      </c>
      <c r="N330" s="112" t="s">
        <v>867</v>
      </c>
      <c r="O330" s="112" t="s">
        <v>892</v>
      </c>
      <c r="P330" s="111">
        <v>7</v>
      </c>
      <c r="Q330" s="112" t="s">
        <v>1179</v>
      </c>
      <c r="R330" s="112" t="s">
        <v>856</v>
      </c>
      <c r="S330" s="112" t="s">
        <v>894</v>
      </c>
      <c r="T330" s="112" t="s">
        <v>860</v>
      </c>
      <c r="U330" s="111">
        <v>2</v>
      </c>
      <c r="V330" s="105"/>
      <c r="AI330" s="436"/>
      <c r="AJ330" s="436"/>
      <c r="AK330" s="436"/>
    </row>
    <row r="331" spans="2:37">
      <c r="B331" s="105"/>
      <c r="C331" s="445"/>
      <c r="D331" s="105"/>
      <c r="E331" s="105"/>
      <c r="F331" s="105"/>
      <c r="G331" s="105"/>
      <c r="H331" s="105">
        <v>20170523</v>
      </c>
      <c r="I331" s="111">
        <v>295</v>
      </c>
      <c r="J331" s="112" t="s">
        <v>1123</v>
      </c>
      <c r="K331" s="112" t="s">
        <v>882</v>
      </c>
      <c r="L331" s="111">
        <v>68</v>
      </c>
      <c r="M331" s="112" t="s">
        <v>1175</v>
      </c>
      <c r="N331" s="112" t="s">
        <v>868</v>
      </c>
      <c r="O331" s="112" t="s">
        <v>857</v>
      </c>
      <c r="P331" s="111">
        <v>7</v>
      </c>
      <c r="Q331" s="112" t="s">
        <v>1126</v>
      </c>
      <c r="R331" s="112" t="s">
        <v>860</v>
      </c>
      <c r="S331" s="112" t="s">
        <v>859</v>
      </c>
      <c r="T331" s="112" t="s">
        <v>992</v>
      </c>
      <c r="U331" s="111">
        <v>2</v>
      </c>
      <c r="V331" s="105"/>
      <c r="AI331" s="436"/>
      <c r="AJ331" s="436"/>
      <c r="AK331" s="436"/>
    </row>
    <row r="332" spans="2:37">
      <c r="B332" s="105"/>
      <c r="C332" s="445"/>
      <c r="D332" s="105"/>
      <c r="E332" s="105"/>
      <c r="F332" s="105"/>
      <c r="G332" s="105"/>
      <c r="H332" s="105">
        <v>20180720</v>
      </c>
      <c r="I332" s="111">
        <v>294</v>
      </c>
      <c r="J332" s="112" t="s">
        <v>1123</v>
      </c>
      <c r="K332" s="112" t="s">
        <v>865</v>
      </c>
      <c r="L332" s="111">
        <v>67</v>
      </c>
      <c r="M332" s="112" t="s">
        <v>1123</v>
      </c>
      <c r="N332" s="112" t="s">
        <v>871</v>
      </c>
      <c r="O332" s="112" t="s">
        <v>865</v>
      </c>
      <c r="P332" s="111">
        <v>7</v>
      </c>
      <c r="Q332" s="112" t="s">
        <v>1180</v>
      </c>
      <c r="R332" s="112" t="s">
        <v>887</v>
      </c>
      <c r="S332" s="112" t="s">
        <v>884</v>
      </c>
      <c r="T332" s="112" t="s">
        <v>903</v>
      </c>
      <c r="U332" s="111">
        <v>2</v>
      </c>
      <c r="V332" s="105"/>
      <c r="AI332" s="436"/>
      <c r="AJ332" s="436"/>
      <c r="AK332" s="436"/>
    </row>
    <row r="333" spans="2:37">
      <c r="B333" s="105"/>
      <c r="C333" s="445"/>
      <c r="D333" s="105"/>
      <c r="E333" s="105"/>
      <c r="F333" s="105"/>
      <c r="G333" s="105"/>
      <c r="H333" s="105">
        <v>20170601</v>
      </c>
      <c r="I333" s="111">
        <v>294</v>
      </c>
      <c r="J333" s="112" t="s">
        <v>957</v>
      </c>
      <c r="K333" s="112" t="s">
        <v>856</v>
      </c>
      <c r="L333" s="111">
        <v>67</v>
      </c>
      <c r="M333" s="112" t="s">
        <v>1181</v>
      </c>
      <c r="N333" s="112" t="s">
        <v>897</v>
      </c>
      <c r="O333" s="112" t="s">
        <v>877</v>
      </c>
      <c r="P333" s="111">
        <v>7</v>
      </c>
      <c r="Q333" s="112" t="s">
        <v>1182</v>
      </c>
      <c r="R333" s="112" t="s">
        <v>860</v>
      </c>
      <c r="S333" s="112" t="s">
        <v>864</v>
      </c>
      <c r="T333" s="112" t="s">
        <v>1074</v>
      </c>
      <c r="U333" s="111">
        <v>2</v>
      </c>
      <c r="V333" s="105"/>
      <c r="AI333" s="436"/>
      <c r="AJ333" s="436"/>
      <c r="AK333" s="436"/>
    </row>
    <row r="334" spans="2:37">
      <c r="B334" s="105"/>
      <c r="C334" s="445"/>
      <c r="D334" s="105"/>
      <c r="E334" s="105"/>
      <c r="F334" s="105"/>
      <c r="G334" s="105"/>
      <c r="H334" s="105">
        <v>20170518</v>
      </c>
      <c r="I334" s="111">
        <v>267</v>
      </c>
      <c r="J334" s="112" t="s">
        <v>1123</v>
      </c>
      <c r="K334" s="112" t="s">
        <v>897</v>
      </c>
      <c r="L334" s="111">
        <v>63</v>
      </c>
      <c r="M334" s="112" t="s">
        <v>938</v>
      </c>
      <c r="N334" s="112" t="s">
        <v>70</v>
      </c>
      <c r="O334" s="112" t="s">
        <v>856</v>
      </c>
      <c r="P334" s="111">
        <v>6</v>
      </c>
      <c r="Q334" s="112" t="s">
        <v>1108</v>
      </c>
      <c r="R334" s="112" t="s">
        <v>850</v>
      </c>
      <c r="S334" s="112" t="s">
        <v>940</v>
      </c>
      <c r="T334" s="112" t="s">
        <v>903</v>
      </c>
      <c r="U334" s="111">
        <v>2</v>
      </c>
      <c r="V334" s="105"/>
      <c r="AI334" s="436"/>
      <c r="AJ334" s="436"/>
      <c r="AK334" s="436"/>
    </row>
    <row r="335" spans="2:37" ht="28" customHeight="1">
      <c r="B335" s="105">
        <v>2.2000000000000002</v>
      </c>
      <c r="C335" s="445"/>
      <c r="D335" s="105"/>
      <c r="E335" s="105"/>
      <c r="F335" s="105"/>
      <c r="G335" s="105"/>
      <c r="H335" s="105">
        <v>20170526</v>
      </c>
      <c r="I335" s="111">
        <v>235</v>
      </c>
      <c r="J335" s="112" t="s">
        <v>1178</v>
      </c>
      <c r="K335" s="112" t="s">
        <v>887</v>
      </c>
      <c r="L335" s="111">
        <v>63</v>
      </c>
      <c r="M335" s="112" t="s">
        <v>1123</v>
      </c>
      <c r="N335" s="112" t="s">
        <v>867</v>
      </c>
      <c r="O335" s="112" t="s">
        <v>963</v>
      </c>
      <c r="P335" s="111">
        <v>6</v>
      </c>
      <c r="Q335" s="112" t="s">
        <v>1183</v>
      </c>
      <c r="R335" s="112" t="s">
        <v>882</v>
      </c>
      <c r="S335" s="112" t="s">
        <v>869</v>
      </c>
      <c r="T335" s="112" t="s">
        <v>850</v>
      </c>
      <c r="U335" s="111">
        <v>2</v>
      </c>
      <c r="V335" s="105"/>
      <c r="AI335" s="436"/>
      <c r="AJ335" s="436"/>
      <c r="AK335" s="436"/>
    </row>
    <row r="336" spans="2:37" ht="13.5" customHeight="1">
      <c r="B336" s="105">
        <v>2.2999999999999998</v>
      </c>
      <c r="C336" s="445" t="s">
        <v>1184</v>
      </c>
      <c r="D336" s="105"/>
      <c r="E336" s="105"/>
      <c r="F336" s="105"/>
      <c r="G336" s="105"/>
      <c r="H336" s="105">
        <v>20180424</v>
      </c>
      <c r="I336" s="111">
        <v>341</v>
      </c>
      <c r="J336" s="112" t="s">
        <v>1073</v>
      </c>
      <c r="K336" s="112" t="s">
        <v>860</v>
      </c>
      <c r="L336" s="111">
        <v>82</v>
      </c>
      <c r="M336" s="112" t="s">
        <v>1185</v>
      </c>
      <c r="N336" s="112" t="s">
        <v>931</v>
      </c>
      <c r="O336" s="112" t="s">
        <v>892</v>
      </c>
      <c r="P336" s="111">
        <v>18</v>
      </c>
      <c r="Q336" s="112" t="s">
        <v>957</v>
      </c>
      <c r="R336" s="112" t="s">
        <v>871</v>
      </c>
      <c r="S336" s="112" t="s">
        <v>853</v>
      </c>
      <c r="T336" s="112" t="s">
        <v>924</v>
      </c>
      <c r="U336" s="111">
        <v>3</v>
      </c>
      <c r="V336" s="105"/>
      <c r="AI336" s="436">
        <f>AJ336</f>
        <v>20</v>
      </c>
      <c r="AJ336" s="436">
        <f>10*2</f>
        <v>20</v>
      </c>
      <c r="AK336" s="436">
        <f>80*2</f>
        <v>160</v>
      </c>
    </row>
    <row r="337" spans="2:37">
      <c r="B337" s="105"/>
      <c r="C337" s="445"/>
      <c r="D337" s="105"/>
      <c r="E337" s="105"/>
      <c r="F337" s="105"/>
      <c r="G337" s="105"/>
      <c r="H337" s="105">
        <v>20180517</v>
      </c>
      <c r="I337" s="111">
        <v>297</v>
      </c>
      <c r="J337" s="112" t="s">
        <v>1185</v>
      </c>
      <c r="K337" s="112" t="s">
        <v>931</v>
      </c>
      <c r="L337" s="111">
        <v>76</v>
      </c>
      <c r="M337" s="112" t="s">
        <v>1185</v>
      </c>
      <c r="N337" s="112" t="s">
        <v>931</v>
      </c>
      <c r="O337" s="112" t="s">
        <v>902</v>
      </c>
      <c r="P337" s="111">
        <v>17</v>
      </c>
      <c r="Q337" s="112" t="s">
        <v>1186</v>
      </c>
      <c r="R337" s="112" t="s">
        <v>871</v>
      </c>
      <c r="S337" s="112" t="s">
        <v>943</v>
      </c>
      <c r="T337" s="112" t="s">
        <v>923</v>
      </c>
      <c r="U337" s="111">
        <v>3</v>
      </c>
      <c r="V337" s="105"/>
      <c r="AI337" s="436"/>
      <c r="AJ337" s="436"/>
      <c r="AK337" s="436"/>
    </row>
    <row r="338" spans="2:37">
      <c r="B338" s="105"/>
      <c r="C338" s="445"/>
      <c r="D338" s="105"/>
      <c r="E338" s="105"/>
      <c r="F338" s="105"/>
      <c r="G338" s="105"/>
      <c r="H338" s="105">
        <v>20180503</v>
      </c>
      <c r="I338" s="111">
        <v>296</v>
      </c>
      <c r="J338" s="112" t="s">
        <v>1070</v>
      </c>
      <c r="K338" s="112" t="s">
        <v>853</v>
      </c>
      <c r="L338" s="111">
        <v>66</v>
      </c>
      <c r="M338" s="112" t="s">
        <v>1185</v>
      </c>
      <c r="N338" s="112" t="s">
        <v>931</v>
      </c>
      <c r="O338" s="112" t="s">
        <v>943</v>
      </c>
      <c r="P338" s="111">
        <v>12</v>
      </c>
      <c r="Q338" s="112" t="s">
        <v>1025</v>
      </c>
      <c r="R338" s="112" t="s">
        <v>892</v>
      </c>
      <c r="S338" s="112" t="s">
        <v>963</v>
      </c>
      <c r="T338" s="112" t="s">
        <v>854</v>
      </c>
      <c r="U338" s="111">
        <v>3</v>
      </c>
      <c r="V338" s="105"/>
      <c r="AI338" s="436"/>
      <c r="AJ338" s="436"/>
      <c r="AK338" s="436"/>
    </row>
    <row r="339" spans="2:37">
      <c r="B339" s="105"/>
      <c r="C339" s="445"/>
      <c r="D339" s="105"/>
      <c r="E339" s="105"/>
      <c r="F339" s="105"/>
      <c r="G339" s="105"/>
      <c r="H339" s="105">
        <v>20180619</v>
      </c>
      <c r="I339" s="111">
        <v>273</v>
      </c>
      <c r="J339" s="112" t="s">
        <v>1063</v>
      </c>
      <c r="K339" s="112" t="s">
        <v>850</v>
      </c>
      <c r="L339" s="111">
        <v>58</v>
      </c>
      <c r="M339" s="112" t="s">
        <v>1073</v>
      </c>
      <c r="N339" s="112" t="s">
        <v>860</v>
      </c>
      <c r="O339" s="112" t="s">
        <v>865</v>
      </c>
      <c r="P339" s="111">
        <v>10</v>
      </c>
      <c r="Q339" s="112" t="s">
        <v>1063</v>
      </c>
      <c r="R339" s="112" t="s">
        <v>880</v>
      </c>
      <c r="S339" s="112" t="s">
        <v>858</v>
      </c>
      <c r="T339" s="112" t="s">
        <v>968</v>
      </c>
      <c r="U339" s="111">
        <v>3</v>
      </c>
      <c r="V339" s="105"/>
      <c r="AI339" s="436"/>
      <c r="AJ339" s="436"/>
      <c r="AK339" s="436"/>
    </row>
    <row r="340" spans="2:37">
      <c r="B340" s="105"/>
      <c r="C340" s="445"/>
      <c r="D340" s="105"/>
      <c r="E340" s="105"/>
      <c r="F340" s="105"/>
      <c r="G340" s="105"/>
      <c r="H340" s="105">
        <v>20180428</v>
      </c>
      <c r="I340" s="111">
        <v>269</v>
      </c>
      <c r="J340" s="112" t="s">
        <v>891</v>
      </c>
      <c r="K340" s="112" t="s">
        <v>871</v>
      </c>
      <c r="L340" s="111">
        <v>54</v>
      </c>
      <c r="M340" s="112" t="s">
        <v>1032</v>
      </c>
      <c r="N340" s="112" t="s">
        <v>856</v>
      </c>
      <c r="O340" s="112" t="s">
        <v>867</v>
      </c>
      <c r="P340" s="111">
        <v>9</v>
      </c>
      <c r="Q340" s="112" t="s">
        <v>1187</v>
      </c>
      <c r="R340" s="112" t="s">
        <v>860</v>
      </c>
      <c r="S340" s="112" t="s">
        <v>903</v>
      </c>
      <c r="T340" s="112" t="s">
        <v>856</v>
      </c>
      <c r="U340" s="111">
        <v>3</v>
      </c>
      <c r="V340" s="105"/>
      <c r="AI340" s="436"/>
      <c r="AJ340" s="436"/>
      <c r="AK340" s="436"/>
    </row>
    <row r="341" spans="2:37">
      <c r="B341" s="105"/>
      <c r="C341" s="445"/>
      <c r="D341" s="105"/>
      <c r="E341" s="105"/>
      <c r="F341" s="105"/>
      <c r="G341" s="105"/>
      <c r="H341" s="105">
        <v>20180116</v>
      </c>
      <c r="I341" s="111">
        <v>266</v>
      </c>
      <c r="J341" s="112" t="s">
        <v>995</v>
      </c>
      <c r="K341" s="112" t="s">
        <v>867</v>
      </c>
      <c r="L341" s="111">
        <v>54</v>
      </c>
      <c r="M341" s="112" t="s">
        <v>1188</v>
      </c>
      <c r="N341" s="112" t="s">
        <v>871</v>
      </c>
      <c r="O341" s="112" t="s">
        <v>977</v>
      </c>
      <c r="P341" s="111">
        <v>9</v>
      </c>
      <c r="Q341" s="112" t="s">
        <v>1189</v>
      </c>
      <c r="R341" s="112" t="s">
        <v>865</v>
      </c>
      <c r="S341" s="112" t="s">
        <v>880</v>
      </c>
      <c r="T341" s="112" t="s">
        <v>894</v>
      </c>
      <c r="U341" s="111">
        <v>3</v>
      </c>
      <c r="V341" s="105"/>
      <c r="AI341" s="436"/>
      <c r="AJ341" s="436"/>
      <c r="AK341" s="436"/>
    </row>
    <row r="342" spans="2:37">
      <c r="B342" s="105"/>
      <c r="C342" s="445"/>
      <c r="D342" s="105"/>
      <c r="E342" s="105"/>
      <c r="F342" s="105"/>
      <c r="G342" s="105"/>
      <c r="H342" s="105">
        <v>20171218</v>
      </c>
      <c r="I342" s="111">
        <v>263</v>
      </c>
      <c r="J342" s="112" t="s">
        <v>1190</v>
      </c>
      <c r="K342" s="112" t="s">
        <v>850</v>
      </c>
      <c r="L342" s="111">
        <v>53</v>
      </c>
      <c r="M342" s="112" t="s">
        <v>1191</v>
      </c>
      <c r="N342" s="112" t="s">
        <v>853</v>
      </c>
      <c r="O342" s="112" t="s">
        <v>954</v>
      </c>
      <c r="P342" s="111">
        <v>8</v>
      </c>
      <c r="Q342" s="112" t="s">
        <v>962</v>
      </c>
      <c r="R342" s="112" t="s">
        <v>850</v>
      </c>
      <c r="S342" s="112" t="s">
        <v>921</v>
      </c>
      <c r="T342" s="112" t="s">
        <v>954</v>
      </c>
      <c r="U342" s="111">
        <v>2</v>
      </c>
      <c r="V342" s="105"/>
      <c r="AI342" s="436"/>
      <c r="AJ342" s="436"/>
      <c r="AK342" s="436"/>
    </row>
    <row r="343" spans="2:37">
      <c r="B343" s="105"/>
      <c r="C343" s="445"/>
      <c r="D343" s="105"/>
      <c r="E343" s="105"/>
      <c r="F343" s="105"/>
      <c r="G343" s="105"/>
      <c r="H343" s="105">
        <v>20180429</v>
      </c>
      <c r="I343" s="111">
        <v>260</v>
      </c>
      <c r="J343" s="112" t="s">
        <v>1011</v>
      </c>
      <c r="K343" s="112" t="s">
        <v>856</v>
      </c>
      <c r="L343" s="111">
        <v>53</v>
      </c>
      <c r="M343" s="112" t="s">
        <v>1073</v>
      </c>
      <c r="N343" s="112" t="s">
        <v>860</v>
      </c>
      <c r="O343" s="112" t="s">
        <v>859</v>
      </c>
      <c r="P343" s="111">
        <v>8</v>
      </c>
      <c r="Q343" s="112" t="s">
        <v>1106</v>
      </c>
      <c r="R343" s="112" t="s">
        <v>852</v>
      </c>
      <c r="S343" s="112" t="s">
        <v>940</v>
      </c>
      <c r="T343" s="112" t="s">
        <v>865</v>
      </c>
      <c r="U343" s="111">
        <v>2</v>
      </c>
      <c r="V343" s="105"/>
      <c r="AI343" s="436"/>
      <c r="AJ343" s="436"/>
      <c r="AK343" s="436"/>
    </row>
    <row r="344" spans="2:37">
      <c r="B344" s="105"/>
      <c r="C344" s="445"/>
      <c r="D344" s="105"/>
      <c r="E344" s="105"/>
      <c r="F344" s="105"/>
      <c r="G344" s="105"/>
      <c r="H344" s="105">
        <v>20180521</v>
      </c>
      <c r="I344" s="111">
        <v>258</v>
      </c>
      <c r="J344" s="112" t="s">
        <v>1018</v>
      </c>
      <c r="K344" s="112" t="s">
        <v>860</v>
      </c>
      <c r="L344" s="111">
        <v>52</v>
      </c>
      <c r="M344" s="112" t="s">
        <v>1073</v>
      </c>
      <c r="N344" s="112" t="s">
        <v>860</v>
      </c>
      <c r="O344" s="112" t="s">
        <v>921</v>
      </c>
      <c r="P344" s="111">
        <v>8</v>
      </c>
      <c r="Q344" s="112" t="s">
        <v>1192</v>
      </c>
      <c r="R344" s="112" t="s">
        <v>856</v>
      </c>
      <c r="S344" s="112" t="s">
        <v>859</v>
      </c>
      <c r="T344" s="112" t="s">
        <v>914</v>
      </c>
      <c r="U344" s="111">
        <v>2</v>
      </c>
      <c r="V344" s="105"/>
      <c r="AI344" s="436"/>
      <c r="AJ344" s="436"/>
      <c r="AK344" s="436"/>
    </row>
    <row r="345" spans="2:37" ht="42" customHeight="1">
      <c r="B345" s="105">
        <v>2.2999999999999998</v>
      </c>
      <c r="C345" s="445"/>
      <c r="D345" s="105"/>
      <c r="E345" s="105"/>
      <c r="F345" s="105"/>
      <c r="G345" s="105"/>
      <c r="H345" s="105">
        <v>20180427</v>
      </c>
      <c r="I345" s="111">
        <v>253</v>
      </c>
      <c r="J345" s="112" t="s">
        <v>1190</v>
      </c>
      <c r="K345" s="112" t="s">
        <v>882</v>
      </c>
      <c r="L345" s="111">
        <v>45</v>
      </c>
      <c r="M345" s="112" t="s">
        <v>1193</v>
      </c>
      <c r="N345" s="112" t="s">
        <v>882</v>
      </c>
      <c r="O345" s="112" t="s">
        <v>882</v>
      </c>
      <c r="P345" s="111">
        <v>8</v>
      </c>
      <c r="Q345" s="112" t="s">
        <v>919</v>
      </c>
      <c r="R345" s="112" t="s">
        <v>892</v>
      </c>
      <c r="S345" s="112" t="s">
        <v>1045</v>
      </c>
      <c r="T345" s="112" t="s">
        <v>921</v>
      </c>
      <c r="U345" s="111">
        <v>2</v>
      </c>
      <c r="V345" s="105"/>
      <c r="AI345" s="436"/>
      <c r="AJ345" s="436"/>
      <c r="AK345" s="436"/>
    </row>
    <row r="346" spans="2:37" ht="13.5" customHeight="1">
      <c r="B346" s="105">
        <v>2.4</v>
      </c>
      <c r="C346" s="445" t="s">
        <v>1194</v>
      </c>
      <c r="D346" s="105"/>
      <c r="E346" s="105"/>
      <c r="F346" s="105"/>
      <c r="G346" s="105"/>
      <c r="H346" s="105">
        <v>20180628</v>
      </c>
      <c r="I346" s="111">
        <v>310</v>
      </c>
      <c r="J346" s="112" t="s">
        <v>1064</v>
      </c>
      <c r="K346" s="112" t="s">
        <v>892</v>
      </c>
      <c r="L346" s="111">
        <v>65</v>
      </c>
      <c r="M346" s="112" t="s">
        <v>1195</v>
      </c>
      <c r="N346" s="112" t="s">
        <v>852</v>
      </c>
      <c r="O346" s="112" t="s">
        <v>945</v>
      </c>
      <c r="P346" s="111">
        <v>7</v>
      </c>
      <c r="Q346" s="112" t="s">
        <v>1108</v>
      </c>
      <c r="R346" s="112" t="s">
        <v>860</v>
      </c>
      <c r="S346" s="112" t="s">
        <v>868</v>
      </c>
      <c r="T346" s="112" t="s">
        <v>867</v>
      </c>
      <c r="U346" s="111">
        <v>2</v>
      </c>
      <c r="V346" s="105"/>
      <c r="AI346" s="436">
        <f>AJ346</f>
        <v>12</v>
      </c>
      <c r="AJ346" s="436">
        <f>6*2</f>
        <v>12</v>
      </c>
      <c r="AK346" s="436">
        <f>60*2</f>
        <v>120</v>
      </c>
    </row>
    <row r="347" spans="2:37">
      <c r="B347" s="105"/>
      <c r="C347" s="445"/>
      <c r="D347" s="105"/>
      <c r="E347" s="105"/>
      <c r="F347" s="105"/>
      <c r="G347" s="105"/>
      <c r="H347" s="105">
        <v>20180615</v>
      </c>
      <c r="I347" s="111">
        <v>272</v>
      </c>
      <c r="J347" s="112" t="s">
        <v>1196</v>
      </c>
      <c r="K347" s="112" t="s">
        <v>860</v>
      </c>
      <c r="L347" s="111">
        <v>59</v>
      </c>
      <c r="M347" s="112" t="s">
        <v>1004</v>
      </c>
      <c r="N347" s="112" t="s">
        <v>882</v>
      </c>
      <c r="O347" s="112" t="s">
        <v>940</v>
      </c>
      <c r="P347" s="111">
        <v>6</v>
      </c>
      <c r="Q347" s="112" t="s">
        <v>1197</v>
      </c>
      <c r="R347" s="112" t="s">
        <v>882</v>
      </c>
      <c r="S347" s="112" t="s">
        <v>856</v>
      </c>
      <c r="T347" s="112" t="s">
        <v>913</v>
      </c>
      <c r="U347" s="111">
        <v>2</v>
      </c>
      <c r="V347" s="105"/>
      <c r="AI347" s="436"/>
      <c r="AJ347" s="436"/>
      <c r="AK347" s="436"/>
    </row>
    <row r="348" spans="2:37">
      <c r="B348" s="105"/>
      <c r="C348" s="445"/>
      <c r="D348" s="105"/>
      <c r="E348" s="105"/>
      <c r="F348" s="105"/>
      <c r="G348" s="105"/>
      <c r="H348" s="105">
        <v>20180604</v>
      </c>
      <c r="I348" s="111">
        <v>269</v>
      </c>
      <c r="J348" s="112" t="s">
        <v>982</v>
      </c>
      <c r="K348" s="112" t="s">
        <v>860</v>
      </c>
      <c r="L348" s="111">
        <v>56</v>
      </c>
      <c r="M348" s="112" t="s">
        <v>1198</v>
      </c>
      <c r="N348" s="112" t="s">
        <v>850</v>
      </c>
      <c r="O348" s="112" t="s">
        <v>887</v>
      </c>
      <c r="P348" s="111">
        <v>6</v>
      </c>
      <c r="Q348" s="112" t="s">
        <v>1199</v>
      </c>
      <c r="R348" s="112" t="s">
        <v>860</v>
      </c>
      <c r="S348" s="112" t="s">
        <v>70</v>
      </c>
      <c r="T348" s="112" t="s">
        <v>902</v>
      </c>
      <c r="U348" s="111">
        <v>2</v>
      </c>
      <c r="V348" s="105"/>
      <c r="AI348" s="436"/>
      <c r="AJ348" s="436"/>
      <c r="AK348" s="436"/>
    </row>
    <row r="349" spans="2:37">
      <c r="B349" s="105"/>
      <c r="C349" s="445"/>
      <c r="D349" s="105"/>
      <c r="E349" s="105"/>
      <c r="F349" s="105"/>
      <c r="G349" s="105"/>
      <c r="H349" s="105">
        <v>20180521</v>
      </c>
      <c r="I349" s="111">
        <v>261</v>
      </c>
      <c r="J349" s="112" t="s">
        <v>1200</v>
      </c>
      <c r="K349" s="112" t="s">
        <v>860</v>
      </c>
      <c r="L349" s="111">
        <v>55</v>
      </c>
      <c r="M349" s="112" t="s">
        <v>1198</v>
      </c>
      <c r="N349" s="112" t="s">
        <v>850</v>
      </c>
      <c r="O349" s="112" t="s">
        <v>880</v>
      </c>
      <c r="P349" s="111">
        <v>6</v>
      </c>
      <c r="Q349" s="112" t="s">
        <v>1085</v>
      </c>
      <c r="R349" s="112" t="s">
        <v>865</v>
      </c>
      <c r="S349" s="112" t="s">
        <v>894</v>
      </c>
      <c r="T349" s="112" t="s">
        <v>858</v>
      </c>
      <c r="U349" s="111">
        <v>2</v>
      </c>
      <c r="V349" s="105"/>
      <c r="AI349" s="436"/>
      <c r="AJ349" s="436"/>
      <c r="AK349" s="436"/>
    </row>
    <row r="350" spans="2:37">
      <c r="B350" s="105"/>
      <c r="C350" s="445"/>
      <c r="D350" s="105"/>
      <c r="E350" s="105"/>
      <c r="F350" s="105"/>
      <c r="G350" s="105"/>
      <c r="H350" s="105">
        <v>20180626</v>
      </c>
      <c r="I350" s="111">
        <v>260</v>
      </c>
      <c r="J350" s="112" t="s">
        <v>1201</v>
      </c>
      <c r="K350" s="112" t="s">
        <v>853</v>
      </c>
      <c r="L350" s="111">
        <v>54</v>
      </c>
      <c r="M350" s="112" t="s">
        <v>916</v>
      </c>
      <c r="N350" s="112" t="s">
        <v>897</v>
      </c>
      <c r="O350" s="112" t="s">
        <v>854</v>
      </c>
      <c r="P350" s="111">
        <v>6</v>
      </c>
      <c r="Q350" s="112" t="s">
        <v>1202</v>
      </c>
      <c r="R350" s="112" t="s">
        <v>860</v>
      </c>
      <c r="S350" s="112" t="s">
        <v>854</v>
      </c>
      <c r="T350" s="112" t="s">
        <v>945</v>
      </c>
      <c r="U350" s="111">
        <v>2</v>
      </c>
      <c r="V350" s="105"/>
      <c r="AI350" s="436"/>
      <c r="AJ350" s="436"/>
      <c r="AK350" s="436"/>
    </row>
    <row r="351" spans="2:37">
      <c r="B351" s="105"/>
      <c r="C351" s="445"/>
      <c r="D351" s="105"/>
      <c r="E351" s="105"/>
      <c r="F351" s="105"/>
      <c r="G351" s="105"/>
      <c r="H351" s="105">
        <v>20180516</v>
      </c>
      <c r="I351" s="111">
        <v>257</v>
      </c>
      <c r="J351" s="112" t="s">
        <v>1046</v>
      </c>
      <c r="K351" s="112" t="s">
        <v>850</v>
      </c>
      <c r="L351" s="111">
        <v>52</v>
      </c>
      <c r="M351" s="112" t="s">
        <v>1203</v>
      </c>
      <c r="N351" s="112" t="s">
        <v>852</v>
      </c>
      <c r="O351" s="112" t="s">
        <v>857</v>
      </c>
      <c r="P351" s="111">
        <v>6</v>
      </c>
      <c r="Q351" s="112" t="s">
        <v>1026</v>
      </c>
      <c r="R351" s="112" t="s">
        <v>70</v>
      </c>
      <c r="S351" s="112" t="s">
        <v>857</v>
      </c>
      <c r="T351" s="112" t="s">
        <v>1074</v>
      </c>
      <c r="U351" s="111">
        <v>2</v>
      </c>
      <c r="V351" s="105"/>
      <c r="AI351" s="436"/>
      <c r="AJ351" s="436"/>
      <c r="AK351" s="436"/>
    </row>
    <row r="352" spans="2:37">
      <c r="B352" s="105"/>
      <c r="C352" s="445"/>
      <c r="D352" s="105"/>
      <c r="E352" s="105"/>
      <c r="F352" s="105"/>
      <c r="G352" s="105"/>
      <c r="H352" s="105">
        <v>20180605</v>
      </c>
      <c r="I352" s="111">
        <v>253</v>
      </c>
      <c r="J352" s="112" t="s">
        <v>1106</v>
      </c>
      <c r="K352" s="112" t="s">
        <v>856</v>
      </c>
      <c r="L352" s="111">
        <v>51</v>
      </c>
      <c r="M352" s="112" t="s">
        <v>1029</v>
      </c>
      <c r="N352" s="112" t="s">
        <v>897</v>
      </c>
      <c r="O352" s="112" t="s">
        <v>1074</v>
      </c>
      <c r="P352" s="111">
        <v>6</v>
      </c>
      <c r="Q352" s="112" t="s">
        <v>1108</v>
      </c>
      <c r="R352" s="112" t="s">
        <v>856</v>
      </c>
      <c r="S352" s="112" t="s">
        <v>890</v>
      </c>
      <c r="T352" s="112" t="s">
        <v>853</v>
      </c>
      <c r="U352" s="111">
        <v>2</v>
      </c>
      <c r="V352" s="105"/>
      <c r="AI352" s="436"/>
      <c r="AJ352" s="436"/>
      <c r="AK352" s="436"/>
    </row>
    <row r="353" spans="2:37">
      <c r="B353" s="105"/>
      <c r="C353" s="445"/>
      <c r="D353" s="105"/>
      <c r="E353" s="105"/>
      <c r="F353" s="105"/>
      <c r="G353" s="105"/>
      <c r="H353" s="105">
        <v>20180622</v>
      </c>
      <c r="I353" s="111">
        <v>250</v>
      </c>
      <c r="J353" s="112" t="s">
        <v>957</v>
      </c>
      <c r="K353" s="112" t="s">
        <v>856</v>
      </c>
      <c r="L353" s="111">
        <v>50</v>
      </c>
      <c r="M353" s="112" t="s">
        <v>1195</v>
      </c>
      <c r="N353" s="112" t="s">
        <v>852</v>
      </c>
      <c r="O353" s="112" t="s">
        <v>853</v>
      </c>
      <c r="P353" s="111">
        <v>6</v>
      </c>
      <c r="Q353" s="112" t="s">
        <v>1114</v>
      </c>
      <c r="R353" s="112" t="s">
        <v>880</v>
      </c>
      <c r="S353" s="112" t="s">
        <v>943</v>
      </c>
      <c r="T353" s="112" t="s">
        <v>970</v>
      </c>
      <c r="U353" s="111">
        <v>2</v>
      </c>
      <c r="V353" s="105"/>
      <c r="AI353" s="436"/>
      <c r="AJ353" s="436"/>
      <c r="AK353" s="436"/>
    </row>
    <row r="354" spans="2:37">
      <c r="B354" s="105"/>
      <c r="C354" s="445"/>
      <c r="D354" s="105"/>
      <c r="E354" s="105"/>
      <c r="F354" s="105"/>
      <c r="G354" s="105"/>
      <c r="H354" s="105">
        <v>20180525</v>
      </c>
      <c r="I354" s="111">
        <v>239</v>
      </c>
      <c r="J354" s="112" t="s">
        <v>1204</v>
      </c>
      <c r="K354" s="112" t="s">
        <v>868</v>
      </c>
      <c r="L354" s="111">
        <v>49</v>
      </c>
      <c r="M354" s="112" t="s">
        <v>1198</v>
      </c>
      <c r="N354" s="112" t="s">
        <v>850</v>
      </c>
      <c r="O354" s="112" t="s">
        <v>867</v>
      </c>
      <c r="P354" s="111">
        <v>6</v>
      </c>
      <c r="Q354" s="112" t="s">
        <v>870</v>
      </c>
      <c r="R354" s="112" t="s">
        <v>860</v>
      </c>
      <c r="S354" s="112" t="s">
        <v>852</v>
      </c>
      <c r="T354" s="112" t="s">
        <v>884</v>
      </c>
      <c r="U354" s="111">
        <v>2</v>
      </c>
      <c r="V354" s="105"/>
      <c r="AI354" s="436"/>
      <c r="AJ354" s="436"/>
      <c r="AK354" s="436"/>
    </row>
    <row r="355" spans="2:37" ht="42" customHeight="1">
      <c r="B355" s="105">
        <v>2.4</v>
      </c>
      <c r="C355" s="445"/>
      <c r="D355" s="105"/>
      <c r="E355" s="105"/>
      <c r="F355" s="105"/>
      <c r="G355" s="105"/>
      <c r="H355" s="105">
        <v>20180517</v>
      </c>
      <c r="I355" s="111">
        <v>235</v>
      </c>
      <c r="J355" s="112" t="s">
        <v>862</v>
      </c>
      <c r="K355" s="112" t="s">
        <v>856</v>
      </c>
      <c r="L355" s="111">
        <v>46</v>
      </c>
      <c r="M355" s="112" t="s">
        <v>1006</v>
      </c>
      <c r="N355" s="112" t="s">
        <v>860</v>
      </c>
      <c r="O355" s="112" t="s">
        <v>878</v>
      </c>
      <c r="P355" s="111">
        <v>6</v>
      </c>
      <c r="Q355" s="112" t="s">
        <v>1205</v>
      </c>
      <c r="R355" s="112" t="s">
        <v>867</v>
      </c>
      <c r="S355" s="112" t="s">
        <v>865</v>
      </c>
      <c r="T355" s="112" t="s">
        <v>864</v>
      </c>
      <c r="U355" s="111">
        <v>2</v>
      </c>
      <c r="V355" s="105"/>
      <c r="AI355" s="436"/>
      <c r="AJ355" s="436"/>
      <c r="AK355" s="436"/>
    </row>
    <row r="356" spans="2:37" ht="13.5" customHeight="1">
      <c r="B356" s="105">
        <v>3.1</v>
      </c>
      <c r="C356" s="445" t="s">
        <v>1206</v>
      </c>
      <c r="D356" s="105"/>
      <c r="E356" s="105"/>
      <c r="F356" s="105"/>
      <c r="G356" s="105"/>
      <c r="H356" s="105">
        <v>20161212</v>
      </c>
      <c r="I356" s="111">
        <v>6</v>
      </c>
      <c r="J356" s="112" t="s">
        <v>895</v>
      </c>
      <c r="K356" s="112" t="s">
        <v>865</v>
      </c>
      <c r="L356" s="111">
        <v>3</v>
      </c>
      <c r="M356" s="112" t="s">
        <v>1118</v>
      </c>
      <c r="N356" s="112" t="s">
        <v>868</v>
      </c>
      <c r="O356" s="112" t="s">
        <v>859</v>
      </c>
      <c r="P356" s="111">
        <v>2</v>
      </c>
      <c r="Q356" s="112" t="s">
        <v>1207</v>
      </c>
      <c r="R356" s="112" t="s">
        <v>871</v>
      </c>
      <c r="S356" s="112" t="s">
        <v>968</v>
      </c>
      <c r="T356" s="112" t="s">
        <v>880</v>
      </c>
      <c r="U356" s="111">
        <v>1</v>
      </c>
      <c r="V356" s="105"/>
      <c r="AI356" s="436">
        <f>AJ356</f>
        <v>4</v>
      </c>
      <c r="AJ356" s="436">
        <f>2*2</f>
        <v>4</v>
      </c>
      <c r="AK356" s="436">
        <f>5*2</f>
        <v>10</v>
      </c>
    </row>
    <row r="357" spans="2:37">
      <c r="B357" s="105"/>
      <c r="C357" s="445"/>
      <c r="D357" s="105"/>
      <c r="E357" s="105"/>
      <c r="F357" s="105"/>
      <c r="G357" s="105"/>
      <c r="H357" s="105">
        <v>20161208</v>
      </c>
      <c r="I357" s="111">
        <v>5</v>
      </c>
      <c r="J357" s="112" t="s">
        <v>1118</v>
      </c>
      <c r="K357" s="112" t="s">
        <v>868</v>
      </c>
      <c r="L357" s="111">
        <v>2</v>
      </c>
      <c r="M357" s="112" t="s">
        <v>1208</v>
      </c>
      <c r="N357" s="112" t="s">
        <v>860</v>
      </c>
      <c r="O357" s="112" t="s">
        <v>958</v>
      </c>
      <c r="P357" s="111">
        <v>1</v>
      </c>
      <c r="Q357" s="112" t="s">
        <v>1209</v>
      </c>
      <c r="R357" s="112" t="s">
        <v>856</v>
      </c>
      <c r="S357" s="112" t="s">
        <v>931</v>
      </c>
      <c r="T357" s="112" t="s">
        <v>923</v>
      </c>
      <c r="U357" s="111">
        <v>1</v>
      </c>
      <c r="V357" s="105"/>
      <c r="AI357" s="436"/>
      <c r="AJ357" s="436"/>
      <c r="AK357" s="436"/>
    </row>
    <row r="358" spans="2:37">
      <c r="B358" s="105"/>
      <c r="C358" s="445"/>
      <c r="D358" s="105"/>
      <c r="E358" s="105"/>
      <c r="F358" s="105"/>
      <c r="G358" s="105"/>
      <c r="H358" s="105">
        <v>20180816</v>
      </c>
      <c r="I358" s="111">
        <v>4</v>
      </c>
      <c r="J358" s="112" t="s">
        <v>1210</v>
      </c>
      <c r="K358" s="112" t="s">
        <v>856</v>
      </c>
      <c r="L358" s="111">
        <v>2</v>
      </c>
      <c r="M358" s="112" t="s">
        <v>1207</v>
      </c>
      <c r="N358" s="112" t="s">
        <v>871</v>
      </c>
      <c r="O358" s="112" t="s">
        <v>968</v>
      </c>
      <c r="P358" s="111">
        <v>1</v>
      </c>
      <c r="Q358" s="112" t="s">
        <v>1211</v>
      </c>
      <c r="R358" s="112" t="s">
        <v>859</v>
      </c>
      <c r="S358" s="112" t="s">
        <v>877</v>
      </c>
      <c r="T358" s="112" t="s">
        <v>1044</v>
      </c>
      <c r="U358" s="111">
        <v>1</v>
      </c>
      <c r="V358" s="105"/>
      <c r="AI358" s="436"/>
      <c r="AJ358" s="436"/>
      <c r="AK358" s="436"/>
    </row>
    <row r="359" spans="2:37">
      <c r="B359" s="105"/>
      <c r="C359" s="445"/>
      <c r="D359" s="105"/>
      <c r="E359" s="105"/>
      <c r="F359" s="105"/>
      <c r="G359" s="105"/>
      <c r="H359" s="105">
        <v>20161024</v>
      </c>
      <c r="I359" s="111">
        <v>3</v>
      </c>
      <c r="J359" s="112" t="s">
        <v>1212</v>
      </c>
      <c r="K359" s="112" t="s">
        <v>850</v>
      </c>
      <c r="L359" s="111">
        <v>2</v>
      </c>
      <c r="M359" s="112" t="s">
        <v>1209</v>
      </c>
      <c r="N359" s="112" t="s">
        <v>856</v>
      </c>
      <c r="O359" s="112" t="s">
        <v>931</v>
      </c>
      <c r="P359" s="111">
        <v>1</v>
      </c>
      <c r="Q359" s="112" t="s">
        <v>1213</v>
      </c>
      <c r="R359" s="112" t="s">
        <v>882</v>
      </c>
      <c r="S359" s="112" t="s">
        <v>860</v>
      </c>
      <c r="T359" s="112" t="s">
        <v>955</v>
      </c>
      <c r="U359" s="111">
        <v>1</v>
      </c>
      <c r="V359" s="105"/>
      <c r="AI359" s="436"/>
      <c r="AJ359" s="436"/>
      <c r="AK359" s="436"/>
    </row>
    <row r="360" spans="2:37">
      <c r="B360" s="105"/>
      <c r="C360" s="445"/>
      <c r="D360" s="105"/>
      <c r="E360" s="105"/>
      <c r="F360" s="105"/>
      <c r="G360" s="105"/>
      <c r="H360" s="105">
        <v>20161209</v>
      </c>
      <c r="I360" s="111">
        <v>3</v>
      </c>
      <c r="J360" s="112" t="s">
        <v>1214</v>
      </c>
      <c r="K360" s="112" t="s">
        <v>853</v>
      </c>
      <c r="L360" s="111">
        <v>2</v>
      </c>
      <c r="M360" s="112" t="s">
        <v>1211</v>
      </c>
      <c r="N360" s="112" t="s">
        <v>859</v>
      </c>
      <c r="O360" s="112" t="s">
        <v>877</v>
      </c>
      <c r="P360" s="111">
        <v>1</v>
      </c>
      <c r="Q360" s="112" t="s">
        <v>1077</v>
      </c>
      <c r="R360" s="112" t="s">
        <v>850</v>
      </c>
      <c r="S360" s="112" t="s">
        <v>863</v>
      </c>
      <c r="T360" s="112" t="s">
        <v>885</v>
      </c>
      <c r="U360" s="111">
        <v>1</v>
      </c>
      <c r="V360" s="105"/>
      <c r="AI360" s="436"/>
      <c r="AJ360" s="436"/>
      <c r="AK360" s="436"/>
    </row>
    <row r="361" spans="2:37">
      <c r="B361" s="105"/>
      <c r="C361" s="445"/>
      <c r="D361" s="105"/>
      <c r="E361" s="105"/>
      <c r="F361" s="105"/>
      <c r="G361" s="105"/>
      <c r="H361" s="105">
        <v>20170221</v>
      </c>
      <c r="I361" s="111">
        <v>3</v>
      </c>
      <c r="J361" s="112" t="s">
        <v>1215</v>
      </c>
      <c r="K361" s="112" t="s">
        <v>871</v>
      </c>
      <c r="L361" s="111">
        <v>2</v>
      </c>
      <c r="M361" s="112" t="s">
        <v>1213</v>
      </c>
      <c r="N361" s="112" t="s">
        <v>882</v>
      </c>
      <c r="O361" s="112" t="s">
        <v>860</v>
      </c>
      <c r="P361" s="111">
        <v>1</v>
      </c>
      <c r="Q361" s="112" t="s">
        <v>1216</v>
      </c>
      <c r="R361" s="112" t="s">
        <v>70</v>
      </c>
      <c r="S361" s="112" t="s">
        <v>875</v>
      </c>
      <c r="T361" s="112" t="s">
        <v>884</v>
      </c>
      <c r="U361" s="111">
        <v>1</v>
      </c>
      <c r="V361" s="105"/>
      <c r="AI361" s="436"/>
      <c r="AJ361" s="436"/>
      <c r="AK361" s="436"/>
    </row>
    <row r="362" spans="2:37">
      <c r="B362" s="105"/>
      <c r="C362" s="445"/>
      <c r="D362" s="105"/>
      <c r="E362" s="105"/>
      <c r="F362" s="105"/>
      <c r="G362" s="105"/>
      <c r="H362" s="105">
        <v>20180115</v>
      </c>
      <c r="I362" s="111">
        <v>3</v>
      </c>
      <c r="J362" s="112" t="s">
        <v>1007</v>
      </c>
      <c r="K362" s="112" t="s">
        <v>882</v>
      </c>
      <c r="L362" s="111">
        <v>2</v>
      </c>
      <c r="M362" s="112" t="s">
        <v>1077</v>
      </c>
      <c r="N362" s="112" t="s">
        <v>850</v>
      </c>
      <c r="O362" s="112" t="s">
        <v>863</v>
      </c>
      <c r="P362" s="111">
        <v>1</v>
      </c>
      <c r="Q362" s="112" t="s">
        <v>1118</v>
      </c>
      <c r="R362" s="112" t="s">
        <v>868</v>
      </c>
      <c r="S362" s="112" t="s">
        <v>859</v>
      </c>
      <c r="T362" s="112" t="s">
        <v>977</v>
      </c>
      <c r="U362" s="111">
        <v>1</v>
      </c>
      <c r="V362" s="105"/>
      <c r="AI362" s="436"/>
      <c r="AJ362" s="436"/>
      <c r="AK362" s="436"/>
    </row>
    <row r="363" spans="2:37">
      <c r="B363" s="105"/>
      <c r="C363" s="445"/>
      <c r="D363" s="105"/>
      <c r="E363" s="105"/>
      <c r="F363" s="105"/>
      <c r="G363" s="105"/>
      <c r="H363" s="105">
        <v>20180629</v>
      </c>
      <c r="I363" s="111">
        <v>3</v>
      </c>
      <c r="J363" s="112" t="s">
        <v>1062</v>
      </c>
      <c r="K363" s="112" t="s">
        <v>867</v>
      </c>
      <c r="L363" s="111">
        <v>2</v>
      </c>
      <c r="M363" s="112" t="s">
        <v>1216</v>
      </c>
      <c r="N363" s="112" t="s">
        <v>70</v>
      </c>
      <c r="O363" s="112" t="s">
        <v>875</v>
      </c>
      <c r="P363" s="111">
        <v>1</v>
      </c>
      <c r="Q363" s="112" t="s">
        <v>1118</v>
      </c>
      <c r="R363" s="112" t="s">
        <v>868</v>
      </c>
      <c r="S363" s="112" t="s">
        <v>859</v>
      </c>
      <c r="T363" s="112" t="s">
        <v>961</v>
      </c>
      <c r="U363" s="111">
        <v>1</v>
      </c>
      <c r="V363" s="105"/>
      <c r="AI363" s="436"/>
      <c r="AJ363" s="436"/>
      <c r="AK363" s="436"/>
    </row>
    <row r="364" spans="2:37">
      <c r="B364" s="105"/>
      <c r="C364" s="445"/>
      <c r="D364" s="105"/>
      <c r="E364" s="105"/>
      <c r="F364" s="105"/>
      <c r="G364" s="105"/>
      <c r="H364" s="105">
        <v>20180709</v>
      </c>
      <c r="I364" s="111">
        <v>3</v>
      </c>
      <c r="J364" s="112" t="s">
        <v>956</v>
      </c>
      <c r="K364" s="112" t="s">
        <v>850</v>
      </c>
      <c r="L364" s="111">
        <v>2</v>
      </c>
      <c r="M364" s="112" t="s">
        <v>1217</v>
      </c>
      <c r="N364" s="112" t="s">
        <v>850</v>
      </c>
      <c r="O364" s="112" t="s">
        <v>880</v>
      </c>
      <c r="P364" s="111">
        <v>1</v>
      </c>
      <c r="Q364" s="112" t="s">
        <v>1217</v>
      </c>
      <c r="R364" s="112" t="s">
        <v>850</v>
      </c>
      <c r="S364" s="112" t="s">
        <v>880</v>
      </c>
      <c r="T364" s="112" t="s">
        <v>872</v>
      </c>
      <c r="U364" s="111">
        <v>1</v>
      </c>
      <c r="V364" s="105"/>
      <c r="AI364" s="436"/>
      <c r="AJ364" s="436"/>
      <c r="AK364" s="436"/>
    </row>
    <row r="365" spans="2:37" ht="28" customHeight="1">
      <c r="B365" s="105">
        <v>3.1</v>
      </c>
      <c r="C365" s="445"/>
      <c r="D365" s="105"/>
      <c r="E365" s="105"/>
      <c r="F365" s="105"/>
      <c r="G365" s="105"/>
      <c r="H365" s="105">
        <v>20151008</v>
      </c>
      <c r="I365" s="111">
        <v>2</v>
      </c>
      <c r="J365" s="112" t="s">
        <v>1208</v>
      </c>
      <c r="K365" s="112" t="s">
        <v>860</v>
      </c>
      <c r="L365" s="111">
        <v>1</v>
      </c>
      <c r="M365" s="112" t="s">
        <v>1218</v>
      </c>
      <c r="N365" s="112" t="s">
        <v>70</v>
      </c>
      <c r="O365" s="112" t="s">
        <v>1044</v>
      </c>
      <c r="P365" s="111">
        <v>1</v>
      </c>
      <c r="Q365" s="112" t="s">
        <v>1218</v>
      </c>
      <c r="R365" s="112" t="s">
        <v>70</v>
      </c>
      <c r="S365" s="112" t="s">
        <v>1044</v>
      </c>
      <c r="T365" s="112" t="s">
        <v>946</v>
      </c>
      <c r="U365" s="111">
        <v>1</v>
      </c>
      <c r="V365" s="105"/>
      <c r="AI365" s="436"/>
      <c r="AJ365" s="436"/>
      <c r="AK365" s="436"/>
    </row>
    <row r="366" spans="2:37" ht="13.5" customHeight="1">
      <c r="B366" s="105">
        <v>3.2</v>
      </c>
      <c r="C366" s="445" t="s">
        <v>1219</v>
      </c>
      <c r="D366" s="105"/>
      <c r="E366" s="105"/>
      <c r="F366" s="105"/>
      <c r="G366" s="105"/>
      <c r="H366" s="105">
        <v>20161208</v>
      </c>
      <c r="I366" s="111">
        <v>4</v>
      </c>
      <c r="J366" s="112" t="s">
        <v>895</v>
      </c>
      <c r="K366" s="112" t="s">
        <v>865</v>
      </c>
      <c r="L366" s="111">
        <v>2</v>
      </c>
      <c r="M366" s="112" t="s">
        <v>1220</v>
      </c>
      <c r="N366" s="112" t="s">
        <v>860</v>
      </c>
      <c r="O366" s="112" t="s">
        <v>859</v>
      </c>
      <c r="P366" s="111">
        <v>1</v>
      </c>
      <c r="Q366" s="112" t="s">
        <v>1220</v>
      </c>
      <c r="R366" s="112" t="s">
        <v>860</v>
      </c>
      <c r="S366" s="112" t="s">
        <v>859</v>
      </c>
      <c r="T366" s="112" t="s">
        <v>958</v>
      </c>
      <c r="U366" s="111">
        <v>1</v>
      </c>
      <c r="V366" s="105"/>
      <c r="AI366" s="436">
        <f>AJ366</f>
        <v>2</v>
      </c>
      <c r="AJ366" s="436">
        <f>1*2</f>
        <v>2</v>
      </c>
      <c r="AK366" s="436">
        <f>5*2</f>
        <v>10</v>
      </c>
    </row>
    <row r="367" spans="2:37">
      <c r="B367" s="105"/>
      <c r="C367" s="445"/>
      <c r="D367" s="105"/>
      <c r="E367" s="105"/>
      <c r="F367" s="105"/>
      <c r="G367" s="105"/>
      <c r="H367" s="105">
        <v>20161212</v>
      </c>
      <c r="I367" s="111">
        <v>4</v>
      </c>
      <c r="J367" s="112" t="s">
        <v>1221</v>
      </c>
      <c r="K367" s="112" t="s">
        <v>856</v>
      </c>
      <c r="L367" s="111">
        <v>2</v>
      </c>
      <c r="M367" s="112" t="s">
        <v>1222</v>
      </c>
      <c r="N367" s="112" t="s">
        <v>867</v>
      </c>
      <c r="O367" s="112" t="s">
        <v>873</v>
      </c>
      <c r="P367" s="111">
        <v>1</v>
      </c>
      <c r="Q367" s="112" t="s">
        <v>1222</v>
      </c>
      <c r="R367" s="112" t="s">
        <v>867</v>
      </c>
      <c r="S367" s="112" t="s">
        <v>873</v>
      </c>
      <c r="T367" s="112" t="s">
        <v>963</v>
      </c>
      <c r="U367" s="111">
        <v>1</v>
      </c>
      <c r="V367" s="105"/>
      <c r="AI367" s="436"/>
      <c r="AJ367" s="436"/>
      <c r="AK367" s="436"/>
    </row>
    <row r="368" spans="2:37">
      <c r="B368" s="105"/>
      <c r="C368" s="445"/>
      <c r="D368" s="105"/>
      <c r="E368" s="105"/>
      <c r="F368" s="105"/>
      <c r="G368" s="105"/>
      <c r="H368" s="105">
        <v>20180620</v>
      </c>
      <c r="I368" s="111">
        <v>4</v>
      </c>
      <c r="J368" s="112" t="s">
        <v>1223</v>
      </c>
      <c r="K368" s="112" t="s">
        <v>867</v>
      </c>
      <c r="L368" s="111">
        <v>2</v>
      </c>
      <c r="M368" s="112" t="s">
        <v>1224</v>
      </c>
      <c r="N368" s="112" t="s">
        <v>860</v>
      </c>
      <c r="O368" s="112" t="s">
        <v>856</v>
      </c>
      <c r="P368" s="111">
        <v>1</v>
      </c>
      <c r="Q368" s="112" t="s">
        <v>1224</v>
      </c>
      <c r="R368" s="112" t="s">
        <v>860</v>
      </c>
      <c r="S368" s="112" t="s">
        <v>856</v>
      </c>
      <c r="T368" s="112" t="s">
        <v>872</v>
      </c>
      <c r="U368" s="111">
        <v>1</v>
      </c>
      <c r="V368" s="105"/>
      <c r="AI368" s="436"/>
      <c r="AJ368" s="436"/>
      <c r="AK368" s="436"/>
    </row>
    <row r="369" spans="2:37">
      <c r="B369" s="105"/>
      <c r="C369" s="445"/>
      <c r="D369" s="105"/>
      <c r="E369" s="105"/>
      <c r="F369" s="105"/>
      <c r="G369" s="105"/>
      <c r="H369" s="105">
        <v>20180816</v>
      </c>
      <c r="I369" s="111">
        <v>4</v>
      </c>
      <c r="J369" s="112" t="s">
        <v>1214</v>
      </c>
      <c r="K369" s="112" t="s">
        <v>853</v>
      </c>
      <c r="L369" s="111">
        <v>2</v>
      </c>
      <c r="M369" s="112" t="s">
        <v>1225</v>
      </c>
      <c r="N369" s="112" t="s">
        <v>882</v>
      </c>
      <c r="O369" s="112" t="s">
        <v>860</v>
      </c>
      <c r="P369" s="111">
        <v>1</v>
      </c>
      <c r="Q369" s="112" t="s">
        <v>1225</v>
      </c>
      <c r="R369" s="112" t="s">
        <v>882</v>
      </c>
      <c r="S369" s="112" t="s">
        <v>860</v>
      </c>
      <c r="T369" s="112" t="s">
        <v>926</v>
      </c>
      <c r="U369" s="111">
        <v>1</v>
      </c>
      <c r="V369" s="105"/>
      <c r="AI369" s="436"/>
      <c r="AJ369" s="436"/>
      <c r="AK369" s="436"/>
    </row>
    <row r="370" spans="2:37">
      <c r="B370" s="105"/>
      <c r="C370" s="445"/>
      <c r="D370" s="105"/>
      <c r="E370" s="105"/>
      <c r="F370" s="105"/>
      <c r="G370" s="105"/>
      <c r="H370" s="105">
        <v>20161024</v>
      </c>
      <c r="I370" s="111">
        <v>3</v>
      </c>
      <c r="J370" s="112" t="s">
        <v>1215</v>
      </c>
      <c r="K370" s="112" t="s">
        <v>871</v>
      </c>
      <c r="L370" s="111">
        <v>2</v>
      </c>
      <c r="M370" s="112" t="s">
        <v>1208</v>
      </c>
      <c r="N370" s="112" t="s">
        <v>860</v>
      </c>
      <c r="O370" s="112" t="s">
        <v>877</v>
      </c>
      <c r="P370" s="111">
        <v>1</v>
      </c>
      <c r="Q370" s="112" t="s">
        <v>1208</v>
      </c>
      <c r="R370" s="112" t="s">
        <v>860</v>
      </c>
      <c r="S370" s="112" t="s">
        <v>877</v>
      </c>
      <c r="T370" s="112" t="s">
        <v>858</v>
      </c>
      <c r="U370" s="111">
        <v>1</v>
      </c>
      <c r="V370" s="105"/>
      <c r="AI370" s="436"/>
      <c r="AJ370" s="436"/>
      <c r="AK370" s="436"/>
    </row>
    <row r="371" spans="2:37">
      <c r="B371" s="105"/>
      <c r="C371" s="445"/>
      <c r="D371" s="105"/>
      <c r="E371" s="105"/>
      <c r="F371" s="105"/>
      <c r="G371" s="105"/>
      <c r="H371" s="105">
        <v>20170221</v>
      </c>
      <c r="I371" s="111">
        <v>3</v>
      </c>
      <c r="J371" s="112" t="s">
        <v>917</v>
      </c>
      <c r="K371" s="112" t="s">
        <v>853</v>
      </c>
      <c r="L371" s="111">
        <v>2</v>
      </c>
      <c r="M371" s="112" t="s">
        <v>1211</v>
      </c>
      <c r="N371" s="112" t="s">
        <v>850</v>
      </c>
      <c r="O371" s="112" t="s">
        <v>854</v>
      </c>
      <c r="P371" s="111">
        <v>1</v>
      </c>
      <c r="Q371" s="112" t="s">
        <v>1211</v>
      </c>
      <c r="R371" s="112" t="s">
        <v>850</v>
      </c>
      <c r="S371" s="112" t="s">
        <v>854</v>
      </c>
      <c r="T371" s="112" t="s">
        <v>963</v>
      </c>
      <c r="U371" s="111">
        <v>1</v>
      </c>
      <c r="V371" s="105"/>
      <c r="AI371" s="436"/>
      <c r="AJ371" s="436"/>
      <c r="AK371" s="436"/>
    </row>
    <row r="372" spans="2:37">
      <c r="B372" s="105"/>
      <c r="C372" s="445"/>
      <c r="D372" s="105"/>
      <c r="E372" s="105"/>
      <c r="F372" s="105"/>
      <c r="G372" s="105"/>
      <c r="H372" s="105">
        <v>20180115</v>
      </c>
      <c r="I372" s="111">
        <v>3</v>
      </c>
      <c r="J372" s="112" t="s">
        <v>917</v>
      </c>
      <c r="K372" s="112" t="s">
        <v>850</v>
      </c>
      <c r="L372" s="111">
        <v>2</v>
      </c>
      <c r="M372" s="112" t="s">
        <v>1213</v>
      </c>
      <c r="N372" s="112" t="s">
        <v>882</v>
      </c>
      <c r="O372" s="112" t="s">
        <v>859</v>
      </c>
      <c r="P372" s="111">
        <v>1</v>
      </c>
      <c r="Q372" s="112" t="s">
        <v>1213</v>
      </c>
      <c r="R372" s="112" t="s">
        <v>882</v>
      </c>
      <c r="S372" s="112" t="s">
        <v>859</v>
      </c>
      <c r="T372" s="112" t="s">
        <v>850</v>
      </c>
      <c r="U372" s="111">
        <v>1</v>
      </c>
      <c r="V372" s="105"/>
      <c r="AI372" s="436"/>
      <c r="AJ372" s="436"/>
      <c r="AK372" s="436"/>
    </row>
    <row r="373" spans="2:37">
      <c r="B373" s="105"/>
      <c r="C373" s="445"/>
      <c r="D373" s="105"/>
      <c r="E373" s="105"/>
      <c r="F373" s="105"/>
      <c r="G373" s="105"/>
      <c r="H373" s="105">
        <v>20180130</v>
      </c>
      <c r="I373" s="111">
        <v>3</v>
      </c>
      <c r="J373" s="112" t="s">
        <v>1007</v>
      </c>
      <c r="K373" s="112" t="s">
        <v>882</v>
      </c>
      <c r="L373" s="111">
        <v>2</v>
      </c>
      <c r="M373" s="112" t="s">
        <v>1226</v>
      </c>
      <c r="N373" s="112" t="s">
        <v>860</v>
      </c>
      <c r="O373" s="112" t="s">
        <v>872</v>
      </c>
      <c r="P373" s="111">
        <v>1</v>
      </c>
      <c r="Q373" s="112" t="s">
        <v>1226</v>
      </c>
      <c r="R373" s="112" t="s">
        <v>860</v>
      </c>
      <c r="S373" s="112" t="s">
        <v>872</v>
      </c>
      <c r="T373" s="112" t="s">
        <v>877</v>
      </c>
      <c r="U373" s="111">
        <v>1</v>
      </c>
      <c r="V373" s="105"/>
      <c r="AI373" s="436"/>
      <c r="AJ373" s="436"/>
      <c r="AK373" s="436"/>
    </row>
    <row r="374" spans="2:37">
      <c r="B374" s="105"/>
      <c r="C374" s="445"/>
      <c r="D374" s="105"/>
      <c r="E374" s="105"/>
      <c r="F374" s="105"/>
      <c r="G374" s="105"/>
      <c r="H374" s="105">
        <v>20180629</v>
      </c>
      <c r="I374" s="111">
        <v>3</v>
      </c>
      <c r="J374" s="112" t="s">
        <v>1062</v>
      </c>
      <c r="K374" s="112" t="s">
        <v>867</v>
      </c>
      <c r="L374" s="111">
        <v>2</v>
      </c>
      <c r="M374" s="112" t="s">
        <v>1216</v>
      </c>
      <c r="N374" s="112" t="s">
        <v>871</v>
      </c>
      <c r="O374" s="112" t="s">
        <v>865</v>
      </c>
      <c r="P374" s="111">
        <v>1</v>
      </c>
      <c r="Q374" s="112" t="s">
        <v>1216</v>
      </c>
      <c r="R374" s="112" t="s">
        <v>871</v>
      </c>
      <c r="S374" s="112" t="s">
        <v>865</v>
      </c>
      <c r="T374" s="112" t="s">
        <v>958</v>
      </c>
      <c r="U374" s="111">
        <v>1</v>
      </c>
      <c r="V374" s="105"/>
      <c r="AI374" s="436"/>
      <c r="AJ374" s="436"/>
      <c r="AK374" s="436"/>
    </row>
    <row r="375" spans="2:37" ht="28" customHeight="1">
      <c r="B375" s="105">
        <v>3.2</v>
      </c>
      <c r="C375" s="445"/>
      <c r="D375" s="105"/>
      <c r="E375" s="105"/>
      <c r="F375" s="105"/>
      <c r="G375" s="105"/>
      <c r="H375" s="105">
        <v>20160927</v>
      </c>
      <c r="I375" s="111">
        <v>2</v>
      </c>
      <c r="J375" s="112" t="s">
        <v>956</v>
      </c>
      <c r="K375" s="112" t="s">
        <v>850</v>
      </c>
      <c r="L375" s="111">
        <v>2</v>
      </c>
      <c r="M375" s="112" t="s">
        <v>1217</v>
      </c>
      <c r="N375" s="112" t="s">
        <v>850</v>
      </c>
      <c r="O375" s="112" t="s">
        <v>871</v>
      </c>
      <c r="P375" s="111">
        <v>1</v>
      </c>
      <c r="Q375" s="112" t="s">
        <v>1217</v>
      </c>
      <c r="R375" s="112" t="s">
        <v>850</v>
      </c>
      <c r="S375" s="112" t="s">
        <v>871</v>
      </c>
      <c r="T375" s="112" t="s">
        <v>859</v>
      </c>
      <c r="U375" s="111">
        <v>1</v>
      </c>
      <c r="V375" s="105"/>
      <c r="AI375" s="436"/>
      <c r="AJ375" s="436"/>
      <c r="AK375" s="436"/>
    </row>
    <row r="376" spans="2:37" ht="13.5" customHeight="1">
      <c r="B376" s="105">
        <v>3.5</v>
      </c>
      <c r="C376" s="445" t="s">
        <v>1227</v>
      </c>
      <c r="D376" s="105"/>
      <c r="E376" s="105"/>
      <c r="F376" s="105"/>
      <c r="G376" s="105"/>
      <c r="H376" s="105">
        <v>20151010</v>
      </c>
      <c r="I376" s="111">
        <v>3118</v>
      </c>
      <c r="J376" s="112" t="s">
        <v>1117</v>
      </c>
      <c r="K376" s="112" t="s">
        <v>943</v>
      </c>
      <c r="L376" s="111">
        <v>3093</v>
      </c>
      <c r="M376" s="112" t="s">
        <v>1218</v>
      </c>
      <c r="N376" s="112" t="s">
        <v>70</v>
      </c>
      <c r="O376" s="112" t="s">
        <v>1044</v>
      </c>
      <c r="P376" s="111">
        <v>667</v>
      </c>
      <c r="Q376" s="112" t="s">
        <v>1218</v>
      </c>
      <c r="R376" s="112" t="s">
        <v>70</v>
      </c>
      <c r="S376" s="112" t="s">
        <v>1044</v>
      </c>
      <c r="T376" s="112" t="s">
        <v>946</v>
      </c>
      <c r="U376" s="111">
        <v>667</v>
      </c>
      <c r="V376" s="105"/>
      <c r="AI376" s="436">
        <f>AJ376</f>
        <v>18</v>
      </c>
      <c r="AJ376" s="436">
        <f>9*2</f>
        <v>18</v>
      </c>
      <c r="AK376" s="436">
        <f>484*2</f>
        <v>968</v>
      </c>
    </row>
    <row r="377" spans="2:37">
      <c r="B377" s="105"/>
      <c r="C377" s="445"/>
      <c r="D377" s="105"/>
      <c r="E377" s="105"/>
      <c r="F377" s="105"/>
      <c r="G377" s="105"/>
      <c r="H377" s="105">
        <v>20151008</v>
      </c>
      <c r="I377" s="111">
        <v>1817</v>
      </c>
      <c r="J377" s="112" t="s">
        <v>1118</v>
      </c>
      <c r="K377" s="112" t="s">
        <v>868</v>
      </c>
      <c r="L377" s="111">
        <v>1728</v>
      </c>
      <c r="M377" s="112" t="s">
        <v>1228</v>
      </c>
      <c r="N377" s="112" t="s">
        <v>860</v>
      </c>
      <c r="O377" s="112" t="s">
        <v>961</v>
      </c>
      <c r="P377" s="111">
        <v>484</v>
      </c>
      <c r="Q377" s="112" t="s">
        <v>1228</v>
      </c>
      <c r="R377" s="112" t="s">
        <v>860</v>
      </c>
      <c r="S377" s="112" t="s">
        <v>961</v>
      </c>
      <c r="T377" s="112" t="s">
        <v>873</v>
      </c>
      <c r="U377" s="111">
        <v>484</v>
      </c>
      <c r="V377" s="105"/>
      <c r="AI377" s="436"/>
      <c r="AJ377" s="436"/>
      <c r="AK377" s="436"/>
    </row>
    <row r="378" spans="2:37">
      <c r="B378" s="105"/>
      <c r="C378" s="445"/>
      <c r="D378" s="105"/>
      <c r="E378" s="105"/>
      <c r="F378" s="105"/>
      <c r="G378" s="105"/>
      <c r="H378" s="105">
        <v>20160426</v>
      </c>
      <c r="I378" s="111">
        <v>1060</v>
      </c>
      <c r="J378" s="112" t="s">
        <v>1216</v>
      </c>
      <c r="K378" s="112" t="s">
        <v>897</v>
      </c>
      <c r="L378" s="111">
        <v>1010</v>
      </c>
      <c r="M378" s="112" t="s">
        <v>1118</v>
      </c>
      <c r="N378" s="112" t="s">
        <v>868</v>
      </c>
      <c r="O378" s="112" t="s">
        <v>853</v>
      </c>
      <c r="P378" s="111">
        <v>328</v>
      </c>
      <c r="Q378" s="112" t="s">
        <v>1229</v>
      </c>
      <c r="R378" s="112" t="s">
        <v>882</v>
      </c>
      <c r="S378" s="112" t="s">
        <v>977</v>
      </c>
      <c r="T378" s="112" t="s">
        <v>968</v>
      </c>
      <c r="U378" s="111">
        <v>273</v>
      </c>
      <c r="V378" s="105"/>
      <c r="AI378" s="436"/>
      <c r="AJ378" s="436"/>
      <c r="AK378" s="436"/>
    </row>
    <row r="379" spans="2:37">
      <c r="B379" s="105"/>
      <c r="C379" s="445"/>
      <c r="D379" s="105"/>
      <c r="E379" s="105"/>
      <c r="F379" s="105"/>
      <c r="G379" s="105"/>
      <c r="H379" s="105">
        <v>20150601</v>
      </c>
      <c r="I379" s="111">
        <v>716</v>
      </c>
      <c r="J379" s="112" t="s">
        <v>1218</v>
      </c>
      <c r="K379" s="112" t="s">
        <v>70</v>
      </c>
      <c r="L379" s="111">
        <v>679</v>
      </c>
      <c r="M379" s="112" t="s">
        <v>1117</v>
      </c>
      <c r="N379" s="112" t="s">
        <v>943</v>
      </c>
      <c r="O379" s="112" t="s">
        <v>945</v>
      </c>
      <c r="P379" s="111">
        <v>304</v>
      </c>
      <c r="Q379" s="112" t="s">
        <v>1220</v>
      </c>
      <c r="R379" s="112" t="s">
        <v>882</v>
      </c>
      <c r="S379" s="112" t="s">
        <v>878</v>
      </c>
      <c r="T379" s="112" t="s">
        <v>856</v>
      </c>
      <c r="U379" s="111">
        <v>242</v>
      </c>
      <c r="V379" s="105"/>
      <c r="AI379" s="436"/>
      <c r="AJ379" s="436"/>
      <c r="AK379" s="436"/>
    </row>
    <row r="380" spans="2:37">
      <c r="B380" s="105"/>
      <c r="C380" s="445"/>
      <c r="D380" s="105"/>
      <c r="E380" s="105"/>
      <c r="F380" s="105"/>
      <c r="G380" s="105"/>
      <c r="H380" s="105">
        <v>20160829</v>
      </c>
      <c r="I380" s="111">
        <v>590</v>
      </c>
      <c r="J380" s="112" t="s">
        <v>1220</v>
      </c>
      <c r="K380" s="112" t="s">
        <v>882</v>
      </c>
      <c r="L380" s="111">
        <v>513</v>
      </c>
      <c r="M380" s="112" t="s">
        <v>1118</v>
      </c>
      <c r="N380" s="112" t="s">
        <v>868</v>
      </c>
      <c r="O380" s="112" t="s">
        <v>882</v>
      </c>
      <c r="P380" s="111">
        <v>277</v>
      </c>
      <c r="Q380" s="112" t="s">
        <v>1216</v>
      </c>
      <c r="R380" s="112" t="s">
        <v>897</v>
      </c>
      <c r="S380" s="112" t="s">
        <v>931</v>
      </c>
      <c r="T380" s="112" t="s">
        <v>864</v>
      </c>
      <c r="U380" s="111">
        <v>226</v>
      </c>
      <c r="V380" s="105"/>
      <c r="AI380" s="436"/>
      <c r="AJ380" s="436"/>
      <c r="AK380" s="436"/>
    </row>
    <row r="381" spans="2:37">
      <c r="B381" s="105"/>
      <c r="C381" s="445"/>
      <c r="D381" s="105"/>
      <c r="E381" s="105"/>
      <c r="F381" s="105"/>
      <c r="G381" s="105"/>
      <c r="H381" s="105">
        <v>20160510</v>
      </c>
      <c r="I381" s="111">
        <v>518</v>
      </c>
      <c r="J381" s="112" t="s">
        <v>1228</v>
      </c>
      <c r="K381" s="112" t="s">
        <v>860</v>
      </c>
      <c r="L381" s="111">
        <v>484</v>
      </c>
      <c r="M381" s="112" t="s">
        <v>1229</v>
      </c>
      <c r="N381" s="112" t="s">
        <v>882</v>
      </c>
      <c r="O381" s="112" t="s">
        <v>977</v>
      </c>
      <c r="P381" s="111">
        <v>273</v>
      </c>
      <c r="Q381" s="112" t="s">
        <v>1230</v>
      </c>
      <c r="R381" s="112" t="s">
        <v>867</v>
      </c>
      <c r="S381" s="112" t="s">
        <v>857</v>
      </c>
      <c r="T381" s="112" t="s">
        <v>858</v>
      </c>
      <c r="U381" s="111">
        <v>192</v>
      </c>
      <c r="V381" s="105"/>
      <c r="AI381" s="436"/>
      <c r="AJ381" s="436"/>
      <c r="AK381" s="436"/>
    </row>
    <row r="382" spans="2:37">
      <c r="B382" s="105"/>
      <c r="C382" s="445"/>
      <c r="D382" s="105"/>
      <c r="E382" s="105"/>
      <c r="F382" s="105"/>
      <c r="G382" s="105"/>
      <c r="H382" s="105">
        <v>20150420</v>
      </c>
      <c r="I382" s="111">
        <v>304</v>
      </c>
      <c r="J382" s="112" t="s">
        <v>1229</v>
      </c>
      <c r="K382" s="112" t="s">
        <v>882</v>
      </c>
      <c r="L382" s="111">
        <v>277</v>
      </c>
      <c r="M382" s="112" t="s">
        <v>1117</v>
      </c>
      <c r="N382" s="112" t="s">
        <v>943</v>
      </c>
      <c r="O382" s="112" t="s">
        <v>931</v>
      </c>
      <c r="P382" s="111">
        <v>265</v>
      </c>
      <c r="Q382" s="112" t="s">
        <v>1216</v>
      </c>
      <c r="R382" s="112" t="s">
        <v>897</v>
      </c>
      <c r="S382" s="112" t="s">
        <v>921</v>
      </c>
      <c r="T382" s="112" t="s">
        <v>974</v>
      </c>
      <c r="U382" s="111">
        <v>149</v>
      </c>
      <c r="V382" s="105"/>
      <c r="AI382" s="436"/>
      <c r="AJ382" s="436"/>
      <c r="AK382" s="436"/>
    </row>
    <row r="383" spans="2:37">
      <c r="B383" s="105"/>
      <c r="C383" s="445"/>
      <c r="D383" s="105"/>
      <c r="E383" s="105"/>
      <c r="F383" s="105"/>
      <c r="G383" s="105"/>
      <c r="H383" s="105">
        <v>20141112</v>
      </c>
      <c r="I383" s="111">
        <v>266</v>
      </c>
      <c r="J383" s="112" t="s">
        <v>1230</v>
      </c>
      <c r="K383" s="112" t="s">
        <v>867</v>
      </c>
      <c r="L383" s="111">
        <v>194</v>
      </c>
      <c r="M383" s="112" t="s">
        <v>1117</v>
      </c>
      <c r="N383" s="112" t="s">
        <v>943</v>
      </c>
      <c r="O383" s="112" t="s">
        <v>853</v>
      </c>
      <c r="P383" s="111">
        <v>263</v>
      </c>
      <c r="Q383" s="112" t="s">
        <v>1216</v>
      </c>
      <c r="R383" s="112" t="s">
        <v>897</v>
      </c>
      <c r="S383" s="112" t="s">
        <v>1024</v>
      </c>
      <c r="T383" s="112" t="s">
        <v>961</v>
      </c>
      <c r="U383" s="111">
        <v>111</v>
      </c>
      <c r="V383" s="105"/>
      <c r="AI383" s="436"/>
      <c r="AJ383" s="436"/>
      <c r="AK383" s="436"/>
    </row>
    <row r="384" spans="2:37">
      <c r="B384" s="105"/>
      <c r="C384" s="445"/>
      <c r="D384" s="105"/>
      <c r="E384" s="105"/>
      <c r="F384" s="105"/>
      <c r="G384" s="105"/>
      <c r="H384" s="105">
        <v>20161202</v>
      </c>
      <c r="I384" s="111">
        <v>240</v>
      </c>
      <c r="J384" s="112" t="s">
        <v>1231</v>
      </c>
      <c r="K384" s="112" t="s">
        <v>880</v>
      </c>
      <c r="L384" s="111">
        <v>122</v>
      </c>
      <c r="M384" s="112" t="s">
        <v>1216</v>
      </c>
      <c r="N384" s="112" t="s">
        <v>897</v>
      </c>
      <c r="O384" s="112" t="s">
        <v>931</v>
      </c>
      <c r="P384" s="111">
        <v>257</v>
      </c>
      <c r="Q384" s="112" t="s">
        <v>1216</v>
      </c>
      <c r="R384" s="112" t="s">
        <v>897</v>
      </c>
      <c r="S384" s="112" t="s">
        <v>894</v>
      </c>
      <c r="T384" s="112" t="s">
        <v>968</v>
      </c>
      <c r="U384" s="111">
        <v>105</v>
      </c>
      <c r="V384" s="105"/>
      <c r="AI384" s="436"/>
      <c r="AJ384" s="436"/>
      <c r="AK384" s="436"/>
    </row>
    <row r="385" spans="2:37" ht="28" customHeight="1">
      <c r="B385" s="105">
        <v>3.5</v>
      </c>
      <c r="C385" s="445"/>
      <c r="D385" s="105"/>
      <c r="E385" s="105"/>
      <c r="F385" s="105"/>
      <c r="G385" s="105"/>
      <c r="H385" s="105">
        <v>20150928</v>
      </c>
      <c r="I385" s="111">
        <v>235</v>
      </c>
      <c r="J385" s="112" t="s">
        <v>1232</v>
      </c>
      <c r="K385" s="112" t="s">
        <v>943</v>
      </c>
      <c r="L385" s="111">
        <v>95</v>
      </c>
      <c r="M385" s="112" t="s">
        <v>1220</v>
      </c>
      <c r="N385" s="112" t="s">
        <v>882</v>
      </c>
      <c r="O385" s="112" t="s">
        <v>878</v>
      </c>
      <c r="P385" s="111">
        <v>257</v>
      </c>
      <c r="Q385" s="112" t="s">
        <v>1118</v>
      </c>
      <c r="R385" s="112" t="s">
        <v>868</v>
      </c>
      <c r="S385" s="112" t="s">
        <v>850</v>
      </c>
      <c r="T385" s="112" t="s">
        <v>914</v>
      </c>
      <c r="U385" s="111">
        <v>96</v>
      </c>
      <c r="V385" s="105"/>
      <c r="AI385" s="436"/>
      <c r="AJ385" s="436"/>
      <c r="AK385" s="436"/>
    </row>
    <row r="386" spans="2:37" ht="13.5" customHeight="1">
      <c r="B386" s="105">
        <v>3.6</v>
      </c>
      <c r="C386" s="445" t="s">
        <v>1233</v>
      </c>
      <c r="D386" s="105"/>
      <c r="E386" s="105"/>
      <c r="F386" s="105"/>
      <c r="G386" s="105"/>
      <c r="H386" s="105">
        <v>20180807</v>
      </c>
      <c r="I386" s="111">
        <v>623</v>
      </c>
      <c r="J386" s="112" t="s">
        <v>1234</v>
      </c>
      <c r="K386" s="112" t="s">
        <v>70</v>
      </c>
      <c r="L386" s="111">
        <v>143</v>
      </c>
      <c r="M386" s="112" t="s">
        <v>1234</v>
      </c>
      <c r="N386" s="112" t="s">
        <v>70</v>
      </c>
      <c r="O386" s="112" t="s">
        <v>963</v>
      </c>
      <c r="P386" s="111">
        <v>9</v>
      </c>
      <c r="Q386" s="112" t="s">
        <v>1143</v>
      </c>
      <c r="R386" s="112" t="s">
        <v>860</v>
      </c>
      <c r="S386" s="112" t="s">
        <v>968</v>
      </c>
      <c r="T386" s="112" t="s">
        <v>955</v>
      </c>
      <c r="U386" s="111">
        <v>2</v>
      </c>
      <c r="V386" s="105"/>
      <c r="AI386" s="436">
        <f>AJ386</f>
        <v>18</v>
      </c>
      <c r="AJ386" s="436">
        <f>9*2</f>
        <v>18</v>
      </c>
      <c r="AK386" s="436">
        <f>150*2</f>
        <v>300</v>
      </c>
    </row>
    <row r="387" spans="2:37">
      <c r="B387" s="105"/>
      <c r="C387" s="445"/>
      <c r="D387" s="105"/>
      <c r="E387" s="105"/>
      <c r="F387" s="105"/>
      <c r="G387" s="105"/>
      <c r="H387" s="105">
        <v>20180806</v>
      </c>
      <c r="I387" s="111">
        <v>597</v>
      </c>
      <c r="J387" s="112" t="s">
        <v>1235</v>
      </c>
      <c r="K387" s="112" t="s">
        <v>70</v>
      </c>
      <c r="L387" s="111">
        <v>135</v>
      </c>
      <c r="M387" s="112" t="s">
        <v>1234</v>
      </c>
      <c r="N387" s="112" t="s">
        <v>865</v>
      </c>
      <c r="O387" s="112" t="s">
        <v>860</v>
      </c>
      <c r="P387" s="111">
        <v>9</v>
      </c>
      <c r="Q387" s="112" t="s">
        <v>1108</v>
      </c>
      <c r="R387" s="112" t="s">
        <v>882</v>
      </c>
      <c r="S387" s="112" t="s">
        <v>884</v>
      </c>
      <c r="T387" s="112" t="s">
        <v>955</v>
      </c>
      <c r="U387" s="111">
        <v>2</v>
      </c>
      <c r="V387" s="105"/>
      <c r="AI387" s="436"/>
      <c r="AJ387" s="436"/>
      <c r="AK387" s="436"/>
    </row>
    <row r="388" spans="2:37">
      <c r="B388" s="105"/>
      <c r="C388" s="445"/>
      <c r="D388" s="105"/>
      <c r="E388" s="105"/>
      <c r="F388" s="105"/>
      <c r="G388" s="105"/>
      <c r="H388" s="105">
        <v>20180731</v>
      </c>
      <c r="I388" s="111">
        <v>336</v>
      </c>
      <c r="J388" s="112" t="s">
        <v>971</v>
      </c>
      <c r="K388" s="112" t="s">
        <v>856</v>
      </c>
      <c r="L388" s="111">
        <v>113</v>
      </c>
      <c r="M388" s="112" t="s">
        <v>1200</v>
      </c>
      <c r="N388" s="112" t="s">
        <v>871</v>
      </c>
      <c r="O388" s="112" t="s">
        <v>954</v>
      </c>
      <c r="P388" s="111">
        <v>9</v>
      </c>
      <c r="Q388" s="112" t="s">
        <v>965</v>
      </c>
      <c r="R388" s="112" t="s">
        <v>880</v>
      </c>
      <c r="S388" s="112" t="s">
        <v>871</v>
      </c>
      <c r="T388" s="112" t="s">
        <v>863</v>
      </c>
      <c r="U388" s="111">
        <v>2</v>
      </c>
      <c r="V388" s="105"/>
      <c r="AI388" s="436"/>
      <c r="AJ388" s="436"/>
      <c r="AK388" s="436"/>
    </row>
    <row r="389" spans="2:37">
      <c r="B389" s="105"/>
      <c r="C389" s="445"/>
      <c r="D389" s="105"/>
      <c r="E389" s="105"/>
      <c r="F389" s="105"/>
      <c r="G389" s="105"/>
      <c r="H389" s="105">
        <v>20180801</v>
      </c>
      <c r="I389" s="111">
        <v>319</v>
      </c>
      <c r="J389" s="112" t="s">
        <v>1062</v>
      </c>
      <c r="K389" s="112" t="s">
        <v>865</v>
      </c>
      <c r="L389" s="111">
        <v>105</v>
      </c>
      <c r="M389" s="112" t="s">
        <v>1234</v>
      </c>
      <c r="N389" s="112" t="s">
        <v>70</v>
      </c>
      <c r="O389" s="112" t="s">
        <v>977</v>
      </c>
      <c r="P389" s="111">
        <v>8</v>
      </c>
      <c r="Q389" s="112" t="s">
        <v>1099</v>
      </c>
      <c r="R389" s="112" t="s">
        <v>853</v>
      </c>
      <c r="S389" s="112" t="s">
        <v>897</v>
      </c>
      <c r="T389" s="112" t="s">
        <v>921</v>
      </c>
      <c r="U389" s="111">
        <v>2</v>
      </c>
      <c r="V389" s="105"/>
      <c r="AI389" s="436"/>
      <c r="AJ389" s="436"/>
      <c r="AK389" s="436"/>
    </row>
    <row r="390" spans="2:37">
      <c r="B390" s="105"/>
      <c r="C390" s="445"/>
      <c r="D390" s="105"/>
      <c r="E390" s="105"/>
      <c r="F390" s="105"/>
      <c r="G390" s="105"/>
      <c r="H390" s="105">
        <v>20180802</v>
      </c>
      <c r="I390" s="111">
        <v>293</v>
      </c>
      <c r="J390" s="112" t="s">
        <v>912</v>
      </c>
      <c r="K390" s="112" t="s">
        <v>70</v>
      </c>
      <c r="L390" s="111">
        <v>96</v>
      </c>
      <c r="M390" s="112" t="s">
        <v>1234</v>
      </c>
      <c r="N390" s="112" t="s">
        <v>70</v>
      </c>
      <c r="O390" s="112" t="s">
        <v>875</v>
      </c>
      <c r="P390" s="111">
        <v>8</v>
      </c>
      <c r="Q390" s="112" t="s">
        <v>1234</v>
      </c>
      <c r="R390" s="112" t="s">
        <v>70</v>
      </c>
      <c r="S390" s="112" t="s">
        <v>875</v>
      </c>
      <c r="T390" s="112" t="s">
        <v>856</v>
      </c>
      <c r="U390" s="111">
        <v>2</v>
      </c>
      <c r="V390" s="105"/>
      <c r="AI390" s="436"/>
      <c r="AJ390" s="436"/>
      <c r="AK390" s="436"/>
    </row>
    <row r="391" spans="2:37">
      <c r="B391" s="105"/>
      <c r="C391" s="445"/>
      <c r="D391" s="105"/>
      <c r="E391" s="105"/>
      <c r="F391" s="105"/>
      <c r="G391" s="105"/>
      <c r="H391" s="105">
        <v>20180814</v>
      </c>
      <c r="I391" s="111">
        <v>276</v>
      </c>
      <c r="J391" s="112" t="s">
        <v>912</v>
      </c>
      <c r="K391" s="112" t="s">
        <v>850</v>
      </c>
      <c r="L391" s="111">
        <v>90</v>
      </c>
      <c r="M391" s="112" t="s">
        <v>1236</v>
      </c>
      <c r="N391" s="112" t="s">
        <v>859</v>
      </c>
      <c r="O391" s="112" t="s">
        <v>70</v>
      </c>
      <c r="P391" s="111">
        <v>7</v>
      </c>
      <c r="Q391" s="112" t="s">
        <v>870</v>
      </c>
      <c r="R391" s="112" t="s">
        <v>860</v>
      </c>
      <c r="S391" s="112" t="s">
        <v>856</v>
      </c>
      <c r="T391" s="112" t="s">
        <v>890</v>
      </c>
      <c r="U391" s="111">
        <v>2</v>
      </c>
      <c r="V391" s="105"/>
      <c r="AI391" s="436"/>
      <c r="AJ391" s="436"/>
      <c r="AK391" s="436"/>
    </row>
    <row r="392" spans="2:37">
      <c r="B392" s="105"/>
      <c r="C392" s="445"/>
      <c r="D392" s="105"/>
      <c r="E392" s="105"/>
      <c r="F392" s="105"/>
      <c r="G392" s="105"/>
      <c r="H392" s="105">
        <v>20180809</v>
      </c>
      <c r="I392" s="111">
        <v>275</v>
      </c>
      <c r="J392" s="112" t="s">
        <v>971</v>
      </c>
      <c r="K392" s="112" t="s">
        <v>865</v>
      </c>
      <c r="L392" s="111">
        <v>90</v>
      </c>
      <c r="M392" s="112" t="s">
        <v>1234</v>
      </c>
      <c r="N392" s="112" t="s">
        <v>865</v>
      </c>
      <c r="O392" s="112" t="s">
        <v>943</v>
      </c>
      <c r="P392" s="111">
        <v>7</v>
      </c>
      <c r="Q392" s="112" t="s">
        <v>1237</v>
      </c>
      <c r="R392" s="112" t="s">
        <v>853</v>
      </c>
      <c r="S392" s="112" t="s">
        <v>945</v>
      </c>
      <c r="T392" s="112" t="s">
        <v>878</v>
      </c>
      <c r="U392" s="111">
        <v>2</v>
      </c>
      <c r="V392" s="105"/>
      <c r="AI392" s="436"/>
      <c r="AJ392" s="436"/>
      <c r="AK392" s="436"/>
    </row>
    <row r="393" spans="2:37">
      <c r="B393" s="105"/>
      <c r="C393" s="445"/>
      <c r="D393" s="105"/>
      <c r="E393" s="105"/>
      <c r="F393" s="105"/>
      <c r="G393" s="105"/>
      <c r="H393" s="105">
        <v>20180803</v>
      </c>
      <c r="I393" s="111">
        <v>274</v>
      </c>
      <c r="J393" s="112" t="s">
        <v>1238</v>
      </c>
      <c r="K393" s="112" t="s">
        <v>853</v>
      </c>
      <c r="L393" s="111">
        <v>83</v>
      </c>
      <c r="M393" s="112" t="s">
        <v>1236</v>
      </c>
      <c r="N393" s="112" t="s">
        <v>859</v>
      </c>
      <c r="O393" s="112" t="s">
        <v>931</v>
      </c>
      <c r="P393" s="111">
        <v>7</v>
      </c>
      <c r="Q393" s="112" t="s">
        <v>1239</v>
      </c>
      <c r="R393" s="112" t="s">
        <v>70</v>
      </c>
      <c r="S393" s="112" t="s">
        <v>860</v>
      </c>
      <c r="T393" s="112" t="s">
        <v>943</v>
      </c>
      <c r="U393" s="111">
        <v>2</v>
      </c>
      <c r="V393" s="105"/>
      <c r="AI393" s="436"/>
      <c r="AJ393" s="436"/>
      <c r="AK393" s="436"/>
    </row>
    <row r="394" spans="2:37">
      <c r="B394" s="105"/>
      <c r="C394" s="445"/>
      <c r="D394" s="105"/>
      <c r="E394" s="105"/>
      <c r="F394" s="105"/>
      <c r="G394" s="105"/>
      <c r="H394" s="105">
        <v>20180815</v>
      </c>
      <c r="I394" s="111">
        <v>273</v>
      </c>
      <c r="J394" s="112" t="s">
        <v>912</v>
      </c>
      <c r="K394" s="112" t="s">
        <v>865</v>
      </c>
      <c r="L394" s="111">
        <v>82</v>
      </c>
      <c r="M394" s="112" t="s">
        <v>1234</v>
      </c>
      <c r="N394" s="112" t="s">
        <v>865</v>
      </c>
      <c r="O394" s="112" t="s">
        <v>931</v>
      </c>
      <c r="P394" s="111">
        <v>6</v>
      </c>
      <c r="Q394" s="112" t="s">
        <v>1240</v>
      </c>
      <c r="R394" s="112" t="s">
        <v>850</v>
      </c>
      <c r="S394" s="112" t="s">
        <v>970</v>
      </c>
      <c r="T394" s="112" t="s">
        <v>897</v>
      </c>
      <c r="U394" s="111">
        <v>2</v>
      </c>
      <c r="V394" s="105"/>
      <c r="AI394" s="436"/>
      <c r="AJ394" s="436"/>
      <c r="AK394" s="436"/>
    </row>
    <row r="395" spans="2:37" ht="28" customHeight="1">
      <c r="B395" s="105">
        <v>3.6</v>
      </c>
      <c r="C395" s="445"/>
      <c r="D395" s="105"/>
      <c r="E395" s="105"/>
      <c r="F395" s="105"/>
      <c r="G395" s="105"/>
      <c r="H395" s="105">
        <v>20180810</v>
      </c>
      <c r="I395" s="111">
        <v>272</v>
      </c>
      <c r="J395" s="112" t="s">
        <v>912</v>
      </c>
      <c r="K395" s="112" t="s">
        <v>856</v>
      </c>
      <c r="L395" s="111">
        <v>80</v>
      </c>
      <c r="M395" s="112" t="s">
        <v>1234</v>
      </c>
      <c r="N395" s="112" t="s">
        <v>865</v>
      </c>
      <c r="O395" s="112" t="s">
        <v>884</v>
      </c>
      <c r="P395" s="111">
        <v>6</v>
      </c>
      <c r="Q395" s="112" t="s">
        <v>1004</v>
      </c>
      <c r="R395" s="112" t="s">
        <v>892</v>
      </c>
      <c r="S395" s="112" t="s">
        <v>914</v>
      </c>
      <c r="T395" s="112" t="s">
        <v>943</v>
      </c>
      <c r="U395" s="111">
        <v>2</v>
      </c>
      <c r="V395" s="105"/>
      <c r="AI395" s="436"/>
      <c r="AJ395" s="436"/>
      <c r="AK395" s="436"/>
    </row>
    <row r="396" spans="2:37" ht="13.5" customHeight="1">
      <c r="B396" s="105">
        <v>3.3</v>
      </c>
      <c r="C396" s="445" t="s">
        <v>1241</v>
      </c>
      <c r="D396" s="105"/>
      <c r="E396" s="105"/>
      <c r="F396" s="105"/>
      <c r="G396" s="105"/>
      <c r="H396" s="105">
        <v>20161021</v>
      </c>
      <c r="I396" s="111">
        <v>188</v>
      </c>
      <c r="J396" s="112" t="s">
        <v>1242</v>
      </c>
      <c r="K396" s="112" t="s">
        <v>850</v>
      </c>
      <c r="L396" s="111">
        <v>51</v>
      </c>
      <c r="M396" s="112" t="s">
        <v>1243</v>
      </c>
      <c r="N396" s="112" t="s">
        <v>865</v>
      </c>
      <c r="O396" s="112" t="s">
        <v>902</v>
      </c>
      <c r="P396" s="111">
        <v>4</v>
      </c>
      <c r="Q396" s="112" t="s">
        <v>1244</v>
      </c>
      <c r="R396" s="112" t="s">
        <v>850</v>
      </c>
      <c r="S396" s="112" t="s">
        <v>955</v>
      </c>
      <c r="T396" s="112" t="s">
        <v>894</v>
      </c>
      <c r="U396" s="111">
        <v>3</v>
      </c>
      <c r="V396" s="105"/>
      <c r="AI396" s="436">
        <f>AJ396</f>
        <v>8</v>
      </c>
      <c r="AJ396" s="436">
        <f>4*2</f>
        <v>8</v>
      </c>
      <c r="AK396" s="436">
        <f>50*2</f>
        <v>100</v>
      </c>
    </row>
    <row r="397" spans="2:37">
      <c r="B397" s="105"/>
      <c r="C397" s="445"/>
      <c r="D397" s="105"/>
      <c r="E397" s="105"/>
      <c r="F397" s="105"/>
      <c r="G397" s="105"/>
      <c r="H397" s="105">
        <v>20180731</v>
      </c>
      <c r="I397" s="111">
        <v>175</v>
      </c>
      <c r="J397" s="112" t="s">
        <v>1243</v>
      </c>
      <c r="K397" s="112" t="s">
        <v>865</v>
      </c>
      <c r="L397" s="111">
        <v>38</v>
      </c>
      <c r="M397" s="112" t="s">
        <v>1245</v>
      </c>
      <c r="N397" s="112" t="s">
        <v>853</v>
      </c>
      <c r="O397" s="112" t="s">
        <v>974</v>
      </c>
      <c r="P397" s="111">
        <v>4</v>
      </c>
      <c r="Q397" s="112" t="s">
        <v>1015</v>
      </c>
      <c r="R397" s="112" t="s">
        <v>856</v>
      </c>
      <c r="S397" s="112" t="s">
        <v>872</v>
      </c>
      <c r="T397" s="112" t="s">
        <v>926</v>
      </c>
      <c r="U397" s="111">
        <v>2</v>
      </c>
      <c r="V397" s="105"/>
      <c r="AI397" s="436"/>
      <c r="AJ397" s="436"/>
      <c r="AK397" s="436"/>
    </row>
    <row r="398" spans="2:37">
      <c r="B398" s="105"/>
      <c r="C398" s="445"/>
      <c r="D398" s="105"/>
      <c r="E398" s="105"/>
      <c r="F398" s="105"/>
      <c r="G398" s="105"/>
      <c r="H398" s="105">
        <v>20170104</v>
      </c>
      <c r="I398" s="111">
        <v>172</v>
      </c>
      <c r="J398" s="112" t="s">
        <v>1242</v>
      </c>
      <c r="K398" s="112" t="s">
        <v>856</v>
      </c>
      <c r="L398" s="111">
        <v>38</v>
      </c>
      <c r="M398" s="112" t="s">
        <v>1246</v>
      </c>
      <c r="N398" s="112" t="s">
        <v>856</v>
      </c>
      <c r="O398" s="112" t="s">
        <v>902</v>
      </c>
      <c r="P398" s="111">
        <v>4</v>
      </c>
      <c r="Q398" s="112" t="s">
        <v>1247</v>
      </c>
      <c r="R398" s="112" t="s">
        <v>850</v>
      </c>
      <c r="S398" s="112" t="s">
        <v>1024</v>
      </c>
      <c r="T398" s="112" t="s">
        <v>882</v>
      </c>
      <c r="U398" s="111">
        <v>2</v>
      </c>
      <c r="V398" s="105"/>
      <c r="AI398" s="436"/>
      <c r="AJ398" s="436"/>
      <c r="AK398" s="436"/>
    </row>
    <row r="399" spans="2:37">
      <c r="B399" s="105"/>
      <c r="C399" s="445"/>
      <c r="D399" s="105"/>
      <c r="E399" s="105"/>
      <c r="F399" s="105"/>
      <c r="G399" s="105"/>
      <c r="H399" s="105">
        <v>20180802</v>
      </c>
      <c r="I399" s="111">
        <v>170</v>
      </c>
      <c r="J399" s="112" t="s">
        <v>1248</v>
      </c>
      <c r="K399" s="112" t="s">
        <v>860</v>
      </c>
      <c r="L399" s="111">
        <v>36</v>
      </c>
      <c r="M399" s="112" t="s">
        <v>1055</v>
      </c>
      <c r="N399" s="112" t="s">
        <v>856</v>
      </c>
      <c r="O399" s="112" t="s">
        <v>903</v>
      </c>
      <c r="P399" s="111">
        <v>4</v>
      </c>
      <c r="Q399" s="112" t="s">
        <v>1249</v>
      </c>
      <c r="R399" s="112" t="s">
        <v>850</v>
      </c>
      <c r="S399" s="112" t="s">
        <v>863</v>
      </c>
      <c r="T399" s="112" t="s">
        <v>867</v>
      </c>
      <c r="U399" s="111">
        <v>2</v>
      </c>
      <c r="V399" s="105"/>
      <c r="AI399" s="436"/>
      <c r="AJ399" s="436"/>
      <c r="AK399" s="436"/>
    </row>
    <row r="400" spans="2:37">
      <c r="B400" s="105"/>
      <c r="C400" s="445"/>
      <c r="D400" s="105"/>
      <c r="E400" s="105"/>
      <c r="F400" s="105"/>
      <c r="G400" s="105"/>
      <c r="H400" s="105">
        <v>20180807</v>
      </c>
      <c r="I400" s="111">
        <v>159</v>
      </c>
      <c r="J400" s="112" t="s">
        <v>1019</v>
      </c>
      <c r="K400" s="112" t="s">
        <v>70</v>
      </c>
      <c r="L400" s="111">
        <v>35</v>
      </c>
      <c r="M400" s="112" t="s">
        <v>870</v>
      </c>
      <c r="N400" s="112" t="s">
        <v>850</v>
      </c>
      <c r="O400" s="112" t="s">
        <v>1044</v>
      </c>
      <c r="P400" s="111">
        <v>4</v>
      </c>
      <c r="Q400" s="112" t="s">
        <v>1250</v>
      </c>
      <c r="R400" s="112" t="s">
        <v>853</v>
      </c>
      <c r="S400" s="112" t="s">
        <v>858</v>
      </c>
      <c r="T400" s="112" t="s">
        <v>940</v>
      </c>
      <c r="U400" s="111">
        <v>2</v>
      </c>
      <c r="V400" s="105"/>
      <c r="AI400" s="436"/>
      <c r="AJ400" s="436"/>
      <c r="AK400" s="436"/>
    </row>
    <row r="401" spans="2:37">
      <c r="B401" s="105"/>
      <c r="C401" s="445"/>
      <c r="D401" s="105"/>
      <c r="E401" s="105"/>
      <c r="F401" s="105"/>
      <c r="G401" s="105"/>
      <c r="H401" s="105">
        <v>20161024</v>
      </c>
      <c r="I401" s="111">
        <v>157</v>
      </c>
      <c r="J401" s="112" t="s">
        <v>1251</v>
      </c>
      <c r="K401" s="112" t="s">
        <v>856</v>
      </c>
      <c r="L401" s="111">
        <v>32</v>
      </c>
      <c r="M401" s="112" t="s">
        <v>1252</v>
      </c>
      <c r="N401" s="112" t="s">
        <v>853</v>
      </c>
      <c r="O401" s="112" t="s">
        <v>974</v>
      </c>
      <c r="P401" s="111">
        <v>4</v>
      </c>
      <c r="Q401" s="112" t="s">
        <v>1253</v>
      </c>
      <c r="R401" s="112" t="s">
        <v>856</v>
      </c>
      <c r="S401" s="112" t="s">
        <v>1044</v>
      </c>
      <c r="T401" s="112" t="s">
        <v>955</v>
      </c>
      <c r="U401" s="111">
        <v>2</v>
      </c>
      <c r="V401" s="105"/>
      <c r="AI401" s="436"/>
      <c r="AJ401" s="436"/>
      <c r="AK401" s="436"/>
    </row>
    <row r="402" spans="2:37">
      <c r="B402" s="105"/>
      <c r="C402" s="445"/>
      <c r="D402" s="105"/>
      <c r="E402" s="105"/>
      <c r="F402" s="105"/>
      <c r="G402" s="105"/>
      <c r="H402" s="105">
        <v>20180816</v>
      </c>
      <c r="I402" s="111">
        <v>155</v>
      </c>
      <c r="J402" s="112" t="s">
        <v>1254</v>
      </c>
      <c r="K402" s="112" t="s">
        <v>856</v>
      </c>
      <c r="L402" s="111">
        <v>32</v>
      </c>
      <c r="M402" s="112" t="s">
        <v>1255</v>
      </c>
      <c r="N402" s="112" t="s">
        <v>850</v>
      </c>
      <c r="O402" s="112" t="s">
        <v>946</v>
      </c>
      <c r="P402" s="111">
        <v>4</v>
      </c>
      <c r="Q402" s="112" t="s">
        <v>949</v>
      </c>
      <c r="R402" s="112" t="s">
        <v>853</v>
      </c>
      <c r="S402" s="112" t="s">
        <v>863</v>
      </c>
      <c r="T402" s="112" t="s">
        <v>890</v>
      </c>
      <c r="U402" s="111">
        <v>2</v>
      </c>
      <c r="V402" s="105"/>
      <c r="AI402" s="436"/>
      <c r="AJ402" s="436"/>
      <c r="AK402" s="436"/>
    </row>
    <row r="403" spans="2:37">
      <c r="B403" s="105"/>
      <c r="C403" s="445"/>
      <c r="D403" s="105"/>
      <c r="E403" s="105"/>
      <c r="F403" s="105"/>
      <c r="G403" s="105"/>
      <c r="H403" s="105">
        <v>20160914</v>
      </c>
      <c r="I403" s="111">
        <v>155</v>
      </c>
      <c r="J403" s="112" t="s">
        <v>1256</v>
      </c>
      <c r="K403" s="112" t="s">
        <v>868</v>
      </c>
      <c r="L403" s="111">
        <v>32</v>
      </c>
      <c r="M403" s="112" t="s">
        <v>1111</v>
      </c>
      <c r="N403" s="112" t="s">
        <v>70</v>
      </c>
      <c r="O403" s="112" t="s">
        <v>863</v>
      </c>
      <c r="P403" s="111">
        <v>3</v>
      </c>
      <c r="Q403" s="112" t="s">
        <v>1084</v>
      </c>
      <c r="R403" s="112" t="s">
        <v>871</v>
      </c>
      <c r="S403" s="112" t="s">
        <v>1045</v>
      </c>
      <c r="T403" s="112" t="s">
        <v>940</v>
      </c>
      <c r="U403" s="111">
        <v>2</v>
      </c>
      <c r="V403" s="105"/>
      <c r="AI403" s="436"/>
      <c r="AJ403" s="436"/>
      <c r="AK403" s="436"/>
    </row>
    <row r="404" spans="2:37">
      <c r="B404" s="105"/>
      <c r="C404" s="445"/>
      <c r="D404" s="105"/>
      <c r="E404" s="105"/>
      <c r="F404" s="105"/>
      <c r="G404" s="105"/>
      <c r="H404" s="105">
        <v>20170627</v>
      </c>
      <c r="I404" s="111">
        <v>154</v>
      </c>
      <c r="J404" s="112" t="s">
        <v>1257</v>
      </c>
      <c r="K404" s="112" t="s">
        <v>850</v>
      </c>
      <c r="L404" s="111">
        <v>32</v>
      </c>
      <c r="M404" s="112" t="s">
        <v>1258</v>
      </c>
      <c r="N404" s="112" t="s">
        <v>882</v>
      </c>
      <c r="O404" s="112" t="s">
        <v>943</v>
      </c>
      <c r="P404" s="111">
        <v>3</v>
      </c>
      <c r="Q404" s="112" t="s">
        <v>1248</v>
      </c>
      <c r="R404" s="112" t="s">
        <v>860</v>
      </c>
      <c r="S404" s="112" t="s">
        <v>894</v>
      </c>
      <c r="T404" s="112" t="s">
        <v>882</v>
      </c>
      <c r="U404" s="111">
        <v>2</v>
      </c>
      <c r="V404" s="105"/>
      <c r="AI404" s="436"/>
      <c r="AJ404" s="436"/>
      <c r="AK404" s="436"/>
    </row>
    <row r="405" spans="2:37" ht="42" customHeight="1">
      <c r="B405" s="105">
        <v>3.3</v>
      </c>
      <c r="C405" s="445"/>
      <c r="D405" s="105"/>
      <c r="E405" s="105"/>
      <c r="F405" s="105"/>
      <c r="G405" s="105"/>
      <c r="H405" s="105">
        <v>20171017</v>
      </c>
      <c r="I405" s="111">
        <v>149</v>
      </c>
      <c r="J405" s="112" t="s">
        <v>870</v>
      </c>
      <c r="K405" s="112" t="s">
        <v>850</v>
      </c>
      <c r="L405" s="111">
        <v>31</v>
      </c>
      <c r="M405" s="112" t="s">
        <v>1259</v>
      </c>
      <c r="N405" s="112" t="s">
        <v>850</v>
      </c>
      <c r="O405" s="112" t="s">
        <v>850</v>
      </c>
      <c r="P405" s="111">
        <v>3</v>
      </c>
      <c r="Q405" s="112" t="s">
        <v>1187</v>
      </c>
      <c r="R405" s="112" t="s">
        <v>882</v>
      </c>
      <c r="S405" s="112" t="s">
        <v>854</v>
      </c>
      <c r="T405" s="112" t="s">
        <v>892</v>
      </c>
      <c r="U405" s="111">
        <v>2</v>
      </c>
      <c r="V405" s="105"/>
      <c r="AI405" s="436"/>
      <c r="AJ405" s="436"/>
      <c r="AK405" s="436"/>
    </row>
    <row r="406" spans="2:37" ht="13.5" customHeight="1">
      <c r="B406" s="105">
        <v>3.4</v>
      </c>
      <c r="C406" s="445" t="s">
        <v>1260</v>
      </c>
      <c r="D406" s="105"/>
      <c r="E406" s="105"/>
      <c r="F406" s="105"/>
      <c r="G406" s="105"/>
      <c r="H406" s="105">
        <v>20180207</v>
      </c>
      <c r="I406" s="111">
        <v>186</v>
      </c>
      <c r="J406" s="112" t="s">
        <v>1261</v>
      </c>
      <c r="K406" s="112" t="s">
        <v>70</v>
      </c>
      <c r="L406" s="111">
        <v>74</v>
      </c>
      <c r="M406" s="112" t="s">
        <v>1262</v>
      </c>
      <c r="N406" s="112" t="s">
        <v>853</v>
      </c>
      <c r="O406" s="112" t="s">
        <v>888</v>
      </c>
      <c r="P406" s="111">
        <v>9</v>
      </c>
      <c r="Q406" s="112" t="s">
        <v>976</v>
      </c>
      <c r="R406" s="112" t="s">
        <v>860</v>
      </c>
      <c r="S406" s="112" t="s">
        <v>924</v>
      </c>
      <c r="T406" s="112" t="s">
        <v>869</v>
      </c>
      <c r="U406" s="111">
        <v>2</v>
      </c>
      <c r="V406" s="105"/>
      <c r="AI406" s="436">
        <f>AJ406</f>
        <v>18</v>
      </c>
      <c r="AJ406" s="436">
        <f>9*2</f>
        <v>18</v>
      </c>
      <c r="AK406" s="436">
        <f>50*2</f>
        <v>100</v>
      </c>
    </row>
    <row r="407" spans="2:37">
      <c r="B407" s="105"/>
      <c r="C407" s="445"/>
      <c r="D407" s="105"/>
      <c r="E407" s="105"/>
      <c r="F407" s="105"/>
      <c r="G407" s="105"/>
      <c r="H407" s="105">
        <v>20160914</v>
      </c>
      <c r="I407" s="111">
        <v>181</v>
      </c>
      <c r="J407" s="112" t="s">
        <v>1248</v>
      </c>
      <c r="K407" s="112" t="s">
        <v>853</v>
      </c>
      <c r="L407" s="111">
        <v>70</v>
      </c>
      <c r="M407" s="112" t="s">
        <v>899</v>
      </c>
      <c r="N407" s="112" t="s">
        <v>850</v>
      </c>
      <c r="O407" s="112" t="s">
        <v>1074</v>
      </c>
      <c r="P407" s="111">
        <v>8</v>
      </c>
      <c r="Q407" s="112" t="s">
        <v>1263</v>
      </c>
      <c r="R407" s="112" t="s">
        <v>865</v>
      </c>
      <c r="S407" s="112" t="s">
        <v>887</v>
      </c>
      <c r="T407" s="112" t="s">
        <v>882</v>
      </c>
      <c r="U407" s="111">
        <v>2</v>
      </c>
      <c r="V407" s="105"/>
      <c r="AI407" s="436"/>
      <c r="AJ407" s="436"/>
      <c r="AK407" s="436"/>
    </row>
    <row r="408" spans="2:37">
      <c r="B408" s="105"/>
      <c r="C408" s="445"/>
      <c r="D408" s="105"/>
      <c r="E408" s="105"/>
      <c r="F408" s="105"/>
      <c r="G408" s="105"/>
      <c r="H408" s="105">
        <v>20180802</v>
      </c>
      <c r="I408" s="111">
        <v>173</v>
      </c>
      <c r="J408" s="112" t="s">
        <v>1243</v>
      </c>
      <c r="K408" s="112" t="s">
        <v>860</v>
      </c>
      <c r="L408" s="111">
        <v>63</v>
      </c>
      <c r="M408" s="112" t="s">
        <v>1264</v>
      </c>
      <c r="N408" s="112" t="s">
        <v>860</v>
      </c>
      <c r="O408" s="112" t="s">
        <v>872</v>
      </c>
      <c r="P408" s="111">
        <v>8</v>
      </c>
      <c r="Q408" s="112" t="s">
        <v>1126</v>
      </c>
      <c r="R408" s="112" t="s">
        <v>860</v>
      </c>
      <c r="S408" s="112" t="s">
        <v>924</v>
      </c>
      <c r="T408" s="112" t="s">
        <v>974</v>
      </c>
      <c r="U408" s="111">
        <v>2</v>
      </c>
      <c r="V408" s="105"/>
      <c r="AI408" s="436"/>
      <c r="AJ408" s="436"/>
      <c r="AK408" s="436"/>
    </row>
    <row r="409" spans="2:37">
      <c r="B409" s="105"/>
      <c r="C409" s="445"/>
      <c r="D409" s="105"/>
      <c r="E409" s="105"/>
      <c r="F409" s="105"/>
      <c r="G409" s="105"/>
      <c r="H409" s="105">
        <v>20161022</v>
      </c>
      <c r="I409" s="111">
        <v>171</v>
      </c>
      <c r="J409" s="112" t="s">
        <v>1265</v>
      </c>
      <c r="K409" s="112" t="s">
        <v>882</v>
      </c>
      <c r="L409" s="111">
        <v>59</v>
      </c>
      <c r="M409" s="112" t="s">
        <v>1266</v>
      </c>
      <c r="N409" s="112" t="s">
        <v>860</v>
      </c>
      <c r="O409" s="112" t="s">
        <v>852</v>
      </c>
      <c r="P409" s="111">
        <v>7</v>
      </c>
      <c r="Q409" s="112" t="s">
        <v>1019</v>
      </c>
      <c r="R409" s="112" t="s">
        <v>882</v>
      </c>
      <c r="S409" s="112" t="s">
        <v>888</v>
      </c>
      <c r="T409" s="112" t="s">
        <v>860</v>
      </c>
      <c r="U409" s="111">
        <v>2</v>
      </c>
      <c r="V409" s="105"/>
      <c r="AI409" s="436"/>
      <c r="AJ409" s="436"/>
      <c r="AK409" s="436"/>
    </row>
    <row r="410" spans="2:37">
      <c r="B410" s="105"/>
      <c r="C410" s="445"/>
      <c r="D410" s="105"/>
      <c r="E410" s="105"/>
      <c r="F410" s="105"/>
      <c r="G410" s="105"/>
      <c r="H410" s="105">
        <v>20180206</v>
      </c>
      <c r="I410" s="111">
        <v>165</v>
      </c>
      <c r="J410" s="112" t="s">
        <v>1267</v>
      </c>
      <c r="K410" s="112" t="s">
        <v>856</v>
      </c>
      <c r="L410" s="111">
        <v>59</v>
      </c>
      <c r="M410" s="112" t="s">
        <v>1268</v>
      </c>
      <c r="N410" s="112" t="s">
        <v>902</v>
      </c>
      <c r="O410" s="112" t="s">
        <v>914</v>
      </c>
      <c r="P410" s="111">
        <v>7</v>
      </c>
      <c r="Q410" s="112" t="s">
        <v>1178</v>
      </c>
      <c r="R410" s="112" t="s">
        <v>882</v>
      </c>
      <c r="S410" s="112" t="s">
        <v>882</v>
      </c>
      <c r="T410" s="112" t="s">
        <v>856</v>
      </c>
      <c r="U410" s="111">
        <v>2</v>
      </c>
      <c r="V410" s="105"/>
      <c r="AI410" s="436"/>
      <c r="AJ410" s="436"/>
      <c r="AK410" s="436"/>
    </row>
    <row r="411" spans="2:37">
      <c r="B411" s="105"/>
      <c r="C411" s="445"/>
      <c r="D411" s="105"/>
      <c r="E411" s="105"/>
      <c r="F411" s="105"/>
      <c r="G411" s="105"/>
      <c r="H411" s="105">
        <v>20170601</v>
      </c>
      <c r="I411" s="111">
        <v>164</v>
      </c>
      <c r="J411" s="112" t="s">
        <v>1126</v>
      </c>
      <c r="K411" s="112" t="s">
        <v>860</v>
      </c>
      <c r="L411" s="111">
        <v>56</v>
      </c>
      <c r="M411" s="112" t="s">
        <v>899</v>
      </c>
      <c r="N411" s="112" t="s">
        <v>850</v>
      </c>
      <c r="O411" s="112" t="s">
        <v>877</v>
      </c>
      <c r="P411" s="111">
        <v>7</v>
      </c>
      <c r="Q411" s="112" t="s">
        <v>1269</v>
      </c>
      <c r="R411" s="112" t="s">
        <v>887</v>
      </c>
      <c r="S411" s="112" t="s">
        <v>875</v>
      </c>
      <c r="T411" s="112" t="s">
        <v>871</v>
      </c>
      <c r="U411" s="111">
        <v>2</v>
      </c>
      <c r="V411" s="105"/>
      <c r="AI411" s="436"/>
      <c r="AJ411" s="436"/>
      <c r="AK411" s="436"/>
    </row>
    <row r="412" spans="2:37">
      <c r="B412" s="105"/>
      <c r="C412" s="445"/>
      <c r="D412" s="105"/>
      <c r="E412" s="105"/>
      <c r="F412" s="105"/>
      <c r="G412" s="105"/>
      <c r="H412" s="105">
        <v>20160926</v>
      </c>
      <c r="I412" s="111">
        <v>159</v>
      </c>
      <c r="J412" s="112" t="s">
        <v>1270</v>
      </c>
      <c r="K412" s="112" t="s">
        <v>865</v>
      </c>
      <c r="L412" s="111">
        <v>51</v>
      </c>
      <c r="M412" s="112" t="s">
        <v>1271</v>
      </c>
      <c r="N412" s="112" t="s">
        <v>882</v>
      </c>
      <c r="O412" s="112" t="s">
        <v>880</v>
      </c>
      <c r="P412" s="111">
        <v>6</v>
      </c>
      <c r="Q412" s="112" t="s">
        <v>1114</v>
      </c>
      <c r="R412" s="112" t="s">
        <v>882</v>
      </c>
      <c r="S412" s="112" t="s">
        <v>945</v>
      </c>
      <c r="T412" s="112" t="s">
        <v>974</v>
      </c>
      <c r="U412" s="111">
        <v>2</v>
      </c>
      <c r="V412" s="105"/>
      <c r="AI412" s="436"/>
      <c r="AJ412" s="436"/>
      <c r="AK412" s="436"/>
    </row>
    <row r="413" spans="2:37">
      <c r="B413" s="105"/>
      <c r="C413" s="445"/>
      <c r="D413" s="105"/>
      <c r="E413" s="105"/>
      <c r="F413" s="105"/>
      <c r="G413" s="105"/>
      <c r="H413" s="105">
        <v>20180808</v>
      </c>
      <c r="I413" s="111">
        <v>159</v>
      </c>
      <c r="J413" s="112" t="s">
        <v>1272</v>
      </c>
      <c r="K413" s="112" t="s">
        <v>859</v>
      </c>
      <c r="L413" s="111">
        <v>51</v>
      </c>
      <c r="M413" s="112" t="s">
        <v>912</v>
      </c>
      <c r="N413" s="112" t="s">
        <v>887</v>
      </c>
      <c r="O413" s="112" t="s">
        <v>872</v>
      </c>
      <c r="P413" s="111">
        <v>6</v>
      </c>
      <c r="Q413" s="112" t="s">
        <v>1106</v>
      </c>
      <c r="R413" s="112" t="s">
        <v>70</v>
      </c>
      <c r="S413" s="112" t="s">
        <v>875</v>
      </c>
      <c r="T413" s="112" t="s">
        <v>850</v>
      </c>
      <c r="U413" s="111">
        <v>2</v>
      </c>
      <c r="V413" s="105"/>
      <c r="AI413" s="436"/>
      <c r="AJ413" s="436"/>
      <c r="AK413" s="436"/>
    </row>
    <row r="414" spans="2:37">
      <c r="B414" s="105"/>
      <c r="C414" s="445"/>
      <c r="D414" s="105"/>
      <c r="E414" s="105"/>
      <c r="F414" s="105"/>
      <c r="G414" s="105"/>
      <c r="H414" s="105">
        <v>20161014</v>
      </c>
      <c r="I414" s="111">
        <v>151</v>
      </c>
      <c r="J414" s="112" t="s">
        <v>1243</v>
      </c>
      <c r="K414" s="112" t="s">
        <v>945</v>
      </c>
      <c r="L414" s="111">
        <v>49</v>
      </c>
      <c r="M414" s="112" t="s">
        <v>1273</v>
      </c>
      <c r="N414" s="112" t="s">
        <v>860</v>
      </c>
      <c r="O414" s="112" t="s">
        <v>963</v>
      </c>
      <c r="P414" s="111">
        <v>6</v>
      </c>
      <c r="Q414" s="112" t="s">
        <v>1274</v>
      </c>
      <c r="R414" s="112" t="s">
        <v>887</v>
      </c>
      <c r="S414" s="112" t="s">
        <v>977</v>
      </c>
      <c r="T414" s="112" t="s">
        <v>871</v>
      </c>
      <c r="U414" s="111">
        <v>2</v>
      </c>
      <c r="V414" s="105"/>
      <c r="AI414" s="436"/>
      <c r="AJ414" s="436"/>
      <c r="AK414" s="436"/>
    </row>
    <row r="415" spans="2:37" ht="42" customHeight="1">
      <c r="B415" s="105">
        <v>3.4</v>
      </c>
      <c r="C415" s="445"/>
      <c r="D415" s="105"/>
      <c r="E415" s="105"/>
      <c r="F415" s="105"/>
      <c r="G415" s="105"/>
      <c r="H415" s="105">
        <v>20180205</v>
      </c>
      <c r="I415" s="111">
        <v>149</v>
      </c>
      <c r="J415" s="112" t="s">
        <v>1275</v>
      </c>
      <c r="K415" s="112" t="s">
        <v>859</v>
      </c>
      <c r="L415" s="111">
        <v>48</v>
      </c>
      <c r="M415" s="112" t="s">
        <v>1276</v>
      </c>
      <c r="N415" s="112" t="s">
        <v>865</v>
      </c>
      <c r="O415" s="112" t="s">
        <v>880</v>
      </c>
      <c r="P415" s="111">
        <v>6</v>
      </c>
      <c r="Q415" s="112" t="s">
        <v>1203</v>
      </c>
      <c r="R415" s="112" t="s">
        <v>887</v>
      </c>
      <c r="S415" s="112" t="s">
        <v>963</v>
      </c>
      <c r="T415" s="112" t="s">
        <v>945</v>
      </c>
      <c r="U415" s="111">
        <v>2</v>
      </c>
      <c r="V415" s="105"/>
      <c r="AI415" s="436"/>
      <c r="AJ415" s="436"/>
      <c r="AK415" s="436"/>
    </row>
    <row r="416" spans="2:37" ht="13.5" customHeight="1">
      <c r="B416" s="105">
        <v>1.1000000000000001</v>
      </c>
      <c r="C416" s="445" t="s">
        <v>1277</v>
      </c>
      <c r="D416" s="105"/>
      <c r="E416" s="105"/>
      <c r="F416" s="105"/>
      <c r="G416" s="105"/>
      <c r="H416" s="105">
        <v>20151010</v>
      </c>
      <c r="I416" s="111">
        <v>20611</v>
      </c>
      <c r="J416" s="112" t="s">
        <v>1117</v>
      </c>
      <c r="K416" s="112" t="s">
        <v>884</v>
      </c>
      <c r="L416" s="111">
        <v>20338</v>
      </c>
      <c r="M416" s="112" t="s">
        <v>1117</v>
      </c>
      <c r="N416" s="112" t="s">
        <v>884</v>
      </c>
      <c r="O416" s="112" t="s">
        <v>852</v>
      </c>
      <c r="P416" s="111">
        <v>20338</v>
      </c>
      <c r="Q416" s="112" t="s">
        <v>1117</v>
      </c>
      <c r="R416" s="112" t="s">
        <v>884</v>
      </c>
      <c r="S416" s="112" t="s">
        <v>852</v>
      </c>
      <c r="T416" s="112" t="s">
        <v>961</v>
      </c>
      <c r="U416" s="111">
        <v>17289</v>
      </c>
      <c r="V416" s="105"/>
      <c r="AI416" s="436">
        <f>AJ416</f>
        <v>100</v>
      </c>
      <c r="AJ416" s="436">
        <f>50*2</f>
        <v>100</v>
      </c>
      <c r="AK416" s="436">
        <f>100*2</f>
        <v>200</v>
      </c>
    </row>
    <row r="417" spans="2:37">
      <c r="B417" s="105"/>
      <c r="C417" s="445"/>
      <c r="D417" s="105"/>
      <c r="E417" s="105"/>
      <c r="F417" s="105"/>
      <c r="G417" s="105"/>
      <c r="H417" s="105">
        <v>20161227</v>
      </c>
      <c r="I417" s="111">
        <v>11970</v>
      </c>
      <c r="J417" s="112" t="s">
        <v>1278</v>
      </c>
      <c r="K417" s="112" t="s">
        <v>882</v>
      </c>
      <c r="L417" s="111">
        <v>11433</v>
      </c>
      <c r="M417" s="112" t="s">
        <v>1278</v>
      </c>
      <c r="N417" s="112" t="s">
        <v>882</v>
      </c>
      <c r="O417" s="112" t="s">
        <v>902</v>
      </c>
      <c r="P417" s="111">
        <v>11405</v>
      </c>
      <c r="Q417" s="112" t="s">
        <v>1278</v>
      </c>
      <c r="R417" s="112" t="s">
        <v>882</v>
      </c>
      <c r="S417" s="112" t="s">
        <v>902</v>
      </c>
      <c r="T417" s="112" t="s">
        <v>926</v>
      </c>
      <c r="U417" s="111">
        <v>11405</v>
      </c>
      <c r="V417" s="105"/>
      <c r="AI417" s="436"/>
      <c r="AJ417" s="436"/>
      <c r="AK417" s="436"/>
    </row>
    <row r="418" spans="2:37">
      <c r="B418" s="105"/>
      <c r="C418" s="445"/>
      <c r="D418" s="105"/>
      <c r="E418" s="105"/>
      <c r="F418" s="105"/>
      <c r="G418" s="105"/>
      <c r="H418" s="105">
        <v>20151008</v>
      </c>
      <c r="I418" s="111">
        <v>11329</v>
      </c>
      <c r="J418" s="112" t="s">
        <v>1118</v>
      </c>
      <c r="K418" s="112" t="s">
        <v>868</v>
      </c>
      <c r="L418" s="111">
        <v>11109</v>
      </c>
      <c r="M418" s="112" t="s">
        <v>1118</v>
      </c>
      <c r="N418" s="112" t="s">
        <v>868</v>
      </c>
      <c r="O418" s="112" t="s">
        <v>877</v>
      </c>
      <c r="P418" s="111">
        <v>11108</v>
      </c>
      <c r="Q418" s="112" t="s">
        <v>1118</v>
      </c>
      <c r="R418" s="112" t="s">
        <v>868</v>
      </c>
      <c r="S418" s="112" t="s">
        <v>877</v>
      </c>
      <c r="T418" s="112" t="s">
        <v>871</v>
      </c>
      <c r="U418" s="111">
        <v>8883</v>
      </c>
      <c r="V418" s="105"/>
      <c r="AI418" s="436"/>
      <c r="AJ418" s="436"/>
      <c r="AK418" s="436"/>
    </row>
    <row r="419" spans="2:37">
      <c r="B419" s="105"/>
      <c r="C419" s="445"/>
      <c r="D419" s="105"/>
      <c r="E419" s="105"/>
      <c r="F419" s="105"/>
      <c r="G419" s="105"/>
      <c r="H419" s="105">
        <v>20150116</v>
      </c>
      <c r="I419" s="111">
        <v>9707</v>
      </c>
      <c r="J419" s="112" t="s">
        <v>1279</v>
      </c>
      <c r="K419" s="112" t="s">
        <v>884</v>
      </c>
      <c r="L419" s="111">
        <v>9538</v>
      </c>
      <c r="M419" s="112" t="s">
        <v>1216</v>
      </c>
      <c r="N419" s="112" t="s">
        <v>897</v>
      </c>
      <c r="O419" s="112" t="s">
        <v>958</v>
      </c>
      <c r="P419" s="111">
        <v>8102</v>
      </c>
      <c r="Q419" s="112" t="s">
        <v>1216</v>
      </c>
      <c r="R419" s="112" t="s">
        <v>897</v>
      </c>
      <c r="S419" s="112" t="s">
        <v>958</v>
      </c>
      <c r="T419" s="112" t="s">
        <v>1044</v>
      </c>
      <c r="U419" s="111">
        <v>8102</v>
      </c>
      <c r="V419" s="105"/>
      <c r="AI419" s="436"/>
      <c r="AJ419" s="436"/>
      <c r="AK419" s="436"/>
    </row>
    <row r="420" spans="2:37">
      <c r="B420" s="105"/>
      <c r="C420" s="445"/>
      <c r="D420" s="105"/>
      <c r="E420" s="105"/>
      <c r="F420" s="105"/>
      <c r="G420" s="105"/>
      <c r="H420" s="105">
        <v>20160426</v>
      </c>
      <c r="I420" s="111">
        <v>9439</v>
      </c>
      <c r="J420" s="112" t="s">
        <v>1216</v>
      </c>
      <c r="K420" s="112" t="s">
        <v>897</v>
      </c>
      <c r="L420" s="111">
        <v>9198</v>
      </c>
      <c r="M420" s="112" t="s">
        <v>1279</v>
      </c>
      <c r="N420" s="112" t="s">
        <v>884</v>
      </c>
      <c r="O420" s="112" t="s">
        <v>992</v>
      </c>
      <c r="P420" s="111">
        <v>7719</v>
      </c>
      <c r="Q420" s="112" t="s">
        <v>1279</v>
      </c>
      <c r="R420" s="112" t="s">
        <v>884</v>
      </c>
      <c r="S420" s="112" t="s">
        <v>992</v>
      </c>
      <c r="T420" s="112" t="s">
        <v>968</v>
      </c>
      <c r="U420" s="111">
        <v>7719</v>
      </c>
      <c r="V420" s="105"/>
      <c r="AI420" s="436"/>
      <c r="AJ420" s="436"/>
      <c r="AK420" s="436"/>
    </row>
    <row r="421" spans="2:37">
      <c r="B421" s="105"/>
      <c r="C421" s="445"/>
      <c r="D421" s="105"/>
      <c r="E421" s="105"/>
      <c r="F421" s="105"/>
      <c r="G421" s="105"/>
      <c r="H421" s="105">
        <v>20150115</v>
      </c>
      <c r="I421" s="111">
        <v>6757</v>
      </c>
      <c r="J421" s="112" t="s">
        <v>1280</v>
      </c>
      <c r="K421" s="112" t="s">
        <v>884</v>
      </c>
      <c r="L421" s="111">
        <v>6620</v>
      </c>
      <c r="M421" s="112" t="s">
        <v>1280</v>
      </c>
      <c r="N421" s="112" t="s">
        <v>884</v>
      </c>
      <c r="O421" s="112" t="s">
        <v>963</v>
      </c>
      <c r="P421" s="111">
        <v>4514</v>
      </c>
      <c r="Q421" s="112" t="s">
        <v>1280</v>
      </c>
      <c r="R421" s="112" t="s">
        <v>884</v>
      </c>
      <c r="S421" s="112" t="s">
        <v>963</v>
      </c>
      <c r="T421" s="112" t="s">
        <v>902</v>
      </c>
      <c r="U421" s="111">
        <v>4514</v>
      </c>
      <c r="V421" s="105"/>
      <c r="AI421" s="436"/>
      <c r="AJ421" s="436"/>
      <c r="AK421" s="436"/>
    </row>
    <row r="422" spans="2:37">
      <c r="B422" s="105"/>
      <c r="C422" s="445"/>
      <c r="D422" s="105"/>
      <c r="E422" s="105"/>
      <c r="F422" s="105"/>
      <c r="G422" s="105"/>
      <c r="H422" s="105">
        <v>20150114</v>
      </c>
      <c r="I422" s="111">
        <v>5451</v>
      </c>
      <c r="J422" s="112" t="s">
        <v>1119</v>
      </c>
      <c r="K422" s="112" t="s">
        <v>884</v>
      </c>
      <c r="L422" s="111">
        <v>5297</v>
      </c>
      <c r="M422" s="112" t="s">
        <v>1119</v>
      </c>
      <c r="N422" s="112" t="s">
        <v>884</v>
      </c>
      <c r="O422" s="112" t="s">
        <v>923</v>
      </c>
      <c r="P422" s="111">
        <v>3703</v>
      </c>
      <c r="Q422" s="112" t="s">
        <v>1119</v>
      </c>
      <c r="R422" s="112" t="s">
        <v>884</v>
      </c>
      <c r="S422" s="112" t="s">
        <v>923</v>
      </c>
      <c r="T422" s="112" t="s">
        <v>70</v>
      </c>
      <c r="U422" s="111">
        <v>3703</v>
      </c>
      <c r="V422" s="105"/>
      <c r="AI422" s="436"/>
      <c r="AJ422" s="436"/>
      <c r="AK422" s="436"/>
    </row>
    <row r="423" spans="2:37">
      <c r="B423" s="105"/>
      <c r="C423" s="445"/>
      <c r="D423" s="105"/>
      <c r="E423" s="105"/>
      <c r="F423" s="105"/>
      <c r="G423" s="105"/>
      <c r="H423" s="105">
        <v>20141202</v>
      </c>
      <c r="I423" s="111">
        <v>4612</v>
      </c>
      <c r="J423" s="112" t="s">
        <v>1281</v>
      </c>
      <c r="K423" s="112" t="s">
        <v>884</v>
      </c>
      <c r="L423" s="111">
        <v>4562</v>
      </c>
      <c r="M423" s="112" t="s">
        <v>1281</v>
      </c>
      <c r="N423" s="112" t="s">
        <v>884</v>
      </c>
      <c r="O423" s="112" t="s">
        <v>850</v>
      </c>
      <c r="P423" s="111">
        <v>3027</v>
      </c>
      <c r="Q423" s="112" t="s">
        <v>1117</v>
      </c>
      <c r="R423" s="112" t="s">
        <v>884</v>
      </c>
      <c r="S423" s="112" t="s">
        <v>852</v>
      </c>
      <c r="T423" s="112" t="s">
        <v>887</v>
      </c>
      <c r="U423" s="111">
        <v>3049</v>
      </c>
      <c r="V423" s="105"/>
      <c r="AI423" s="436"/>
      <c r="AJ423" s="436"/>
      <c r="AK423" s="436"/>
    </row>
    <row r="424" spans="2:37">
      <c r="B424" s="105"/>
      <c r="C424" s="445"/>
      <c r="D424" s="105"/>
      <c r="E424" s="105"/>
      <c r="F424" s="105"/>
      <c r="G424" s="105"/>
      <c r="H424" s="105">
        <v>20150105</v>
      </c>
      <c r="I424" s="111">
        <v>4047</v>
      </c>
      <c r="J424" s="112" t="s">
        <v>1282</v>
      </c>
      <c r="K424" s="112" t="s">
        <v>884</v>
      </c>
      <c r="L424" s="111">
        <v>3974</v>
      </c>
      <c r="M424" s="112" t="s">
        <v>1282</v>
      </c>
      <c r="N424" s="112" t="s">
        <v>884</v>
      </c>
      <c r="O424" s="112" t="s">
        <v>1024</v>
      </c>
      <c r="P424" s="111">
        <v>2665</v>
      </c>
      <c r="Q424" s="112" t="s">
        <v>1281</v>
      </c>
      <c r="R424" s="112" t="s">
        <v>884</v>
      </c>
      <c r="S424" s="112" t="s">
        <v>850</v>
      </c>
      <c r="T424" s="112" t="s">
        <v>921</v>
      </c>
      <c r="U424" s="111">
        <v>3027</v>
      </c>
      <c r="V424" s="105"/>
      <c r="AI424" s="436"/>
      <c r="AJ424" s="436"/>
      <c r="AK424" s="436"/>
    </row>
    <row r="425" spans="2:37" ht="28" customHeight="1">
      <c r="B425" s="105">
        <v>1.1000000000000001</v>
      </c>
      <c r="C425" s="445"/>
      <c r="D425" s="105"/>
      <c r="E425" s="105"/>
      <c r="F425" s="105"/>
      <c r="G425" s="105"/>
      <c r="H425" s="105">
        <v>20180807</v>
      </c>
      <c r="I425" s="111">
        <v>3657</v>
      </c>
      <c r="J425" s="112" t="s">
        <v>1283</v>
      </c>
      <c r="K425" s="112" t="s">
        <v>884</v>
      </c>
      <c r="L425" s="111">
        <v>2894</v>
      </c>
      <c r="M425" s="112" t="s">
        <v>1280</v>
      </c>
      <c r="N425" s="112" t="s">
        <v>884</v>
      </c>
      <c r="O425" s="112" t="s">
        <v>877</v>
      </c>
      <c r="P425" s="111">
        <v>2106</v>
      </c>
      <c r="Q425" s="112" t="s">
        <v>1282</v>
      </c>
      <c r="R425" s="112" t="s">
        <v>884</v>
      </c>
      <c r="S425" s="112" t="s">
        <v>1024</v>
      </c>
      <c r="T425" s="112" t="s">
        <v>863</v>
      </c>
      <c r="U425" s="111">
        <v>2665</v>
      </c>
      <c r="V425" s="105"/>
      <c r="AI425" s="436"/>
      <c r="AJ425" s="436"/>
      <c r="AK425" s="436"/>
    </row>
    <row r="426" spans="2:37" ht="13.5" customHeight="1">
      <c r="B426" s="105">
        <v>1.2</v>
      </c>
      <c r="C426" s="445" t="s">
        <v>1284</v>
      </c>
      <c r="D426" s="105"/>
      <c r="E426" s="105"/>
      <c r="F426" s="105"/>
      <c r="G426" s="105"/>
      <c r="H426" s="105">
        <v>20171109</v>
      </c>
      <c r="I426" s="111">
        <v>481</v>
      </c>
      <c r="J426" s="112" t="s">
        <v>964</v>
      </c>
      <c r="K426" s="112" t="s">
        <v>945</v>
      </c>
      <c r="L426" s="111">
        <v>99</v>
      </c>
      <c r="M426" s="112" t="s">
        <v>1131</v>
      </c>
      <c r="N426" s="112" t="s">
        <v>850</v>
      </c>
      <c r="O426" s="112" t="s">
        <v>931</v>
      </c>
      <c r="P426" s="111">
        <v>47</v>
      </c>
      <c r="Q426" s="112" t="s">
        <v>1131</v>
      </c>
      <c r="R426" s="112" t="s">
        <v>850</v>
      </c>
      <c r="S426" s="112" t="s">
        <v>931</v>
      </c>
      <c r="T426" s="112" t="s">
        <v>875</v>
      </c>
      <c r="U426" s="111">
        <v>46</v>
      </c>
      <c r="V426" s="105"/>
      <c r="AI426" s="436">
        <f>AJ426</f>
        <v>100</v>
      </c>
      <c r="AJ426" s="436">
        <f>50*2</f>
        <v>100</v>
      </c>
      <c r="AK426" s="436">
        <f>100*2</f>
        <v>200</v>
      </c>
    </row>
    <row r="427" spans="2:37">
      <c r="B427" s="105"/>
      <c r="C427" s="445"/>
      <c r="D427" s="105"/>
      <c r="E427" s="105"/>
      <c r="F427" s="105"/>
      <c r="G427" s="105"/>
      <c r="H427" s="105">
        <v>20180108</v>
      </c>
      <c r="I427" s="111">
        <v>478</v>
      </c>
      <c r="J427" s="112" t="s">
        <v>1170</v>
      </c>
      <c r="K427" s="112" t="s">
        <v>860</v>
      </c>
      <c r="L427" s="111">
        <v>80</v>
      </c>
      <c r="M427" s="112" t="s">
        <v>1253</v>
      </c>
      <c r="N427" s="112" t="s">
        <v>850</v>
      </c>
      <c r="O427" s="112" t="s">
        <v>877</v>
      </c>
      <c r="P427" s="111">
        <v>34</v>
      </c>
      <c r="Q427" s="112" t="s">
        <v>1253</v>
      </c>
      <c r="R427" s="112" t="s">
        <v>850</v>
      </c>
      <c r="S427" s="112" t="s">
        <v>877</v>
      </c>
      <c r="T427" s="112" t="s">
        <v>872</v>
      </c>
      <c r="U427" s="111">
        <v>34</v>
      </c>
      <c r="V427" s="105"/>
      <c r="AI427" s="436"/>
      <c r="AJ427" s="436"/>
      <c r="AK427" s="436"/>
    </row>
    <row r="428" spans="2:37">
      <c r="B428" s="105"/>
      <c r="C428" s="445"/>
      <c r="D428" s="105"/>
      <c r="E428" s="105"/>
      <c r="F428" s="105"/>
      <c r="G428" s="105"/>
      <c r="H428" s="105">
        <v>20180207</v>
      </c>
      <c r="I428" s="111">
        <v>475</v>
      </c>
      <c r="J428" s="112" t="s">
        <v>1187</v>
      </c>
      <c r="K428" s="112" t="s">
        <v>860</v>
      </c>
      <c r="L428" s="111">
        <v>74</v>
      </c>
      <c r="M428" s="112" t="s">
        <v>1285</v>
      </c>
      <c r="N428" s="112" t="s">
        <v>882</v>
      </c>
      <c r="O428" s="112" t="s">
        <v>70</v>
      </c>
      <c r="P428" s="111">
        <v>33</v>
      </c>
      <c r="Q428" s="112" t="s">
        <v>1285</v>
      </c>
      <c r="R428" s="112" t="s">
        <v>882</v>
      </c>
      <c r="S428" s="112" t="s">
        <v>70</v>
      </c>
      <c r="T428" s="112" t="s">
        <v>864</v>
      </c>
      <c r="U428" s="111">
        <v>33</v>
      </c>
      <c r="V428" s="105"/>
      <c r="AI428" s="436"/>
      <c r="AJ428" s="436"/>
      <c r="AK428" s="436"/>
    </row>
    <row r="429" spans="2:37">
      <c r="B429" s="105"/>
      <c r="C429" s="445"/>
      <c r="D429" s="105"/>
      <c r="E429" s="105"/>
      <c r="F429" s="105"/>
      <c r="G429" s="105"/>
      <c r="H429" s="105">
        <v>20180709</v>
      </c>
      <c r="I429" s="111">
        <v>455</v>
      </c>
      <c r="J429" s="112" t="s">
        <v>993</v>
      </c>
      <c r="K429" s="112" t="s">
        <v>860</v>
      </c>
      <c r="L429" s="111">
        <v>72</v>
      </c>
      <c r="M429" s="112" t="s">
        <v>1062</v>
      </c>
      <c r="N429" s="112" t="s">
        <v>897</v>
      </c>
      <c r="O429" s="112" t="s">
        <v>921</v>
      </c>
      <c r="P429" s="111">
        <v>32</v>
      </c>
      <c r="Q429" s="112" t="s">
        <v>1255</v>
      </c>
      <c r="R429" s="112" t="s">
        <v>902</v>
      </c>
      <c r="S429" s="112" t="s">
        <v>914</v>
      </c>
      <c r="T429" s="112" t="s">
        <v>924</v>
      </c>
      <c r="U429" s="111">
        <v>20</v>
      </c>
      <c r="V429" s="105"/>
      <c r="AI429" s="436"/>
      <c r="AJ429" s="436"/>
      <c r="AK429" s="436"/>
    </row>
    <row r="430" spans="2:37">
      <c r="B430" s="105"/>
      <c r="C430" s="445"/>
      <c r="D430" s="105"/>
      <c r="E430" s="105"/>
      <c r="F430" s="105"/>
      <c r="G430" s="105"/>
      <c r="H430" s="105">
        <v>20180109</v>
      </c>
      <c r="I430" s="111">
        <v>451</v>
      </c>
      <c r="J430" s="112" t="s">
        <v>1051</v>
      </c>
      <c r="K430" s="112" t="s">
        <v>860</v>
      </c>
      <c r="L430" s="111">
        <v>71</v>
      </c>
      <c r="M430" s="112" t="s">
        <v>964</v>
      </c>
      <c r="N430" s="112" t="s">
        <v>945</v>
      </c>
      <c r="O430" s="112" t="s">
        <v>857</v>
      </c>
      <c r="P430" s="111">
        <v>28</v>
      </c>
      <c r="Q430" s="112" t="s">
        <v>964</v>
      </c>
      <c r="R430" s="112" t="s">
        <v>945</v>
      </c>
      <c r="S430" s="112" t="s">
        <v>857</v>
      </c>
      <c r="T430" s="112" t="s">
        <v>868</v>
      </c>
      <c r="U430" s="111">
        <v>19</v>
      </c>
      <c r="V430" s="105"/>
      <c r="AI430" s="436"/>
      <c r="AJ430" s="436"/>
      <c r="AK430" s="436"/>
    </row>
    <row r="431" spans="2:37">
      <c r="B431" s="105"/>
      <c r="C431" s="445"/>
      <c r="D431" s="105"/>
      <c r="E431" s="105"/>
      <c r="F431" s="105"/>
      <c r="G431" s="105"/>
      <c r="H431" s="105">
        <v>20180205</v>
      </c>
      <c r="I431" s="111">
        <v>443</v>
      </c>
      <c r="J431" s="112" t="s">
        <v>1286</v>
      </c>
      <c r="K431" s="112" t="s">
        <v>70</v>
      </c>
      <c r="L431" s="111">
        <v>70</v>
      </c>
      <c r="M431" s="112" t="s">
        <v>1255</v>
      </c>
      <c r="N431" s="112" t="s">
        <v>902</v>
      </c>
      <c r="O431" s="112" t="s">
        <v>914</v>
      </c>
      <c r="P431" s="111">
        <v>20</v>
      </c>
      <c r="Q431" s="112" t="s">
        <v>1010</v>
      </c>
      <c r="R431" s="112" t="s">
        <v>853</v>
      </c>
      <c r="S431" s="112" t="s">
        <v>880</v>
      </c>
      <c r="T431" s="112" t="s">
        <v>885</v>
      </c>
      <c r="U431" s="111">
        <v>19</v>
      </c>
      <c r="V431" s="105"/>
      <c r="AI431" s="436"/>
      <c r="AJ431" s="436"/>
      <c r="AK431" s="436"/>
    </row>
    <row r="432" spans="2:37">
      <c r="B432" s="105"/>
      <c r="C432" s="445"/>
      <c r="D432" s="105"/>
      <c r="E432" s="105"/>
      <c r="F432" s="105"/>
      <c r="G432" s="105"/>
      <c r="H432" s="105">
        <v>20180129</v>
      </c>
      <c r="I432" s="111">
        <v>437</v>
      </c>
      <c r="J432" s="112" t="s">
        <v>919</v>
      </c>
      <c r="K432" s="112" t="s">
        <v>860</v>
      </c>
      <c r="L432" s="111">
        <v>69</v>
      </c>
      <c r="M432" s="112" t="s">
        <v>1062</v>
      </c>
      <c r="N432" s="112" t="s">
        <v>897</v>
      </c>
      <c r="O432" s="112" t="s">
        <v>897</v>
      </c>
      <c r="P432" s="111">
        <v>20</v>
      </c>
      <c r="Q432" s="112" t="s">
        <v>1062</v>
      </c>
      <c r="R432" s="112" t="s">
        <v>897</v>
      </c>
      <c r="S432" s="112" t="s">
        <v>897</v>
      </c>
      <c r="T432" s="112" t="s">
        <v>864</v>
      </c>
      <c r="U432" s="111">
        <v>19</v>
      </c>
      <c r="V432" s="105"/>
      <c r="AI432" s="436"/>
      <c r="AJ432" s="436"/>
      <c r="AK432" s="436"/>
    </row>
    <row r="433" spans="2:37">
      <c r="B433" s="105"/>
      <c r="C433" s="445"/>
      <c r="D433" s="105"/>
      <c r="E433" s="105"/>
      <c r="F433" s="105"/>
      <c r="G433" s="105"/>
      <c r="H433" s="105">
        <v>20180122</v>
      </c>
      <c r="I433" s="111">
        <v>433</v>
      </c>
      <c r="J433" s="112" t="s">
        <v>1287</v>
      </c>
      <c r="K433" s="112" t="s">
        <v>860</v>
      </c>
      <c r="L433" s="111">
        <v>68</v>
      </c>
      <c r="M433" s="112" t="s">
        <v>964</v>
      </c>
      <c r="N433" s="112" t="s">
        <v>945</v>
      </c>
      <c r="O433" s="112" t="s">
        <v>903</v>
      </c>
      <c r="P433" s="111">
        <v>19</v>
      </c>
      <c r="Q433" s="112" t="s">
        <v>964</v>
      </c>
      <c r="R433" s="112" t="s">
        <v>945</v>
      </c>
      <c r="S433" s="112" t="s">
        <v>903</v>
      </c>
      <c r="T433" s="112" t="s">
        <v>868</v>
      </c>
      <c r="U433" s="111">
        <v>19</v>
      </c>
      <c r="V433" s="105"/>
      <c r="AI433" s="436"/>
      <c r="AJ433" s="436"/>
      <c r="AK433" s="436"/>
    </row>
    <row r="434" spans="2:37">
      <c r="B434" s="105"/>
      <c r="C434" s="445"/>
      <c r="D434" s="105"/>
      <c r="E434" s="105"/>
      <c r="F434" s="105"/>
      <c r="G434" s="105"/>
      <c r="H434" s="105">
        <v>20171108</v>
      </c>
      <c r="I434" s="111">
        <v>430</v>
      </c>
      <c r="J434" s="112" t="s">
        <v>1050</v>
      </c>
      <c r="K434" s="112" t="s">
        <v>860</v>
      </c>
      <c r="L434" s="111">
        <v>67</v>
      </c>
      <c r="M434" s="112" t="s">
        <v>1010</v>
      </c>
      <c r="N434" s="112" t="s">
        <v>853</v>
      </c>
      <c r="O434" s="112" t="s">
        <v>880</v>
      </c>
      <c r="P434" s="111">
        <v>19</v>
      </c>
      <c r="Q434" s="112" t="s">
        <v>1062</v>
      </c>
      <c r="R434" s="112" t="s">
        <v>897</v>
      </c>
      <c r="S434" s="112" t="s">
        <v>921</v>
      </c>
      <c r="T434" s="112" t="s">
        <v>852</v>
      </c>
      <c r="U434" s="111">
        <v>18</v>
      </c>
      <c r="V434" s="105"/>
      <c r="AI434" s="436"/>
      <c r="AJ434" s="436"/>
      <c r="AK434" s="436"/>
    </row>
    <row r="435" spans="2:37" ht="28" customHeight="1">
      <c r="B435" s="105">
        <v>1.2</v>
      </c>
      <c r="C435" s="445"/>
      <c r="D435" s="105"/>
      <c r="E435" s="105"/>
      <c r="F435" s="105"/>
      <c r="G435" s="105"/>
      <c r="H435" s="105">
        <v>20180130</v>
      </c>
      <c r="I435" s="111">
        <v>424</v>
      </c>
      <c r="J435" s="112" t="s">
        <v>912</v>
      </c>
      <c r="K435" s="112" t="s">
        <v>860</v>
      </c>
      <c r="L435" s="111">
        <v>67</v>
      </c>
      <c r="M435" s="112" t="s">
        <v>964</v>
      </c>
      <c r="N435" s="112" t="s">
        <v>945</v>
      </c>
      <c r="O435" s="112" t="s">
        <v>946</v>
      </c>
      <c r="P435" s="111">
        <v>18</v>
      </c>
      <c r="Q435" s="112" t="s">
        <v>964</v>
      </c>
      <c r="R435" s="112" t="s">
        <v>945</v>
      </c>
      <c r="S435" s="112" t="s">
        <v>946</v>
      </c>
      <c r="T435" s="112" t="s">
        <v>970</v>
      </c>
      <c r="U435" s="111">
        <v>17</v>
      </c>
      <c r="V435" s="105"/>
      <c r="AI435" s="436"/>
      <c r="AJ435" s="436"/>
      <c r="AK435" s="436"/>
    </row>
    <row r="436" spans="2:37" ht="13.5" hidden="1" customHeight="1">
      <c r="B436" s="105">
        <v>2.1</v>
      </c>
      <c r="C436" s="445" t="s">
        <v>1288</v>
      </c>
      <c r="D436" s="105"/>
      <c r="E436" s="105"/>
      <c r="F436" s="105"/>
      <c r="G436" s="370" t="s">
        <v>1289</v>
      </c>
      <c r="H436" s="105">
        <v>20151010</v>
      </c>
      <c r="I436" s="111">
        <v>20455</v>
      </c>
      <c r="J436" s="112" t="s">
        <v>1117</v>
      </c>
      <c r="K436" s="112" t="s">
        <v>884</v>
      </c>
      <c r="L436" s="111">
        <v>20337</v>
      </c>
      <c r="M436" s="112" t="s">
        <v>1117</v>
      </c>
      <c r="N436" s="112" t="s">
        <v>884</v>
      </c>
      <c r="O436" s="112" t="s">
        <v>852</v>
      </c>
      <c r="P436" s="111">
        <v>20337</v>
      </c>
      <c r="Q436" s="112"/>
      <c r="R436" s="112"/>
      <c r="S436" s="112"/>
      <c r="T436" s="112"/>
      <c r="U436" s="111"/>
      <c r="V436" s="105"/>
    </row>
    <row r="437" spans="2:37" hidden="1">
      <c r="B437" s="105"/>
      <c r="C437" s="445"/>
      <c r="D437" s="105"/>
      <c r="E437" s="105"/>
      <c r="F437" s="105"/>
      <c r="G437" s="105"/>
      <c r="H437" s="105">
        <v>20151008</v>
      </c>
      <c r="I437" s="111">
        <v>11274</v>
      </c>
      <c r="J437" s="112" t="s">
        <v>1118</v>
      </c>
      <c r="K437" s="112" t="s">
        <v>868</v>
      </c>
      <c r="L437" s="111">
        <v>11109</v>
      </c>
      <c r="M437" s="112" t="s">
        <v>1118</v>
      </c>
      <c r="N437" s="112" t="s">
        <v>868</v>
      </c>
      <c r="O437" s="112" t="s">
        <v>877</v>
      </c>
      <c r="P437" s="111">
        <v>11108</v>
      </c>
      <c r="Q437" s="112"/>
      <c r="R437" s="112"/>
      <c r="S437" s="112"/>
      <c r="T437" s="112"/>
      <c r="U437" s="111"/>
      <c r="V437" s="105"/>
    </row>
    <row r="438" spans="2:37" hidden="1">
      <c r="B438" s="105"/>
      <c r="C438" s="445"/>
      <c r="D438" s="105"/>
      <c r="E438" s="105"/>
      <c r="F438" s="105"/>
      <c r="G438" s="105"/>
      <c r="H438" s="105">
        <v>20150116</v>
      </c>
      <c r="I438" s="111">
        <v>9616</v>
      </c>
      <c r="J438" s="112" t="s">
        <v>1279</v>
      </c>
      <c r="K438" s="112" t="s">
        <v>884</v>
      </c>
      <c r="L438" s="111">
        <v>9538</v>
      </c>
      <c r="M438" s="112" t="s">
        <v>1279</v>
      </c>
      <c r="N438" s="112" t="s">
        <v>884</v>
      </c>
      <c r="O438" s="112" t="s">
        <v>992</v>
      </c>
      <c r="P438" s="111">
        <v>9538</v>
      </c>
      <c r="Q438" s="112"/>
      <c r="R438" s="112"/>
      <c r="S438" s="112"/>
      <c r="T438" s="112"/>
      <c r="U438" s="111"/>
      <c r="V438" s="105"/>
    </row>
    <row r="439" spans="2:37" hidden="1">
      <c r="B439" s="105"/>
      <c r="C439" s="445"/>
      <c r="D439" s="105"/>
      <c r="E439" s="105"/>
      <c r="F439" s="105"/>
      <c r="G439" s="105"/>
      <c r="H439" s="105">
        <v>20160426</v>
      </c>
      <c r="I439" s="111">
        <v>9438</v>
      </c>
      <c r="J439" s="112" t="s">
        <v>1216</v>
      </c>
      <c r="K439" s="112" t="s">
        <v>897</v>
      </c>
      <c r="L439" s="111">
        <v>9194</v>
      </c>
      <c r="M439" s="112" t="s">
        <v>1216</v>
      </c>
      <c r="N439" s="112" t="s">
        <v>897</v>
      </c>
      <c r="O439" s="112" t="s">
        <v>958</v>
      </c>
      <c r="P439" s="111">
        <v>8097</v>
      </c>
      <c r="Q439" s="112"/>
      <c r="R439" s="112"/>
      <c r="S439" s="112"/>
      <c r="T439" s="112"/>
      <c r="U439" s="111"/>
      <c r="V439" s="105"/>
    </row>
    <row r="440" spans="2:37" hidden="1">
      <c r="B440" s="105"/>
      <c r="C440" s="445"/>
      <c r="D440" s="105"/>
      <c r="E440" s="105"/>
      <c r="F440" s="105"/>
      <c r="G440" s="105"/>
      <c r="H440" s="105">
        <v>20150115</v>
      </c>
      <c r="I440" s="111">
        <v>6692</v>
      </c>
      <c r="J440" s="112" t="s">
        <v>1280</v>
      </c>
      <c r="K440" s="112" t="s">
        <v>884</v>
      </c>
      <c r="L440" s="111">
        <v>6620</v>
      </c>
      <c r="M440" s="112" t="s">
        <v>1119</v>
      </c>
      <c r="N440" s="112" t="s">
        <v>884</v>
      </c>
      <c r="O440" s="112" t="s">
        <v>923</v>
      </c>
      <c r="P440" s="111">
        <v>5296</v>
      </c>
      <c r="Q440" s="112"/>
      <c r="R440" s="112"/>
      <c r="S440" s="112"/>
      <c r="T440" s="112"/>
      <c r="U440" s="111"/>
      <c r="V440" s="105"/>
    </row>
    <row r="441" spans="2:37" hidden="1">
      <c r="B441" s="105"/>
      <c r="C441" s="445"/>
      <c r="D441" s="105"/>
      <c r="E441" s="105"/>
      <c r="F441" s="105"/>
      <c r="G441" s="105"/>
      <c r="H441" s="105">
        <v>20150114</v>
      </c>
      <c r="I441" s="111">
        <v>5376</v>
      </c>
      <c r="J441" s="112" t="s">
        <v>1119</v>
      </c>
      <c r="K441" s="112" t="s">
        <v>884</v>
      </c>
      <c r="L441" s="111">
        <v>5296</v>
      </c>
      <c r="M441" s="112" t="s">
        <v>1281</v>
      </c>
      <c r="N441" s="112" t="s">
        <v>884</v>
      </c>
      <c r="O441" s="112" t="s">
        <v>850</v>
      </c>
      <c r="P441" s="111">
        <v>4562</v>
      </c>
      <c r="Q441" s="112"/>
      <c r="R441" s="112"/>
      <c r="S441" s="112"/>
      <c r="T441" s="112"/>
      <c r="U441" s="111"/>
      <c r="V441" s="105"/>
    </row>
    <row r="442" spans="2:37" hidden="1">
      <c r="B442" s="105"/>
      <c r="C442" s="445"/>
      <c r="D442" s="105"/>
      <c r="E442" s="105"/>
      <c r="F442" s="105"/>
      <c r="G442" s="105"/>
      <c r="H442" s="105">
        <v>20141202</v>
      </c>
      <c r="I442" s="111">
        <v>4574</v>
      </c>
      <c r="J442" s="112" t="s">
        <v>1281</v>
      </c>
      <c r="K442" s="112" t="s">
        <v>884</v>
      </c>
      <c r="L442" s="111">
        <v>4562</v>
      </c>
      <c r="M442" s="112" t="s">
        <v>1280</v>
      </c>
      <c r="N442" s="112" t="s">
        <v>884</v>
      </c>
      <c r="O442" s="112" t="s">
        <v>963</v>
      </c>
      <c r="P442" s="111">
        <v>4514</v>
      </c>
      <c r="Q442" s="112"/>
      <c r="R442" s="112"/>
      <c r="S442" s="112"/>
      <c r="T442" s="112"/>
      <c r="U442" s="111"/>
      <c r="V442" s="105"/>
    </row>
    <row r="443" spans="2:37" hidden="1">
      <c r="B443" s="105"/>
      <c r="C443" s="445"/>
      <c r="D443" s="105"/>
      <c r="E443" s="105"/>
      <c r="F443" s="105"/>
      <c r="G443" s="105"/>
      <c r="H443" s="105">
        <v>20150105</v>
      </c>
      <c r="I443" s="111">
        <v>4022</v>
      </c>
      <c r="J443" s="112" t="s">
        <v>1282</v>
      </c>
      <c r="K443" s="112" t="s">
        <v>884</v>
      </c>
      <c r="L443" s="111">
        <v>3974</v>
      </c>
      <c r="M443" s="112" t="s">
        <v>1282</v>
      </c>
      <c r="N443" s="112" t="s">
        <v>884</v>
      </c>
      <c r="O443" s="112" t="s">
        <v>1024</v>
      </c>
      <c r="P443" s="111">
        <v>3974</v>
      </c>
      <c r="Q443" s="112"/>
      <c r="R443" s="112"/>
      <c r="S443" s="112"/>
      <c r="T443" s="112"/>
      <c r="U443" s="111"/>
      <c r="V443" s="105"/>
    </row>
    <row r="444" spans="2:37" hidden="1">
      <c r="B444" s="105"/>
      <c r="C444" s="445"/>
      <c r="D444" s="105"/>
      <c r="E444" s="105"/>
      <c r="F444" s="105"/>
      <c r="G444" s="105"/>
      <c r="H444" s="105">
        <v>20150107</v>
      </c>
      <c r="I444" s="111">
        <v>3025</v>
      </c>
      <c r="J444" s="112" t="s">
        <v>1283</v>
      </c>
      <c r="K444" s="112" t="s">
        <v>884</v>
      </c>
      <c r="L444" s="111">
        <v>2894</v>
      </c>
      <c r="M444" s="112" t="s">
        <v>1290</v>
      </c>
      <c r="N444" s="112" t="s">
        <v>884</v>
      </c>
      <c r="O444" s="112" t="s">
        <v>892</v>
      </c>
      <c r="P444" s="111">
        <v>2585</v>
      </c>
      <c r="Q444" s="112"/>
      <c r="R444" s="112"/>
      <c r="S444" s="112"/>
      <c r="T444" s="112"/>
      <c r="U444" s="111"/>
      <c r="V444" s="105"/>
    </row>
    <row r="445" spans="2:37" hidden="1">
      <c r="B445" s="105"/>
      <c r="C445" s="445"/>
      <c r="D445" s="105"/>
      <c r="E445" s="105"/>
      <c r="F445" s="105"/>
      <c r="G445" s="105"/>
      <c r="H445" s="105">
        <v>20141030</v>
      </c>
      <c r="I445" s="111">
        <v>2903</v>
      </c>
      <c r="J445" s="112" t="s">
        <v>1290</v>
      </c>
      <c r="K445" s="112" t="s">
        <v>884</v>
      </c>
      <c r="L445" s="111">
        <v>2585</v>
      </c>
      <c r="M445" s="112" t="s">
        <v>1280</v>
      </c>
      <c r="N445" s="112" t="s">
        <v>884</v>
      </c>
      <c r="O445" s="112" t="s">
        <v>885</v>
      </c>
      <c r="P445" s="111">
        <v>2106</v>
      </c>
      <c r="Q445" s="112"/>
      <c r="R445" s="112"/>
      <c r="S445" s="112"/>
      <c r="T445" s="112"/>
      <c r="U445" s="111"/>
      <c r="V445" s="105"/>
    </row>
    <row r="446" spans="2:37" ht="42.3">
      <c r="B446" s="105"/>
      <c r="C446" s="445"/>
      <c r="D446" s="105"/>
      <c r="E446" s="105"/>
      <c r="F446" s="105"/>
      <c r="G446" s="370" t="s">
        <v>1291</v>
      </c>
      <c r="H446" s="105">
        <v>20160426</v>
      </c>
      <c r="I446" s="111">
        <v>9438</v>
      </c>
      <c r="J446" s="112" t="s">
        <v>1216</v>
      </c>
      <c r="K446" s="112" t="s">
        <v>897</v>
      </c>
      <c r="L446" s="111">
        <v>9194</v>
      </c>
      <c r="M446" s="112" t="s">
        <v>1216</v>
      </c>
      <c r="N446" s="112" t="s">
        <v>897</v>
      </c>
      <c r="O446" s="112" t="s">
        <v>958</v>
      </c>
      <c r="P446" s="111">
        <v>8097</v>
      </c>
      <c r="Q446" s="112" t="s">
        <v>1216</v>
      </c>
      <c r="R446" s="112" t="s">
        <v>897</v>
      </c>
      <c r="S446" s="112" t="s">
        <v>958</v>
      </c>
      <c r="T446" s="112" t="s">
        <v>1044</v>
      </c>
      <c r="U446" s="111">
        <v>8097</v>
      </c>
      <c r="V446" s="105"/>
      <c r="Y446" s="93"/>
      <c r="Z446" s="93"/>
      <c r="AA446" s="93"/>
      <c r="AB446" s="93"/>
      <c r="AC446" s="93"/>
      <c r="AD446" s="93"/>
      <c r="AE446" s="93"/>
      <c r="AF446" s="93"/>
      <c r="AI446" s="436">
        <f>AJ446</f>
        <v>100</v>
      </c>
      <c r="AJ446" s="436">
        <f>50*2</f>
        <v>100</v>
      </c>
      <c r="AK446" s="436">
        <f>180*2</f>
        <v>360</v>
      </c>
    </row>
    <row r="447" spans="2:37">
      <c r="B447" s="105"/>
      <c r="C447" s="445"/>
      <c r="D447" s="105"/>
      <c r="E447" s="105"/>
      <c r="F447" s="105"/>
      <c r="G447" s="105"/>
      <c r="H447" s="105">
        <v>20160829</v>
      </c>
      <c r="I447" s="111">
        <v>1564</v>
      </c>
      <c r="J447" s="112" t="s">
        <v>1220</v>
      </c>
      <c r="K447" s="112" t="s">
        <v>882</v>
      </c>
      <c r="L447" s="111">
        <v>1228</v>
      </c>
      <c r="M447" s="112" t="s">
        <v>1220</v>
      </c>
      <c r="N447" s="112" t="s">
        <v>882</v>
      </c>
      <c r="O447" s="112" t="s">
        <v>860</v>
      </c>
      <c r="P447" s="111">
        <v>1204</v>
      </c>
      <c r="Q447" s="112" t="s">
        <v>1220</v>
      </c>
      <c r="R447" s="112" t="s">
        <v>882</v>
      </c>
      <c r="S447" s="112" t="s">
        <v>860</v>
      </c>
      <c r="T447" s="112" t="s">
        <v>854</v>
      </c>
      <c r="U447" s="111">
        <v>1204</v>
      </c>
      <c r="V447" s="105"/>
      <c r="Y447" s="93"/>
      <c r="Z447" s="93"/>
      <c r="AA447" s="93"/>
      <c r="AB447" s="93"/>
      <c r="AC447" s="93"/>
      <c r="AD447" s="93"/>
      <c r="AE447" s="93"/>
      <c r="AF447" s="93"/>
      <c r="AI447" s="436"/>
      <c r="AJ447" s="436"/>
      <c r="AK447" s="436"/>
    </row>
    <row r="448" spans="2:37">
      <c r="B448" s="105"/>
      <c r="C448" s="445"/>
      <c r="D448" s="105"/>
      <c r="E448" s="105"/>
      <c r="F448" s="105"/>
      <c r="G448" s="105"/>
      <c r="H448" s="105">
        <v>20180814</v>
      </c>
      <c r="I448" s="111">
        <v>1284</v>
      </c>
      <c r="J448" s="112" t="s">
        <v>1292</v>
      </c>
      <c r="K448" s="112" t="s">
        <v>865</v>
      </c>
      <c r="L448" s="111">
        <v>435</v>
      </c>
      <c r="M448" s="112" t="s">
        <v>1216</v>
      </c>
      <c r="N448" s="112" t="s">
        <v>897</v>
      </c>
      <c r="O448" s="112" t="s">
        <v>853</v>
      </c>
      <c r="P448" s="111">
        <v>1097</v>
      </c>
      <c r="Q448" s="112" t="s">
        <v>1216</v>
      </c>
      <c r="R448" s="112" t="s">
        <v>897</v>
      </c>
      <c r="S448" s="112" t="s">
        <v>853</v>
      </c>
      <c r="T448" s="112" t="s">
        <v>885</v>
      </c>
      <c r="U448" s="111">
        <v>1097</v>
      </c>
      <c r="V448" s="105"/>
      <c r="Y448" s="93"/>
      <c r="Z448" s="93"/>
      <c r="AA448" s="93"/>
      <c r="AB448" s="93"/>
      <c r="AC448" s="93"/>
      <c r="AD448" s="93"/>
      <c r="AE448" s="93"/>
      <c r="AF448" s="93"/>
      <c r="AI448" s="436"/>
      <c r="AJ448" s="436"/>
      <c r="AK448" s="436"/>
    </row>
    <row r="449" spans="2:37">
      <c r="B449" s="105"/>
      <c r="C449" s="445"/>
      <c r="D449" s="105"/>
      <c r="E449" s="105"/>
      <c r="F449" s="105"/>
      <c r="G449" s="105"/>
      <c r="H449" s="105">
        <v>20180815</v>
      </c>
      <c r="I449" s="111">
        <v>1270</v>
      </c>
      <c r="J449" s="112" t="s">
        <v>956</v>
      </c>
      <c r="K449" s="112" t="s">
        <v>860</v>
      </c>
      <c r="L449" s="111">
        <v>176</v>
      </c>
      <c r="M449" s="112" t="s">
        <v>1292</v>
      </c>
      <c r="N449" s="112" t="s">
        <v>865</v>
      </c>
      <c r="O449" s="112" t="s">
        <v>888</v>
      </c>
      <c r="P449" s="111">
        <v>409</v>
      </c>
      <c r="Q449" s="112" t="s">
        <v>1292</v>
      </c>
      <c r="R449" s="112" t="s">
        <v>865</v>
      </c>
      <c r="S449" s="112" t="s">
        <v>888</v>
      </c>
      <c r="T449" s="112" t="s">
        <v>946</v>
      </c>
      <c r="U449" s="111">
        <v>404</v>
      </c>
      <c r="V449" s="105"/>
      <c r="Y449" s="93"/>
      <c r="Z449" s="93"/>
      <c r="AA449" s="93"/>
      <c r="AB449" s="93"/>
      <c r="AC449" s="93"/>
      <c r="AD449" s="93"/>
      <c r="AE449" s="93"/>
      <c r="AF449" s="93"/>
      <c r="AI449" s="436"/>
      <c r="AJ449" s="436"/>
      <c r="AK449" s="436"/>
    </row>
    <row r="450" spans="2:37">
      <c r="B450" s="105"/>
      <c r="C450" s="445"/>
      <c r="D450" s="105"/>
      <c r="E450" s="105"/>
      <c r="F450" s="105"/>
      <c r="G450" s="105"/>
      <c r="H450" s="105">
        <v>20180816</v>
      </c>
      <c r="I450" s="111">
        <v>1232</v>
      </c>
      <c r="J450" s="112" t="s">
        <v>881</v>
      </c>
      <c r="K450" s="112" t="s">
        <v>865</v>
      </c>
      <c r="L450" s="111">
        <v>175</v>
      </c>
      <c r="M450" s="112" t="s">
        <v>1210</v>
      </c>
      <c r="N450" s="112" t="s">
        <v>856</v>
      </c>
      <c r="O450" s="112" t="s">
        <v>867</v>
      </c>
      <c r="P450" s="111">
        <v>90</v>
      </c>
      <c r="Q450" s="112" t="s">
        <v>1210</v>
      </c>
      <c r="R450" s="112" t="s">
        <v>856</v>
      </c>
      <c r="S450" s="112" t="s">
        <v>867</v>
      </c>
      <c r="T450" s="112" t="s">
        <v>868</v>
      </c>
      <c r="U450" s="111">
        <v>63</v>
      </c>
      <c r="V450" s="105"/>
      <c r="Y450" s="93"/>
      <c r="Z450" s="93"/>
      <c r="AA450" s="93"/>
      <c r="AB450" s="93"/>
      <c r="AC450" s="93"/>
      <c r="AD450" s="93"/>
      <c r="AE450" s="93"/>
      <c r="AF450" s="93"/>
      <c r="AI450" s="436"/>
      <c r="AJ450" s="436"/>
      <c r="AK450" s="436"/>
    </row>
    <row r="451" spans="2:37">
      <c r="B451" s="105"/>
      <c r="C451" s="445"/>
      <c r="D451" s="105"/>
      <c r="E451" s="105"/>
      <c r="F451" s="105"/>
      <c r="G451" s="105"/>
      <c r="H451" s="105">
        <v>20180809</v>
      </c>
      <c r="I451" s="111">
        <v>1215</v>
      </c>
      <c r="J451" s="112" t="s">
        <v>1293</v>
      </c>
      <c r="K451" s="112" t="s">
        <v>850</v>
      </c>
      <c r="L451" s="111">
        <v>161</v>
      </c>
      <c r="M451" s="112" t="s">
        <v>1294</v>
      </c>
      <c r="N451" s="112" t="s">
        <v>70</v>
      </c>
      <c r="O451" s="112" t="s">
        <v>887</v>
      </c>
      <c r="P451" s="111">
        <v>48</v>
      </c>
      <c r="Q451" s="112" t="s">
        <v>1295</v>
      </c>
      <c r="R451" s="112" t="s">
        <v>850</v>
      </c>
      <c r="S451" s="112" t="s">
        <v>913</v>
      </c>
      <c r="T451" s="112" t="s">
        <v>892</v>
      </c>
      <c r="U451" s="111">
        <v>46</v>
      </c>
      <c r="V451" s="105"/>
      <c r="Y451" s="93"/>
      <c r="Z451" s="93"/>
      <c r="AA451" s="93"/>
      <c r="AB451" s="93"/>
      <c r="AC451" s="93"/>
      <c r="AD451" s="93"/>
      <c r="AE451" s="93"/>
      <c r="AF451" s="93"/>
      <c r="AI451" s="436"/>
      <c r="AJ451" s="436"/>
      <c r="AK451" s="436"/>
    </row>
    <row r="452" spans="2:37">
      <c r="B452" s="105"/>
      <c r="C452" s="445"/>
      <c r="D452" s="105"/>
      <c r="E452" s="105"/>
      <c r="F452" s="105"/>
      <c r="G452" s="105"/>
      <c r="H452" s="105">
        <v>20180105</v>
      </c>
      <c r="I452" s="111">
        <v>1176</v>
      </c>
      <c r="J452" s="112" t="s">
        <v>956</v>
      </c>
      <c r="K452" s="112" t="s">
        <v>70</v>
      </c>
      <c r="L452" s="111">
        <v>157</v>
      </c>
      <c r="M452" s="112" t="s">
        <v>1295</v>
      </c>
      <c r="N452" s="112" t="s">
        <v>850</v>
      </c>
      <c r="O452" s="112" t="s">
        <v>913</v>
      </c>
      <c r="P452" s="111">
        <v>46</v>
      </c>
      <c r="Q452" s="112" t="s">
        <v>876</v>
      </c>
      <c r="R452" s="112" t="s">
        <v>865</v>
      </c>
      <c r="S452" s="112" t="s">
        <v>1024</v>
      </c>
      <c r="T452" s="112" t="s">
        <v>943</v>
      </c>
      <c r="U452" s="111">
        <v>40</v>
      </c>
      <c r="V452" s="105"/>
      <c r="Y452" s="93"/>
      <c r="Z452" s="93"/>
      <c r="AA452" s="93"/>
      <c r="AB452" s="93"/>
      <c r="AC452" s="93"/>
      <c r="AD452" s="93"/>
      <c r="AE452" s="93"/>
      <c r="AF452" s="93"/>
      <c r="AI452" s="436"/>
      <c r="AJ452" s="436"/>
      <c r="AK452" s="436"/>
    </row>
    <row r="453" spans="2:37">
      <c r="B453" s="105"/>
      <c r="C453" s="445"/>
      <c r="D453" s="105"/>
      <c r="E453" s="105"/>
      <c r="F453" s="105"/>
      <c r="G453" s="105"/>
      <c r="H453" s="105">
        <v>20180807</v>
      </c>
      <c r="I453" s="111">
        <v>1172</v>
      </c>
      <c r="J453" s="112" t="s">
        <v>1294</v>
      </c>
      <c r="K453" s="112" t="s">
        <v>70</v>
      </c>
      <c r="L453" s="111">
        <v>155</v>
      </c>
      <c r="M453" s="112" t="s">
        <v>876</v>
      </c>
      <c r="N453" s="112" t="s">
        <v>865</v>
      </c>
      <c r="O453" s="112" t="s">
        <v>1024</v>
      </c>
      <c r="P453" s="111">
        <v>43</v>
      </c>
      <c r="Q453" s="112" t="s">
        <v>1296</v>
      </c>
      <c r="R453" s="112" t="s">
        <v>945</v>
      </c>
      <c r="S453" s="112" t="s">
        <v>968</v>
      </c>
      <c r="T453" s="112" t="s">
        <v>854</v>
      </c>
      <c r="U453" s="111">
        <v>35</v>
      </c>
      <c r="V453" s="105"/>
      <c r="Y453" s="93"/>
      <c r="Z453" s="93"/>
      <c r="AA453" s="93"/>
      <c r="AB453" s="93"/>
      <c r="AC453" s="93"/>
      <c r="AD453" s="93"/>
      <c r="AE453" s="93"/>
      <c r="AF453" s="93"/>
      <c r="AI453" s="436"/>
      <c r="AJ453" s="436"/>
      <c r="AK453" s="436"/>
    </row>
    <row r="454" spans="2:37">
      <c r="B454" s="105"/>
      <c r="C454" s="445"/>
      <c r="D454" s="105"/>
      <c r="E454" s="105"/>
      <c r="F454" s="105"/>
      <c r="G454" s="105"/>
      <c r="H454" s="105">
        <v>20180718</v>
      </c>
      <c r="I454" s="111">
        <v>1172</v>
      </c>
      <c r="J454" s="112" t="s">
        <v>1170</v>
      </c>
      <c r="K454" s="112" t="s">
        <v>860</v>
      </c>
      <c r="L454" s="111">
        <v>155</v>
      </c>
      <c r="M454" s="112" t="s">
        <v>1296</v>
      </c>
      <c r="N454" s="112" t="s">
        <v>859</v>
      </c>
      <c r="O454" s="112" t="s">
        <v>877</v>
      </c>
      <c r="P454" s="111">
        <v>36</v>
      </c>
      <c r="Q454" s="112" t="s">
        <v>881</v>
      </c>
      <c r="R454" s="112" t="s">
        <v>865</v>
      </c>
      <c r="S454" s="112" t="s">
        <v>852</v>
      </c>
      <c r="T454" s="112" t="s">
        <v>945</v>
      </c>
      <c r="U454" s="111">
        <v>34</v>
      </c>
      <c r="V454" s="105"/>
      <c r="Y454" s="93"/>
      <c r="Z454" s="93"/>
      <c r="AA454" s="93"/>
      <c r="AB454" s="93"/>
      <c r="AC454" s="93"/>
      <c r="AD454" s="93"/>
      <c r="AE454" s="93"/>
      <c r="AF454" s="93"/>
      <c r="AI454" s="436"/>
      <c r="AJ454" s="436"/>
      <c r="AK454" s="436"/>
    </row>
    <row r="455" spans="2:37" ht="28" customHeight="1">
      <c r="B455" s="105">
        <v>2.1</v>
      </c>
      <c r="C455" s="445"/>
      <c r="D455" s="105"/>
      <c r="E455" s="105"/>
      <c r="F455" s="105"/>
      <c r="G455" s="105"/>
      <c r="H455" s="105">
        <v>20180802</v>
      </c>
      <c r="I455" s="111">
        <v>1171</v>
      </c>
      <c r="J455" s="112" t="s">
        <v>881</v>
      </c>
      <c r="K455" s="112" t="s">
        <v>856</v>
      </c>
      <c r="L455" s="111">
        <v>155</v>
      </c>
      <c r="M455" s="112" t="s">
        <v>1293</v>
      </c>
      <c r="N455" s="112" t="s">
        <v>850</v>
      </c>
      <c r="O455" s="112" t="s">
        <v>884</v>
      </c>
      <c r="P455" s="111">
        <v>36</v>
      </c>
      <c r="Q455" s="112" t="s">
        <v>1043</v>
      </c>
      <c r="R455" s="112" t="s">
        <v>882</v>
      </c>
      <c r="S455" s="112" t="s">
        <v>875</v>
      </c>
      <c r="T455" s="112" t="s">
        <v>940</v>
      </c>
      <c r="U455" s="111">
        <v>31</v>
      </c>
      <c r="V455" s="105"/>
      <c r="Y455" s="93"/>
      <c r="Z455" s="93"/>
      <c r="AA455" s="93"/>
      <c r="AB455" s="93"/>
      <c r="AC455" s="93"/>
      <c r="AD455" s="93"/>
      <c r="AE455" s="93"/>
      <c r="AF455" s="93"/>
      <c r="AI455" s="436"/>
      <c r="AJ455" s="436"/>
      <c r="AK455" s="436"/>
    </row>
    <row r="456" spans="2:37" ht="13.5" customHeight="1">
      <c r="B456" s="105">
        <v>2.2000000000000002</v>
      </c>
      <c r="C456" s="445" t="s">
        <v>1297</v>
      </c>
      <c r="D456" s="105"/>
      <c r="E456" s="105"/>
      <c r="F456" s="105"/>
      <c r="G456" s="105"/>
      <c r="H456" s="105">
        <v>20180816</v>
      </c>
      <c r="I456" s="111">
        <v>1480</v>
      </c>
      <c r="J456" s="112" t="s">
        <v>952</v>
      </c>
      <c r="K456" s="112" t="s">
        <v>865</v>
      </c>
      <c r="L456" s="111">
        <v>187</v>
      </c>
      <c r="M456" s="112" t="s">
        <v>1247</v>
      </c>
      <c r="N456" s="112" t="s">
        <v>867</v>
      </c>
      <c r="O456" s="112" t="s">
        <v>1044</v>
      </c>
      <c r="P456" s="111">
        <v>28</v>
      </c>
      <c r="Q456" s="112" t="s">
        <v>1247</v>
      </c>
      <c r="R456" s="112" t="s">
        <v>867</v>
      </c>
      <c r="S456" s="112" t="s">
        <v>1044</v>
      </c>
      <c r="T456" s="112" t="s">
        <v>946</v>
      </c>
      <c r="U456" s="111">
        <v>28</v>
      </c>
      <c r="V456" s="105"/>
      <c r="AI456" s="436">
        <f>AJ456</f>
        <v>56</v>
      </c>
      <c r="AJ456" s="436">
        <f>28*2</f>
        <v>56</v>
      </c>
      <c r="AK456" s="436">
        <f>180*2</f>
        <v>360</v>
      </c>
    </row>
    <row r="457" spans="2:37">
      <c r="B457" s="105"/>
      <c r="C457" s="445"/>
      <c r="D457" s="105"/>
      <c r="E457" s="105"/>
      <c r="F457" s="105"/>
      <c r="G457" s="105"/>
      <c r="H457" s="105">
        <v>20180815</v>
      </c>
      <c r="I457" s="111">
        <v>1240</v>
      </c>
      <c r="J457" s="112" t="s">
        <v>956</v>
      </c>
      <c r="K457" s="112" t="s">
        <v>860</v>
      </c>
      <c r="L457" s="111">
        <v>185</v>
      </c>
      <c r="M457" s="112" t="s">
        <v>1031</v>
      </c>
      <c r="N457" s="112" t="s">
        <v>868</v>
      </c>
      <c r="O457" s="112" t="s">
        <v>902</v>
      </c>
      <c r="P457" s="111">
        <v>26</v>
      </c>
      <c r="Q457" s="112" t="s">
        <v>1031</v>
      </c>
      <c r="R457" s="112" t="s">
        <v>868</v>
      </c>
      <c r="S457" s="112" t="s">
        <v>902</v>
      </c>
      <c r="T457" s="112" t="s">
        <v>1024</v>
      </c>
      <c r="U457" s="111">
        <v>26</v>
      </c>
      <c r="V457" s="105"/>
      <c r="AI457" s="436"/>
      <c r="AJ457" s="436"/>
      <c r="AK457" s="436"/>
    </row>
    <row r="458" spans="2:37">
      <c r="B458" s="105"/>
      <c r="C458" s="445"/>
      <c r="D458" s="105"/>
      <c r="E458" s="105"/>
      <c r="F458" s="105"/>
      <c r="G458" s="105"/>
      <c r="H458" s="105">
        <v>20180814</v>
      </c>
      <c r="I458" s="111">
        <v>1228</v>
      </c>
      <c r="J458" s="112" t="s">
        <v>952</v>
      </c>
      <c r="K458" s="112" t="s">
        <v>70</v>
      </c>
      <c r="L458" s="111">
        <v>179</v>
      </c>
      <c r="M458" s="112" t="s">
        <v>1298</v>
      </c>
      <c r="N458" s="112" t="s">
        <v>897</v>
      </c>
      <c r="O458" s="112" t="s">
        <v>872</v>
      </c>
      <c r="P458" s="111">
        <v>24</v>
      </c>
      <c r="Q458" s="112" t="s">
        <v>1298</v>
      </c>
      <c r="R458" s="112" t="s">
        <v>897</v>
      </c>
      <c r="S458" s="112" t="s">
        <v>872</v>
      </c>
      <c r="T458" s="112" t="s">
        <v>894</v>
      </c>
      <c r="U458" s="111">
        <v>24</v>
      </c>
      <c r="V458" s="105"/>
      <c r="AI458" s="436"/>
      <c r="AJ458" s="436"/>
      <c r="AK458" s="436"/>
    </row>
    <row r="459" spans="2:37">
      <c r="B459" s="105"/>
      <c r="C459" s="445"/>
      <c r="D459" s="105"/>
      <c r="E459" s="105"/>
      <c r="F459" s="105"/>
      <c r="G459" s="105"/>
      <c r="H459" s="105">
        <v>20180813</v>
      </c>
      <c r="I459" s="111">
        <v>1028</v>
      </c>
      <c r="J459" s="112" t="s">
        <v>993</v>
      </c>
      <c r="K459" s="112" t="s">
        <v>860</v>
      </c>
      <c r="L459" s="111">
        <v>171</v>
      </c>
      <c r="M459" s="112" t="s">
        <v>1245</v>
      </c>
      <c r="N459" s="112" t="s">
        <v>868</v>
      </c>
      <c r="O459" s="112" t="s">
        <v>869</v>
      </c>
      <c r="P459" s="111">
        <v>22</v>
      </c>
      <c r="Q459" s="112" t="s">
        <v>1245</v>
      </c>
      <c r="R459" s="112" t="s">
        <v>868</v>
      </c>
      <c r="S459" s="112" t="s">
        <v>869</v>
      </c>
      <c r="T459" s="112" t="s">
        <v>903</v>
      </c>
      <c r="U459" s="111">
        <v>22</v>
      </c>
      <c r="V459" s="105"/>
      <c r="AI459" s="436"/>
      <c r="AJ459" s="436"/>
      <c r="AK459" s="436"/>
    </row>
    <row r="460" spans="2:37">
      <c r="B460" s="105"/>
      <c r="C460" s="445"/>
      <c r="D460" s="105"/>
      <c r="E460" s="105"/>
      <c r="F460" s="105"/>
      <c r="G460" s="105"/>
      <c r="H460" s="105">
        <v>20180807</v>
      </c>
      <c r="I460" s="111">
        <v>920</v>
      </c>
      <c r="J460" s="112" t="s">
        <v>952</v>
      </c>
      <c r="K460" s="112" t="s">
        <v>860</v>
      </c>
      <c r="L460" s="111">
        <v>169</v>
      </c>
      <c r="M460" s="112" t="s">
        <v>1126</v>
      </c>
      <c r="N460" s="112" t="s">
        <v>852</v>
      </c>
      <c r="O460" s="112" t="s">
        <v>945</v>
      </c>
      <c r="P460" s="111">
        <v>22</v>
      </c>
      <c r="Q460" s="112" t="s">
        <v>1126</v>
      </c>
      <c r="R460" s="112" t="s">
        <v>852</v>
      </c>
      <c r="S460" s="112" t="s">
        <v>945</v>
      </c>
      <c r="T460" s="112" t="s">
        <v>853</v>
      </c>
      <c r="U460" s="111">
        <v>21</v>
      </c>
      <c r="V460" s="105"/>
      <c r="AI460" s="436"/>
      <c r="AJ460" s="436"/>
      <c r="AK460" s="436"/>
    </row>
    <row r="461" spans="2:37">
      <c r="B461" s="105"/>
      <c r="C461" s="445"/>
      <c r="D461" s="105"/>
      <c r="E461" s="105"/>
      <c r="F461" s="105"/>
      <c r="G461" s="105"/>
      <c r="H461" s="105">
        <v>20180809</v>
      </c>
      <c r="I461" s="111">
        <v>900</v>
      </c>
      <c r="J461" s="112" t="s">
        <v>956</v>
      </c>
      <c r="K461" s="112" t="s">
        <v>850</v>
      </c>
      <c r="L461" s="111">
        <v>160</v>
      </c>
      <c r="M461" s="112" t="s">
        <v>1299</v>
      </c>
      <c r="N461" s="112" t="s">
        <v>860</v>
      </c>
      <c r="O461" s="112" t="s">
        <v>913</v>
      </c>
      <c r="P461" s="111">
        <v>20</v>
      </c>
      <c r="Q461" s="112" t="s">
        <v>1299</v>
      </c>
      <c r="R461" s="112" t="s">
        <v>860</v>
      </c>
      <c r="S461" s="112" t="s">
        <v>913</v>
      </c>
      <c r="T461" s="112" t="s">
        <v>923</v>
      </c>
      <c r="U461" s="111">
        <v>20</v>
      </c>
      <c r="V461" s="105"/>
      <c r="AI461" s="436"/>
      <c r="AJ461" s="436"/>
      <c r="AK461" s="436"/>
    </row>
    <row r="462" spans="2:37">
      <c r="B462" s="105"/>
      <c r="C462" s="445"/>
      <c r="D462" s="105"/>
      <c r="E462" s="105"/>
      <c r="F462" s="105"/>
      <c r="G462" s="105"/>
      <c r="H462" s="105">
        <v>20180806</v>
      </c>
      <c r="I462" s="111">
        <v>839</v>
      </c>
      <c r="J462" s="112" t="s">
        <v>956</v>
      </c>
      <c r="K462" s="112" t="s">
        <v>882</v>
      </c>
      <c r="L462" s="111">
        <v>151</v>
      </c>
      <c r="M462" s="112" t="s">
        <v>1300</v>
      </c>
      <c r="N462" s="112" t="s">
        <v>860</v>
      </c>
      <c r="O462" s="112" t="s">
        <v>1044</v>
      </c>
      <c r="P462" s="111">
        <v>20</v>
      </c>
      <c r="Q462" s="112" t="s">
        <v>1301</v>
      </c>
      <c r="R462" s="112" t="s">
        <v>865</v>
      </c>
      <c r="S462" s="112" t="s">
        <v>970</v>
      </c>
      <c r="T462" s="112" t="s">
        <v>871</v>
      </c>
      <c r="U462" s="111">
        <v>20</v>
      </c>
      <c r="V462" s="105"/>
      <c r="AI462" s="436"/>
      <c r="AJ462" s="436"/>
      <c r="AK462" s="436"/>
    </row>
    <row r="463" spans="2:37">
      <c r="B463" s="105"/>
      <c r="C463" s="445"/>
      <c r="D463" s="105"/>
      <c r="E463" s="105"/>
      <c r="F463" s="105"/>
      <c r="G463" s="105"/>
      <c r="H463" s="105">
        <v>20180808</v>
      </c>
      <c r="I463" s="111">
        <v>831</v>
      </c>
      <c r="J463" s="112" t="s">
        <v>967</v>
      </c>
      <c r="K463" s="112" t="s">
        <v>860</v>
      </c>
      <c r="L463" s="111">
        <v>143</v>
      </c>
      <c r="M463" s="112" t="s">
        <v>1301</v>
      </c>
      <c r="N463" s="112" t="s">
        <v>865</v>
      </c>
      <c r="O463" s="112" t="s">
        <v>970</v>
      </c>
      <c r="P463" s="111">
        <v>20</v>
      </c>
      <c r="Q463" s="112" t="s">
        <v>1300</v>
      </c>
      <c r="R463" s="112" t="s">
        <v>860</v>
      </c>
      <c r="S463" s="112" t="s">
        <v>1044</v>
      </c>
      <c r="T463" s="112" t="s">
        <v>894</v>
      </c>
      <c r="U463" s="111">
        <v>19</v>
      </c>
      <c r="V463" s="105"/>
      <c r="AI463" s="436"/>
      <c r="AJ463" s="436"/>
      <c r="AK463" s="436"/>
    </row>
    <row r="464" spans="2:37">
      <c r="B464" s="105"/>
      <c r="C464" s="445"/>
      <c r="D464" s="105"/>
      <c r="E464" s="105"/>
      <c r="F464" s="105"/>
      <c r="G464" s="105"/>
      <c r="H464" s="105">
        <v>20180718</v>
      </c>
      <c r="I464" s="111">
        <v>820</v>
      </c>
      <c r="J464" s="112" t="s">
        <v>956</v>
      </c>
      <c r="K464" s="112" t="s">
        <v>70</v>
      </c>
      <c r="L464" s="111">
        <v>142</v>
      </c>
      <c r="M464" s="112" t="s">
        <v>1302</v>
      </c>
      <c r="N464" s="112" t="s">
        <v>882</v>
      </c>
      <c r="O464" s="112" t="s">
        <v>885</v>
      </c>
      <c r="P464" s="111">
        <v>19</v>
      </c>
      <c r="Q464" s="112" t="s">
        <v>1302</v>
      </c>
      <c r="R464" s="112" t="s">
        <v>882</v>
      </c>
      <c r="S464" s="112" t="s">
        <v>885</v>
      </c>
      <c r="T464" s="112" t="s">
        <v>70</v>
      </c>
      <c r="U464" s="111">
        <v>17</v>
      </c>
      <c r="V464" s="105"/>
      <c r="AI464" s="436"/>
      <c r="AJ464" s="436"/>
      <c r="AK464" s="436"/>
    </row>
    <row r="465" spans="2:37" ht="28" customHeight="1">
      <c r="B465" s="105">
        <v>2.2000000000000002</v>
      </c>
      <c r="C465" s="445"/>
      <c r="D465" s="105"/>
      <c r="E465" s="105"/>
      <c r="F465" s="105"/>
      <c r="G465" s="105"/>
      <c r="H465" s="105">
        <v>20180723</v>
      </c>
      <c r="I465" s="111">
        <v>820</v>
      </c>
      <c r="J465" s="112" t="s">
        <v>956</v>
      </c>
      <c r="K465" s="112" t="s">
        <v>856</v>
      </c>
      <c r="L465" s="111">
        <v>140</v>
      </c>
      <c r="M465" s="112" t="s">
        <v>1031</v>
      </c>
      <c r="N465" s="112" t="s">
        <v>945</v>
      </c>
      <c r="O465" s="112" t="s">
        <v>892</v>
      </c>
      <c r="P465" s="111">
        <v>17</v>
      </c>
      <c r="Q465" s="112" t="s">
        <v>1031</v>
      </c>
      <c r="R465" s="112" t="s">
        <v>945</v>
      </c>
      <c r="S465" s="112" t="s">
        <v>892</v>
      </c>
      <c r="T465" s="112" t="s">
        <v>864</v>
      </c>
      <c r="U465" s="111">
        <v>17</v>
      </c>
      <c r="V465" s="105"/>
      <c r="AI465" s="436"/>
      <c r="AJ465" s="436"/>
      <c r="AK465" s="436"/>
    </row>
    <row r="466" spans="2:37" ht="13.5" customHeight="1">
      <c r="B466" s="105">
        <v>2.2999999999999998</v>
      </c>
      <c r="C466" s="445" t="s">
        <v>1303</v>
      </c>
      <c r="D466" s="105"/>
      <c r="E466" s="105"/>
      <c r="F466" s="105"/>
      <c r="G466" s="105"/>
      <c r="H466" s="105">
        <v>20180105</v>
      </c>
      <c r="I466" s="111">
        <v>945</v>
      </c>
      <c r="J466" s="112" t="s">
        <v>881</v>
      </c>
      <c r="K466" s="112" t="s">
        <v>856</v>
      </c>
      <c r="L466" s="111">
        <v>140</v>
      </c>
      <c r="M466" s="112" t="s">
        <v>1304</v>
      </c>
      <c r="N466" s="112" t="s">
        <v>892</v>
      </c>
      <c r="O466" s="112" t="s">
        <v>963</v>
      </c>
      <c r="P466" s="111">
        <v>9</v>
      </c>
      <c r="Q466" s="112" t="s">
        <v>906</v>
      </c>
      <c r="R466" s="112" t="s">
        <v>70</v>
      </c>
      <c r="S466" s="112" t="s">
        <v>1074</v>
      </c>
      <c r="T466" s="112" t="s">
        <v>958</v>
      </c>
      <c r="U466" s="111">
        <v>3</v>
      </c>
      <c r="V466" s="105"/>
      <c r="AI466" s="436">
        <f>AJ466</f>
        <v>18</v>
      </c>
      <c r="AJ466" s="436">
        <f>9*2</f>
        <v>18</v>
      </c>
      <c r="AK466" s="436">
        <f>140*2</f>
        <v>280</v>
      </c>
    </row>
    <row r="467" spans="2:37">
      <c r="B467" s="105"/>
      <c r="C467" s="445"/>
      <c r="D467" s="105"/>
      <c r="E467" s="105"/>
      <c r="F467" s="105"/>
      <c r="G467" s="105"/>
      <c r="H467" s="105">
        <v>20180816</v>
      </c>
      <c r="I467" s="111">
        <v>907</v>
      </c>
      <c r="J467" s="112" t="s">
        <v>1007</v>
      </c>
      <c r="K467" s="112" t="s">
        <v>882</v>
      </c>
      <c r="L467" s="111">
        <v>131</v>
      </c>
      <c r="M467" s="112" t="s">
        <v>1082</v>
      </c>
      <c r="N467" s="112" t="s">
        <v>856</v>
      </c>
      <c r="O467" s="112" t="s">
        <v>894</v>
      </c>
      <c r="P467" s="111">
        <v>8</v>
      </c>
      <c r="Q467" s="112" t="s">
        <v>1305</v>
      </c>
      <c r="R467" s="112" t="s">
        <v>70</v>
      </c>
      <c r="S467" s="112" t="s">
        <v>946</v>
      </c>
      <c r="T467" s="112" t="s">
        <v>875</v>
      </c>
      <c r="U467" s="111">
        <v>3</v>
      </c>
      <c r="V467" s="105"/>
      <c r="AI467" s="436"/>
      <c r="AJ467" s="436"/>
      <c r="AK467" s="436"/>
    </row>
    <row r="468" spans="2:37">
      <c r="B468" s="105"/>
      <c r="C468" s="445"/>
      <c r="D468" s="105"/>
      <c r="E468" s="105"/>
      <c r="F468" s="105"/>
      <c r="G468" s="105"/>
      <c r="H468" s="105">
        <v>20180814</v>
      </c>
      <c r="I468" s="111">
        <v>883</v>
      </c>
      <c r="J468" s="112" t="s">
        <v>956</v>
      </c>
      <c r="K468" s="112" t="s">
        <v>850</v>
      </c>
      <c r="L468" s="111">
        <v>129</v>
      </c>
      <c r="M468" s="112" t="s">
        <v>982</v>
      </c>
      <c r="N468" s="112" t="s">
        <v>70</v>
      </c>
      <c r="O468" s="112" t="s">
        <v>1044</v>
      </c>
      <c r="P468" s="111">
        <v>8</v>
      </c>
      <c r="Q468" s="112" t="s">
        <v>1114</v>
      </c>
      <c r="R468" s="112" t="s">
        <v>882</v>
      </c>
      <c r="S468" s="112" t="s">
        <v>854</v>
      </c>
      <c r="T468" s="112" t="s">
        <v>918</v>
      </c>
      <c r="U468" s="111">
        <v>3</v>
      </c>
      <c r="V468" s="105"/>
      <c r="AI468" s="436"/>
      <c r="AJ468" s="436"/>
      <c r="AK468" s="436"/>
    </row>
    <row r="469" spans="2:37">
      <c r="B469" s="105"/>
      <c r="C469" s="445"/>
      <c r="D469" s="105"/>
      <c r="E469" s="105"/>
      <c r="F469" s="105"/>
      <c r="G469" s="105"/>
      <c r="H469" s="105">
        <v>20180815</v>
      </c>
      <c r="I469" s="111">
        <v>846</v>
      </c>
      <c r="J469" s="112" t="s">
        <v>959</v>
      </c>
      <c r="K469" s="112" t="s">
        <v>856</v>
      </c>
      <c r="L469" s="111">
        <v>126</v>
      </c>
      <c r="M469" s="112" t="s">
        <v>1306</v>
      </c>
      <c r="N469" s="112" t="s">
        <v>856</v>
      </c>
      <c r="O469" s="112" t="s">
        <v>958</v>
      </c>
      <c r="P469" s="111">
        <v>8</v>
      </c>
      <c r="Q469" s="112" t="s">
        <v>849</v>
      </c>
      <c r="R469" s="112" t="s">
        <v>853</v>
      </c>
      <c r="S469" s="112" t="s">
        <v>977</v>
      </c>
      <c r="T469" s="112" t="s">
        <v>852</v>
      </c>
      <c r="U469" s="111">
        <v>3</v>
      </c>
      <c r="V469" s="105"/>
      <c r="AI469" s="436"/>
      <c r="AJ469" s="436"/>
      <c r="AK469" s="436"/>
    </row>
    <row r="470" spans="2:37">
      <c r="B470" s="105"/>
      <c r="C470" s="445"/>
      <c r="D470" s="105"/>
      <c r="E470" s="105"/>
      <c r="F470" s="105"/>
      <c r="G470" s="105"/>
      <c r="H470" s="105">
        <v>20180807</v>
      </c>
      <c r="I470" s="111">
        <v>825</v>
      </c>
      <c r="J470" s="112" t="s">
        <v>912</v>
      </c>
      <c r="K470" s="112" t="s">
        <v>856</v>
      </c>
      <c r="L470" s="111">
        <v>124</v>
      </c>
      <c r="M470" s="112" t="s">
        <v>1214</v>
      </c>
      <c r="N470" s="112" t="s">
        <v>865</v>
      </c>
      <c r="O470" s="112" t="s">
        <v>856</v>
      </c>
      <c r="P470" s="111">
        <v>8</v>
      </c>
      <c r="Q470" s="112" t="s">
        <v>1307</v>
      </c>
      <c r="R470" s="112" t="s">
        <v>850</v>
      </c>
      <c r="S470" s="112" t="s">
        <v>913</v>
      </c>
      <c r="T470" s="112" t="s">
        <v>853</v>
      </c>
      <c r="U470" s="111">
        <v>3</v>
      </c>
      <c r="V470" s="105"/>
      <c r="AI470" s="436"/>
      <c r="AJ470" s="436"/>
      <c r="AK470" s="436"/>
    </row>
    <row r="471" spans="2:37">
      <c r="B471" s="105"/>
      <c r="C471" s="445"/>
      <c r="D471" s="105"/>
      <c r="E471" s="105"/>
      <c r="F471" s="105"/>
      <c r="G471" s="105"/>
      <c r="H471" s="105">
        <v>20180711</v>
      </c>
      <c r="I471" s="111">
        <v>825</v>
      </c>
      <c r="J471" s="112" t="s">
        <v>993</v>
      </c>
      <c r="K471" s="112" t="s">
        <v>882</v>
      </c>
      <c r="L471" s="111">
        <v>121</v>
      </c>
      <c r="M471" s="112" t="s">
        <v>993</v>
      </c>
      <c r="N471" s="112" t="s">
        <v>882</v>
      </c>
      <c r="O471" s="112" t="s">
        <v>926</v>
      </c>
      <c r="P471" s="111">
        <v>8</v>
      </c>
      <c r="Q471" s="112" t="s">
        <v>927</v>
      </c>
      <c r="R471" s="112" t="s">
        <v>856</v>
      </c>
      <c r="S471" s="112" t="s">
        <v>913</v>
      </c>
      <c r="T471" s="112" t="s">
        <v>857</v>
      </c>
      <c r="U471" s="111">
        <v>3</v>
      </c>
      <c r="V471" s="105"/>
      <c r="AI471" s="436"/>
      <c r="AJ471" s="436"/>
      <c r="AK471" s="436"/>
    </row>
    <row r="472" spans="2:37">
      <c r="B472" s="105"/>
      <c r="C472" s="445"/>
      <c r="D472" s="105"/>
      <c r="E472" s="105"/>
      <c r="F472" s="105"/>
      <c r="G472" s="105"/>
      <c r="H472" s="105">
        <v>20180731</v>
      </c>
      <c r="I472" s="111">
        <v>824</v>
      </c>
      <c r="J472" s="112" t="s">
        <v>1082</v>
      </c>
      <c r="K472" s="112" t="s">
        <v>70</v>
      </c>
      <c r="L472" s="111">
        <v>121</v>
      </c>
      <c r="M472" s="112" t="s">
        <v>1082</v>
      </c>
      <c r="N472" s="112" t="s">
        <v>70</v>
      </c>
      <c r="O472" s="112" t="s">
        <v>894</v>
      </c>
      <c r="P472" s="111">
        <v>8</v>
      </c>
      <c r="Q472" s="112" t="s">
        <v>1049</v>
      </c>
      <c r="R472" s="112" t="s">
        <v>856</v>
      </c>
      <c r="S472" s="112" t="s">
        <v>70</v>
      </c>
      <c r="T472" s="112" t="s">
        <v>857</v>
      </c>
      <c r="U472" s="111">
        <v>3</v>
      </c>
      <c r="V472" s="105"/>
      <c r="AI472" s="436"/>
      <c r="AJ472" s="436"/>
      <c r="AK472" s="436"/>
    </row>
    <row r="473" spans="2:37">
      <c r="B473" s="105"/>
      <c r="C473" s="445"/>
      <c r="D473" s="105"/>
      <c r="E473" s="105"/>
      <c r="F473" s="105"/>
      <c r="G473" s="105"/>
      <c r="H473" s="105">
        <v>20180718</v>
      </c>
      <c r="I473" s="111">
        <v>815</v>
      </c>
      <c r="J473" s="112" t="s">
        <v>1004</v>
      </c>
      <c r="K473" s="112" t="s">
        <v>850</v>
      </c>
      <c r="L473" s="111">
        <v>116</v>
      </c>
      <c r="M473" s="112" t="s">
        <v>1007</v>
      </c>
      <c r="N473" s="112" t="s">
        <v>882</v>
      </c>
      <c r="O473" s="112" t="s">
        <v>859</v>
      </c>
      <c r="P473" s="111">
        <v>7</v>
      </c>
      <c r="Q473" s="112" t="s">
        <v>1308</v>
      </c>
      <c r="R473" s="112" t="s">
        <v>853</v>
      </c>
      <c r="S473" s="112" t="s">
        <v>856</v>
      </c>
      <c r="T473" s="112" t="s">
        <v>923</v>
      </c>
      <c r="U473" s="111">
        <v>2</v>
      </c>
      <c r="V473" s="105"/>
      <c r="AI473" s="436"/>
      <c r="AJ473" s="436"/>
      <c r="AK473" s="436"/>
    </row>
    <row r="474" spans="2:37">
      <c r="B474" s="105"/>
      <c r="C474" s="445"/>
      <c r="D474" s="105"/>
      <c r="E474" s="105"/>
      <c r="F474" s="105"/>
      <c r="G474" s="105"/>
      <c r="H474" s="105">
        <v>20180103</v>
      </c>
      <c r="I474" s="111">
        <v>797</v>
      </c>
      <c r="J474" s="112" t="s">
        <v>971</v>
      </c>
      <c r="K474" s="112" t="s">
        <v>850</v>
      </c>
      <c r="L474" s="111">
        <v>115</v>
      </c>
      <c r="M474" s="112" t="s">
        <v>1238</v>
      </c>
      <c r="N474" s="112" t="s">
        <v>865</v>
      </c>
      <c r="O474" s="112" t="s">
        <v>880</v>
      </c>
      <c r="P474" s="111">
        <v>7</v>
      </c>
      <c r="Q474" s="112" t="s">
        <v>1309</v>
      </c>
      <c r="R474" s="112" t="s">
        <v>892</v>
      </c>
      <c r="S474" s="112" t="s">
        <v>872</v>
      </c>
      <c r="T474" s="112" t="s">
        <v>852</v>
      </c>
      <c r="U474" s="111">
        <v>2</v>
      </c>
      <c r="V474" s="105"/>
      <c r="AI474" s="436"/>
      <c r="AJ474" s="436"/>
      <c r="AK474" s="436"/>
    </row>
    <row r="475" spans="2:37" ht="42" customHeight="1">
      <c r="B475" s="105">
        <v>2.2999999999999998</v>
      </c>
      <c r="C475" s="445"/>
      <c r="D475" s="105"/>
      <c r="E475" s="105"/>
      <c r="F475" s="105"/>
      <c r="G475" s="105"/>
      <c r="H475" s="105">
        <v>20180523</v>
      </c>
      <c r="I475" s="111">
        <v>795</v>
      </c>
      <c r="J475" s="112" t="s">
        <v>956</v>
      </c>
      <c r="K475" s="112" t="s">
        <v>70</v>
      </c>
      <c r="L475" s="111">
        <v>114</v>
      </c>
      <c r="M475" s="112" t="s">
        <v>956</v>
      </c>
      <c r="N475" s="112" t="s">
        <v>70</v>
      </c>
      <c r="O475" s="112" t="s">
        <v>880</v>
      </c>
      <c r="P475" s="111">
        <v>7</v>
      </c>
      <c r="Q475" s="112" t="s">
        <v>1310</v>
      </c>
      <c r="R475" s="112" t="s">
        <v>853</v>
      </c>
      <c r="S475" s="112" t="s">
        <v>945</v>
      </c>
      <c r="T475" s="112" t="s">
        <v>857</v>
      </c>
      <c r="U475" s="111">
        <v>2</v>
      </c>
      <c r="V475" s="105"/>
      <c r="AI475" s="436"/>
      <c r="AJ475" s="436"/>
      <c r="AK475" s="436"/>
    </row>
    <row r="476" spans="2:37" ht="13.5" customHeight="1">
      <c r="B476" s="105">
        <v>2.4</v>
      </c>
      <c r="C476" s="445" t="s">
        <v>1311</v>
      </c>
      <c r="D476" s="105"/>
      <c r="E476" s="105"/>
      <c r="F476" s="105"/>
      <c r="G476" s="105"/>
      <c r="H476" s="105">
        <v>20180723</v>
      </c>
      <c r="I476" s="111">
        <v>836</v>
      </c>
      <c r="J476" s="112" t="s">
        <v>967</v>
      </c>
      <c r="K476" s="112" t="s">
        <v>860</v>
      </c>
      <c r="L476" s="111">
        <v>139</v>
      </c>
      <c r="M476" s="112" t="s">
        <v>993</v>
      </c>
      <c r="N476" s="112" t="s">
        <v>860</v>
      </c>
      <c r="O476" s="112" t="s">
        <v>913</v>
      </c>
      <c r="P476" s="111">
        <v>12</v>
      </c>
      <c r="Q476" s="112" t="s">
        <v>1312</v>
      </c>
      <c r="R476" s="112" t="s">
        <v>70</v>
      </c>
      <c r="S476" s="112" t="s">
        <v>885</v>
      </c>
      <c r="T476" s="112" t="s">
        <v>877</v>
      </c>
      <c r="U476" s="111">
        <v>5</v>
      </c>
      <c r="V476" s="105"/>
      <c r="AI476" s="436">
        <f>AJ476</f>
        <v>24</v>
      </c>
      <c r="AJ476" s="436">
        <f>12*2</f>
        <v>24</v>
      </c>
      <c r="AK476" s="436">
        <f>140*2</f>
        <v>280</v>
      </c>
    </row>
    <row r="477" spans="2:37">
      <c r="B477" s="105"/>
      <c r="C477" s="445"/>
      <c r="D477" s="105"/>
      <c r="E477" s="105"/>
      <c r="F477" s="105"/>
      <c r="G477" s="105"/>
      <c r="H477" s="105">
        <v>20180718</v>
      </c>
      <c r="I477" s="111">
        <v>818</v>
      </c>
      <c r="J477" s="112" t="s">
        <v>993</v>
      </c>
      <c r="K477" s="112" t="s">
        <v>860</v>
      </c>
      <c r="L477" s="111">
        <v>138</v>
      </c>
      <c r="M477" s="112" t="s">
        <v>1028</v>
      </c>
      <c r="N477" s="112" t="s">
        <v>868</v>
      </c>
      <c r="O477" s="112" t="s">
        <v>850</v>
      </c>
      <c r="P477" s="111">
        <v>11</v>
      </c>
      <c r="Q477" s="112" t="s">
        <v>1313</v>
      </c>
      <c r="R477" s="112" t="s">
        <v>868</v>
      </c>
      <c r="S477" s="112" t="s">
        <v>70</v>
      </c>
      <c r="T477" s="112" t="s">
        <v>1074</v>
      </c>
      <c r="U477" s="111">
        <v>4</v>
      </c>
      <c r="V477" s="105"/>
      <c r="AI477" s="436"/>
      <c r="AJ477" s="436"/>
      <c r="AK477" s="436"/>
    </row>
    <row r="478" spans="2:37">
      <c r="B478" s="105"/>
      <c r="C478" s="445"/>
      <c r="D478" s="105"/>
      <c r="E478" s="105"/>
      <c r="F478" s="105"/>
      <c r="G478" s="105"/>
      <c r="H478" s="105">
        <v>20180807</v>
      </c>
      <c r="I478" s="111">
        <v>811</v>
      </c>
      <c r="J478" s="112" t="s">
        <v>971</v>
      </c>
      <c r="K478" s="112" t="s">
        <v>860</v>
      </c>
      <c r="L478" s="111">
        <v>119</v>
      </c>
      <c r="M478" s="112" t="s">
        <v>927</v>
      </c>
      <c r="N478" s="112" t="s">
        <v>860</v>
      </c>
      <c r="O478" s="112" t="s">
        <v>940</v>
      </c>
      <c r="P478" s="111">
        <v>10</v>
      </c>
      <c r="Q478" s="112" t="s">
        <v>927</v>
      </c>
      <c r="R478" s="112" t="s">
        <v>860</v>
      </c>
      <c r="S478" s="112" t="s">
        <v>940</v>
      </c>
      <c r="T478" s="112" t="s">
        <v>867</v>
      </c>
      <c r="U478" s="111">
        <v>4</v>
      </c>
      <c r="V478" s="105"/>
      <c r="AI478" s="436"/>
      <c r="AJ478" s="436"/>
      <c r="AK478" s="436"/>
    </row>
    <row r="479" spans="2:37">
      <c r="B479" s="105"/>
      <c r="C479" s="445"/>
      <c r="D479" s="105"/>
      <c r="E479" s="105"/>
      <c r="F479" s="105"/>
      <c r="G479" s="105"/>
      <c r="H479" s="105">
        <v>20180124</v>
      </c>
      <c r="I479" s="111">
        <v>780</v>
      </c>
      <c r="J479" s="112" t="s">
        <v>1170</v>
      </c>
      <c r="K479" s="112" t="s">
        <v>860</v>
      </c>
      <c r="L479" s="111">
        <v>119</v>
      </c>
      <c r="M479" s="112" t="s">
        <v>1314</v>
      </c>
      <c r="N479" s="112" t="s">
        <v>892</v>
      </c>
      <c r="O479" s="112" t="s">
        <v>946</v>
      </c>
      <c r="P479" s="111">
        <v>10</v>
      </c>
      <c r="Q479" s="112" t="s">
        <v>1312</v>
      </c>
      <c r="R479" s="112" t="s">
        <v>865</v>
      </c>
      <c r="S479" s="112" t="s">
        <v>70</v>
      </c>
      <c r="T479" s="112" t="s">
        <v>887</v>
      </c>
      <c r="U479" s="111">
        <v>4</v>
      </c>
      <c r="V479" s="105"/>
      <c r="AI479" s="436"/>
      <c r="AJ479" s="436"/>
      <c r="AK479" s="436"/>
    </row>
    <row r="480" spans="2:37">
      <c r="B480" s="105"/>
      <c r="C480" s="445"/>
      <c r="D480" s="105"/>
      <c r="E480" s="105"/>
      <c r="F480" s="105"/>
      <c r="G480" s="105"/>
      <c r="H480" s="105">
        <v>20180207</v>
      </c>
      <c r="I480" s="111">
        <v>762</v>
      </c>
      <c r="J480" s="112" t="s">
        <v>1111</v>
      </c>
      <c r="K480" s="112" t="s">
        <v>860</v>
      </c>
      <c r="L480" s="111">
        <v>117</v>
      </c>
      <c r="M480" s="112" t="s">
        <v>1315</v>
      </c>
      <c r="N480" s="112" t="s">
        <v>943</v>
      </c>
      <c r="O480" s="112" t="s">
        <v>943</v>
      </c>
      <c r="P480" s="111">
        <v>10</v>
      </c>
      <c r="Q480" s="112" t="s">
        <v>1316</v>
      </c>
      <c r="R480" s="112" t="s">
        <v>892</v>
      </c>
      <c r="S480" s="112" t="s">
        <v>968</v>
      </c>
      <c r="T480" s="112" t="s">
        <v>887</v>
      </c>
      <c r="U480" s="111">
        <v>3</v>
      </c>
      <c r="V480" s="105"/>
      <c r="AI480" s="436"/>
      <c r="AJ480" s="436"/>
      <c r="AK480" s="436"/>
    </row>
    <row r="481" spans="2:37">
      <c r="B481" s="105"/>
      <c r="C481" s="445"/>
      <c r="D481" s="105"/>
      <c r="E481" s="105"/>
      <c r="F481" s="105"/>
      <c r="G481" s="105"/>
      <c r="H481" s="105">
        <v>20180123</v>
      </c>
      <c r="I481" s="111">
        <v>754</v>
      </c>
      <c r="J481" s="112" t="s">
        <v>1058</v>
      </c>
      <c r="K481" s="112" t="s">
        <v>860</v>
      </c>
      <c r="L481" s="111">
        <v>114</v>
      </c>
      <c r="M481" s="112" t="s">
        <v>1317</v>
      </c>
      <c r="N481" s="112" t="s">
        <v>853</v>
      </c>
      <c r="O481" s="112" t="s">
        <v>871</v>
      </c>
      <c r="P481" s="111">
        <v>10</v>
      </c>
      <c r="Q481" s="112" t="s">
        <v>1318</v>
      </c>
      <c r="R481" s="112" t="s">
        <v>860</v>
      </c>
      <c r="S481" s="112" t="s">
        <v>968</v>
      </c>
      <c r="T481" s="112" t="s">
        <v>945</v>
      </c>
      <c r="U481" s="111">
        <v>3</v>
      </c>
      <c r="V481" s="105"/>
      <c r="AI481" s="436"/>
      <c r="AJ481" s="436"/>
      <c r="AK481" s="436"/>
    </row>
    <row r="482" spans="2:37">
      <c r="B482" s="105"/>
      <c r="C482" s="445"/>
      <c r="D482" s="105"/>
      <c r="E482" s="105"/>
      <c r="F482" s="105"/>
      <c r="G482" s="105"/>
      <c r="H482" s="105">
        <v>20180122</v>
      </c>
      <c r="I482" s="111">
        <v>751</v>
      </c>
      <c r="J482" s="112" t="s">
        <v>1078</v>
      </c>
      <c r="K482" s="112" t="s">
        <v>860</v>
      </c>
      <c r="L482" s="111">
        <v>109</v>
      </c>
      <c r="M482" s="112" t="s">
        <v>927</v>
      </c>
      <c r="N482" s="112" t="s">
        <v>892</v>
      </c>
      <c r="O482" s="112" t="s">
        <v>885</v>
      </c>
      <c r="P482" s="111">
        <v>9</v>
      </c>
      <c r="Q482" s="112" t="s">
        <v>952</v>
      </c>
      <c r="R482" s="112" t="s">
        <v>860</v>
      </c>
      <c r="S482" s="112" t="s">
        <v>924</v>
      </c>
      <c r="T482" s="112" t="s">
        <v>859</v>
      </c>
      <c r="U482" s="111">
        <v>3</v>
      </c>
      <c r="V482" s="105"/>
      <c r="AI482" s="436"/>
      <c r="AJ482" s="436"/>
      <c r="AK482" s="436"/>
    </row>
    <row r="483" spans="2:37">
      <c r="B483" s="105"/>
      <c r="C483" s="445"/>
      <c r="D483" s="105"/>
      <c r="E483" s="105"/>
      <c r="F483" s="105"/>
      <c r="G483" s="105"/>
      <c r="H483" s="105">
        <v>20171108</v>
      </c>
      <c r="I483" s="111">
        <v>747</v>
      </c>
      <c r="J483" s="112" t="s">
        <v>1312</v>
      </c>
      <c r="K483" s="112" t="s">
        <v>860</v>
      </c>
      <c r="L483" s="111">
        <v>105</v>
      </c>
      <c r="M483" s="112" t="s">
        <v>1028</v>
      </c>
      <c r="N483" s="112" t="s">
        <v>868</v>
      </c>
      <c r="O483" s="112" t="s">
        <v>882</v>
      </c>
      <c r="P483" s="111">
        <v>9</v>
      </c>
      <c r="Q483" s="112" t="s">
        <v>1312</v>
      </c>
      <c r="R483" s="112" t="s">
        <v>865</v>
      </c>
      <c r="S483" s="112" t="s">
        <v>940</v>
      </c>
      <c r="T483" s="112" t="s">
        <v>882</v>
      </c>
      <c r="U483" s="111">
        <v>3</v>
      </c>
      <c r="V483" s="105"/>
      <c r="AI483" s="436"/>
      <c r="AJ483" s="436"/>
      <c r="AK483" s="436"/>
    </row>
    <row r="484" spans="2:37">
      <c r="B484" s="105"/>
      <c r="C484" s="445"/>
      <c r="D484" s="105"/>
      <c r="E484" s="105"/>
      <c r="F484" s="105"/>
      <c r="G484" s="105"/>
      <c r="H484" s="105">
        <v>20180802</v>
      </c>
      <c r="I484" s="111">
        <v>747</v>
      </c>
      <c r="J484" s="112" t="s">
        <v>1168</v>
      </c>
      <c r="K484" s="112" t="s">
        <v>860</v>
      </c>
      <c r="L484" s="111">
        <v>104</v>
      </c>
      <c r="M484" s="112" t="s">
        <v>959</v>
      </c>
      <c r="N484" s="112" t="s">
        <v>871</v>
      </c>
      <c r="O484" s="112" t="s">
        <v>931</v>
      </c>
      <c r="P484" s="111">
        <v>8</v>
      </c>
      <c r="Q484" s="112" t="s">
        <v>1319</v>
      </c>
      <c r="R484" s="112" t="s">
        <v>860</v>
      </c>
      <c r="S484" s="112" t="s">
        <v>977</v>
      </c>
      <c r="T484" s="112" t="s">
        <v>918</v>
      </c>
      <c r="U484" s="111">
        <v>3</v>
      </c>
      <c r="V484" s="105"/>
      <c r="AI484" s="436"/>
      <c r="AJ484" s="436"/>
      <c r="AK484" s="436"/>
    </row>
    <row r="485" spans="2:37" ht="42" customHeight="1">
      <c r="B485" s="105">
        <v>2.4</v>
      </c>
      <c r="C485" s="445"/>
      <c r="D485" s="105"/>
      <c r="E485" s="105"/>
      <c r="F485" s="105"/>
      <c r="G485" s="105"/>
      <c r="H485" s="105">
        <v>20180809</v>
      </c>
      <c r="I485" s="111">
        <v>746</v>
      </c>
      <c r="J485" s="112" t="s">
        <v>1287</v>
      </c>
      <c r="K485" s="112" t="s">
        <v>860</v>
      </c>
      <c r="L485" s="111">
        <v>104</v>
      </c>
      <c r="M485" s="112" t="s">
        <v>1312</v>
      </c>
      <c r="N485" s="112" t="s">
        <v>865</v>
      </c>
      <c r="O485" s="112" t="s">
        <v>70</v>
      </c>
      <c r="P485" s="111">
        <v>8</v>
      </c>
      <c r="Q485" s="112" t="s">
        <v>927</v>
      </c>
      <c r="R485" s="112" t="s">
        <v>892</v>
      </c>
      <c r="S485" s="112" t="s">
        <v>885</v>
      </c>
      <c r="T485" s="112" t="s">
        <v>859</v>
      </c>
      <c r="U485" s="111">
        <v>3</v>
      </c>
      <c r="V485" s="105"/>
      <c r="AI485" s="436"/>
      <c r="AJ485" s="436"/>
      <c r="AK485" s="436"/>
    </row>
    <row r="486" spans="2:37" ht="13.5" hidden="1" customHeight="1">
      <c r="B486" s="105">
        <v>3.1</v>
      </c>
      <c r="C486" s="445" t="s">
        <v>1320</v>
      </c>
      <c r="D486" s="105"/>
      <c r="E486" s="105"/>
      <c r="F486" s="105"/>
      <c r="G486" s="370" t="s">
        <v>1289</v>
      </c>
      <c r="H486" s="105">
        <v>20151010</v>
      </c>
      <c r="I486" s="111">
        <v>24904</v>
      </c>
      <c r="J486" s="112" t="s">
        <v>1117</v>
      </c>
      <c r="K486" s="112" t="s">
        <v>884</v>
      </c>
      <c r="L486" s="111">
        <v>24607</v>
      </c>
      <c r="M486" s="112" t="s">
        <v>1117</v>
      </c>
      <c r="N486" s="112" t="s">
        <v>884</v>
      </c>
      <c r="O486" s="112" t="s">
        <v>943</v>
      </c>
      <c r="P486" s="111">
        <v>24607</v>
      </c>
      <c r="Q486" s="112" t="s">
        <v>1117</v>
      </c>
      <c r="R486" s="112" t="s">
        <v>884</v>
      </c>
      <c r="S486" s="112" t="s">
        <v>943</v>
      </c>
      <c r="T486" s="112" t="s">
        <v>1024</v>
      </c>
      <c r="U486" s="111">
        <v>24607</v>
      </c>
      <c r="V486" s="105"/>
    </row>
    <row r="487" spans="2:37" hidden="1">
      <c r="B487" s="105"/>
      <c r="C487" s="445"/>
      <c r="D487" s="105"/>
      <c r="E487" s="105"/>
      <c r="F487" s="105"/>
      <c r="G487" s="105"/>
      <c r="H487" s="105">
        <v>20151008</v>
      </c>
      <c r="I487" s="111">
        <v>13967</v>
      </c>
      <c r="J487" s="112" t="s">
        <v>1118</v>
      </c>
      <c r="K487" s="112" t="s">
        <v>868</v>
      </c>
      <c r="L487" s="111">
        <v>13753</v>
      </c>
      <c r="M487" s="112" t="s">
        <v>1118</v>
      </c>
      <c r="N487" s="112" t="s">
        <v>868</v>
      </c>
      <c r="O487" s="112" t="s">
        <v>877</v>
      </c>
      <c r="P487" s="111">
        <v>13753</v>
      </c>
      <c r="Q487" s="112" t="s">
        <v>1118</v>
      </c>
      <c r="R487" s="112" t="s">
        <v>868</v>
      </c>
      <c r="S487" s="112" t="s">
        <v>877</v>
      </c>
      <c r="T487" s="112" t="s">
        <v>974</v>
      </c>
      <c r="U487" s="111">
        <v>13753</v>
      </c>
      <c r="V487" s="105"/>
    </row>
    <row r="488" spans="2:37" hidden="1">
      <c r="B488" s="105"/>
      <c r="C488" s="445"/>
      <c r="D488" s="105"/>
      <c r="E488" s="105"/>
      <c r="F488" s="105"/>
      <c r="G488" s="105"/>
      <c r="H488" s="105">
        <v>20161227</v>
      </c>
      <c r="I488" s="111">
        <v>11590</v>
      </c>
      <c r="J488" s="112" t="s">
        <v>1278</v>
      </c>
      <c r="K488" s="112" t="s">
        <v>882</v>
      </c>
      <c r="L488" s="111">
        <v>11427</v>
      </c>
      <c r="M488" s="112" t="s">
        <v>1278</v>
      </c>
      <c r="N488" s="112" t="s">
        <v>882</v>
      </c>
      <c r="O488" s="112" t="s">
        <v>865</v>
      </c>
      <c r="P488" s="111">
        <v>11405</v>
      </c>
      <c r="Q488" s="112" t="s">
        <v>1278</v>
      </c>
      <c r="R488" s="112" t="s">
        <v>882</v>
      </c>
      <c r="S488" s="112" t="s">
        <v>865</v>
      </c>
      <c r="T488" s="112" t="s">
        <v>859</v>
      </c>
      <c r="U488" s="111">
        <v>11405</v>
      </c>
      <c r="V488" s="105"/>
    </row>
    <row r="489" spans="2:37" hidden="1">
      <c r="B489" s="105"/>
      <c r="C489" s="445"/>
      <c r="D489" s="105"/>
      <c r="E489" s="105"/>
      <c r="F489" s="105"/>
      <c r="G489" s="105"/>
      <c r="H489" s="105">
        <v>20150116</v>
      </c>
      <c r="I489" s="111">
        <v>11043</v>
      </c>
      <c r="J489" s="112" t="s">
        <v>1279</v>
      </c>
      <c r="K489" s="112" t="s">
        <v>884</v>
      </c>
      <c r="L489" s="111">
        <v>10953</v>
      </c>
      <c r="M489" s="112" t="s">
        <v>1279</v>
      </c>
      <c r="N489" s="112" t="s">
        <v>884</v>
      </c>
      <c r="O489" s="112" t="s">
        <v>992</v>
      </c>
      <c r="P489" s="111">
        <v>10953</v>
      </c>
      <c r="Q489" s="112" t="s">
        <v>1279</v>
      </c>
      <c r="R489" s="112" t="s">
        <v>884</v>
      </c>
      <c r="S489" s="112" t="s">
        <v>992</v>
      </c>
      <c r="T489" s="112" t="s">
        <v>885</v>
      </c>
      <c r="U489" s="111">
        <v>10953</v>
      </c>
      <c r="V489" s="105"/>
    </row>
    <row r="490" spans="2:37" hidden="1">
      <c r="B490" s="105"/>
      <c r="C490" s="445"/>
      <c r="D490" s="105"/>
      <c r="E490" s="105"/>
      <c r="F490" s="105"/>
      <c r="G490" s="105"/>
      <c r="H490" s="105">
        <v>20160426</v>
      </c>
      <c r="I490" s="111">
        <v>10420</v>
      </c>
      <c r="J490" s="112" t="s">
        <v>1216</v>
      </c>
      <c r="K490" s="112" t="s">
        <v>897</v>
      </c>
      <c r="L490" s="111">
        <v>9671</v>
      </c>
      <c r="M490" s="112" t="s">
        <v>1216</v>
      </c>
      <c r="N490" s="112" t="s">
        <v>897</v>
      </c>
      <c r="O490" s="112" t="s">
        <v>877</v>
      </c>
      <c r="P490" s="111">
        <v>8570</v>
      </c>
      <c r="Q490" s="112" t="s">
        <v>1216</v>
      </c>
      <c r="R490" s="112" t="s">
        <v>897</v>
      </c>
      <c r="S490" s="112" t="s">
        <v>877</v>
      </c>
      <c r="T490" s="112" t="s">
        <v>946</v>
      </c>
      <c r="U490" s="111">
        <v>8570</v>
      </c>
      <c r="V490" s="105"/>
    </row>
    <row r="491" spans="2:37" hidden="1">
      <c r="B491" s="105"/>
      <c r="C491" s="445"/>
      <c r="D491" s="105"/>
      <c r="E491" s="105"/>
      <c r="F491" s="105"/>
      <c r="G491" s="105"/>
      <c r="H491" s="105">
        <v>20150115</v>
      </c>
      <c r="I491" s="111">
        <v>7465</v>
      </c>
      <c r="J491" s="112" t="s">
        <v>1280</v>
      </c>
      <c r="K491" s="112" t="s">
        <v>884</v>
      </c>
      <c r="L491" s="111">
        <v>7385</v>
      </c>
      <c r="M491" s="112" t="s">
        <v>1280</v>
      </c>
      <c r="N491" s="112" t="s">
        <v>884</v>
      </c>
      <c r="O491" s="112" t="s">
        <v>963</v>
      </c>
      <c r="P491" s="111">
        <v>7385</v>
      </c>
      <c r="Q491" s="112" t="s">
        <v>1280</v>
      </c>
      <c r="R491" s="112" t="s">
        <v>884</v>
      </c>
      <c r="S491" s="112" t="s">
        <v>963</v>
      </c>
      <c r="T491" s="112" t="s">
        <v>897</v>
      </c>
      <c r="U491" s="111">
        <v>7385</v>
      </c>
      <c r="V491" s="105"/>
    </row>
    <row r="492" spans="2:37" hidden="1">
      <c r="B492" s="105"/>
      <c r="C492" s="445"/>
      <c r="D492" s="105"/>
      <c r="E492" s="105"/>
      <c r="F492" s="105"/>
      <c r="G492" s="105"/>
      <c r="H492" s="105">
        <v>20150114</v>
      </c>
      <c r="I492" s="111">
        <v>6449</v>
      </c>
      <c r="J492" s="112" t="s">
        <v>1119</v>
      </c>
      <c r="K492" s="112" t="s">
        <v>884</v>
      </c>
      <c r="L492" s="111">
        <v>6353</v>
      </c>
      <c r="M492" s="112" t="s">
        <v>1119</v>
      </c>
      <c r="N492" s="112" t="s">
        <v>884</v>
      </c>
      <c r="O492" s="112" t="s">
        <v>923</v>
      </c>
      <c r="P492" s="111">
        <v>6353</v>
      </c>
      <c r="Q492" s="112" t="s">
        <v>1119</v>
      </c>
      <c r="R492" s="112" t="s">
        <v>884</v>
      </c>
      <c r="S492" s="112" t="s">
        <v>923</v>
      </c>
      <c r="T492" s="112" t="s">
        <v>888</v>
      </c>
      <c r="U492" s="111">
        <v>6353</v>
      </c>
      <c r="V492" s="105"/>
    </row>
    <row r="493" spans="2:37" hidden="1">
      <c r="B493" s="105"/>
      <c r="C493" s="445"/>
      <c r="D493" s="105"/>
      <c r="E493" s="105"/>
      <c r="F493" s="105"/>
      <c r="G493" s="105"/>
      <c r="H493" s="105">
        <v>20141202</v>
      </c>
      <c r="I493" s="111">
        <v>5988</v>
      </c>
      <c r="J493" s="112" t="s">
        <v>1281</v>
      </c>
      <c r="K493" s="112" t="s">
        <v>884</v>
      </c>
      <c r="L493" s="111">
        <v>5898</v>
      </c>
      <c r="M493" s="112" t="s">
        <v>1281</v>
      </c>
      <c r="N493" s="112" t="s">
        <v>884</v>
      </c>
      <c r="O493" s="112" t="s">
        <v>850</v>
      </c>
      <c r="P493" s="111">
        <v>5898</v>
      </c>
      <c r="Q493" s="112" t="s">
        <v>1281</v>
      </c>
      <c r="R493" s="112" t="s">
        <v>884</v>
      </c>
      <c r="S493" s="112" t="s">
        <v>850</v>
      </c>
      <c r="T493" s="112" t="s">
        <v>918</v>
      </c>
      <c r="U493" s="111">
        <v>5898</v>
      </c>
      <c r="V493" s="105"/>
    </row>
    <row r="494" spans="2:37" hidden="1">
      <c r="B494" s="105"/>
      <c r="C494" s="445"/>
      <c r="D494" s="105"/>
      <c r="E494" s="105"/>
      <c r="F494" s="105"/>
      <c r="G494" s="105"/>
      <c r="H494" s="105">
        <v>20180207</v>
      </c>
      <c r="I494" s="111">
        <v>4951</v>
      </c>
      <c r="J494" s="112" t="s">
        <v>1282</v>
      </c>
      <c r="K494" s="112" t="s">
        <v>884</v>
      </c>
      <c r="L494" s="111">
        <v>4481</v>
      </c>
      <c r="M494" s="112" t="s">
        <v>1282</v>
      </c>
      <c r="N494" s="112" t="s">
        <v>884</v>
      </c>
      <c r="O494" s="112" t="s">
        <v>1024</v>
      </c>
      <c r="P494" s="111">
        <v>4481</v>
      </c>
      <c r="Q494" s="112" t="s">
        <v>1282</v>
      </c>
      <c r="R494" s="112" t="s">
        <v>884</v>
      </c>
      <c r="S494" s="112" t="s">
        <v>1024</v>
      </c>
      <c r="T494" s="112" t="s">
        <v>970</v>
      </c>
      <c r="U494" s="111">
        <v>4481</v>
      </c>
      <c r="V494" s="105"/>
    </row>
    <row r="495" spans="2:37" hidden="1">
      <c r="B495" s="105"/>
      <c r="C495" s="445"/>
      <c r="D495" s="105"/>
      <c r="E495" s="105"/>
      <c r="F495" s="105"/>
      <c r="G495" s="105"/>
      <c r="H495" s="105">
        <v>20171110</v>
      </c>
      <c r="I495" s="111">
        <v>4813</v>
      </c>
      <c r="J495" s="112" t="s">
        <v>1283</v>
      </c>
      <c r="K495" s="112" t="s">
        <v>884</v>
      </c>
      <c r="L495" s="111">
        <v>3791</v>
      </c>
      <c r="M495" s="112" t="s">
        <v>1283</v>
      </c>
      <c r="N495" s="112" t="s">
        <v>884</v>
      </c>
      <c r="O495" s="112" t="s">
        <v>878</v>
      </c>
      <c r="P495" s="111">
        <v>3791</v>
      </c>
      <c r="Q495" s="112" t="s">
        <v>1283</v>
      </c>
      <c r="R495" s="112" t="s">
        <v>884</v>
      </c>
      <c r="S495" s="112" t="s">
        <v>878</v>
      </c>
      <c r="T495" s="112" t="s">
        <v>865</v>
      </c>
      <c r="U495" s="111">
        <v>3791</v>
      </c>
      <c r="V495" s="105"/>
    </row>
    <row r="496" spans="2:37" ht="42.3">
      <c r="B496" s="105"/>
      <c r="C496" s="445"/>
      <c r="D496" s="105"/>
      <c r="E496" s="105"/>
      <c r="F496" s="105"/>
      <c r="G496" s="370" t="s">
        <v>1291</v>
      </c>
      <c r="H496" s="105">
        <v>20161227</v>
      </c>
      <c r="I496" s="111">
        <v>11590</v>
      </c>
      <c r="J496" s="112" t="s">
        <v>1278</v>
      </c>
      <c r="K496" s="112" t="s">
        <v>882</v>
      </c>
      <c r="L496" s="111">
        <v>11427</v>
      </c>
      <c r="M496" s="112" t="s">
        <v>1278</v>
      </c>
      <c r="N496" s="112" t="s">
        <v>882</v>
      </c>
      <c r="O496" s="112" t="s">
        <v>865</v>
      </c>
      <c r="P496" s="111">
        <v>11405</v>
      </c>
      <c r="Q496" s="112" t="s">
        <v>1278</v>
      </c>
      <c r="R496" s="112" t="s">
        <v>882</v>
      </c>
      <c r="S496" s="112" t="s">
        <v>865</v>
      </c>
      <c r="T496" s="112" t="s">
        <v>859</v>
      </c>
      <c r="U496" s="111">
        <v>11405</v>
      </c>
      <c r="V496" s="105"/>
      <c r="AI496" s="436">
        <f>AJ496</f>
        <v>1052</v>
      </c>
      <c r="AJ496" s="436">
        <f>P500*2</f>
        <v>1052</v>
      </c>
      <c r="AK496" s="436">
        <f>850*2</f>
        <v>1700</v>
      </c>
    </row>
    <row r="497" spans="2:37">
      <c r="B497" s="105"/>
      <c r="C497" s="445"/>
      <c r="D497" s="105"/>
      <c r="E497" s="105"/>
      <c r="F497" s="105"/>
      <c r="G497" s="105"/>
      <c r="H497" s="105">
        <v>20160426</v>
      </c>
      <c r="I497" s="111">
        <v>10420</v>
      </c>
      <c r="J497" s="112" t="s">
        <v>1216</v>
      </c>
      <c r="K497" s="112" t="s">
        <v>897</v>
      </c>
      <c r="L497" s="111">
        <v>9671</v>
      </c>
      <c r="M497" s="112" t="s">
        <v>1216</v>
      </c>
      <c r="N497" s="112" t="s">
        <v>897</v>
      </c>
      <c r="O497" s="112" t="s">
        <v>877</v>
      </c>
      <c r="P497" s="111">
        <v>8570</v>
      </c>
      <c r="Q497" s="112" t="s">
        <v>1216</v>
      </c>
      <c r="R497" s="112" t="s">
        <v>897</v>
      </c>
      <c r="S497" s="112" t="s">
        <v>877</v>
      </c>
      <c r="T497" s="112" t="s">
        <v>946</v>
      </c>
      <c r="U497" s="111">
        <v>8570</v>
      </c>
      <c r="V497" s="105"/>
      <c r="AI497" s="436"/>
      <c r="AJ497" s="436"/>
      <c r="AK497" s="436"/>
    </row>
    <row r="498" spans="2:37">
      <c r="B498" s="105"/>
      <c r="C498" s="445"/>
      <c r="D498" s="105"/>
      <c r="E498" s="105"/>
      <c r="F498" s="105"/>
      <c r="G498" s="105"/>
      <c r="H498" s="105">
        <v>20180207</v>
      </c>
      <c r="I498" s="111">
        <v>4951</v>
      </c>
      <c r="J498" s="112" t="s">
        <v>1220</v>
      </c>
      <c r="K498" s="112" t="s">
        <v>882</v>
      </c>
      <c r="L498" s="111">
        <v>1332</v>
      </c>
      <c r="M498" s="112" t="s">
        <v>1220</v>
      </c>
      <c r="N498" s="112" t="s">
        <v>882</v>
      </c>
      <c r="O498" s="112" t="s">
        <v>860</v>
      </c>
      <c r="P498" s="111">
        <v>1253</v>
      </c>
      <c r="Q498" s="112" t="s">
        <v>1220</v>
      </c>
      <c r="R498" s="112" t="s">
        <v>882</v>
      </c>
      <c r="S498" s="112" t="s">
        <v>860</v>
      </c>
      <c r="T498" s="112" t="s">
        <v>961</v>
      </c>
      <c r="U498" s="111">
        <v>1251</v>
      </c>
      <c r="V498" s="105"/>
      <c r="AI498" s="436"/>
      <c r="AJ498" s="436"/>
      <c r="AK498" s="436"/>
    </row>
    <row r="499" spans="2:37">
      <c r="B499" s="105"/>
      <c r="C499" s="445"/>
      <c r="D499" s="105"/>
      <c r="E499" s="105"/>
      <c r="F499" s="105"/>
      <c r="G499" s="105"/>
      <c r="H499" s="105">
        <v>20171110</v>
      </c>
      <c r="I499" s="111">
        <v>4813</v>
      </c>
      <c r="J499" s="112" t="s">
        <v>1050</v>
      </c>
      <c r="K499" s="112" t="s">
        <v>850</v>
      </c>
      <c r="L499" s="111">
        <v>924</v>
      </c>
      <c r="M499" s="112" t="s">
        <v>1216</v>
      </c>
      <c r="N499" s="112" t="s">
        <v>897</v>
      </c>
      <c r="O499" s="112" t="s">
        <v>856</v>
      </c>
      <c r="P499" s="111">
        <v>1099</v>
      </c>
      <c r="Q499" s="112" t="s">
        <v>1216</v>
      </c>
      <c r="R499" s="112" t="s">
        <v>897</v>
      </c>
      <c r="S499" s="112" t="s">
        <v>856</v>
      </c>
      <c r="T499" s="112" t="s">
        <v>70</v>
      </c>
      <c r="U499" s="111">
        <v>1099</v>
      </c>
      <c r="V499" s="105"/>
      <c r="AI499" s="436"/>
      <c r="AJ499" s="436"/>
      <c r="AK499" s="436"/>
    </row>
    <row r="500" spans="2:37">
      <c r="B500" s="105"/>
      <c r="C500" s="445"/>
      <c r="D500" s="105"/>
      <c r="E500" s="105"/>
      <c r="F500" s="105"/>
      <c r="G500" s="105"/>
      <c r="H500" s="105">
        <v>20180206</v>
      </c>
      <c r="I500" s="111">
        <v>4637</v>
      </c>
      <c r="J500" s="112" t="s">
        <v>1050</v>
      </c>
      <c r="K500" s="112" t="s">
        <v>856</v>
      </c>
      <c r="L500" s="111">
        <v>909</v>
      </c>
      <c r="M500" s="112" t="s">
        <v>1321</v>
      </c>
      <c r="N500" s="112" t="s">
        <v>882</v>
      </c>
      <c r="O500" s="112" t="s">
        <v>946</v>
      </c>
      <c r="P500" s="111">
        <v>526</v>
      </c>
      <c r="Q500" s="112" t="s">
        <v>1292</v>
      </c>
      <c r="R500" s="112" t="s">
        <v>865</v>
      </c>
      <c r="S500" s="112" t="s">
        <v>888</v>
      </c>
      <c r="T500" s="112" t="s">
        <v>961</v>
      </c>
      <c r="U500" s="111">
        <v>476</v>
      </c>
      <c r="V500" s="105"/>
      <c r="AI500" s="436"/>
      <c r="AJ500" s="436"/>
      <c r="AK500" s="436"/>
    </row>
    <row r="501" spans="2:37">
      <c r="B501" s="105"/>
      <c r="C501" s="445"/>
      <c r="D501" s="105"/>
      <c r="E501" s="105"/>
      <c r="F501" s="105"/>
      <c r="G501" s="105"/>
      <c r="H501" s="105">
        <v>20180208</v>
      </c>
      <c r="I501" s="111">
        <v>4500</v>
      </c>
      <c r="J501" s="112" t="s">
        <v>1168</v>
      </c>
      <c r="K501" s="112" t="s">
        <v>70</v>
      </c>
      <c r="L501" s="111">
        <v>857</v>
      </c>
      <c r="M501" s="112" t="s">
        <v>1292</v>
      </c>
      <c r="N501" s="112" t="s">
        <v>865</v>
      </c>
      <c r="O501" s="112" t="s">
        <v>888</v>
      </c>
      <c r="P501" s="111">
        <v>476</v>
      </c>
      <c r="Q501" s="112" t="s">
        <v>1322</v>
      </c>
      <c r="R501" s="112" t="s">
        <v>945</v>
      </c>
      <c r="S501" s="112" t="s">
        <v>868</v>
      </c>
      <c r="T501" s="112" t="s">
        <v>867</v>
      </c>
      <c r="U501" s="111">
        <v>156</v>
      </c>
      <c r="V501" s="105"/>
      <c r="AI501" s="436"/>
      <c r="AJ501" s="436"/>
      <c r="AK501" s="436"/>
    </row>
    <row r="502" spans="2:37">
      <c r="B502" s="105"/>
      <c r="C502" s="445"/>
      <c r="D502" s="105"/>
      <c r="E502" s="105"/>
      <c r="F502" s="105"/>
      <c r="G502" s="105"/>
      <c r="H502" s="105">
        <v>20180209</v>
      </c>
      <c r="I502" s="111">
        <v>4462</v>
      </c>
      <c r="J502" s="112" t="s">
        <v>1080</v>
      </c>
      <c r="K502" s="112" t="s">
        <v>865</v>
      </c>
      <c r="L502" s="111">
        <v>770</v>
      </c>
      <c r="M502" s="112" t="s">
        <v>1322</v>
      </c>
      <c r="N502" s="112" t="s">
        <v>945</v>
      </c>
      <c r="O502" s="112" t="s">
        <v>868</v>
      </c>
      <c r="P502" s="111">
        <v>156</v>
      </c>
      <c r="Q502" s="112" t="s">
        <v>1323</v>
      </c>
      <c r="R502" s="112" t="s">
        <v>852</v>
      </c>
      <c r="S502" s="112" t="s">
        <v>852</v>
      </c>
      <c r="T502" s="112" t="s">
        <v>882</v>
      </c>
      <c r="U502" s="111">
        <v>148</v>
      </c>
      <c r="V502" s="105"/>
      <c r="AI502" s="436"/>
      <c r="AJ502" s="436"/>
      <c r="AK502" s="436"/>
    </row>
    <row r="503" spans="2:37">
      <c r="B503" s="105"/>
      <c r="C503" s="445"/>
      <c r="D503" s="105"/>
      <c r="E503" s="105"/>
      <c r="F503" s="105"/>
      <c r="G503" s="105"/>
      <c r="H503" s="105">
        <v>20180807</v>
      </c>
      <c r="I503" s="111">
        <v>3635</v>
      </c>
      <c r="J503" s="112" t="s">
        <v>1321</v>
      </c>
      <c r="K503" s="112" t="s">
        <v>882</v>
      </c>
      <c r="L503" s="111">
        <v>767</v>
      </c>
      <c r="M503" s="112" t="s">
        <v>1324</v>
      </c>
      <c r="N503" s="112" t="s">
        <v>945</v>
      </c>
      <c r="O503" s="112" t="s">
        <v>880</v>
      </c>
      <c r="P503" s="111">
        <v>147</v>
      </c>
      <c r="Q503" s="112" t="s">
        <v>1210</v>
      </c>
      <c r="R503" s="112" t="s">
        <v>856</v>
      </c>
      <c r="S503" s="112" t="s">
        <v>867</v>
      </c>
      <c r="T503" s="112" t="s">
        <v>857</v>
      </c>
      <c r="U503" s="111">
        <v>130</v>
      </c>
      <c r="V503" s="105"/>
      <c r="AI503" s="436"/>
      <c r="AJ503" s="436"/>
      <c r="AK503" s="436"/>
    </row>
    <row r="504" spans="2:37">
      <c r="B504" s="105"/>
      <c r="C504" s="445"/>
      <c r="D504" s="105"/>
      <c r="E504" s="105"/>
      <c r="F504" s="105"/>
      <c r="G504" s="105"/>
      <c r="H504" s="105">
        <v>20180205</v>
      </c>
      <c r="I504" s="111">
        <v>3632</v>
      </c>
      <c r="J504" s="112" t="s">
        <v>1168</v>
      </c>
      <c r="K504" s="112" t="s">
        <v>856</v>
      </c>
      <c r="L504" s="111">
        <v>745</v>
      </c>
      <c r="M504" s="112" t="s">
        <v>906</v>
      </c>
      <c r="N504" s="112" t="s">
        <v>856</v>
      </c>
      <c r="O504" s="112" t="s">
        <v>923</v>
      </c>
      <c r="P504" s="111">
        <v>137</v>
      </c>
      <c r="Q504" s="112" t="s">
        <v>1325</v>
      </c>
      <c r="R504" s="112" t="s">
        <v>856</v>
      </c>
      <c r="S504" s="112" t="s">
        <v>869</v>
      </c>
      <c r="T504" s="112" t="s">
        <v>888</v>
      </c>
      <c r="U504" s="111">
        <v>118</v>
      </c>
      <c r="V504" s="105"/>
      <c r="AI504" s="436"/>
      <c r="AJ504" s="436"/>
      <c r="AK504" s="436"/>
    </row>
    <row r="505" spans="2:37" ht="28" customHeight="1">
      <c r="B505" s="105">
        <v>3.1</v>
      </c>
      <c r="C505" s="445"/>
      <c r="D505" s="105"/>
      <c r="E505" s="105"/>
      <c r="F505" s="105"/>
      <c r="G505" s="105"/>
      <c r="H505" s="105">
        <v>20171109</v>
      </c>
      <c r="I505" s="111">
        <v>3469</v>
      </c>
      <c r="J505" s="112" t="s">
        <v>1114</v>
      </c>
      <c r="K505" s="112" t="s">
        <v>867</v>
      </c>
      <c r="L505" s="111">
        <v>735</v>
      </c>
      <c r="M505" s="112" t="s">
        <v>1210</v>
      </c>
      <c r="N505" s="112" t="s">
        <v>856</v>
      </c>
      <c r="O505" s="112" t="s">
        <v>867</v>
      </c>
      <c r="P505" s="111">
        <v>130</v>
      </c>
      <c r="Q505" s="112" t="s">
        <v>1326</v>
      </c>
      <c r="R505" s="112" t="s">
        <v>867</v>
      </c>
      <c r="S505" s="112" t="s">
        <v>852</v>
      </c>
      <c r="T505" s="112" t="s">
        <v>871</v>
      </c>
      <c r="U505" s="111">
        <v>99</v>
      </c>
      <c r="V505" s="105"/>
      <c r="AI505" s="436"/>
      <c r="AJ505" s="436"/>
      <c r="AK505" s="436"/>
    </row>
    <row r="506" spans="2:37" ht="13.5" hidden="1" customHeight="1">
      <c r="B506" s="105">
        <v>3.2</v>
      </c>
      <c r="C506" s="445" t="s">
        <v>1327</v>
      </c>
      <c r="D506" s="105"/>
      <c r="E506" s="105"/>
      <c r="F506" s="105"/>
      <c r="G506" s="370" t="s">
        <v>1291</v>
      </c>
      <c r="H506" s="105">
        <v>20160127</v>
      </c>
      <c r="I506" s="111">
        <v>1452</v>
      </c>
      <c r="J506" s="112" t="s">
        <v>1322</v>
      </c>
      <c r="K506" s="112" t="s">
        <v>945</v>
      </c>
      <c r="L506" s="111">
        <v>233</v>
      </c>
      <c r="M506" s="112" t="s">
        <v>1328</v>
      </c>
      <c r="N506" s="112" t="s">
        <v>887</v>
      </c>
      <c r="O506" s="112" t="s">
        <v>923</v>
      </c>
      <c r="P506" s="111">
        <v>107</v>
      </c>
      <c r="Q506" s="112" t="s">
        <v>1328</v>
      </c>
      <c r="R506" s="112" t="s">
        <v>887</v>
      </c>
      <c r="S506" s="112" t="s">
        <v>923</v>
      </c>
      <c r="T506" s="112" t="s">
        <v>877</v>
      </c>
      <c r="U506" s="111">
        <v>107</v>
      </c>
      <c r="V506" s="105"/>
    </row>
    <row r="507" spans="2:37" hidden="1">
      <c r="B507" s="105"/>
      <c r="C507" s="445"/>
      <c r="D507" s="105"/>
      <c r="E507" s="105"/>
      <c r="F507" s="105"/>
      <c r="G507" s="105"/>
      <c r="H507" s="105">
        <v>20160201</v>
      </c>
      <c r="I507" s="111">
        <v>1410</v>
      </c>
      <c r="J507" s="112" t="s">
        <v>1322</v>
      </c>
      <c r="K507" s="112" t="s">
        <v>867</v>
      </c>
      <c r="L507" s="111">
        <v>219</v>
      </c>
      <c r="M507" s="112" t="s">
        <v>1326</v>
      </c>
      <c r="N507" s="112" t="s">
        <v>867</v>
      </c>
      <c r="O507" s="112" t="s">
        <v>913</v>
      </c>
      <c r="P507" s="111">
        <v>99</v>
      </c>
      <c r="Q507" s="112" t="s">
        <v>1326</v>
      </c>
      <c r="R507" s="112" t="s">
        <v>867</v>
      </c>
      <c r="S507" s="112" t="s">
        <v>913</v>
      </c>
      <c r="T507" s="112" t="s">
        <v>992</v>
      </c>
      <c r="U507" s="111">
        <v>99</v>
      </c>
      <c r="V507" s="105"/>
    </row>
    <row r="508" spans="2:37" hidden="1">
      <c r="B508" s="105"/>
      <c r="C508" s="445"/>
      <c r="D508" s="105"/>
      <c r="E508" s="105"/>
      <c r="F508" s="105"/>
      <c r="G508" s="105"/>
      <c r="H508" s="105">
        <v>20160129</v>
      </c>
      <c r="I508" s="111">
        <v>1236</v>
      </c>
      <c r="J508" s="112" t="s">
        <v>1329</v>
      </c>
      <c r="K508" s="112" t="s">
        <v>856</v>
      </c>
      <c r="L508" s="111">
        <v>217</v>
      </c>
      <c r="M508" s="112" t="s">
        <v>1317</v>
      </c>
      <c r="N508" s="112" t="s">
        <v>867</v>
      </c>
      <c r="O508" s="112" t="s">
        <v>955</v>
      </c>
      <c r="P508" s="111">
        <v>85</v>
      </c>
      <c r="Q508" s="112" t="s">
        <v>1317</v>
      </c>
      <c r="R508" s="112" t="s">
        <v>867</v>
      </c>
      <c r="S508" s="112" t="s">
        <v>955</v>
      </c>
      <c r="T508" s="112" t="s">
        <v>873</v>
      </c>
      <c r="U508" s="111">
        <v>85</v>
      </c>
      <c r="V508" s="105"/>
    </row>
    <row r="509" spans="2:37" hidden="1">
      <c r="B509" s="105"/>
      <c r="C509" s="445"/>
      <c r="D509" s="105"/>
      <c r="E509" s="105"/>
      <c r="F509" s="105"/>
      <c r="G509" s="105"/>
      <c r="H509" s="105">
        <v>20160203</v>
      </c>
      <c r="I509" s="111">
        <v>1209</v>
      </c>
      <c r="J509" s="112" t="s">
        <v>1330</v>
      </c>
      <c r="K509" s="112" t="s">
        <v>850</v>
      </c>
      <c r="L509" s="111">
        <v>215</v>
      </c>
      <c r="M509" s="112" t="s">
        <v>1331</v>
      </c>
      <c r="N509" s="112" t="s">
        <v>853</v>
      </c>
      <c r="O509" s="112" t="s">
        <v>869</v>
      </c>
      <c r="P509" s="111">
        <v>84</v>
      </c>
      <c r="Q509" s="112" t="s">
        <v>1331</v>
      </c>
      <c r="R509" s="112" t="s">
        <v>853</v>
      </c>
      <c r="S509" s="112" t="s">
        <v>869</v>
      </c>
      <c r="T509" s="112" t="s">
        <v>880</v>
      </c>
      <c r="U509" s="111">
        <v>84</v>
      </c>
      <c r="V509" s="105"/>
    </row>
    <row r="510" spans="2:37" hidden="1">
      <c r="B510" s="105"/>
      <c r="C510" s="445"/>
      <c r="D510" s="105"/>
      <c r="E510" s="105"/>
      <c r="F510" s="105"/>
      <c r="G510" s="105"/>
      <c r="H510" s="105">
        <v>20161104</v>
      </c>
      <c r="I510" s="111">
        <v>1153</v>
      </c>
      <c r="J510" s="112" t="s">
        <v>1332</v>
      </c>
      <c r="K510" s="112" t="s">
        <v>850</v>
      </c>
      <c r="L510" s="111">
        <v>210</v>
      </c>
      <c r="M510" s="112" t="s">
        <v>861</v>
      </c>
      <c r="N510" s="112" t="s">
        <v>882</v>
      </c>
      <c r="O510" s="112" t="s">
        <v>856</v>
      </c>
      <c r="P510" s="111">
        <v>83</v>
      </c>
      <c r="Q510" s="112" t="s">
        <v>861</v>
      </c>
      <c r="R510" s="112" t="s">
        <v>882</v>
      </c>
      <c r="S510" s="112" t="s">
        <v>856</v>
      </c>
      <c r="T510" s="112" t="s">
        <v>902</v>
      </c>
      <c r="U510" s="111">
        <v>83</v>
      </c>
      <c r="V510" s="105"/>
    </row>
    <row r="511" spans="2:37" hidden="1">
      <c r="B511" s="105"/>
      <c r="C511" s="445"/>
      <c r="D511" s="105"/>
      <c r="E511" s="105"/>
      <c r="F511" s="105"/>
      <c r="G511" s="105"/>
      <c r="H511" s="105">
        <v>20161026</v>
      </c>
      <c r="I511" s="111">
        <v>1127</v>
      </c>
      <c r="J511" s="112" t="s">
        <v>1317</v>
      </c>
      <c r="K511" s="112" t="s">
        <v>856</v>
      </c>
      <c r="L511" s="111">
        <v>192</v>
      </c>
      <c r="M511" s="112" t="s">
        <v>1322</v>
      </c>
      <c r="N511" s="112" t="s">
        <v>853</v>
      </c>
      <c r="O511" s="112" t="s">
        <v>943</v>
      </c>
      <c r="P511" s="111">
        <v>79</v>
      </c>
      <c r="Q511" s="112" t="s">
        <v>1322</v>
      </c>
      <c r="R511" s="112" t="s">
        <v>853</v>
      </c>
      <c r="S511" s="112" t="s">
        <v>943</v>
      </c>
      <c r="T511" s="112" t="s">
        <v>869</v>
      </c>
      <c r="U511" s="111">
        <v>78</v>
      </c>
      <c r="V511" s="105"/>
    </row>
    <row r="512" spans="2:37" hidden="1">
      <c r="B512" s="105"/>
      <c r="C512" s="445"/>
      <c r="D512" s="105"/>
      <c r="E512" s="105"/>
      <c r="F512" s="105"/>
      <c r="G512" s="105"/>
      <c r="H512" s="105">
        <v>20160126</v>
      </c>
      <c r="I512" s="111">
        <v>1058</v>
      </c>
      <c r="J512" s="112" t="s">
        <v>1333</v>
      </c>
      <c r="K512" s="112" t="s">
        <v>856</v>
      </c>
      <c r="L512" s="111">
        <v>190</v>
      </c>
      <c r="M512" s="112" t="s">
        <v>1322</v>
      </c>
      <c r="N512" s="112" t="s">
        <v>945</v>
      </c>
      <c r="O512" s="112" t="s">
        <v>863</v>
      </c>
      <c r="P512" s="111">
        <v>78</v>
      </c>
      <c r="Q512" s="112" t="s">
        <v>1322</v>
      </c>
      <c r="R512" s="112" t="s">
        <v>945</v>
      </c>
      <c r="S512" s="112" t="s">
        <v>1044</v>
      </c>
      <c r="T512" s="112" t="s">
        <v>885</v>
      </c>
      <c r="U512" s="111">
        <v>78</v>
      </c>
      <c r="V512" s="105"/>
    </row>
    <row r="513" spans="2:37" hidden="1">
      <c r="B513" s="105"/>
      <c r="C513" s="445"/>
      <c r="D513" s="105"/>
      <c r="E513" s="105"/>
      <c r="F513" s="105"/>
      <c r="G513" s="105"/>
      <c r="H513" s="105">
        <v>20161025</v>
      </c>
      <c r="I513" s="111">
        <v>1055</v>
      </c>
      <c r="J513" s="112" t="s">
        <v>1317</v>
      </c>
      <c r="K513" s="112" t="s">
        <v>850</v>
      </c>
      <c r="L513" s="111">
        <v>188</v>
      </c>
      <c r="M513" s="112" t="s">
        <v>1330</v>
      </c>
      <c r="N513" s="112" t="s">
        <v>850</v>
      </c>
      <c r="O513" s="112" t="s">
        <v>867</v>
      </c>
      <c r="P513" s="111">
        <v>78</v>
      </c>
      <c r="Q513" s="112" t="s">
        <v>1322</v>
      </c>
      <c r="R513" s="112" t="s">
        <v>945</v>
      </c>
      <c r="S513" s="112" t="s">
        <v>863</v>
      </c>
      <c r="T513" s="112" t="s">
        <v>877</v>
      </c>
      <c r="U513" s="111">
        <v>78</v>
      </c>
      <c r="V513" s="105"/>
    </row>
    <row r="514" spans="2:37" hidden="1">
      <c r="B514" s="105"/>
      <c r="C514" s="445"/>
      <c r="D514" s="105"/>
      <c r="E514" s="105"/>
      <c r="F514" s="105"/>
      <c r="G514" s="105"/>
      <c r="H514" s="105">
        <v>20160202</v>
      </c>
      <c r="I514" s="111">
        <v>1055</v>
      </c>
      <c r="J514" s="112" t="s">
        <v>1334</v>
      </c>
      <c r="K514" s="112" t="s">
        <v>850</v>
      </c>
      <c r="L514" s="111">
        <v>184</v>
      </c>
      <c r="M514" s="112" t="s">
        <v>1322</v>
      </c>
      <c r="N514" s="112" t="s">
        <v>945</v>
      </c>
      <c r="O514" s="112" t="s">
        <v>1044</v>
      </c>
      <c r="P514" s="111">
        <v>78</v>
      </c>
      <c r="Q514" s="112" t="s">
        <v>1335</v>
      </c>
      <c r="R514" s="112" t="s">
        <v>867</v>
      </c>
      <c r="S514" s="112" t="s">
        <v>914</v>
      </c>
      <c r="T514" s="112" t="s">
        <v>885</v>
      </c>
      <c r="U514" s="111">
        <v>77</v>
      </c>
      <c r="V514" s="105"/>
    </row>
    <row r="515" spans="2:37" hidden="1">
      <c r="B515" s="105"/>
      <c r="C515" s="445"/>
      <c r="D515" s="105"/>
      <c r="E515" s="105"/>
      <c r="F515" s="105"/>
      <c r="G515" s="105"/>
      <c r="H515" s="105">
        <v>20160128</v>
      </c>
      <c r="I515" s="111">
        <v>1032</v>
      </c>
      <c r="J515" s="112" t="s">
        <v>1336</v>
      </c>
      <c r="K515" s="112" t="s">
        <v>860</v>
      </c>
      <c r="L515" s="111">
        <v>184</v>
      </c>
      <c r="M515" s="112" t="s">
        <v>1335</v>
      </c>
      <c r="N515" s="112" t="s">
        <v>867</v>
      </c>
      <c r="O515" s="112" t="s">
        <v>914</v>
      </c>
      <c r="P515" s="111">
        <v>77</v>
      </c>
      <c r="Q515" s="112" t="s">
        <v>1337</v>
      </c>
      <c r="R515" s="112" t="s">
        <v>880</v>
      </c>
      <c r="S515" s="112" t="s">
        <v>902</v>
      </c>
      <c r="T515" s="112" t="s">
        <v>867</v>
      </c>
      <c r="U515" s="111">
        <v>75</v>
      </c>
      <c r="V515" s="105"/>
    </row>
    <row r="516" spans="2:37" ht="42.3">
      <c r="B516" s="105"/>
      <c r="C516" s="445"/>
      <c r="D516" s="105"/>
      <c r="E516" s="105"/>
      <c r="F516" s="105"/>
      <c r="G516" s="370" t="s">
        <v>1338</v>
      </c>
      <c r="H516" s="105">
        <v>20170118</v>
      </c>
      <c r="I516" s="111">
        <v>966</v>
      </c>
      <c r="J516" s="112" t="s">
        <v>1334</v>
      </c>
      <c r="K516" s="112" t="s">
        <v>850</v>
      </c>
      <c r="L516" s="111">
        <v>184</v>
      </c>
      <c r="M516" s="112" t="s">
        <v>1326</v>
      </c>
      <c r="N516" s="112" t="s">
        <v>867</v>
      </c>
      <c r="O516" s="112" t="s">
        <v>913</v>
      </c>
      <c r="P516" s="111">
        <v>99</v>
      </c>
      <c r="Q516" s="112" t="s">
        <v>1326</v>
      </c>
      <c r="R516" s="112" t="s">
        <v>867</v>
      </c>
      <c r="S516" s="112" t="s">
        <v>913</v>
      </c>
      <c r="T516" s="112" t="s">
        <v>992</v>
      </c>
      <c r="U516" s="111">
        <v>99</v>
      </c>
      <c r="V516" s="105"/>
      <c r="AI516" s="436">
        <f>AJ516</f>
        <v>200</v>
      </c>
      <c r="AJ516" s="436">
        <f>100*2</f>
        <v>200</v>
      </c>
      <c r="AK516" s="436">
        <f>180*2</f>
        <v>360</v>
      </c>
    </row>
    <row r="517" spans="2:37">
      <c r="B517" s="105"/>
      <c r="C517" s="445"/>
      <c r="D517" s="105"/>
      <c r="E517" s="105"/>
      <c r="F517" s="105"/>
      <c r="G517" s="105"/>
      <c r="H517" s="105">
        <v>20170122</v>
      </c>
      <c r="I517" s="111">
        <v>962</v>
      </c>
      <c r="J517" s="112" t="s">
        <v>1339</v>
      </c>
      <c r="K517" s="112" t="s">
        <v>865</v>
      </c>
      <c r="L517" s="111">
        <v>172</v>
      </c>
      <c r="M517" s="112" t="s">
        <v>1331</v>
      </c>
      <c r="N517" s="112" t="s">
        <v>853</v>
      </c>
      <c r="O517" s="112" t="s">
        <v>869</v>
      </c>
      <c r="P517" s="111">
        <v>84</v>
      </c>
      <c r="Q517" s="112" t="s">
        <v>1331</v>
      </c>
      <c r="R517" s="112" t="s">
        <v>853</v>
      </c>
      <c r="S517" s="112" t="s">
        <v>869</v>
      </c>
      <c r="T517" s="112" t="s">
        <v>880</v>
      </c>
      <c r="U517" s="111">
        <v>84</v>
      </c>
      <c r="V517" s="105"/>
      <c r="AI517" s="436"/>
      <c r="AJ517" s="436"/>
      <c r="AK517" s="436"/>
    </row>
    <row r="518" spans="2:37">
      <c r="B518" s="105"/>
      <c r="C518" s="445"/>
      <c r="D518" s="105"/>
      <c r="E518" s="105"/>
      <c r="F518" s="105"/>
      <c r="G518" s="105"/>
      <c r="H518" s="105">
        <v>20170124</v>
      </c>
      <c r="I518" s="111">
        <v>857</v>
      </c>
      <c r="J518" s="112" t="s">
        <v>1050</v>
      </c>
      <c r="K518" s="112" t="s">
        <v>856</v>
      </c>
      <c r="L518" s="111">
        <v>145</v>
      </c>
      <c r="M518" s="112" t="s">
        <v>861</v>
      </c>
      <c r="N518" s="112" t="s">
        <v>882</v>
      </c>
      <c r="O518" s="112" t="s">
        <v>856</v>
      </c>
      <c r="P518" s="111">
        <v>83</v>
      </c>
      <c r="Q518" s="112" t="s">
        <v>861</v>
      </c>
      <c r="R518" s="112" t="s">
        <v>882</v>
      </c>
      <c r="S518" s="112" t="s">
        <v>856</v>
      </c>
      <c r="T518" s="112" t="s">
        <v>902</v>
      </c>
      <c r="U518" s="111">
        <v>83</v>
      </c>
      <c r="V518" s="105"/>
      <c r="AI518" s="436"/>
      <c r="AJ518" s="436"/>
      <c r="AK518" s="436"/>
    </row>
    <row r="519" spans="2:37">
      <c r="B519" s="105"/>
      <c r="C519" s="445"/>
      <c r="D519" s="105"/>
      <c r="E519" s="105"/>
      <c r="F519" s="105"/>
      <c r="G519" s="105"/>
      <c r="H519" s="105">
        <v>20170117</v>
      </c>
      <c r="I519" s="111">
        <v>819</v>
      </c>
      <c r="J519" s="112" t="s">
        <v>1023</v>
      </c>
      <c r="K519" s="112" t="s">
        <v>865</v>
      </c>
      <c r="L519" s="111">
        <v>132</v>
      </c>
      <c r="M519" s="112" t="s">
        <v>1340</v>
      </c>
      <c r="N519" s="112" t="s">
        <v>850</v>
      </c>
      <c r="O519" s="112" t="s">
        <v>859</v>
      </c>
      <c r="P519" s="111">
        <v>74</v>
      </c>
      <c r="Q519" s="112" t="s">
        <v>1340</v>
      </c>
      <c r="R519" s="112" t="s">
        <v>850</v>
      </c>
      <c r="S519" s="112" t="s">
        <v>859</v>
      </c>
      <c r="T519" s="112" t="s">
        <v>961</v>
      </c>
      <c r="U519" s="111">
        <v>74</v>
      </c>
      <c r="V519" s="105"/>
      <c r="AI519" s="436"/>
      <c r="AJ519" s="436"/>
      <c r="AK519" s="436"/>
    </row>
    <row r="520" spans="2:37">
      <c r="B520" s="105"/>
      <c r="C520" s="445"/>
      <c r="D520" s="105"/>
      <c r="E520" s="105"/>
      <c r="F520" s="105"/>
      <c r="G520" s="105"/>
      <c r="H520" s="105">
        <v>20170120</v>
      </c>
      <c r="I520" s="111">
        <v>781</v>
      </c>
      <c r="J520" s="112" t="s">
        <v>1341</v>
      </c>
      <c r="K520" s="112" t="s">
        <v>865</v>
      </c>
      <c r="L520" s="111">
        <v>126</v>
      </c>
      <c r="M520" s="112" t="s">
        <v>1342</v>
      </c>
      <c r="N520" s="112" t="s">
        <v>853</v>
      </c>
      <c r="O520" s="112" t="s">
        <v>924</v>
      </c>
      <c r="P520" s="111">
        <v>69</v>
      </c>
      <c r="Q520" s="112" t="s">
        <v>1342</v>
      </c>
      <c r="R520" s="112" t="s">
        <v>853</v>
      </c>
      <c r="S520" s="112" t="s">
        <v>924</v>
      </c>
      <c r="T520" s="112" t="s">
        <v>894</v>
      </c>
      <c r="U520" s="111">
        <v>69</v>
      </c>
      <c r="V520" s="105"/>
      <c r="AI520" s="436"/>
      <c r="AJ520" s="436"/>
      <c r="AK520" s="436"/>
    </row>
    <row r="521" spans="2:37">
      <c r="B521" s="105"/>
      <c r="C521" s="445"/>
      <c r="D521" s="105"/>
      <c r="E521" s="105"/>
      <c r="F521" s="105"/>
      <c r="G521" s="105"/>
      <c r="H521" s="105">
        <v>20171110</v>
      </c>
      <c r="I521" s="111">
        <v>741</v>
      </c>
      <c r="J521" s="112" t="s">
        <v>1339</v>
      </c>
      <c r="K521" s="112" t="s">
        <v>856</v>
      </c>
      <c r="L521" s="111">
        <v>126</v>
      </c>
      <c r="M521" s="112" t="s">
        <v>1081</v>
      </c>
      <c r="N521" s="112" t="s">
        <v>850</v>
      </c>
      <c r="O521" s="112" t="s">
        <v>903</v>
      </c>
      <c r="P521" s="111">
        <v>66</v>
      </c>
      <c r="Q521" s="112" t="s">
        <v>1081</v>
      </c>
      <c r="R521" s="112" t="s">
        <v>850</v>
      </c>
      <c r="S521" s="112" t="s">
        <v>903</v>
      </c>
      <c r="T521" s="112" t="s">
        <v>1045</v>
      </c>
      <c r="U521" s="111">
        <v>66</v>
      </c>
      <c r="V521" s="105"/>
      <c r="AI521" s="436"/>
      <c r="AJ521" s="436"/>
      <c r="AK521" s="436"/>
    </row>
    <row r="522" spans="2:37">
      <c r="B522" s="105"/>
      <c r="C522" s="445"/>
      <c r="D522" s="105"/>
      <c r="E522" s="105"/>
      <c r="F522" s="105"/>
      <c r="G522" s="105"/>
      <c r="H522" s="105">
        <v>20170119</v>
      </c>
      <c r="I522" s="111">
        <v>718</v>
      </c>
      <c r="J522" s="112" t="s">
        <v>1340</v>
      </c>
      <c r="K522" s="112" t="s">
        <v>850</v>
      </c>
      <c r="L522" s="111">
        <v>122</v>
      </c>
      <c r="M522" s="112" t="s">
        <v>1050</v>
      </c>
      <c r="N522" s="112" t="s">
        <v>850</v>
      </c>
      <c r="O522" s="112" t="s">
        <v>860</v>
      </c>
      <c r="P522" s="111">
        <v>64</v>
      </c>
      <c r="Q522" s="112" t="s">
        <v>1343</v>
      </c>
      <c r="R522" s="112" t="s">
        <v>850</v>
      </c>
      <c r="S522" s="112" t="s">
        <v>897</v>
      </c>
      <c r="T522" s="112" t="s">
        <v>878</v>
      </c>
      <c r="U522" s="111">
        <v>63</v>
      </c>
      <c r="V522" s="105"/>
      <c r="AI522" s="436"/>
      <c r="AJ522" s="436"/>
      <c r="AK522" s="436"/>
    </row>
    <row r="523" spans="2:37">
      <c r="B523" s="105"/>
      <c r="C523" s="445"/>
      <c r="D523" s="105"/>
      <c r="E523" s="105"/>
      <c r="F523" s="105"/>
      <c r="G523" s="105"/>
      <c r="H523" s="105">
        <v>20180208</v>
      </c>
      <c r="I523" s="111">
        <v>688</v>
      </c>
      <c r="J523" s="112" t="s">
        <v>1344</v>
      </c>
      <c r="K523" s="112" t="s">
        <v>856</v>
      </c>
      <c r="L523" s="111">
        <v>119</v>
      </c>
      <c r="M523" s="112" t="s">
        <v>1343</v>
      </c>
      <c r="N523" s="112" t="s">
        <v>850</v>
      </c>
      <c r="O523" s="112" t="s">
        <v>897</v>
      </c>
      <c r="P523" s="111">
        <v>63</v>
      </c>
      <c r="Q523" s="112" t="s">
        <v>1034</v>
      </c>
      <c r="R523" s="112" t="s">
        <v>865</v>
      </c>
      <c r="S523" s="112" t="s">
        <v>926</v>
      </c>
      <c r="T523" s="112" t="s">
        <v>70</v>
      </c>
      <c r="U523" s="111">
        <v>63</v>
      </c>
      <c r="V523" s="105"/>
      <c r="AI523" s="436"/>
      <c r="AJ523" s="436"/>
      <c r="AK523" s="436"/>
    </row>
    <row r="524" spans="2:37">
      <c r="B524" s="105"/>
      <c r="C524" s="445"/>
      <c r="D524" s="105"/>
      <c r="E524" s="105"/>
      <c r="F524" s="105"/>
      <c r="G524" s="105"/>
      <c r="H524" s="105">
        <v>20170209</v>
      </c>
      <c r="I524" s="111">
        <v>613</v>
      </c>
      <c r="J524" s="112" t="s">
        <v>1050</v>
      </c>
      <c r="K524" s="112" t="s">
        <v>70</v>
      </c>
      <c r="L524" s="111">
        <v>118</v>
      </c>
      <c r="M524" s="112" t="s">
        <v>1034</v>
      </c>
      <c r="N524" s="112" t="s">
        <v>865</v>
      </c>
      <c r="O524" s="112" t="s">
        <v>926</v>
      </c>
      <c r="P524" s="111">
        <v>63</v>
      </c>
      <c r="Q524" s="112" t="s">
        <v>1168</v>
      </c>
      <c r="R524" s="112" t="s">
        <v>70</v>
      </c>
      <c r="S524" s="112" t="s">
        <v>888</v>
      </c>
      <c r="T524" s="112" t="s">
        <v>977</v>
      </c>
      <c r="U524" s="111">
        <v>62</v>
      </c>
      <c r="V524" s="105"/>
      <c r="AI524" s="436"/>
      <c r="AJ524" s="436"/>
      <c r="AK524" s="436"/>
    </row>
    <row r="525" spans="2:37" ht="28" customHeight="1">
      <c r="B525" s="105">
        <v>3.2</v>
      </c>
      <c r="C525" s="445"/>
      <c r="D525" s="105" t="s">
        <v>1327</v>
      </c>
      <c r="E525" s="105"/>
      <c r="F525" s="105"/>
      <c r="G525" s="105"/>
      <c r="H525" s="105">
        <v>20180207</v>
      </c>
      <c r="I525" s="111">
        <v>607</v>
      </c>
      <c r="J525" s="112" t="s">
        <v>1341</v>
      </c>
      <c r="K525" s="112" t="s">
        <v>850</v>
      </c>
      <c r="L525" s="111">
        <v>116</v>
      </c>
      <c r="M525" s="112" t="s">
        <v>1339</v>
      </c>
      <c r="N525" s="112" t="s">
        <v>865</v>
      </c>
      <c r="O525" s="112" t="s">
        <v>882</v>
      </c>
      <c r="P525" s="111">
        <v>62</v>
      </c>
      <c r="Q525" s="112" t="s">
        <v>1050</v>
      </c>
      <c r="R525" s="112" t="s">
        <v>850</v>
      </c>
      <c r="S525" s="112" t="s">
        <v>860</v>
      </c>
      <c r="T525" s="112" t="s">
        <v>871</v>
      </c>
      <c r="U525" s="111">
        <v>62</v>
      </c>
      <c r="V525" s="105"/>
      <c r="AI525" s="436"/>
      <c r="AJ525" s="436"/>
      <c r="AK525" s="436"/>
    </row>
    <row r="526" spans="2:37" ht="42.3" hidden="1">
      <c r="B526" s="105">
        <v>4.0999999999999996</v>
      </c>
      <c r="C526" s="445" t="s">
        <v>1345</v>
      </c>
      <c r="D526" s="105"/>
      <c r="E526" s="105"/>
      <c r="F526" s="105"/>
      <c r="G526" s="370" t="s">
        <v>1289</v>
      </c>
      <c r="H526" s="105">
        <v>20151010</v>
      </c>
      <c r="I526" s="111">
        <v>3250</v>
      </c>
      <c r="J526" s="112" t="s">
        <v>1117</v>
      </c>
      <c r="K526" s="112" t="s">
        <v>884</v>
      </c>
      <c r="L526" s="111">
        <v>3050</v>
      </c>
      <c r="M526" s="112" t="s">
        <v>1117</v>
      </c>
      <c r="N526" s="112" t="s">
        <v>884</v>
      </c>
      <c r="O526" s="112" t="s">
        <v>852</v>
      </c>
      <c r="P526" s="111">
        <v>3050</v>
      </c>
      <c r="Q526" s="112" t="s">
        <v>1117</v>
      </c>
      <c r="R526" s="112" t="s">
        <v>884</v>
      </c>
      <c r="S526" s="112" t="s">
        <v>852</v>
      </c>
      <c r="T526" s="112" t="s">
        <v>887</v>
      </c>
      <c r="U526" s="111">
        <v>3050</v>
      </c>
      <c r="V526" s="105"/>
    </row>
    <row r="527" spans="2:37" hidden="1">
      <c r="B527" s="105"/>
      <c r="C527" s="445"/>
      <c r="D527" s="105"/>
      <c r="E527" s="105"/>
      <c r="F527" s="105"/>
      <c r="G527" s="105"/>
      <c r="H527" s="105">
        <v>20160426</v>
      </c>
      <c r="I527" s="111">
        <v>3115</v>
      </c>
      <c r="J527" s="112" t="s">
        <v>1216</v>
      </c>
      <c r="K527" s="112" t="s">
        <v>897</v>
      </c>
      <c r="L527" s="111">
        <v>3042</v>
      </c>
      <c r="M527" s="112" t="s">
        <v>1216</v>
      </c>
      <c r="N527" s="112" t="s">
        <v>897</v>
      </c>
      <c r="O527" s="112" t="s">
        <v>958</v>
      </c>
      <c r="P527" s="111">
        <v>2645</v>
      </c>
      <c r="Q527" s="112" t="s">
        <v>1216</v>
      </c>
      <c r="R527" s="112" t="s">
        <v>897</v>
      </c>
      <c r="S527" s="112" t="s">
        <v>958</v>
      </c>
      <c r="T527" s="112" t="s">
        <v>872</v>
      </c>
      <c r="U527" s="111">
        <v>2645</v>
      </c>
      <c r="V527" s="105"/>
    </row>
    <row r="528" spans="2:37" hidden="1">
      <c r="B528" s="105"/>
      <c r="C528" s="445"/>
      <c r="D528" s="105"/>
      <c r="E528" s="105"/>
      <c r="F528" s="105"/>
      <c r="G528" s="105"/>
      <c r="H528" s="105">
        <v>20151008</v>
      </c>
      <c r="I528" s="111">
        <v>2263</v>
      </c>
      <c r="J528" s="112" t="s">
        <v>1118</v>
      </c>
      <c r="K528" s="112" t="s">
        <v>868</v>
      </c>
      <c r="L528" s="111">
        <v>2225</v>
      </c>
      <c r="M528" s="112" t="s">
        <v>1118</v>
      </c>
      <c r="N528" s="112" t="s">
        <v>868</v>
      </c>
      <c r="O528" s="112" t="s">
        <v>877</v>
      </c>
      <c r="P528" s="111">
        <v>2225</v>
      </c>
      <c r="Q528" s="112" t="s">
        <v>1118</v>
      </c>
      <c r="R528" s="112" t="s">
        <v>868</v>
      </c>
      <c r="S528" s="112" t="s">
        <v>877</v>
      </c>
      <c r="T528" s="112" t="s">
        <v>943</v>
      </c>
      <c r="U528" s="111">
        <v>2225</v>
      </c>
      <c r="V528" s="105"/>
    </row>
    <row r="529" spans="2:37" hidden="1">
      <c r="B529" s="105"/>
      <c r="C529" s="445"/>
      <c r="D529" s="105"/>
      <c r="E529" s="105"/>
      <c r="F529" s="105"/>
      <c r="G529" s="105"/>
      <c r="H529" s="105">
        <v>20150115</v>
      </c>
      <c r="I529" s="111">
        <v>2146</v>
      </c>
      <c r="J529" s="112" t="s">
        <v>1280</v>
      </c>
      <c r="K529" s="112" t="s">
        <v>884</v>
      </c>
      <c r="L529" s="111">
        <v>2108</v>
      </c>
      <c r="M529" s="112" t="s">
        <v>1280</v>
      </c>
      <c r="N529" s="112" t="s">
        <v>884</v>
      </c>
      <c r="O529" s="112" t="s">
        <v>877</v>
      </c>
      <c r="P529" s="111">
        <v>2108</v>
      </c>
      <c r="Q529" s="112" t="s">
        <v>1280</v>
      </c>
      <c r="R529" s="112" t="s">
        <v>884</v>
      </c>
      <c r="S529" s="112" t="s">
        <v>877</v>
      </c>
      <c r="T529" s="112" t="s">
        <v>946</v>
      </c>
      <c r="U529" s="111">
        <v>2108</v>
      </c>
      <c r="V529" s="105"/>
    </row>
    <row r="530" spans="2:37" hidden="1">
      <c r="B530" s="105"/>
      <c r="C530" s="445"/>
      <c r="D530" s="105"/>
      <c r="E530" s="105"/>
      <c r="F530" s="105"/>
      <c r="G530" s="105"/>
      <c r="H530" s="105">
        <v>20150116</v>
      </c>
      <c r="I530" s="111">
        <v>1855</v>
      </c>
      <c r="J530" s="112" t="s">
        <v>1279</v>
      </c>
      <c r="K530" s="112" t="s">
        <v>884</v>
      </c>
      <c r="L530" s="111">
        <v>1819</v>
      </c>
      <c r="M530" s="112" t="s">
        <v>1279</v>
      </c>
      <c r="N530" s="112" t="s">
        <v>884</v>
      </c>
      <c r="O530" s="112" t="s">
        <v>961</v>
      </c>
      <c r="P530" s="111">
        <v>1819</v>
      </c>
      <c r="Q530" s="112" t="s">
        <v>1279</v>
      </c>
      <c r="R530" s="112" t="s">
        <v>884</v>
      </c>
      <c r="S530" s="112" t="s">
        <v>961</v>
      </c>
      <c r="T530" s="112" t="s">
        <v>887</v>
      </c>
      <c r="U530" s="111">
        <v>1819</v>
      </c>
      <c r="V530" s="105"/>
    </row>
    <row r="531" spans="2:37" hidden="1">
      <c r="B531" s="105"/>
      <c r="C531" s="445"/>
      <c r="D531" s="105"/>
      <c r="E531" s="105"/>
      <c r="F531" s="105"/>
      <c r="G531" s="105"/>
      <c r="H531" s="105">
        <v>20150114</v>
      </c>
      <c r="I531" s="111">
        <v>1640</v>
      </c>
      <c r="J531" s="112" t="s">
        <v>1119</v>
      </c>
      <c r="K531" s="112" t="s">
        <v>884</v>
      </c>
      <c r="L531" s="111">
        <v>1594</v>
      </c>
      <c r="M531" s="112" t="s">
        <v>1119</v>
      </c>
      <c r="N531" s="112" t="s">
        <v>884</v>
      </c>
      <c r="O531" s="112" t="s">
        <v>888</v>
      </c>
      <c r="P531" s="111">
        <v>1594</v>
      </c>
      <c r="Q531" s="112" t="s">
        <v>1119</v>
      </c>
      <c r="R531" s="112" t="s">
        <v>884</v>
      </c>
      <c r="S531" s="112" t="s">
        <v>888</v>
      </c>
      <c r="T531" s="112" t="s">
        <v>1024</v>
      </c>
      <c r="U531" s="111">
        <v>1594</v>
      </c>
      <c r="V531" s="105"/>
    </row>
    <row r="532" spans="2:37" hidden="1">
      <c r="B532" s="105"/>
      <c r="C532" s="445"/>
      <c r="D532" s="105"/>
      <c r="E532" s="105"/>
      <c r="F532" s="105"/>
      <c r="G532" s="105"/>
      <c r="H532" s="105">
        <v>20141202</v>
      </c>
      <c r="I532" s="111">
        <v>1553</v>
      </c>
      <c r="J532" s="112" t="s">
        <v>1281</v>
      </c>
      <c r="K532" s="112" t="s">
        <v>884</v>
      </c>
      <c r="L532" s="111">
        <v>1536</v>
      </c>
      <c r="M532" s="112" t="s">
        <v>1281</v>
      </c>
      <c r="N532" s="112" t="s">
        <v>884</v>
      </c>
      <c r="O532" s="112" t="s">
        <v>878</v>
      </c>
      <c r="P532" s="111">
        <v>1536</v>
      </c>
      <c r="Q532" s="112" t="s">
        <v>1281</v>
      </c>
      <c r="R532" s="112" t="s">
        <v>884</v>
      </c>
      <c r="S532" s="112" t="s">
        <v>878</v>
      </c>
      <c r="T532" s="112" t="s">
        <v>871</v>
      </c>
      <c r="U532" s="111">
        <v>1536</v>
      </c>
      <c r="V532" s="105"/>
    </row>
    <row r="533" spans="2:37" hidden="1">
      <c r="B533" s="105"/>
      <c r="C533" s="445"/>
      <c r="D533" s="105"/>
      <c r="E533" s="105"/>
      <c r="F533" s="105"/>
      <c r="G533" s="105"/>
      <c r="H533" s="105">
        <v>20150107</v>
      </c>
      <c r="I533" s="111">
        <v>1340</v>
      </c>
      <c r="J533" s="112" t="s">
        <v>1282</v>
      </c>
      <c r="K533" s="112" t="s">
        <v>884</v>
      </c>
      <c r="L533" s="111">
        <v>1311</v>
      </c>
      <c r="M533" s="112" t="s">
        <v>1282</v>
      </c>
      <c r="N533" s="112" t="s">
        <v>884</v>
      </c>
      <c r="O533" s="112" t="s">
        <v>850</v>
      </c>
      <c r="P533" s="111">
        <v>1311</v>
      </c>
      <c r="Q533" s="112" t="s">
        <v>1282</v>
      </c>
      <c r="R533" s="112" t="s">
        <v>884</v>
      </c>
      <c r="S533" s="112" t="s">
        <v>850</v>
      </c>
      <c r="T533" s="112" t="s">
        <v>902</v>
      </c>
      <c r="U533" s="111">
        <v>1311</v>
      </c>
      <c r="V533" s="105"/>
    </row>
    <row r="534" spans="2:37" hidden="1">
      <c r="B534" s="105"/>
      <c r="C534" s="445"/>
      <c r="D534" s="105"/>
      <c r="E534" s="105"/>
      <c r="F534" s="105"/>
      <c r="G534" s="105"/>
      <c r="H534" s="105">
        <v>20150105</v>
      </c>
      <c r="I534" s="111">
        <v>1334</v>
      </c>
      <c r="J534" s="112" t="s">
        <v>1283</v>
      </c>
      <c r="K534" s="112" t="s">
        <v>884</v>
      </c>
      <c r="L534" s="111">
        <v>1065</v>
      </c>
      <c r="M534" s="112" t="s">
        <v>1283</v>
      </c>
      <c r="N534" s="112" t="s">
        <v>884</v>
      </c>
      <c r="O534" s="112" t="s">
        <v>940</v>
      </c>
      <c r="P534" s="111">
        <v>1065</v>
      </c>
      <c r="Q534" s="112" t="s">
        <v>1283</v>
      </c>
      <c r="R534" s="112" t="s">
        <v>884</v>
      </c>
      <c r="S534" s="112" t="s">
        <v>940</v>
      </c>
      <c r="T534" s="112" t="s">
        <v>902</v>
      </c>
      <c r="U534" s="111">
        <v>1065</v>
      </c>
      <c r="V534" s="105"/>
    </row>
    <row r="535" spans="2:37" hidden="1">
      <c r="B535" s="105"/>
      <c r="C535" s="445"/>
      <c r="D535" s="105"/>
      <c r="E535" s="105"/>
      <c r="F535" s="105"/>
      <c r="G535" s="105"/>
      <c r="H535" s="105">
        <v>20150120</v>
      </c>
      <c r="I535" s="111">
        <v>1100</v>
      </c>
      <c r="J535" s="112" t="s">
        <v>1346</v>
      </c>
      <c r="K535" s="112" t="s">
        <v>865</v>
      </c>
      <c r="L535" s="111">
        <v>919</v>
      </c>
      <c r="M535" s="112" t="s">
        <v>1346</v>
      </c>
      <c r="N535" s="112" t="s">
        <v>865</v>
      </c>
      <c r="O535" s="112" t="s">
        <v>970</v>
      </c>
      <c r="P535" s="111">
        <v>914</v>
      </c>
      <c r="Q535" s="112" t="s">
        <v>1346</v>
      </c>
      <c r="R535" s="112" t="s">
        <v>865</v>
      </c>
      <c r="S535" s="112" t="s">
        <v>970</v>
      </c>
      <c r="T535" s="112" t="s">
        <v>970</v>
      </c>
      <c r="U535" s="111">
        <v>914</v>
      </c>
      <c r="V535" s="105"/>
    </row>
    <row r="536" spans="2:37" ht="42.3">
      <c r="B536" s="105"/>
      <c r="C536" s="445"/>
      <c r="D536" s="105"/>
      <c r="E536" s="105"/>
      <c r="F536" s="105"/>
      <c r="G536" s="370" t="s">
        <v>1291</v>
      </c>
      <c r="H536" s="105">
        <v>20160426</v>
      </c>
      <c r="I536" s="111">
        <v>3115</v>
      </c>
      <c r="J536" s="112" t="s">
        <v>1216</v>
      </c>
      <c r="K536" s="112" t="s">
        <v>897</v>
      </c>
      <c r="L536" s="111">
        <v>3042</v>
      </c>
      <c r="M536" s="112" t="s">
        <v>1216</v>
      </c>
      <c r="N536" s="112" t="s">
        <v>897</v>
      </c>
      <c r="O536" s="112" t="s">
        <v>958</v>
      </c>
      <c r="P536" s="111">
        <v>2645</v>
      </c>
      <c r="Q536" s="112" t="s">
        <v>1216</v>
      </c>
      <c r="R536" s="112" t="s">
        <v>897</v>
      </c>
      <c r="S536" s="112" t="s">
        <v>958</v>
      </c>
      <c r="T536" s="112" t="s">
        <v>872</v>
      </c>
      <c r="U536" s="111">
        <v>2645</v>
      </c>
      <c r="V536" s="105"/>
      <c r="AI536" s="436">
        <f>AJ536</f>
        <v>50</v>
      </c>
      <c r="AJ536" s="436">
        <f>25*2</f>
        <v>50</v>
      </c>
      <c r="AK536" s="436">
        <f>80*2</f>
        <v>160</v>
      </c>
    </row>
    <row r="537" spans="2:37">
      <c r="B537" s="105"/>
      <c r="C537" s="445"/>
      <c r="D537" s="105"/>
      <c r="E537" s="105"/>
      <c r="F537" s="105"/>
      <c r="G537" s="105"/>
      <c r="H537" s="105">
        <v>20160829</v>
      </c>
      <c r="I537" s="111">
        <v>481</v>
      </c>
      <c r="J537" s="112" t="s">
        <v>1220</v>
      </c>
      <c r="K537" s="112" t="s">
        <v>882</v>
      </c>
      <c r="L537" s="111">
        <v>418</v>
      </c>
      <c r="M537" s="112" t="s">
        <v>1220</v>
      </c>
      <c r="N537" s="112" t="s">
        <v>882</v>
      </c>
      <c r="O537" s="112" t="s">
        <v>860</v>
      </c>
      <c r="P537" s="111">
        <v>414</v>
      </c>
      <c r="Q537" s="112" t="s">
        <v>1220</v>
      </c>
      <c r="R537" s="112" t="s">
        <v>882</v>
      </c>
      <c r="S537" s="112" t="s">
        <v>860</v>
      </c>
      <c r="T537" s="112" t="s">
        <v>863</v>
      </c>
      <c r="U537" s="111">
        <v>414</v>
      </c>
      <c r="V537" s="105"/>
      <c r="AI537" s="436"/>
      <c r="AJ537" s="436"/>
      <c r="AK537" s="436"/>
    </row>
    <row r="538" spans="2:37">
      <c r="B538" s="105"/>
      <c r="C538" s="445"/>
      <c r="D538" s="105"/>
      <c r="E538" s="105"/>
      <c r="F538" s="105"/>
      <c r="G538" s="105"/>
      <c r="H538" s="105">
        <v>20180105</v>
      </c>
      <c r="I538" s="111">
        <v>435</v>
      </c>
      <c r="J538" s="112" t="s">
        <v>1307</v>
      </c>
      <c r="K538" s="112" t="s">
        <v>868</v>
      </c>
      <c r="L538" s="111">
        <v>78</v>
      </c>
      <c r="M538" s="112" t="s">
        <v>1216</v>
      </c>
      <c r="N538" s="112" t="s">
        <v>897</v>
      </c>
      <c r="O538" s="112" t="s">
        <v>853</v>
      </c>
      <c r="P538" s="111">
        <v>397</v>
      </c>
      <c r="Q538" s="112" t="s">
        <v>1216</v>
      </c>
      <c r="R538" s="112" t="s">
        <v>897</v>
      </c>
      <c r="S538" s="112" t="s">
        <v>853</v>
      </c>
      <c r="T538" s="112" t="s">
        <v>926</v>
      </c>
      <c r="U538" s="111">
        <v>397</v>
      </c>
      <c r="V538" s="105"/>
      <c r="AI538" s="436"/>
      <c r="AJ538" s="436"/>
      <c r="AK538" s="436"/>
    </row>
    <row r="539" spans="2:37">
      <c r="B539" s="105"/>
      <c r="C539" s="445"/>
      <c r="D539" s="105"/>
      <c r="E539" s="105"/>
      <c r="F539" s="105"/>
      <c r="G539" s="105"/>
      <c r="H539" s="105">
        <v>20180802</v>
      </c>
      <c r="I539" s="111">
        <v>408</v>
      </c>
      <c r="J539" s="112" t="s">
        <v>881</v>
      </c>
      <c r="K539" s="112" t="s">
        <v>856</v>
      </c>
      <c r="L539" s="111">
        <v>58</v>
      </c>
      <c r="M539" s="112" t="s">
        <v>1307</v>
      </c>
      <c r="N539" s="112" t="s">
        <v>868</v>
      </c>
      <c r="O539" s="112" t="s">
        <v>871</v>
      </c>
      <c r="P539" s="111">
        <v>73</v>
      </c>
      <c r="Q539" s="112" t="s">
        <v>1307</v>
      </c>
      <c r="R539" s="112" t="s">
        <v>868</v>
      </c>
      <c r="S539" s="112" t="s">
        <v>871</v>
      </c>
      <c r="T539" s="112" t="s">
        <v>897</v>
      </c>
      <c r="U539" s="111">
        <v>38</v>
      </c>
      <c r="V539" s="105"/>
      <c r="AI539" s="436"/>
      <c r="AJ539" s="436"/>
      <c r="AK539" s="436"/>
    </row>
    <row r="540" spans="2:37">
      <c r="B540" s="105"/>
      <c r="C540" s="445"/>
      <c r="D540" s="105"/>
      <c r="E540" s="105"/>
      <c r="F540" s="105"/>
      <c r="G540" s="105"/>
      <c r="H540" s="105">
        <v>20171102</v>
      </c>
      <c r="I540" s="111">
        <v>403</v>
      </c>
      <c r="J540" s="112" t="s">
        <v>1312</v>
      </c>
      <c r="K540" s="112" t="s">
        <v>850</v>
      </c>
      <c r="L540" s="111">
        <v>54</v>
      </c>
      <c r="M540" s="112" t="s">
        <v>1210</v>
      </c>
      <c r="N540" s="112" t="s">
        <v>856</v>
      </c>
      <c r="O540" s="112" t="s">
        <v>867</v>
      </c>
      <c r="P540" s="111">
        <v>26</v>
      </c>
      <c r="Q540" s="112" t="s">
        <v>1307</v>
      </c>
      <c r="R540" s="112" t="s">
        <v>868</v>
      </c>
      <c r="S540" s="112" t="s">
        <v>871</v>
      </c>
      <c r="T540" s="112" t="s">
        <v>961</v>
      </c>
      <c r="U540" s="111">
        <v>35</v>
      </c>
      <c r="V540" s="105"/>
      <c r="AI540" s="436"/>
      <c r="AJ540" s="436"/>
      <c r="AK540" s="436"/>
    </row>
    <row r="541" spans="2:37">
      <c r="B541" s="105"/>
      <c r="C541" s="445"/>
      <c r="D541" s="105"/>
      <c r="E541" s="105"/>
      <c r="F541" s="105"/>
      <c r="G541" s="105"/>
      <c r="H541" s="105">
        <v>20180104</v>
      </c>
      <c r="I541" s="111">
        <v>380</v>
      </c>
      <c r="J541" s="112" t="s">
        <v>1051</v>
      </c>
      <c r="K541" s="112" t="s">
        <v>850</v>
      </c>
      <c r="L541" s="111">
        <v>53</v>
      </c>
      <c r="M541" s="112" t="s">
        <v>1347</v>
      </c>
      <c r="N541" s="112" t="s">
        <v>860</v>
      </c>
      <c r="O541" s="112" t="s">
        <v>882</v>
      </c>
      <c r="P541" s="111">
        <v>23</v>
      </c>
      <c r="Q541" s="112" t="s">
        <v>1210</v>
      </c>
      <c r="R541" s="112" t="s">
        <v>856</v>
      </c>
      <c r="S541" s="112" t="s">
        <v>867</v>
      </c>
      <c r="T541" s="112" t="s">
        <v>850</v>
      </c>
      <c r="U541" s="111">
        <v>26</v>
      </c>
      <c r="V541" s="105"/>
      <c r="AI541" s="436"/>
      <c r="AJ541" s="436"/>
      <c r="AK541" s="436"/>
    </row>
    <row r="542" spans="2:37">
      <c r="B542" s="105"/>
      <c r="C542" s="445"/>
      <c r="D542" s="105"/>
      <c r="E542" s="105"/>
      <c r="F542" s="105"/>
      <c r="G542" s="105"/>
      <c r="H542" s="105">
        <v>20180108</v>
      </c>
      <c r="I542" s="111">
        <v>377</v>
      </c>
      <c r="J542" s="112" t="s">
        <v>1043</v>
      </c>
      <c r="K542" s="112" t="s">
        <v>882</v>
      </c>
      <c r="L542" s="111">
        <v>51</v>
      </c>
      <c r="M542" s="112" t="s">
        <v>1043</v>
      </c>
      <c r="N542" s="112" t="s">
        <v>882</v>
      </c>
      <c r="O542" s="112" t="s">
        <v>864</v>
      </c>
      <c r="P542" s="111">
        <v>18</v>
      </c>
      <c r="Q542" s="112" t="s">
        <v>1347</v>
      </c>
      <c r="R542" s="112" t="s">
        <v>860</v>
      </c>
      <c r="S542" s="112" t="s">
        <v>882</v>
      </c>
      <c r="T542" s="112" t="s">
        <v>1074</v>
      </c>
      <c r="U542" s="111">
        <v>23</v>
      </c>
      <c r="V542" s="105"/>
      <c r="AI542" s="436"/>
      <c r="AJ542" s="436"/>
      <c r="AK542" s="436"/>
    </row>
    <row r="543" spans="2:37">
      <c r="B543" s="105"/>
      <c r="C543" s="445"/>
      <c r="D543" s="105"/>
      <c r="E543" s="105"/>
      <c r="F543" s="105"/>
      <c r="G543" s="105"/>
      <c r="H543" s="105">
        <v>20180103</v>
      </c>
      <c r="I543" s="111">
        <v>368</v>
      </c>
      <c r="J543" s="112" t="s">
        <v>849</v>
      </c>
      <c r="K543" s="112" t="s">
        <v>70</v>
      </c>
      <c r="L543" s="111">
        <v>51</v>
      </c>
      <c r="M543" s="112" t="s">
        <v>1043</v>
      </c>
      <c r="N543" s="112" t="s">
        <v>865</v>
      </c>
      <c r="O543" s="112" t="s">
        <v>977</v>
      </c>
      <c r="P543" s="111">
        <v>10</v>
      </c>
      <c r="Q543" s="112" t="s">
        <v>1043</v>
      </c>
      <c r="R543" s="112" t="s">
        <v>882</v>
      </c>
      <c r="S543" s="112" t="s">
        <v>864</v>
      </c>
      <c r="T543" s="112" t="s">
        <v>954</v>
      </c>
      <c r="U543" s="111">
        <v>16</v>
      </c>
      <c r="V543" s="105"/>
      <c r="AI543" s="436"/>
      <c r="AJ543" s="436"/>
      <c r="AK543" s="436"/>
    </row>
    <row r="544" spans="2:37">
      <c r="B544" s="105"/>
      <c r="C544" s="445"/>
      <c r="D544" s="105"/>
      <c r="E544" s="105"/>
      <c r="F544" s="105"/>
      <c r="G544" s="105"/>
      <c r="H544" s="105">
        <v>20180109</v>
      </c>
      <c r="I544" s="111">
        <v>365</v>
      </c>
      <c r="J544" s="112" t="s">
        <v>870</v>
      </c>
      <c r="K544" s="112" t="s">
        <v>850</v>
      </c>
      <c r="L544" s="111">
        <v>50</v>
      </c>
      <c r="M544" s="112" t="s">
        <v>1007</v>
      </c>
      <c r="N544" s="112" t="s">
        <v>856</v>
      </c>
      <c r="O544" s="112" t="s">
        <v>1024</v>
      </c>
      <c r="P544" s="111">
        <v>5</v>
      </c>
      <c r="Q544" s="112" t="s">
        <v>1043</v>
      </c>
      <c r="R544" s="112" t="s">
        <v>865</v>
      </c>
      <c r="S544" s="112" t="s">
        <v>977</v>
      </c>
      <c r="T544" s="112" t="s">
        <v>1044</v>
      </c>
      <c r="U544" s="111">
        <v>10</v>
      </c>
      <c r="V544" s="105"/>
      <c r="AI544" s="436"/>
      <c r="AJ544" s="436"/>
      <c r="AK544" s="436"/>
    </row>
    <row r="545" spans="2:37" ht="42" customHeight="1">
      <c r="B545" s="105">
        <v>4.0999999999999996</v>
      </c>
      <c r="C545" s="445"/>
      <c r="D545" s="105"/>
      <c r="E545" s="105"/>
      <c r="F545" s="105"/>
      <c r="G545" s="105"/>
      <c r="H545" s="105">
        <v>20180807</v>
      </c>
      <c r="I545" s="111">
        <v>363</v>
      </c>
      <c r="J545" s="112" t="s">
        <v>1109</v>
      </c>
      <c r="K545" s="112" t="s">
        <v>856</v>
      </c>
      <c r="L545" s="111">
        <v>50</v>
      </c>
      <c r="M545" s="112" t="s">
        <v>1003</v>
      </c>
      <c r="N545" s="112" t="s">
        <v>865</v>
      </c>
      <c r="O545" s="112" t="s">
        <v>70</v>
      </c>
      <c r="P545" s="111">
        <v>5</v>
      </c>
      <c r="Q545" s="112" t="s">
        <v>1292</v>
      </c>
      <c r="R545" s="112" t="s">
        <v>865</v>
      </c>
      <c r="S545" s="112" t="s">
        <v>888</v>
      </c>
      <c r="T545" s="112" t="s">
        <v>888</v>
      </c>
      <c r="U545" s="111">
        <v>5</v>
      </c>
      <c r="V545" s="105"/>
      <c r="AI545" s="436"/>
      <c r="AJ545" s="436"/>
      <c r="AK545" s="436"/>
    </row>
    <row r="546" spans="2:37" ht="13.5" customHeight="1">
      <c r="B546" s="105">
        <v>4.2</v>
      </c>
      <c r="C546" s="445" t="s">
        <v>1348</v>
      </c>
      <c r="D546" s="105"/>
      <c r="E546" s="105"/>
      <c r="F546" s="105"/>
      <c r="G546" s="105"/>
      <c r="H546" s="105">
        <v>20180816</v>
      </c>
      <c r="I546" s="111">
        <v>865</v>
      </c>
      <c r="J546" s="112" t="s">
        <v>929</v>
      </c>
      <c r="K546" s="112" t="s">
        <v>880</v>
      </c>
      <c r="L546" s="111">
        <v>164</v>
      </c>
      <c r="M546" s="112" t="s">
        <v>1244</v>
      </c>
      <c r="N546" s="112" t="s">
        <v>70</v>
      </c>
      <c r="O546" s="112" t="s">
        <v>872</v>
      </c>
      <c r="P546" s="111">
        <v>42</v>
      </c>
      <c r="Q546" s="112" t="s">
        <v>1244</v>
      </c>
      <c r="R546" s="112" t="s">
        <v>70</v>
      </c>
      <c r="S546" s="112" t="s">
        <v>872</v>
      </c>
      <c r="T546" s="112" t="s">
        <v>863</v>
      </c>
      <c r="U546" s="111">
        <v>42</v>
      </c>
      <c r="V546" s="105"/>
      <c r="AI546" s="436">
        <f>AJ546</f>
        <v>50</v>
      </c>
      <c r="AJ546" s="436">
        <f>25*2</f>
        <v>50</v>
      </c>
      <c r="AK546" s="436">
        <f>120*2</f>
        <v>240</v>
      </c>
    </row>
    <row r="547" spans="2:37">
      <c r="B547" s="105"/>
      <c r="C547" s="445"/>
      <c r="D547" s="105"/>
      <c r="E547" s="105"/>
      <c r="F547" s="105"/>
      <c r="G547" s="105"/>
      <c r="H547" s="105">
        <v>20180815</v>
      </c>
      <c r="I547" s="111">
        <v>712</v>
      </c>
      <c r="J547" s="112" t="s">
        <v>1349</v>
      </c>
      <c r="K547" s="112" t="s">
        <v>850</v>
      </c>
      <c r="L547" s="111">
        <v>150</v>
      </c>
      <c r="M547" s="112" t="s">
        <v>1350</v>
      </c>
      <c r="N547" s="112" t="s">
        <v>882</v>
      </c>
      <c r="O547" s="112" t="s">
        <v>1045</v>
      </c>
      <c r="P547" s="111">
        <v>38</v>
      </c>
      <c r="Q547" s="112" t="s">
        <v>1198</v>
      </c>
      <c r="R547" s="112" t="s">
        <v>887</v>
      </c>
      <c r="S547" s="112" t="s">
        <v>963</v>
      </c>
      <c r="T547" s="112" t="s">
        <v>977</v>
      </c>
      <c r="U547" s="111">
        <v>38</v>
      </c>
      <c r="V547" s="105"/>
      <c r="AI547" s="436"/>
      <c r="AJ547" s="436"/>
      <c r="AK547" s="436"/>
    </row>
    <row r="548" spans="2:37">
      <c r="B548" s="105"/>
      <c r="C548" s="445"/>
      <c r="D548" s="105"/>
      <c r="E548" s="105"/>
      <c r="F548" s="105"/>
      <c r="G548" s="105"/>
      <c r="H548" s="105">
        <v>20180814</v>
      </c>
      <c r="I548" s="111">
        <v>614</v>
      </c>
      <c r="J548" s="112" t="s">
        <v>1351</v>
      </c>
      <c r="K548" s="112" t="s">
        <v>860</v>
      </c>
      <c r="L548" s="111">
        <v>131</v>
      </c>
      <c r="M548" s="112" t="s">
        <v>1198</v>
      </c>
      <c r="N548" s="112" t="s">
        <v>887</v>
      </c>
      <c r="O548" s="112" t="s">
        <v>963</v>
      </c>
      <c r="P548" s="111">
        <v>38</v>
      </c>
      <c r="Q548" s="112" t="s">
        <v>1350</v>
      </c>
      <c r="R548" s="112" t="s">
        <v>882</v>
      </c>
      <c r="S548" s="112" t="s">
        <v>1045</v>
      </c>
      <c r="T548" s="112" t="s">
        <v>1045</v>
      </c>
      <c r="U548" s="111">
        <v>38</v>
      </c>
      <c r="V548" s="105"/>
      <c r="AI548" s="436"/>
      <c r="AJ548" s="436"/>
      <c r="AK548" s="436"/>
    </row>
    <row r="549" spans="2:37">
      <c r="B549" s="105"/>
      <c r="C549" s="445"/>
      <c r="D549" s="105"/>
      <c r="E549" s="105"/>
      <c r="F549" s="105"/>
      <c r="G549" s="105"/>
      <c r="H549" s="105">
        <v>20180813</v>
      </c>
      <c r="I549" s="111">
        <v>606</v>
      </c>
      <c r="J549" s="112" t="s">
        <v>952</v>
      </c>
      <c r="K549" s="112" t="s">
        <v>865</v>
      </c>
      <c r="L549" s="111">
        <v>120</v>
      </c>
      <c r="M549" s="112" t="s">
        <v>1352</v>
      </c>
      <c r="N549" s="112" t="s">
        <v>853</v>
      </c>
      <c r="O549" s="112" t="s">
        <v>854</v>
      </c>
      <c r="P549" s="111">
        <v>37</v>
      </c>
      <c r="Q549" s="112" t="s">
        <v>1352</v>
      </c>
      <c r="R549" s="112" t="s">
        <v>853</v>
      </c>
      <c r="S549" s="112" t="s">
        <v>854</v>
      </c>
      <c r="T549" s="112" t="s">
        <v>897</v>
      </c>
      <c r="U549" s="111">
        <v>37</v>
      </c>
      <c r="V549" s="105"/>
      <c r="AI549" s="436"/>
      <c r="AJ549" s="436"/>
      <c r="AK549" s="436"/>
    </row>
    <row r="550" spans="2:37">
      <c r="B550" s="105"/>
      <c r="C550" s="445"/>
      <c r="D550" s="105"/>
      <c r="E550" s="105"/>
      <c r="F550" s="105"/>
      <c r="G550" s="105"/>
      <c r="H550" s="105">
        <v>20180809</v>
      </c>
      <c r="I550" s="111">
        <v>573</v>
      </c>
      <c r="J550" s="112" t="s">
        <v>1089</v>
      </c>
      <c r="K550" s="112" t="s">
        <v>882</v>
      </c>
      <c r="L550" s="111">
        <v>120</v>
      </c>
      <c r="M550" s="112" t="s">
        <v>1130</v>
      </c>
      <c r="N550" s="112" t="s">
        <v>856</v>
      </c>
      <c r="O550" s="112" t="s">
        <v>955</v>
      </c>
      <c r="P550" s="111">
        <v>36</v>
      </c>
      <c r="Q550" s="112" t="s">
        <v>1166</v>
      </c>
      <c r="R550" s="112" t="s">
        <v>850</v>
      </c>
      <c r="S550" s="112" t="s">
        <v>1045</v>
      </c>
      <c r="T550" s="112" t="s">
        <v>1044</v>
      </c>
      <c r="U550" s="111">
        <v>36</v>
      </c>
      <c r="V550" s="105"/>
      <c r="AI550" s="436"/>
      <c r="AJ550" s="436"/>
      <c r="AK550" s="436"/>
    </row>
    <row r="551" spans="2:37">
      <c r="B551" s="105"/>
      <c r="C551" s="445"/>
      <c r="D551" s="105"/>
      <c r="E551" s="105"/>
      <c r="F551" s="105"/>
      <c r="G551" s="105"/>
      <c r="H551" s="105">
        <v>20161230</v>
      </c>
      <c r="I551" s="111">
        <v>538</v>
      </c>
      <c r="J551" s="112" t="s">
        <v>956</v>
      </c>
      <c r="K551" s="112" t="s">
        <v>70</v>
      </c>
      <c r="L551" s="111">
        <v>115</v>
      </c>
      <c r="M551" s="112" t="s">
        <v>1166</v>
      </c>
      <c r="N551" s="112" t="s">
        <v>850</v>
      </c>
      <c r="O551" s="112" t="s">
        <v>1045</v>
      </c>
      <c r="P551" s="111">
        <v>36</v>
      </c>
      <c r="Q551" s="112" t="s">
        <v>1309</v>
      </c>
      <c r="R551" s="112" t="s">
        <v>859</v>
      </c>
      <c r="S551" s="112" t="s">
        <v>871</v>
      </c>
      <c r="T551" s="112" t="s">
        <v>945</v>
      </c>
      <c r="U551" s="111">
        <v>36</v>
      </c>
      <c r="V551" s="105"/>
      <c r="AI551" s="436"/>
      <c r="AJ551" s="436"/>
      <c r="AK551" s="436"/>
    </row>
    <row r="552" spans="2:37">
      <c r="B552" s="105"/>
      <c r="C552" s="445"/>
      <c r="D552" s="105"/>
      <c r="E552" s="105"/>
      <c r="F552" s="105"/>
      <c r="G552" s="105"/>
      <c r="H552" s="105">
        <v>20180810</v>
      </c>
      <c r="I552" s="111">
        <v>525</v>
      </c>
      <c r="J552" s="112" t="s">
        <v>952</v>
      </c>
      <c r="K552" s="112" t="s">
        <v>860</v>
      </c>
      <c r="L552" s="111">
        <v>108</v>
      </c>
      <c r="M552" s="112" t="s">
        <v>1309</v>
      </c>
      <c r="N552" s="112" t="s">
        <v>859</v>
      </c>
      <c r="O552" s="112" t="s">
        <v>871</v>
      </c>
      <c r="P552" s="111">
        <v>36</v>
      </c>
      <c r="Q552" s="112" t="s">
        <v>1130</v>
      </c>
      <c r="R552" s="112" t="s">
        <v>856</v>
      </c>
      <c r="S552" s="112" t="s">
        <v>955</v>
      </c>
      <c r="T552" s="112" t="s">
        <v>887</v>
      </c>
      <c r="U552" s="111">
        <v>36</v>
      </c>
      <c r="V552" s="105"/>
      <c r="AI552" s="436"/>
      <c r="AJ552" s="436"/>
      <c r="AK552" s="436"/>
    </row>
    <row r="553" spans="2:37">
      <c r="B553" s="105"/>
      <c r="C553" s="445"/>
      <c r="D553" s="105"/>
      <c r="E553" s="105"/>
      <c r="F553" s="105"/>
      <c r="G553" s="105"/>
      <c r="H553" s="105">
        <v>20180130</v>
      </c>
      <c r="I553" s="111">
        <v>510</v>
      </c>
      <c r="J553" s="112" t="s">
        <v>1170</v>
      </c>
      <c r="K553" s="112" t="s">
        <v>860</v>
      </c>
      <c r="L553" s="111">
        <v>107</v>
      </c>
      <c r="M553" s="112" t="s">
        <v>1353</v>
      </c>
      <c r="N553" s="112" t="s">
        <v>850</v>
      </c>
      <c r="O553" s="112" t="s">
        <v>873</v>
      </c>
      <c r="P553" s="111">
        <v>36</v>
      </c>
      <c r="Q553" s="112" t="s">
        <v>1353</v>
      </c>
      <c r="R553" s="112" t="s">
        <v>850</v>
      </c>
      <c r="S553" s="112" t="s">
        <v>873</v>
      </c>
      <c r="T553" s="112" t="s">
        <v>853</v>
      </c>
      <c r="U553" s="111">
        <v>36</v>
      </c>
      <c r="V553" s="105"/>
      <c r="AI553" s="436"/>
      <c r="AJ553" s="436"/>
      <c r="AK553" s="436"/>
    </row>
    <row r="554" spans="2:37">
      <c r="B554" s="105"/>
      <c r="C554" s="445"/>
      <c r="D554" s="105"/>
      <c r="E554" s="105"/>
      <c r="F554" s="105"/>
      <c r="G554" s="105"/>
      <c r="H554" s="105">
        <v>20180125</v>
      </c>
      <c r="I554" s="111">
        <v>504</v>
      </c>
      <c r="J554" s="112" t="s">
        <v>1354</v>
      </c>
      <c r="K554" s="112" t="s">
        <v>850</v>
      </c>
      <c r="L554" s="111">
        <v>102</v>
      </c>
      <c r="M554" s="112" t="s">
        <v>1355</v>
      </c>
      <c r="N554" s="112" t="s">
        <v>865</v>
      </c>
      <c r="O554" s="112" t="s">
        <v>890</v>
      </c>
      <c r="P554" s="111">
        <v>35</v>
      </c>
      <c r="Q554" s="112" t="s">
        <v>1166</v>
      </c>
      <c r="R554" s="112" t="s">
        <v>850</v>
      </c>
      <c r="S554" s="112" t="s">
        <v>977</v>
      </c>
      <c r="T554" s="112" t="s">
        <v>880</v>
      </c>
      <c r="U554" s="111">
        <v>35</v>
      </c>
      <c r="V554" s="105"/>
      <c r="AI554" s="436"/>
      <c r="AJ554" s="436"/>
      <c r="AK554" s="436"/>
    </row>
    <row r="555" spans="2:37" ht="42" customHeight="1">
      <c r="B555" s="105">
        <v>4.2</v>
      </c>
      <c r="C555" s="445"/>
      <c r="D555" s="105"/>
      <c r="E555" s="105"/>
      <c r="F555" s="105"/>
      <c r="G555" s="105"/>
      <c r="H555" s="105">
        <v>20180119</v>
      </c>
      <c r="I555" s="111">
        <v>497</v>
      </c>
      <c r="J555" s="112" t="s">
        <v>956</v>
      </c>
      <c r="K555" s="112" t="s">
        <v>850</v>
      </c>
      <c r="L555" s="111">
        <v>100</v>
      </c>
      <c r="M555" s="112" t="s">
        <v>1166</v>
      </c>
      <c r="N555" s="112" t="s">
        <v>850</v>
      </c>
      <c r="O555" s="112" t="s">
        <v>977</v>
      </c>
      <c r="P555" s="111">
        <v>35</v>
      </c>
      <c r="Q555" s="112" t="s">
        <v>1351</v>
      </c>
      <c r="R555" s="112" t="s">
        <v>860</v>
      </c>
      <c r="S555" s="112" t="s">
        <v>923</v>
      </c>
      <c r="T555" s="112" t="s">
        <v>903</v>
      </c>
      <c r="U555" s="111">
        <v>35</v>
      </c>
      <c r="V555" s="105"/>
      <c r="AI555" s="436"/>
      <c r="AJ555" s="436"/>
      <c r="AK555" s="436"/>
    </row>
    <row r="556" spans="2:37" ht="13.5" customHeight="1">
      <c r="B556" s="105">
        <v>4.3</v>
      </c>
      <c r="C556" s="445" t="s">
        <v>1356</v>
      </c>
      <c r="D556" s="105"/>
      <c r="E556" s="105"/>
      <c r="F556" s="105"/>
      <c r="G556" s="105"/>
      <c r="H556" s="105">
        <v>20180105</v>
      </c>
      <c r="I556" s="111">
        <v>544</v>
      </c>
      <c r="J556" s="112" t="s">
        <v>1286</v>
      </c>
      <c r="K556" s="112" t="s">
        <v>850</v>
      </c>
      <c r="L556" s="111">
        <v>75</v>
      </c>
      <c r="M556" s="112" t="s">
        <v>1054</v>
      </c>
      <c r="N556" s="112" t="s">
        <v>70</v>
      </c>
      <c r="O556" s="112" t="s">
        <v>859</v>
      </c>
      <c r="P556" s="111">
        <v>7</v>
      </c>
      <c r="Q556" s="112" t="s">
        <v>1085</v>
      </c>
      <c r="R556" s="112" t="s">
        <v>882</v>
      </c>
      <c r="S556" s="112" t="s">
        <v>70</v>
      </c>
      <c r="T556" s="112" t="s">
        <v>903</v>
      </c>
      <c r="U556" s="111">
        <v>3</v>
      </c>
      <c r="V556" s="105"/>
      <c r="AI556" s="436">
        <f>AJ556</f>
        <v>20</v>
      </c>
      <c r="AJ556" s="436">
        <f>10*2</f>
        <v>20</v>
      </c>
      <c r="AK556" s="436">
        <f>80*2</f>
        <v>160</v>
      </c>
    </row>
    <row r="557" spans="2:37">
      <c r="B557" s="105"/>
      <c r="C557" s="445"/>
      <c r="D557" s="105"/>
      <c r="E557" s="105"/>
      <c r="F557" s="105"/>
      <c r="G557" s="105"/>
      <c r="H557" s="105">
        <v>20180108</v>
      </c>
      <c r="I557" s="111">
        <v>501</v>
      </c>
      <c r="J557" s="112" t="s">
        <v>1192</v>
      </c>
      <c r="K557" s="112" t="s">
        <v>856</v>
      </c>
      <c r="L557" s="111">
        <v>64</v>
      </c>
      <c r="M557" s="112" t="s">
        <v>1357</v>
      </c>
      <c r="N557" s="112" t="s">
        <v>70</v>
      </c>
      <c r="O557" s="112" t="s">
        <v>868</v>
      </c>
      <c r="P557" s="111">
        <v>6</v>
      </c>
      <c r="Q557" s="112" t="s">
        <v>950</v>
      </c>
      <c r="R557" s="112" t="s">
        <v>70</v>
      </c>
      <c r="S557" s="112" t="s">
        <v>869</v>
      </c>
      <c r="T557" s="112" t="s">
        <v>857</v>
      </c>
      <c r="U557" s="111">
        <v>2</v>
      </c>
      <c r="V557" s="105"/>
      <c r="AI557" s="436"/>
      <c r="AJ557" s="436"/>
      <c r="AK557" s="436"/>
    </row>
    <row r="558" spans="2:37">
      <c r="B558" s="105"/>
      <c r="C558" s="445"/>
      <c r="D558" s="105"/>
      <c r="E558" s="105"/>
      <c r="F558" s="105"/>
      <c r="G558" s="105"/>
      <c r="H558" s="105">
        <v>20180131</v>
      </c>
      <c r="I558" s="111">
        <v>469</v>
      </c>
      <c r="J558" s="112" t="s">
        <v>965</v>
      </c>
      <c r="K558" s="112" t="s">
        <v>856</v>
      </c>
      <c r="L558" s="111">
        <v>63</v>
      </c>
      <c r="M558" s="112" t="s">
        <v>927</v>
      </c>
      <c r="N558" s="112" t="s">
        <v>70</v>
      </c>
      <c r="O558" s="112" t="s">
        <v>854</v>
      </c>
      <c r="P558" s="111">
        <v>6</v>
      </c>
      <c r="Q558" s="112" t="s">
        <v>1358</v>
      </c>
      <c r="R558" s="112" t="s">
        <v>856</v>
      </c>
      <c r="S558" s="112" t="s">
        <v>918</v>
      </c>
      <c r="T558" s="112" t="s">
        <v>70</v>
      </c>
      <c r="U558" s="111">
        <v>2</v>
      </c>
      <c r="V558" s="105"/>
      <c r="AI558" s="436"/>
      <c r="AJ558" s="436"/>
      <c r="AK558" s="436"/>
    </row>
    <row r="559" spans="2:37">
      <c r="B559" s="105"/>
      <c r="C559" s="445"/>
      <c r="D559" s="105"/>
      <c r="E559" s="105"/>
      <c r="F559" s="105"/>
      <c r="G559" s="105"/>
      <c r="H559" s="105">
        <v>20180104</v>
      </c>
      <c r="I559" s="111">
        <v>449</v>
      </c>
      <c r="J559" s="112" t="s">
        <v>1304</v>
      </c>
      <c r="K559" s="112" t="s">
        <v>856</v>
      </c>
      <c r="L559" s="111">
        <v>62</v>
      </c>
      <c r="M559" s="112" t="s">
        <v>1130</v>
      </c>
      <c r="N559" s="112" t="s">
        <v>850</v>
      </c>
      <c r="O559" s="112" t="s">
        <v>926</v>
      </c>
      <c r="P559" s="111">
        <v>5</v>
      </c>
      <c r="Q559" s="112" t="s">
        <v>951</v>
      </c>
      <c r="R559" s="112" t="s">
        <v>850</v>
      </c>
      <c r="S559" s="112" t="s">
        <v>923</v>
      </c>
      <c r="T559" s="112" t="s">
        <v>871</v>
      </c>
      <c r="U559" s="111">
        <v>2</v>
      </c>
      <c r="V559" s="105"/>
      <c r="AI559" s="436"/>
      <c r="AJ559" s="436"/>
      <c r="AK559" s="436"/>
    </row>
    <row r="560" spans="2:37">
      <c r="B560" s="105"/>
      <c r="C560" s="445"/>
      <c r="D560" s="105"/>
      <c r="E560" s="105"/>
      <c r="F560" s="105"/>
      <c r="G560" s="105"/>
      <c r="H560" s="105">
        <v>20180130</v>
      </c>
      <c r="I560" s="111">
        <v>441</v>
      </c>
      <c r="J560" s="112" t="s">
        <v>1304</v>
      </c>
      <c r="K560" s="112" t="s">
        <v>70</v>
      </c>
      <c r="L560" s="111">
        <v>61</v>
      </c>
      <c r="M560" s="112" t="s">
        <v>1266</v>
      </c>
      <c r="N560" s="112" t="s">
        <v>850</v>
      </c>
      <c r="O560" s="112" t="s">
        <v>955</v>
      </c>
      <c r="P560" s="111">
        <v>5</v>
      </c>
      <c r="Q560" s="112" t="s">
        <v>1093</v>
      </c>
      <c r="R560" s="112" t="s">
        <v>882</v>
      </c>
      <c r="S560" s="112" t="s">
        <v>902</v>
      </c>
      <c r="T560" s="112" t="s">
        <v>863</v>
      </c>
      <c r="U560" s="111">
        <v>2</v>
      </c>
      <c r="V560" s="105"/>
      <c r="AI560" s="436"/>
      <c r="AJ560" s="436"/>
      <c r="AK560" s="436"/>
    </row>
    <row r="561" spans="2:37">
      <c r="B561" s="105"/>
      <c r="C561" s="445"/>
      <c r="D561" s="105"/>
      <c r="E561" s="105"/>
      <c r="F561" s="105"/>
      <c r="G561" s="105"/>
      <c r="H561" s="105">
        <v>20180109</v>
      </c>
      <c r="I561" s="111">
        <v>434</v>
      </c>
      <c r="J561" s="112" t="s">
        <v>956</v>
      </c>
      <c r="K561" s="112" t="s">
        <v>70</v>
      </c>
      <c r="L561" s="111">
        <v>57</v>
      </c>
      <c r="M561" s="112" t="s">
        <v>1304</v>
      </c>
      <c r="N561" s="112" t="s">
        <v>853</v>
      </c>
      <c r="O561" s="112" t="s">
        <v>977</v>
      </c>
      <c r="P561" s="111">
        <v>5</v>
      </c>
      <c r="Q561" s="112" t="s">
        <v>1266</v>
      </c>
      <c r="R561" s="112" t="s">
        <v>850</v>
      </c>
      <c r="S561" s="112" t="s">
        <v>955</v>
      </c>
      <c r="T561" s="112" t="s">
        <v>885</v>
      </c>
      <c r="U561" s="111">
        <v>2</v>
      </c>
      <c r="V561" s="105"/>
      <c r="AI561" s="436"/>
      <c r="AJ561" s="436"/>
      <c r="AK561" s="436"/>
    </row>
    <row r="562" spans="2:37">
      <c r="B562" s="105"/>
      <c r="C562" s="445"/>
      <c r="D562" s="105"/>
      <c r="E562" s="105"/>
      <c r="F562" s="105"/>
      <c r="G562" s="105"/>
      <c r="H562" s="105">
        <v>20180802</v>
      </c>
      <c r="I562" s="111">
        <v>432</v>
      </c>
      <c r="J562" s="112" t="s">
        <v>953</v>
      </c>
      <c r="K562" s="112" t="s">
        <v>850</v>
      </c>
      <c r="L562" s="111">
        <v>56</v>
      </c>
      <c r="M562" s="112" t="s">
        <v>919</v>
      </c>
      <c r="N562" s="112" t="s">
        <v>856</v>
      </c>
      <c r="O562" s="112" t="s">
        <v>931</v>
      </c>
      <c r="P562" s="111">
        <v>5</v>
      </c>
      <c r="Q562" s="112" t="s">
        <v>1359</v>
      </c>
      <c r="R562" s="112" t="s">
        <v>880</v>
      </c>
      <c r="S562" s="112" t="s">
        <v>902</v>
      </c>
      <c r="T562" s="112" t="s">
        <v>946</v>
      </c>
      <c r="U562" s="111">
        <v>2</v>
      </c>
      <c r="V562" s="105"/>
      <c r="AI562" s="436"/>
      <c r="AJ562" s="436"/>
      <c r="AK562" s="436"/>
    </row>
    <row r="563" spans="2:37">
      <c r="B563" s="105"/>
      <c r="C563" s="445"/>
      <c r="D563" s="105"/>
      <c r="E563" s="105"/>
      <c r="F563" s="105"/>
      <c r="G563" s="105"/>
      <c r="H563" s="105">
        <v>20180126</v>
      </c>
      <c r="I563" s="111">
        <v>429</v>
      </c>
      <c r="J563" s="112" t="s">
        <v>1196</v>
      </c>
      <c r="K563" s="112" t="s">
        <v>882</v>
      </c>
      <c r="L563" s="111">
        <v>55</v>
      </c>
      <c r="M563" s="112" t="s">
        <v>1286</v>
      </c>
      <c r="N563" s="112" t="s">
        <v>865</v>
      </c>
      <c r="O563" s="112" t="s">
        <v>872</v>
      </c>
      <c r="P563" s="111">
        <v>5</v>
      </c>
      <c r="Q563" s="112" t="s">
        <v>1360</v>
      </c>
      <c r="R563" s="112" t="s">
        <v>882</v>
      </c>
      <c r="S563" s="112" t="s">
        <v>872</v>
      </c>
      <c r="T563" s="112" t="s">
        <v>1024</v>
      </c>
      <c r="U563" s="111">
        <v>2</v>
      </c>
      <c r="V563" s="105"/>
      <c r="AI563" s="436"/>
      <c r="AJ563" s="436"/>
      <c r="AK563" s="436"/>
    </row>
    <row r="564" spans="2:37">
      <c r="B564" s="105"/>
      <c r="C564" s="445"/>
      <c r="D564" s="105"/>
      <c r="E564" s="105"/>
      <c r="F564" s="105"/>
      <c r="G564" s="105"/>
      <c r="H564" s="105">
        <v>20180103</v>
      </c>
      <c r="I564" s="111">
        <v>428</v>
      </c>
      <c r="J564" s="112" t="s">
        <v>1286</v>
      </c>
      <c r="K564" s="112" t="s">
        <v>882</v>
      </c>
      <c r="L564" s="111">
        <v>55</v>
      </c>
      <c r="M564" s="112" t="s">
        <v>953</v>
      </c>
      <c r="N564" s="112" t="s">
        <v>856</v>
      </c>
      <c r="O564" s="112" t="s">
        <v>859</v>
      </c>
      <c r="P564" s="111">
        <v>5</v>
      </c>
      <c r="Q564" s="112" t="s">
        <v>927</v>
      </c>
      <c r="R564" s="112" t="s">
        <v>860</v>
      </c>
      <c r="S564" s="112" t="s">
        <v>887</v>
      </c>
      <c r="T564" s="112" t="s">
        <v>887</v>
      </c>
      <c r="U564" s="111">
        <v>2</v>
      </c>
      <c r="V564" s="105"/>
      <c r="AI564" s="436"/>
      <c r="AJ564" s="436"/>
      <c r="AK564" s="436"/>
    </row>
    <row r="565" spans="2:37" ht="42" customHeight="1">
      <c r="B565" s="105">
        <v>4.3</v>
      </c>
      <c r="C565" s="445"/>
      <c r="D565" s="105"/>
      <c r="E565" s="105"/>
      <c r="F565" s="105"/>
      <c r="G565" s="105"/>
      <c r="H565" s="105">
        <v>20180702</v>
      </c>
      <c r="I565" s="111">
        <v>418</v>
      </c>
      <c r="J565" s="112" t="s">
        <v>1361</v>
      </c>
      <c r="K565" s="112" t="s">
        <v>856</v>
      </c>
      <c r="L565" s="111">
        <v>55</v>
      </c>
      <c r="M565" s="112" t="s">
        <v>1187</v>
      </c>
      <c r="N565" s="112" t="s">
        <v>850</v>
      </c>
      <c r="O565" s="112" t="s">
        <v>1045</v>
      </c>
      <c r="P565" s="111">
        <v>5</v>
      </c>
      <c r="Q565" s="112" t="s">
        <v>1011</v>
      </c>
      <c r="R565" s="112" t="s">
        <v>887</v>
      </c>
      <c r="S565" s="112" t="s">
        <v>854</v>
      </c>
      <c r="T565" s="112" t="s">
        <v>890</v>
      </c>
      <c r="U565" s="111">
        <v>2</v>
      </c>
      <c r="V565" s="105"/>
      <c r="AI565" s="436"/>
      <c r="AJ565" s="436"/>
      <c r="AK565" s="436"/>
    </row>
    <row r="566" spans="2:37" ht="13.5" customHeight="1">
      <c r="B566" s="105">
        <v>4.4000000000000004</v>
      </c>
      <c r="C566" s="445" t="s">
        <v>1362</v>
      </c>
      <c r="D566" s="105"/>
      <c r="E566" s="105"/>
      <c r="F566" s="105"/>
      <c r="G566" s="105"/>
      <c r="H566" s="105">
        <v>20180131</v>
      </c>
      <c r="I566" s="111">
        <v>582</v>
      </c>
      <c r="J566" s="112" t="s">
        <v>1051</v>
      </c>
      <c r="K566" s="112" t="s">
        <v>860</v>
      </c>
      <c r="L566" s="111">
        <v>80</v>
      </c>
      <c r="M566" s="112" t="s">
        <v>1363</v>
      </c>
      <c r="N566" s="112" t="s">
        <v>880</v>
      </c>
      <c r="O566" s="112" t="s">
        <v>863</v>
      </c>
      <c r="P566" s="111">
        <v>9</v>
      </c>
      <c r="Q566" s="112" t="s">
        <v>1364</v>
      </c>
      <c r="R566" s="112" t="s">
        <v>945</v>
      </c>
      <c r="S566" s="112" t="s">
        <v>857</v>
      </c>
      <c r="T566" s="112" t="s">
        <v>853</v>
      </c>
      <c r="U566" s="111">
        <v>3</v>
      </c>
      <c r="V566" s="105"/>
      <c r="AI566" s="436">
        <f>AJ566</f>
        <v>20</v>
      </c>
      <c r="AJ566" s="436">
        <f>10*2</f>
        <v>20</v>
      </c>
      <c r="AK566" s="436">
        <f>80*2</f>
        <v>160</v>
      </c>
    </row>
    <row r="567" spans="2:37">
      <c r="B567" s="105"/>
      <c r="C567" s="445"/>
      <c r="D567" s="105"/>
      <c r="E567" s="105"/>
      <c r="F567" s="105"/>
      <c r="G567" s="105"/>
      <c r="H567" s="105">
        <v>20180125</v>
      </c>
      <c r="I567" s="111">
        <v>535</v>
      </c>
      <c r="J567" s="112" t="s">
        <v>1286</v>
      </c>
      <c r="K567" s="112" t="s">
        <v>70</v>
      </c>
      <c r="L567" s="111">
        <v>80</v>
      </c>
      <c r="M567" s="112" t="s">
        <v>1186</v>
      </c>
      <c r="N567" s="112" t="s">
        <v>856</v>
      </c>
      <c r="O567" s="112" t="s">
        <v>903</v>
      </c>
      <c r="P567" s="111">
        <v>8</v>
      </c>
      <c r="Q567" s="112" t="s">
        <v>1052</v>
      </c>
      <c r="R567" s="112" t="s">
        <v>860</v>
      </c>
      <c r="S567" s="112" t="s">
        <v>856</v>
      </c>
      <c r="T567" s="112" t="s">
        <v>882</v>
      </c>
      <c r="U567" s="111">
        <v>3</v>
      </c>
      <c r="V567" s="105"/>
      <c r="AI567" s="436"/>
      <c r="AJ567" s="436"/>
      <c r="AK567" s="436"/>
    </row>
    <row r="568" spans="2:37">
      <c r="B568" s="105"/>
      <c r="C568" s="445"/>
      <c r="D568" s="105"/>
      <c r="E568" s="105"/>
      <c r="F568" s="105"/>
      <c r="G568" s="105"/>
      <c r="H568" s="105">
        <v>20180201</v>
      </c>
      <c r="I568" s="111">
        <v>522</v>
      </c>
      <c r="J568" s="112" t="s">
        <v>1170</v>
      </c>
      <c r="K568" s="112" t="s">
        <v>860</v>
      </c>
      <c r="L568" s="111">
        <v>78</v>
      </c>
      <c r="M568" s="112" t="s">
        <v>1365</v>
      </c>
      <c r="N568" s="112" t="s">
        <v>856</v>
      </c>
      <c r="O568" s="112" t="s">
        <v>977</v>
      </c>
      <c r="P568" s="111">
        <v>8</v>
      </c>
      <c r="Q568" s="112" t="s">
        <v>1366</v>
      </c>
      <c r="R568" s="112" t="s">
        <v>865</v>
      </c>
      <c r="S568" s="112" t="s">
        <v>926</v>
      </c>
      <c r="T568" s="112" t="s">
        <v>887</v>
      </c>
      <c r="U568" s="111">
        <v>2</v>
      </c>
      <c r="V568" s="105"/>
      <c r="AI568" s="436"/>
      <c r="AJ568" s="436"/>
      <c r="AK568" s="436"/>
    </row>
    <row r="569" spans="2:37">
      <c r="B569" s="105"/>
      <c r="C569" s="445"/>
      <c r="D569" s="105"/>
      <c r="E569" s="105"/>
      <c r="F569" s="105"/>
      <c r="G569" s="105"/>
      <c r="H569" s="105">
        <v>20180709</v>
      </c>
      <c r="I569" s="111">
        <v>519</v>
      </c>
      <c r="J569" s="112" t="s">
        <v>1187</v>
      </c>
      <c r="K569" s="112" t="s">
        <v>860</v>
      </c>
      <c r="L569" s="111">
        <v>76</v>
      </c>
      <c r="M569" s="112" t="s">
        <v>1319</v>
      </c>
      <c r="N569" s="112" t="s">
        <v>892</v>
      </c>
      <c r="O569" s="112" t="s">
        <v>877</v>
      </c>
      <c r="P569" s="111">
        <v>8</v>
      </c>
      <c r="Q569" s="112" t="s">
        <v>981</v>
      </c>
      <c r="R569" s="112" t="s">
        <v>860</v>
      </c>
      <c r="S569" s="112" t="s">
        <v>943</v>
      </c>
      <c r="T569" s="112" t="s">
        <v>961</v>
      </c>
      <c r="U569" s="111">
        <v>2</v>
      </c>
      <c r="V569" s="105"/>
      <c r="AI569" s="436"/>
      <c r="AJ569" s="436"/>
      <c r="AK569" s="436"/>
    </row>
    <row r="570" spans="2:37">
      <c r="B570" s="105"/>
      <c r="C570" s="445"/>
      <c r="D570" s="105"/>
      <c r="E570" s="105"/>
      <c r="F570" s="105"/>
      <c r="G570" s="105"/>
      <c r="H570" s="105">
        <v>20180207</v>
      </c>
      <c r="I570" s="111">
        <v>514</v>
      </c>
      <c r="J570" s="112" t="s">
        <v>993</v>
      </c>
      <c r="K570" s="112" t="s">
        <v>860</v>
      </c>
      <c r="L570" s="111">
        <v>75</v>
      </c>
      <c r="M570" s="112" t="s">
        <v>1001</v>
      </c>
      <c r="N570" s="112" t="s">
        <v>882</v>
      </c>
      <c r="O570" s="112" t="s">
        <v>1045</v>
      </c>
      <c r="P570" s="111">
        <v>7</v>
      </c>
      <c r="Q570" s="112" t="s">
        <v>1201</v>
      </c>
      <c r="R570" s="112" t="s">
        <v>860</v>
      </c>
      <c r="S570" s="112" t="s">
        <v>865</v>
      </c>
      <c r="T570" s="112" t="s">
        <v>877</v>
      </c>
      <c r="U570" s="111">
        <v>2</v>
      </c>
      <c r="V570" s="105"/>
      <c r="AI570" s="436"/>
      <c r="AJ570" s="436"/>
      <c r="AK570" s="436"/>
    </row>
    <row r="571" spans="2:37">
      <c r="B571" s="105"/>
      <c r="C571" s="445"/>
      <c r="D571" s="105"/>
      <c r="E571" s="105"/>
      <c r="F571" s="105"/>
      <c r="G571" s="105"/>
      <c r="H571" s="105">
        <v>20180130</v>
      </c>
      <c r="I571" s="111">
        <v>507</v>
      </c>
      <c r="J571" s="112" t="s">
        <v>1087</v>
      </c>
      <c r="K571" s="112" t="s">
        <v>860</v>
      </c>
      <c r="L571" s="111">
        <v>73</v>
      </c>
      <c r="M571" s="112" t="s">
        <v>1364</v>
      </c>
      <c r="N571" s="112" t="s">
        <v>868</v>
      </c>
      <c r="O571" s="112" t="s">
        <v>892</v>
      </c>
      <c r="P571" s="111">
        <v>7</v>
      </c>
      <c r="Q571" s="112" t="s">
        <v>1051</v>
      </c>
      <c r="R571" s="112" t="s">
        <v>860</v>
      </c>
      <c r="S571" s="112" t="s">
        <v>880</v>
      </c>
      <c r="T571" s="112" t="s">
        <v>857</v>
      </c>
      <c r="U571" s="111">
        <v>2</v>
      </c>
      <c r="V571" s="105"/>
      <c r="AI571" s="436"/>
      <c r="AJ571" s="436"/>
      <c r="AK571" s="436"/>
    </row>
    <row r="572" spans="2:37">
      <c r="B572" s="105"/>
      <c r="C572" s="445"/>
      <c r="D572" s="105"/>
      <c r="E572" s="105"/>
      <c r="F572" s="105"/>
      <c r="G572" s="105"/>
      <c r="H572" s="105">
        <v>20180108</v>
      </c>
      <c r="I572" s="111">
        <v>501</v>
      </c>
      <c r="J572" s="112" t="s">
        <v>919</v>
      </c>
      <c r="K572" s="112" t="s">
        <v>860</v>
      </c>
      <c r="L572" s="111">
        <v>70</v>
      </c>
      <c r="M572" s="112" t="s">
        <v>1314</v>
      </c>
      <c r="N572" s="112" t="s">
        <v>892</v>
      </c>
      <c r="O572" s="112" t="s">
        <v>875</v>
      </c>
      <c r="P572" s="111">
        <v>7</v>
      </c>
      <c r="Q572" s="112" t="s">
        <v>1367</v>
      </c>
      <c r="R572" s="112" t="s">
        <v>856</v>
      </c>
      <c r="S572" s="112" t="s">
        <v>961</v>
      </c>
      <c r="T572" s="112" t="s">
        <v>852</v>
      </c>
      <c r="U572" s="111">
        <v>2</v>
      </c>
      <c r="V572" s="105"/>
      <c r="AI572" s="436"/>
      <c r="AJ572" s="436"/>
      <c r="AK572" s="436"/>
    </row>
    <row r="573" spans="2:37">
      <c r="B573" s="105"/>
      <c r="C573" s="445"/>
      <c r="D573" s="105"/>
      <c r="E573" s="105"/>
      <c r="F573" s="105"/>
      <c r="G573" s="105"/>
      <c r="H573" s="105">
        <v>20180129</v>
      </c>
      <c r="I573" s="111">
        <v>498</v>
      </c>
      <c r="J573" s="112" t="s">
        <v>1050</v>
      </c>
      <c r="K573" s="112" t="s">
        <v>860</v>
      </c>
      <c r="L573" s="111">
        <v>69</v>
      </c>
      <c r="M573" s="112" t="s">
        <v>1314</v>
      </c>
      <c r="N573" s="112" t="s">
        <v>70</v>
      </c>
      <c r="O573" s="112" t="s">
        <v>931</v>
      </c>
      <c r="P573" s="111">
        <v>7</v>
      </c>
      <c r="Q573" s="112" t="s">
        <v>956</v>
      </c>
      <c r="R573" s="112" t="s">
        <v>892</v>
      </c>
      <c r="S573" s="112" t="s">
        <v>963</v>
      </c>
      <c r="T573" s="112" t="s">
        <v>1044</v>
      </c>
      <c r="U573" s="111">
        <v>2</v>
      </c>
      <c r="V573" s="105"/>
      <c r="AI573" s="436"/>
      <c r="AJ573" s="436"/>
      <c r="AK573" s="436"/>
    </row>
    <row r="574" spans="2:37">
      <c r="B574" s="105"/>
      <c r="C574" s="445"/>
      <c r="D574" s="105"/>
      <c r="E574" s="105"/>
      <c r="F574" s="105"/>
      <c r="G574" s="105"/>
      <c r="H574" s="105">
        <v>20180205</v>
      </c>
      <c r="I574" s="111">
        <v>493</v>
      </c>
      <c r="J574" s="112" t="s">
        <v>849</v>
      </c>
      <c r="K574" s="112" t="s">
        <v>70</v>
      </c>
      <c r="L574" s="111">
        <v>68</v>
      </c>
      <c r="M574" s="112" t="s">
        <v>1368</v>
      </c>
      <c r="N574" s="112" t="s">
        <v>892</v>
      </c>
      <c r="O574" s="112" t="s">
        <v>877</v>
      </c>
      <c r="P574" s="111">
        <v>7</v>
      </c>
      <c r="Q574" s="112" t="s">
        <v>1082</v>
      </c>
      <c r="R574" s="112" t="s">
        <v>865</v>
      </c>
      <c r="S574" s="112" t="s">
        <v>888</v>
      </c>
      <c r="T574" s="112" t="s">
        <v>1024</v>
      </c>
      <c r="U574" s="111">
        <v>2</v>
      </c>
      <c r="V574" s="105"/>
      <c r="AI574" s="436"/>
      <c r="AJ574" s="436"/>
      <c r="AK574" s="436"/>
    </row>
    <row r="575" spans="2:37" ht="42" customHeight="1">
      <c r="B575" s="105">
        <v>4.4000000000000004</v>
      </c>
      <c r="C575" s="445"/>
      <c r="D575" s="105"/>
      <c r="E575" s="105"/>
      <c r="F575" s="105"/>
      <c r="G575" s="105"/>
      <c r="H575" s="105">
        <v>20180126</v>
      </c>
      <c r="I575" s="111">
        <v>486</v>
      </c>
      <c r="J575" s="112" t="s">
        <v>1187</v>
      </c>
      <c r="K575" s="112" t="s">
        <v>70</v>
      </c>
      <c r="L575" s="111">
        <v>67</v>
      </c>
      <c r="M575" s="112" t="s">
        <v>1369</v>
      </c>
      <c r="N575" s="112" t="s">
        <v>865</v>
      </c>
      <c r="O575" s="112" t="s">
        <v>943</v>
      </c>
      <c r="P575" s="111">
        <v>7</v>
      </c>
      <c r="Q575" s="112" t="s">
        <v>1370</v>
      </c>
      <c r="R575" s="112" t="s">
        <v>865</v>
      </c>
      <c r="S575" s="112" t="s">
        <v>863</v>
      </c>
      <c r="T575" s="112" t="s">
        <v>854</v>
      </c>
      <c r="U575" s="111">
        <v>2</v>
      </c>
      <c r="V575" s="105"/>
      <c r="AI575" s="436"/>
      <c r="AJ575" s="436"/>
      <c r="AK575" s="436"/>
    </row>
  </sheetData>
  <mergeCells count="229">
    <mergeCell ref="H2:P2"/>
    <mergeCell ref="Y2:AF2"/>
    <mergeCell ref="H3:I3"/>
    <mergeCell ref="J3:L3"/>
    <mergeCell ref="M3:P3"/>
    <mergeCell ref="Q3:U3"/>
    <mergeCell ref="Y3:Z3"/>
    <mergeCell ref="AA3:AB3"/>
    <mergeCell ref="AC3:AD3"/>
    <mergeCell ref="AE3:AF3"/>
    <mergeCell ref="V3:V4"/>
    <mergeCell ref="A3:A4"/>
    <mergeCell ref="B3:B4"/>
    <mergeCell ref="B6:B15"/>
    <mergeCell ref="B16:B25"/>
    <mergeCell ref="B26:B35"/>
    <mergeCell ref="B36:B45"/>
    <mergeCell ref="B96:B115"/>
    <mergeCell ref="B206:B215"/>
    <mergeCell ref="B216:B225"/>
    <mergeCell ref="B226:B235"/>
    <mergeCell ref="B236:B245"/>
    <mergeCell ref="B246:B255"/>
    <mergeCell ref="B256:B265"/>
    <mergeCell ref="B266:B275"/>
    <mergeCell ref="B276:B285"/>
    <mergeCell ref="B286:B295"/>
    <mergeCell ref="B296:B305"/>
    <mergeCell ref="B306:B315"/>
    <mergeCell ref="C3:C4"/>
    <mergeCell ref="C6:C15"/>
    <mergeCell ref="C16:C25"/>
    <mergeCell ref="C26:C35"/>
    <mergeCell ref="C36:C45"/>
    <mergeCell ref="C46:C55"/>
    <mergeCell ref="C56:C65"/>
    <mergeCell ref="C66:C75"/>
    <mergeCell ref="C76:C95"/>
    <mergeCell ref="C96:C115"/>
    <mergeCell ref="C116:C135"/>
    <mergeCell ref="C136:C155"/>
    <mergeCell ref="C156:C175"/>
    <mergeCell ref="C176:C195"/>
    <mergeCell ref="C196:C205"/>
    <mergeCell ref="C206:C215"/>
    <mergeCell ref="C216:C225"/>
    <mergeCell ref="C226:C235"/>
    <mergeCell ref="C346:C355"/>
    <mergeCell ref="C356:C365"/>
    <mergeCell ref="C366:C375"/>
    <mergeCell ref="C376:C385"/>
    <mergeCell ref="C386:C395"/>
    <mergeCell ref="C396:C405"/>
    <mergeCell ref="C406:C415"/>
    <mergeCell ref="C236:C245"/>
    <mergeCell ref="C246:C255"/>
    <mergeCell ref="C256:C265"/>
    <mergeCell ref="C266:C275"/>
    <mergeCell ref="C276:C285"/>
    <mergeCell ref="C286:C295"/>
    <mergeCell ref="C296:C305"/>
    <mergeCell ref="C306:C315"/>
    <mergeCell ref="C316:C325"/>
    <mergeCell ref="C546:C555"/>
    <mergeCell ref="C556:C565"/>
    <mergeCell ref="C566:C575"/>
    <mergeCell ref="D3:D4"/>
    <mergeCell ref="D6:D15"/>
    <mergeCell ref="D16:D25"/>
    <mergeCell ref="D26:D35"/>
    <mergeCell ref="D36:D45"/>
    <mergeCell ref="E3:E4"/>
    <mergeCell ref="E6:E15"/>
    <mergeCell ref="E16:E25"/>
    <mergeCell ref="E26:E35"/>
    <mergeCell ref="E36:E45"/>
    <mergeCell ref="C416:C425"/>
    <mergeCell ref="C426:C435"/>
    <mergeCell ref="C436:C455"/>
    <mergeCell ref="C456:C465"/>
    <mergeCell ref="C466:C475"/>
    <mergeCell ref="C476:C485"/>
    <mergeCell ref="C486:C505"/>
    <mergeCell ref="C506:C525"/>
    <mergeCell ref="C526:C545"/>
    <mergeCell ref="C326:C335"/>
    <mergeCell ref="C336:C345"/>
    <mergeCell ref="F3:F4"/>
    <mergeCell ref="F6:F15"/>
    <mergeCell ref="F16:F25"/>
    <mergeCell ref="F26:F35"/>
    <mergeCell ref="F36:F45"/>
    <mergeCell ref="G3:G4"/>
    <mergeCell ref="G6:G15"/>
    <mergeCell ref="G16:G25"/>
    <mergeCell ref="G26:G35"/>
    <mergeCell ref="G36:G45"/>
    <mergeCell ref="V16:V25"/>
    <mergeCell ref="W3:W4"/>
    <mergeCell ref="X3:X4"/>
    <mergeCell ref="AG2:AG4"/>
    <mergeCell ref="AI3:AI4"/>
    <mergeCell ref="AI46:AI55"/>
    <mergeCell ref="AI76:AI85"/>
    <mergeCell ref="AI96:AI105"/>
    <mergeCell ref="AI116:AI125"/>
    <mergeCell ref="AI126:AI135"/>
    <mergeCell ref="AI136:AI145"/>
    <mergeCell ref="AI156:AI165"/>
    <mergeCell ref="AI176:AI185"/>
    <mergeCell ref="AI196:AI205"/>
    <mergeCell ref="AI206:AI215"/>
    <mergeCell ref="AI216:AI225"/>
    <mergeCell ref="AI226:AI235"/>
    <mergeCell ref="AI236:AI245"/>
    <mergeCell ref="AI246:AI255"/>
    <mergeCell ref="AI256:AI265"/>
    <mergeCell ref="AI266:AI275"/>
    <mergeCell ref="AI276:AI285"/>
    <mergeCell ref="AI286:AI295"/>
    <mergeCell ref="AI296:AI305"/>
    <mergeCell ref="AI306:AI315"/>
    <mergeCell ref="AI316:AI325"/>
    <mergeCell ref="AI326:AI335"/>
    <mergeCell ref="AI336:AI345"/>
    <mergeCell ref="AI346:AI355"/>
    <mergeCell ref="AI356:AI365"/>
    <mergeCell ref="AI366:AI375"/>
    <mergeCell ref="AI376:AI385"/>
    <mergeCell ref="AI386:AI395"/>
    <mergeCell ref="AI396:AI405"/>
    <mergeCell ref="AI406:AI415"/>
    <mergeCell ref="AI416:AI425"/>
    <mergeCell ref="AI426:AI435"/>
    <mergeCell ref="AI446:AI455"/>
    <mergeCell ref="AI456:AI465"/>
    <mergeCell ref="AI466:AI475"/>
    <mergeCell ref="AI476:AI485"/>
    <mergeCell ref="AI496:AI505"/>
    <mergeCell ref="AI516:AI525"/>
    <mergeCell ref="AI536:AI545"/>
    <mergeCell ref="AI546:AI555"/>
    <mergeCell ref="AI556:AI565"/>
    <mergeCell ref="AI566:AI575"/>
    <mergeCell ref="AJ3:AJ4"/>
    <mergeCell ref="AJ46:AJ55"/>
    <mergeCell ref="AJ76:AJ85"/>
    <mergeCell ref="AJ96:AJ105"/>
    <mergeCell ref="AJ116:AJ125"/>
    <mergeCell ref="AJ126:AJ135"/>
    <mergeCell ref="AJ136:AJ145"/>
    <mergeCell ref="AJ156:AJ165"/>
    <mergeCell ref="AJ176:AJ185"/>
    <mergeCell ref="AJ196:AJ205"/>
    <mergeCell ref="AJ206:AJ215"/>
    <mergeCell ref="AJ216:AJ225"/>
    <mergeCell ref="AJ226:AJ235"/>
    <mergeCell ref="AJ236:AJ245"/>
    <mergeCell ref="AJ246:AJ255"/>
    <mergeCell ref="AJ256:AJ265"/>
    <mergeCell ref="AJ266:AJ275"/>
    <mergeCell ref="AJ276:AJ285"/>
    <mergeCell ref="AJ286:AJ295"/>
    <mergeCell ref="AJ296:AJ305"/>
    <mergeCell ref="AJ306:AJ315"/>
    <mergeCell ref="AJ316:AJ325"/>
    <mergeCell ref="AJ326:AJ335"/>
    <mergeCell ref="AJ336:AJ345"/>
    <mergeCell ref="AJ346:AJ355"/>
    <mergeCell ref="AJ356:AJ365"/>
    <mergeCell ref="AJ366:AJ375"/>
    <mergeCell ref="AJ376:AJ385"/>
    <mergeCell ref="AJ386:AJ395"/>
    <mergeCell ref="AJ396:AJ405"/>
    <mergeCell ref="AJ406:AJ415"/>
    <mergeCell ref="AJ416:AJ425"/>
    <mergeCell ref="AJ426:AJ435"/>
    <mergeCell ref="AJ446:AJ455"/>
    <mergeCell ref="AJ456:AJ465"/>
    <mergeCell ref="AJ466:AJ475"/>
    <mergeCell ref="AJ476:AJ485"/>
    <mergeCell ref="AJ496:AJ505"/>
    <mergeCell ref="AJ516:AJ525"/>
    <mergeCell ref="AJ536:AJ545"/>
    <mergeCell ref="AJ546:AJ555"/>
    <mergeCell ref="AJ556:AJ565"/>
    <mergeCell ref="AJ566:AJ575"/>
    <mergeCell ref="AK3:AK4"/>
    <mergeCell ref="AK46:AK55"/>
    <mergeCell ref="AK76:AK85"/>
    <mergeCell ref="AK96:AK105"/>
    <mergeCell ref="AK116:AK125"/>
    <mergeCell ref="AK136:AK145"/>
    <mergeCell ref="AK156:AK165"/>
    <mergeCell ref="AK176:AK185"/>
    <mergeCell ref="AK196:AK205"/>
    <mergeCell ref="AK206:AK215"/>
    <mergeCell ref="AK216:AK225"/>
    <mergeCell ref="AK226:AK235"/>
    <mergeCell ref="AK236:AK245"/>
    <mergeCell ref="AK246:AK255"/>
    <mergeCell ref="AK256:AK265"/>
    <mergeCell ref="AK266:AK275"/>
    <mergeCell ref="AK276:AK285"/>
    <mergeCell ref="AK286:AK295"/>
    <mergeCell ref="AK296:AK305"/>
    <mergeCell ref="AK306:AK315"/>
    <mergeCell ref="AK316:AK325"/>
    <mergeCell ref="AK326:AK335"/>
    <mergeCell ref="AK336:AK345"/>
    <mergeCell ref="AK346:AK355"/>
    <mergeCell ref="AK356:AK365"/>
    <mergeCell ref="AK366:AK375"/>
    <mergeCell ref="AK376:AK385"/>
    <mergeCell ref="AK386:AK395"/>
    <mergeCell ref="AK396:AK405"/>
    <mergeCell ref="AK406:AK415"/>
    <mergeCell ref="AK546:AK555"/>
    <mergeCell ref="AK556:AK565"/>
    <mergeCell ref="AK566:AK575"/>
    <mergeCell ref="AK416:AK425"/>
    <mergeCell ref="AK426:AK435"/>
    <mergeCell ref="AK446:AK455"/>
    <mergeCell ref="AK456:AK465"/>
    <mergeCell ref="AK466:AK475"/>
    <mergeCell ref="AK476:AK485"/>
    <mergeCell ref="AK496:AK505"/>
    <mergeCell ref="AK516:AK525"/>
    <mergeCell ref="AK536:AK545"/>
  </mergeCells>
  <phoneticPr fontId="65" type="noConversion"/>
  <dataValidations count="1">
    <dataValidation type="list" allowBlank="1" showInputMessage="1" showErrorMessage="1" sqref="X1:X2 X6:X1048576" xr:uid="{00000000-0002-0000-0A00-000000000000}">
      <formula1>"日常,周初/周末,月初/月末,年初/年末,节假日(五一),节假日(十一),节假日(春节)"</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25"/>
  <sheetViews>
    <sheetView workbookViewId="0">
      <pane xSplit="4" ySplit="4" topLeftCell="E55" activePane="bottomRight" state="frozen"/>
      <selection pane="topRight"/>
      <selection pane="bottomLeft"/>
      <selection pane="bottomRight" activeCell="F120" sqref="F120:F122"/>
    </sheetView>
  </sheetViews>
  <sheetFormatPr defaultColWidth="9" defaultRowHeight="12.9"/>
  <cols>
    <col min="1" max="1" width="3.41796875" style="65" customWidth="1"/>
    <col min="2" max="3" width="8.578125" style="65" customWidth="1"/>
    <col min="4" max="4" width="12.26171875" style="65" customWidth="1"/>
    <col min="5" max="5" width="9.578125" style="65" customWidth="1"/>
    <col min="6" max="7" width="9.734375" style="65" customWidth="1"/>
    <col min="8" max="8" width="21.734375" style="65" customWidth="1"/>
    <col min="9" max="9" width="18.41796875" style="65" customWidth="1"/>
    <col min="10" max="10" width="25.83984375" style="65" customWidth="1"/>
    <col min="11" max="11" width="10.41796875" style="65" customWidth="1"/>
    <col min="12" max="16384" width="9" style="65"/>
  </cols>
  <sheetData>
    <row r="1" spans="1:11">
      <c r="A1" s="66" t="s">
        <v>377</v>
      </c>
      <c r="B1" s="413" t="s">
        <v>378</v>
      </c>
      <c r="C1" s="413"/>
      <c r="D1" s="413"/>
      <c r="E1" s="413"/>
      <c r="F1" s="413"/>
      <c r="G1" s="413"/>
      <c r="H1" s="414"/>
      <c r="I1" s="414"/>
      <c r="J1" s="414"/>
      <c r="K1" s="414"/>
    </row>
    <row r="2" spans="1:11" ht="79.5" customHeight="1">
      <c r="A2" s="66"/>
      <c r="B2" s="415" t="s">
        <v>1371</v>
      </c>
      <c r="C2" s="415"/>
      <c r="D2" s="415"/>
      <c r="E2" s="415"/>
      <c r="F2" s="415"/>
      <c r="G2" s="415"/>
      <c r="H2" s="415"/>
      <c r="I2" s="415"/>
      <c r="J2" s="415"/>
      <c r="K2" s="415"/>
    </row>
    <row r="3" spans="1:11" ht="51.6">
      <c r="A3" s="67"/>
      <c r="B3" s="68" t="s">
        <v>380</v>
      </c>
      <c r="C3" s="69" t="s">
        <v>381</v>
      </c>
      <c r="D3" s="68" t="s">
        <v>382</v>
      </c>
      <c r="E3" s="70" t="s">
        <v>1372</v>
      </c>
      <c r="F3" s="70" t="s">
        <v>1373</v>
      </c>
      <c r="G3" s="70" t="s">
        <v>385</v>
      </c>
      <c r="H3" s="68" t="s">
        <v>386</v>
      </c>
      <c r="I3" s="68" t="s">
        <v>387</v>
      </c>
      <c r="J3" s="68" t="s">
        <v>1374</v>
      </c>
      <c r="K3" s="68" t="s">
        <v>1375</v>
      </c>
    </row>
    <row r="4" spans="1:11" s="63" customFormat="1" ht="18.75" customHeight="1">
      <c r="A4" s="71"/>
      <c r="B4" s="72" t="s">
        <v>389</v>
      </c>
      <c r="C4" s="73"/>
      <c r="D4" s="72" t="s">
        <v>390</v>
      </c>
      <c r="E4" s="72"/>
      <c r="F4" s="72"/>
      <c r="G4" s="72"/>
      <c r="H4" s="72" t="s">
        <v>1376</v>
      </c>
      <c r="I4" s="72" t="s">
        <v>394</v>
      </c>
      <c r="J4" s="72" t="s">
        <v>1377</v>
      </c>
      <c r="K4" s="72" t="s">
        <v>395</v>
      </c>
    </row>
    <row r="5" spans="1:11" s="64" customFormat="1" ht="25.8">
      <c r="A5" s="417"/>
      <c r="B5" s="454" t="s">
        <v>1378</v>
      </c>
      <c r="C5" s="401">
        <v>1</v>
      </c>
      <c r="D5" s="455" t="s">
        <v>1379</v>
      </c>
      <c r="E5" s="451">
        <v>29</v>
      </c>
      <c r="F5" s="451">
        <v>100</v>
      </c>
      <c r="G5" s="451" t="s">
        <v>398</v>
      </c>
      <c r="H5" s="76" t="s">
        <v>1380</v>
      </c>
      <c r="I5" s="76" t="s">
        <v>1381</v>
      </c>
      <c r="J5" s="82" t="s">
        <v>1382</v>
      </c>
      <c r="K5" s="82" t="s">
        <v>1383</v>
      </c>
    </row>
    <row r="6" spans="1:11" s="64" customFormat="1" ht="25.8">
      <c r="A6" s="417"/>
      <c r="B6" s="454"/>
      <c r="C6" s="402"/>
      <c r="D6" s="455"/>
      <c r="E6" s="452"/>
      <c r="F6" s="452"/>
      <c r="G6" s="452"/>
      <c r="H6" s="76" t="s">
        <v>1384</v>
      </c>
      <c r="I6" s="76" t="s">
        <v>1385</v>
      </c>
      <c r="J6" s="82" t="s">
        <v>1386</v>
      </c>
      <c r="K6" s="82" t="s">
        <v>1383</v>
      </c>
    </row>
    <row r="7" spans="1:11" s="64" customFormat="1">
      <c r="A7" s="417"/>
      <c r="B7" s="454"/>
      <c r="C7" s="402"/>
      <c r="D7" s="455"/>
      <c r="E7" s="452"/>
      <c r="F7" s="452"/>
      <c r="G7" s="452"/>
      <c r="H7" s="76" t="s">
        <v>1387</v>
      </c>
      <c r="I7" s="76" t="s">
        <v>1388</v>
      </c>
      <c r="J7" s="82"/>
      <c r="K7" s="82" t="s">
        <v>1383</v>
      </c>
    </row>
    <row r="8" spans="1:11" s="64" customFormat="1">
      <c r="A8" s="417"/>
      <c r="B8" s="454"/>
      <c r="C8" s="402"/>
      <c r="D8" s="455"/>
      <c r="E8" s="452"/>
      <c r="F8" s="452"/>
      <c r="G8" s="452"/>
      <c r="H8" s="76" t="s">
        <v>1389</v>
      </c>
      <c r="I8" s="76" t="s">
        <v>1390</v>
      </c>
      <c r="J8" s="82"/>
      <c r="K8" s="82" t="s">
        <v>1383</v>
      </c>
    </row>
    <row r="9" spans="1:11" s="64" customFormat="1">
      <c r="A9" s="417"/>
      <c r="B9" s="454"/>
      <c r="C9" s="402"/>
      <c r="D9" s="455"/>
      <c r="E9" s="452"/>
      <c r="F9" s="452"/>
      <c r="G9" s="452"/>
      <c r="H9" s="76" t="s">
        <v>1391</v>
      </c>
      <c r="I9" s="76" t="s">
        <v>1392</v>
      </c>
      <c r="J9" s="82"/>
      <c r="K9" s="82" t="s">
        <v>1383</v>
      </c>
    </row>
    <row r="10" spans="1:11" s="64" customFormat="1">
      <c r="A10" s="417"/>
      <c r="B10" s="454"/>
      <c r="C10" s="402"/>
      <c r="D10" s="455"/>
      <c r="E10" s="452"/>
      <c r="F10" s="452"/>
      <c r="G10" s="452"/>
      <c r="H10" s="76" t="s">
        <v>1393</v>
      </c>
      <c r="I10" s="76" t="s">
        <v>1394</v>
      </c>
      <c r="J10" s="82"/>
      <c r="K10" s="82" t="s">
        <v>1383</v>
      </c>
    </row>
    <row r="11" spans="1:11" s="64" customFormat="1">
      <c r="A11" s="417"/>
      <c r="B11" s="454"/>
      <c r="C11" s="402"/>
      <c r="D11" s="455"/>
      <c r="E11" s="452"/>
      <c r="F11" s="452"/>
      <c r="G11" s="452"/>
      <c r="H11" s="76" t="s">
        <v>1395</v>
      </c>
      <c r="I11" s="76" t="s">
        <v>1396</v>
      </c>
      <c r="J11" s="82"/>
      <c r="K11" s="82" t="s">
        <v>1383</v>
      </c>
    </row>
    <row r="12" spans="1:11" s="64" customFormat="1">
      <c r="A12" s="417"/>
      <c r="B12" s="454"/>
      <c r="C12" s="402"/>
      <c r="D12" s="455"/>
      <c r="E12" s="452"/>
      <c r="F12" s="452"/>
      <c r="G12" s="452"/>
      <c r="H12" s="77" t="s">
        <v>1397</v>
      </c>
      <c r="I12" s="77" t="s">
        <v>1398</v>
      </c>
      <c r="J12" s="82"/>
      <c r="K12" s="82" t="s">
        <v>1383</v>
      </c>
    </row>
    <row r="13" spans="1:11" s="64" customFormat="1">
      <c r="A13" s="417"/>
      <c r="B13" s="454"/>
      <c r="C13" s="403"/>
      <c r="D13" s="455"/>
      <c r="E13" s="453"/>
      <c r="F13" s="453"/>
      <c r="G13" s="453"/>
      <c r="H13" s="77" t="s">
        <v>1399</v>
      </c>
      <c r="I13" s="77" t="s">
        <v>1400</v>
      </c>
      <c r="J13" s="82"/>
      <c r="K13" s="82" t="s">
        <v>1383</v>
      </c>
    </row>
    <row r="14" spans="1:11" s="64" customFormat="1" ht="25.8">
      <c r="A14" s="417"/>
      <c r="B14" s="454"/>
      <c r="C14" s="401">
        <v>2</v>
      </c>
      <c r="D14" s="455" t="s">
        <v>1401</v>
      </c>
      <c r="E14" s="454">
        <v>28</v>
      </c>
      <c r="F14" s="454">
        <v>100</v>
      </c>
      <c r="G14" s="454" t="s">
        <v>398</v>
      </c>
      <c r="H14" s="77" t="s">
        <v>1380</v>
      </c>
      <c r="I14" s="77" t="s">
        <v>1380</v>
      </c>
      <c r="J14" s="82" t="s">
        <v>1402</v>
      </c>
      <c r="K14" s="82" t="s">
        <v>1383</v>
      </c>
    </row>
    <row r="15" spans="1:11" s="64" customFormat="1">
      <c r="A15" s="417"/>
      <c r="B15" s="454"/>
      <c r="C15" s="402"/>
      <c r="D15" s="455"/>
      <c r="E15" s="454"/>
      <c r="F15" s="454"/>
      <c r="G15" s="454"/>
      <c r="H15" s="77" t="s">
        <v>1403</v>
      </c>
      <c r="I15" s="77" t="s">
        <v>1388</v>
      </c>
      <c r="J15" s="82" t="s">
        <v>1404</v>
      </c>
      <c r="K15" s="82" t="s">
        <v>1383</v>
      </c>
    </row>
    <row r="16" spans="1:11" s="64" customFormat="1" ht="25.8">
      <c r="A16" s="417"/>
      <c r="B16" s="454"/>
      <c r="C16" s="402"/>
      <c r="D16" s="455"/>
      <c r="E16" s="454"/>
      <c r="F16" s="454"/>
      <c r="G16" s="454"/>
      <c r="H16" s="77" t="s">
        <v>1405</v>
      </c>
      <c r="I16" s="77" t="s">
        <v>1406</v>
      </c>
      <c r="J16" s="82" t="s">
        <v>1386</v>
      </c>
      <c r="K16" s="82" t="s">
        <v>1383</v>
      </c>
    </row>
    <row r="17" spans="1:11" s="64" customFormat="1">
      <c r="A17" s="417"/>
      <c r="B17" s="454"/>
      <c r="C17" s="402"/>
      <c r="D17" s="455"/>
      <c r="E17" s="454"/>
      <c r="F17" s="454"/>
      <c r="G17" s="454"/>
      <c r="H17" s="77" t="s">
        <v>1407</v>
      </c>
      <c r="I17" s="77" t="s">
        <v>1408</v>
      </c>
      <c r="J17" s="82"/>
      <c r="K17" s="82" t="s">
        <v>1383</v>
      </c>
    </row>
    <row r="18" spans="1:11" s="64" customFormat="1">
      <c r="A18" s="417"/>
      <c r="B18" s="454"/>
      <c r="C18" s="402"/>
      <c r="D18" s="455"/>
      <c r="E18" s="454"/>
      <c r="F18" s="454"/>
      <c r="G18" s="454"/>
      <c r="H18" s="77" t="s">
        <v>1409</v>
      </c>
      <c r="I18" s="77" t="s">
        <v>1410</v>
      </c>
      <c r="J18" s="82" t="s">
        <v>1411</v>
      </c>
      <c r="K18" s="82" t="s">
        <v>1383</v>
      </c>
    </row>
    <row r="19" spans="1:11" s="64" customFormat="1">
      <c r="A19" s="417"/>
      <c r="B19" s="454"/>
      <c r="C19" s="402"/>
      <c r="D19" s="455"/>
      <c r="E19" s="454"/>
      <c r="F19" s="454"/>
      <c r="G19" s="454"/>
      <c r="H19" s="77" t="s">
        <v>1412</v>
      </c>
      <c r="I19" s="77" t="s">
        <v>1413</v>
      </c>
      <c r="J19" s="82"/>
      <c r="K19" s="82" t="s">
        <v>1383</v>
      </c>
    </row>
    <row r="20" spans="1:11" s="64" customFormat="1">
      <c r="A20" s="417"/>
      <c r="B20" s="454"/>
      <c r="C20" s="402"/>
      <c r="D20" s="455"/>
      <c r="E20" s="454"/>
      <c r="F20" s="454"/>
      <c r="G20" s="454"/>
      <c r="H20" s="77" t="s">
        <v>1414</v>
      </c>
      <c r="I20" s="77" t="s">
        <v>1414</v>
      </c>
      <c r="J20" s="82"/>
      <c r="K20" s="82" t="s">
        <v>1383</v>
      </c>
    </row>
    <row r="21" spans="1:11" s="64" customFormat="1">
      <c r="A21" s="417"/>
      <c r="B21" s="454"/>
      <c r="C21" s="402"/>
      <c r="D21" s="455"/>
      <c r="E21" s="454"/>
      <c r="F21" s="454"/>
      <c r="G21" s="454"/>
      <c r="H21" s="77" t="s">
        <v>1415</v>
      </c>
      <c r="I21" s="77" t="s">
        <v>1415</v>
      </c>
      <c r="J21" s="82"/>
      <c r="K21" s="82" t="s">
        <v>1383</v>
      </c>
    </row>
    <row r="22" spans="1:11" s="64" customFormat="1">
      <c r="A22" s="417"/>
      <c r="B22" s="454"/>
      <c r="C22" s="402"/>
      <c r="D22" s="455"/>
      <c r="E22" s="454"/>
      <c r="F22" s="454"/>
      <c r="G22" s="454"/>
      <c r="H22" s="77" t="s">
        <v>1416</v>
      </c>
      <c r="I22" s="77" t="s">
        <v>1416</v>
      </c>
      <c r="J22" s="82"/>
      <c r="K22" s="82" t="s">
        <v>1383</v>
      </c>
    </row>
    <row r="23" spans="1:11" s="64" customFormat="1">
      <c r="A23" s="417"/>
      <c r="B23" s="454"/>
      <c r="C23" s="402"/>
      <c r="D23" s="455"/>
      <c r="E23" s="454"/>
      <c r="F23" s="454"/>
      <c r="G23" s="454"/>
      <c r="H23" s="77" t="s">
        <v>1417</v>
      </c>
      <c r="I23" s="77" t="s">
        <v>1417</v>
      </c>
      <c r="J23" s="82" t="s">
        <v>1418</v>
      </c>
      <c r="K23" s="82" t="s">
        <v>1383</v>
      </c>
    </row>
    <row r="24" spans="1:11" s="64" customFormat="1">
      <c r="A24" s="417"/>
      <c r="B24" s="454"/>
      <c r="C24" s="402"/>
      <c r="D24" s="455"/>
      <c r="E24" s="454"/>
      <c r="F24" s="454"/>
      <c r="G24" s="454"/>
      <c r="H24" s="77" t="s">
        <v>1419</v>
      </c>
      <c r="I24" s="77" t="s">
        <v>1420</v>
      </c>
      <c r="J24" s="82"/>
      <c r="K24" s="82" t="s">
        <v>1383</v>
      </c>
    </row>
    <row r="25" spans="1:11" s="64" customFormat="1">
      <c r="A25" s="417"/>
      <c r="B25" s="454"/>
      <c r="C25" s="403"/>
      <c r="D25" s="455"/>
      <c r="E25" s="454"/>
      <c r="F25" s="454"/>
      <c r="G25" s="454"/>
      <c r="H25" s="77" t="s">
        <v>1421</v>
      </c>
      <c r="I25" s="77" t="s">
        <v>1422</v>
      </c>
      <c r="J25" s="82"/>
      <c r="K25" s="82" t="s">
        <v>1383</v>
      </c>
    </row>
    <row r="26" spans="1:11" s="64" customFormat="1" ht="38.700000000000003">
      <c r="A26" s="417"/>
      <c r="B26" s="454"/>
      <c r="C26" s="401">
        <v>3</v>
      </c>
      <c r="D26" s="455" t="s">
        <v>1423</v>
      </c>
      <c r="E26" s="454">
        <v>30</v>
      </c>
      <c r="F26" s="454">
        <v>100</v>
      </c>
      <c r="G26" s="454" t="s">
        <v>398</v>
      </c>
      <c r="H26" s="77" t="s">
        <v>1380</v>
      </c>
      <c r="I26" s="77" t="s">
        <v>1380</v>
      </c>
      <c r="J26" s="82" t="s">
        <v>1424</v>
      </c>
      <c r="K26" s="82" t="s">
        <v>1383</v>
      </c>
    </row>
    <row r="27" spans="1:11" s="64" customFormat="1">
      <c r="A27" s="417"/>
      <c r="B27" s="454"/>
      <c r="C27" s="402"/>
      <c r="D27" s="455"/>
      <c r="E27" s="454"/>
      <c r="F27" s="454"/>
      <c r="G27" s="454"/>
      <c r="H27" s="77" t="s">
        <v>1403</v>
      </c>
      <c r="I27" s="77"/>
      <c r="J27" s="82" t="s">
        <v>1404</v>
      </c>
      <c r="K27" s="82" t="s">
        <v>1383</v>
      </c>
    </row>
    <row r="28" spans="1:11" s="64" customFormat="1">
      <c r="A28" s="417"/>
      <c r="B28" s="454"/>
      <c r="C28" s="402"/>
      <c r="D28" s="455"/>
      <c r="E28" s="454"/>
      <c r="F28" s="454"/>
      <c r="G28" s="454"/>
      <c r="H28" s="77" t="s">
        <v>1425</v>
      </c>
      <c r="I28" s="77" t="s">
        <v>1426</v>
      </c>
      <c r="J28" s="82"/>
      <c r="K28" s="82" t="s">
        <v>1383</v>
      </c>
    </row>
    <row r="29" spans="1:11" s="64" customFormat="1">
      <c r="A29" s="417"/>
      <c r="B29" s="454"/>
      <c r="C29" s="402"/>
      <c r="D29" s="455"/>
      <c r="E29" s="454"/>
      <c r="F29" s="454"/>
      <c r="G29" s="454"/>
      <c r="H29" s="77" t="s">
        <v>1427</v>
      </c>
      <c r="I29" s="77"/>
      <c r="J29" s="82"/>
      <c r="K29" s="82" t="s">
        <v>1383</v>
      </c>
    </row>
    <row r="30" spans="1:11" s="64" customFormat="1">
      <c r="A30" s="417"/>
      <c r="B30" s="454"/>
      <c r="C30" s="402"/>
      <c r="D30" s="455"/>
      <c r="E30" s="454"/>
      <c r="F30" s="454"/>
      <c r="G30" s="454"/>
      <c r="H30" s="77" t="s">
        <v>1428</v>
      </c>
      <c r="I30" s="77"/>
      <c r="J30" s="82"/>
      <c r="K30" s="82" t="s">
        <v>1383</v>
      </c>
    </row>
    <row r="31" spans="1:11" s="64" customFormat="1">
      <c r="A31" s="417"/>
      <c r="B31" s="454"/>
      <c r="C31" s="402"/>
      <c r="D31" s="455"/>
      <c r="E31" s="454"/>
      <c r="F31" s="454"/>
      <c r="G31" s="454"/>
      <c r="H31" s="77" t="s">
        <v>1429</v>
      </c>
      <c r="I31" s="77" t="s">
        <v>1430</v>
      </c>
      <c r="J31" s="82"/>
      <c r="K31" s="82" t="s">
        <v>1383</v>
      </c>
    </row>
    <row r="32" spans="1:11" s="64" customFormat="1">
      <c r="A32" s="417"/>
      <c r="B32" s="454"/>
      <c r="C32" s="402"/>
      <c r="D32" s="455"/>
      <c r="E32" s="454"/>
      <c r="F32" s="454"/>
      <c r="G32" s="454"/>
      <c r="H32" s="77" t="s">
        <v>1431</v>
      </c>
      <c r="I32" s="77" t="s">
        <v>1432</v>
      </c>
      <c r="J32" s="82" t="s">
        <v>1433</v>
      </c>
      <c r="K32" s="82" t="s">
        <v>1383</v>
      </c>
    </row>
    <row r="33" spans="1:11" s="64" customFormat="1">
      <c r="A33" s="417"/>
      <c r="B33" s="454"/>
      <c r="C33" s="402"/>
      <c r="D33" s="455"/>
      <c r="E33" s="454"/>
      <c r="F33" s="454"/>
      <c r="G33" s="454"/>
      <c r="H33" s="77" t="s">
        <v>1434</v>
      </c>
      <c r="I33" s="77" t="s">
        <v>1434</v>
      </c>
      <c r="J33" s="82"/>
      <c r="K33" s="82" t="s">
        <v>1435</v>
      </c>
    </row>
    <row r="34" spans="1:11" s="64" customFormat="1">
      <c r="A34" s="417"/>
      <c r="B34" s="454"/>
      <c r="C34" s="402"/>
      <c r="D34" s="455"/>
      <c r="E34" s="454"/>
      <c r="F34" s="454"/>
      <c r="G34" s="454"/>
      <c r="H34" s="76" t="s">
        <v>1395</v>
      </c>
      <c r="I34" s="76" t="s">
        <v>1396</v>
      </c>
      <c r="J34" s="82"/>
      <c r="K34" s="82" t="s">
        <v>1383</v>
      </c>
    </row>
    <row r="35" spans="1:11" s="64" customFormat="1">
      <c r="A35" s="417"/>
      <c r="B35" s="454"/>
      <c r="C35" s="402"/>
      <c r="D35" s="455"/>
      <c r="E35" s="454"/>
      <c r="F35" s="454"/>
      <c r="G35" s="454"/>
      <c r="H35" s="77" t="s">
        <v>1397</v>
      </c>
      <c r="I35" s="77" t="s">
        <v>1436</v>
      </c>
      <c r="J35" s="82"/>
      <c r="K35" s="82" t="s">
        <v>1383</v>
      </c>
    </row>
    <row r="36" spans="1:11" s="64" customFormat="1">
      <c r="A36" s="417"/>
      <c r="B36" s="454"/>
      <c r="C36" s="402"/>
      <c r="D36" s="455"/>
      <c r="E36" s="454"/>
      <c r="F36" s="454"/>
      <c r="G36" s="454"/>
      <c r="H36" s="77" t="s">
        <v>1399</v>
      </c>
      <c r="I36" s="77" t="s">
        <v>1437</v>
      </c>
      <c r="J36" s="82"/>
      <c r="K36" s="82" t="s">
        <v>1383</v>
      </c>
    </row>
    <row r="37" spans="1:11" s="64" customFormat="1">
      <c r="A37" s="417"/>
      <c r="B37" s="454"/>
      <c r="C37" s="402"/>
      <c r="D37" s="455"/>
      <c r="E37" s="454"/>
      <c r="F37" s="454"/>
      <c r="G37" s="454"/>
      <c r="H37" s="77" t="s">
        <v>1438</v>
      </c>
      <c r="I37" s="77" t="s">
        <v>1439</v>
      </c>
      <c r="J37" s="82" t="s">
        <v>1440</v>
      </c>
      <c r="K37" s="82" t="s">
        <v>1383</v>
      </c>
    </row>
    <row r="38" spans="1:11" s="64" customFormat="1">
      <c r="A38" s="417"/>
      <c r="B38" s="454"/>
      <c r="C38" s="402"/>
      <c r="D38" s="455"/>
      <c r="E38" s="454"/>
      <c r="F38" s="454"/>
      <c r="G38" s="454"/>
      <c r="H38" s="77" t="s">
        <v>1441</v>
      </c>
      <c r="I38" s="77" t="s">
        <v>1441</v>
      </c>
      <c r="J38" s="82" t="s">
        <v>1442</v>
      </c>
      <c r="K38" s="82" t="s">
        <v>1383</v>
      </c>
    </row>
    <row r="39" spans="1:11" s="64" customFormat="1">
      <c r="A39" s="417"/>
      <c r="B39" s="454"/>
      <c r="C39" s="403"/>
      <c r="D39" s="455"/>
      <c r="E39" s="454"/>
      <c r="F39" s="454"/>
      <c r="G39" s="454"/>
      <c r="H39" s="77" t="s">
        <v>1443</v>
      </c>
      <c r="I39" s="77" t="s">
        <v>1438</v>
      </c>
      <c r="J39" s="82"/>
      <c r="K39" s="82" t="s">
        <v>1383</v>
      </c>
    </row>
    <row r="40" spans="1:11" s="64" customFormat="1">
      <c r="A40" s="74"/>
      <c r="B40" s="454" t="s">
        <v>1444</v>
      </c>
      <c r="C40" s="451">
        <v>4</v>
      </c>
      <c r="D40" s="454" t="s">
        <v>1445</v>
      </c>
      <c r="E40" s="454">
        <v>15</v>
      </c>
      <c r="F40" s="454">
        <v>50</v>
      </c>
      <c r="G40" s="454" t="s">
        <v>434</v>
      </c>
      <c r="H40" s="77" t="s">
        <v>1446</v>
      </c>
      <c r="I40" s="77" t="s">
        <v>1447</v>
      </c>
      <c r="J40" s="82"/>
      <c r="K40" s="82"/>
    </row>
    <row r="41" spans="1:11" s="64" customFormat="1" ht="25.8">
      <c r="A41" s="74"/>
      <c r="B41" s="454"/>
      <c r="C41" s="452"/>
      <c r="D41" s="454"/>
      <c r="E41" s="454"/>
      <c r="F41" s="454"/>
      <c r="G41" s="454"/>
      <c r="H41" s="77" t="s">
        <v>1448</v>
      </c>
      <c r="I41" s="77" t="s">
        <v>1449</v>
      </c>
      <c r="J41" s="82" t="s">
        <v>1450</v>
      </c>
      <c r="K41" s="82"/>
    </row>
    <row r="42" spans="1:11" s="64" customFormat="1">
      <c r="A42" s="74"/>
      <c r="B42" s="454"/>
      <c r="C42" s="452"/>
      <c r="D42" s="454"/>
      <c r="E42" s="454"/>
      <c r="F42" s="454"/>
      <c r="G42" s="454"/>
      <c r="H42" s="77" t="s">
        <v>1451</v>
      </c>
      <c r="I42" s="77" t="s">
        <v>1452</v>
      </c>
      <c r="J42" s="82"/>
      <c r="K42" s="82"/>
    </row>
    <row r="43" spans="1:11" s="64" customFormat="1">
      <c r="A43" s="74"/>
      <c r="B43" s="454"/>
      <c r="C43" s="452"/>
      <c r="D43" s="454"/>
      <c r="E43" s="454"/>
      <c r="F43" s="454"/>
      <c r="G43" s="454"/>
      <c r="H43" s="77" t="s">
        <v>1453</v>
      </c>
      <c r="I43" s="77" t="s">
        <v>1453</v>
      </c>
      <c r="J43" s="82"/>
      <c r="K43" s="82"/>
    </row>
    <row r="44" spans="1:11" s="64" customFormat="1">
      <c r="A44" s="74"/>
      <c r="B44" s="454"/>
      <c r="C44" s="452"/>
      <c r="D44" s="454"/>
      <c r="E44" s="454"/>
      <c r="F44" s="454"/>
      <c r="G44" s="454"/>
      <c r="H44" s="77" t="s">
        <v>1454</v>
      </c>
      <c r="I44" s="77" t="s">
        <v>1454</v>
      </c>
      <c r="J44" s="82"/>
      <c r="K44" s="82"/>
    </row>
    <row r="45" spans="1:11" s="64" customFormat="1">
      <c r="A45" s="74"/>
      <c r="B45" s="454"/>
      <c r="C45" s="453"/>
      <c r="D45" s="454"/>
      <c r="E45" s="454"/>
      <c r="F45" s="454"/>
      <c r="G45" s="454"/>
      <c r="H45" s="77" t="s">
        <v>1455</v>
      </c>
      <c r="I45" s="77" t="s">
        <v>1456</v>
      </c>
      <c r="J45" s="82" t="s">
        <v>1457</v>
      </c>
      <c r="K45" s="82"/>
    </row>
    <row r="46" spans="1:11" s="64" customFormat="1" ht="25.8">
      <c r="A46" s="78"/>
      <c r="B46" s="454"/>
      <c r="C46" s="454">
        <v>10</v>
      </c>
      <c r="D46" s="454" t="s">
        <v>1458</v>
      </c>
      <c r="E46" s="454">
        <v>12</v>
      </c>
      <c r="F46" s="454">
        <v>35</v>
      </c>
      <c r="G46" s="454" t="s">
        <v>434</v>
      </c>
      <c r="H46" s="79" t="s">
        <v>1459</v>
      </c>
      <c r="I46" s="77" t="s">
        <v>1460</v>
      </c>
      <c r="J46" s="83"/>
      <c r="K46" s="82"/>
    </row>
    <row r="47" spans="1:11" s="64" customFormat="1" ht="25.8">
      <c r="A47" s="78"/>
      <c r="B47" s="454"/>
      <c r="C47" s="454"/>
      <c r="D47" s="454"/>
      <c r="E47" s="454"/>
      <c r="F47" s="454"/>
      <c r="G47" s="454"/>
      <c r="H47" s="80" t="s">
        <v>1448</v>
      </c>
      <c r="I47" s="77"/>
      <c r="J47" s="84" t="s">
        <v>1461</v>
      </c>
      <c r="K47" s="82"/>
    </row>
    <row r="48" spans="1:11" s="64" customFormat="1">
      <c r="A48" s="78"/>
      <c r="B48" s="454"/>
      <c r="C48" s="454"/>
      <c r="D48" s="454"/>
      <c r="E48" s="454"/>
      <c r="F48" s="454"/>
      <c r="G48" s="454"/>
      <c r="H48" s="81" t="s">
        <v>1451</v>
      </c>
      <c r="I48" s="85"/>
      <c r="J48" s="83"/>
      <c r="K48" s="82"/>
    </row>
    <row r="49" spans="1:11" s="64" customFormat="1">
      <c r="A49" s="78"/>
      <c r="B49" s="454"/>
      <c r="C49" s="454"/>
      <c r="D49" s="454"/>
      <c r="E49" s="454"/>
      <c r="F49" s="454"/>
      <c r="G49" s="454"/>
      <c r="H49" s="80" t="s">
        <v>1462</v>
      </c>
      <c r="I49" s="77" t="s">
        <v>1463</v>
      </c>
      <c r="J49" s="84"/>
      <c r="K49" s="82"/>
    </row>
    <row r="50" spans="1:11" s="64" customFormat="1">
      <c r="A50" s="78"/>
      <c r="B50" s="454"/>
      <c r="C50" s="454"/>
      <c r="D50" s="454"/>
      <c r="E50" s="454"/>
      <c r="F50" s="454"/>
      <c r="G50" s="454"/>
      <c r="H50" s="80" t="s">
        <v>1464</v>
      </c>
      <c r="I50" s="77" t="s">
        <v>1465</v>
      </c>
      <c r="J50" s="84"/>
      <c r="K50" s="82"/>
    </row>
    <row r="51" spans="1:11" s="64" customFormat="1">
      <c r="A51" s="74"/>
      <c r="B51" s="454"/>
      <c r="C51" s="451">
        <v>5</v>
      </c>
      <c r="D51" s="455" t="s">
        <v>1466</v>
      </c>
      <c r="E51" s="454">
        <v>20</v>
      </c>
      <c r="F51" s="454">
        <v>70</v>
      </c>
      <c r="G51" s="454" t="s">
        <v>398</v>
      </c>
      <c r="H51" s="77" t="s">
        <v>1448</v>
      </c>
      <c r="I51" s="77"/>
      <c r="J51" s="82"/>
      <c r="K51" s="82"/>
    </row>
    <row r="52" spans="1:11" s="64" customFormat="1">
      <c r="A52" s="74"/>
      <c r="B52" s="454"/>
      <c r="C52" s="452"/>
      <c r="D52" s="455"/>
      <c r="E52" s="454"/>
      <c r="F52" s="454"/>
      <c r="G52" s="454"/>
      <c r="H52" s="77" t="s">
        <v>1451</v>
      </c>
      <c r="I52" s="77"/>
      <c r="J52" s="82"/>
      <c r="K52" s="82"/>
    </row>
    <row r="53" spans="1:11" s="64" customFormat="1">
      <c r="A53" s="74"/>
      <c r="B53" s="454"/>
      <c r="C53" s="452"/>
      <c r="D53" s="455"/>
      <c r="E53" s="454"/>
      <c r="F53" s="454"/>
      <c r="G53" s="454"/>
      <c r="H53" s="77" t="s">
        <v>1466</v>
      </c>
      <c r="I53" s="77" t="s">
        <v>1467</v>
      </c>
      <c r="J53" s="82"/>
      <c r="K53" s="82"/>
    </row>
    <row r="54" spans="1:11" s="64" customFormat="1">
      <c r="A54" s="74"/>
      <c r="B54" s="454"/>
      <c r="C54" s="452"/>
      <c r="D54" s="455"/>
      <c r="E54" s="454"/>
      <c r="F54" s="454"/>
      <c r="G54" s="454"/>
      <c r="H54" s="77" t="s">
        <v>1468</v>
      </c>
      <c r="I54" s="77" t="s">
        <v>1469</v>
      </c>
      <c r="J54" s="82"/>
      <c r="K54" s="82"/>
    </row>
    <row r="55" spans="1:11" s="64" customFormat="1">
      <c r="A55" s="74"/>
      <c r="B55" s="454"/>
      <c r="C55" s="453"/>
      <c r="D55" s="455"/>
      <c r="E55" s="454"/>
      <c r="F55" s="454"/>
      <c r="G55" s="454"/>
      <c r="H55" s="77" t="s">
        <v>1470</v>
      </c>
      <c r="I55" s="77" t="s">
        <v>1470</v>
      </c>
      <c r="J55" s="84"/>
      <c r="K55" s="82"/>
    </row>
    <row r="56" spans="1:11" s="64" customFormat="1">
      <c r="A56" s="74"/>
      <c r="B56" s="454"/>
      <c r="C56" s="451">
        <v>6</v>
      </c>
      <c r="D56" s="454" t="s">
        <v>1471</v>
      </c>
      <c r="E56" s="454">
        <v>6</v>
      </c>
      <c r="F56" s="454">
        <v>20</v>
      </c>
      <c r="G56" s="454" t="s">
        <v>434</v>
      </c>
      <c r="H56" s="77" t="s">
        <v>1448</v>
      </c>
      <c r="I56" s="77"/>
      <c r="J56" s="84" t="s">
        <v>1472</v>
      </c>
      <c r="K56" s="82"/>
    </row>
    <row r="57" spans="1:11" s="64" customFormat="1">
      <c r="A57" s="74"/>
      <c r="B57" s="454"/>
      <c r="C57" s="452"/>
      <c r="D57" s="454"/>
      <c r="E57" s="454"/>
      <c r="F57" s="454"/>
      <c r="G57" s="454"/>
      <c r="H57" s="77" t="s">
        <v>1451</v>
      </c>
      <c r="I57" s="77"/>
      <c r="J57" s="84"/>
      <c r="K57" s="82"/>
    </row>
    <row r="58" spans="1:11" s="64" customFormat="1">
      <c r="A58" s="74"/>
      <c r="B58" s="454"/>
      <c r="C58" s="452"/>
      <c r="D58" s="454"/>
      <c r="E58" s="454"/>
      <c r="F58" s="454"/>
      <c r="G58" s="454"/>
      <c r="H58" s="77" t="s">
        <v>1473</v>
      </c>
      <c r="I58" s="77" t="s">
        <v>1474</v>
      </c>
      <c r="J58" s="84"/>
      <c r="K58" s="82"/>
    </row>
    <row r="59" spans="1:11" s="64" customFormat="1">
      <c r="A59" s="74"/>
      <c r="B59" s="454"/>
      <c r="C59" s="452"/>
      <c r="D59" s="454"/>
      <c r="E59" s="454"/>
      <c r="F59" s="454"/>
      <c r="G59" s="454"/>
      <c r="H59" s="77" t="s">
        <v>1475</v>
      </c>
      <c r="I59" s="77" t="s">
        <v>1475</v>
      </c>
      <c r="J59" s="84"/>
      <c r="K59" s="82"/>
    </row>
    <row r="60" spans="1:11" s="64" customFormat="1">
      <c r="A60" s="74"/>
      <c r="B60" s="454"/>
      <c r="C60" s="453"/>
      <c r="D60" s="454"/>
      <c r="E60" s="454"/>
      <c r="F60" s="454"/>
      <c r="G60" s="454"/>
      <c r="H60" s="77" t="s">
        <v>1476</v>
      </c>
      <c r="I60" s="77" t="s">
        <v>1477</v>
      </c>
      <c r="J60" s="84"/>
      <c r="K60" s="82"/>
    </row>
    <row r="61" spans="1:11" s="64" customFormat="1" ht="25.8">
      <c r="A61" s="74"/>
      <c r="B61" s="454"/>
      <c r="C61" s="451">
        <v>7</v>
      </c>
      <c r="D61" s="454" t="s">
        <v>1478</v>
      </c>
      <c r="E61" s="454">
        <v>6</v>
      </c>
      <c r="F61" s="454">
        <v>20</v>
      </c>
      <c r="G61" s="454" t="s">
        <v>434</v>
      </c>
      <c r="H61" s="77" t="s">
        <v>1448</v>
      </c>
      <c r="I61" s="77"/>
      <c r="J61" s="84" t="s">
        <v>1479</v>
      </c>
      <c r="K61" s="82"/>
    </row>
    <row r="62" spans="1:11" s="64" customFormat="1">
      <c r="A62" s="74"/>
      <c r="B62" s="454"/>
      <c r="C62" s="452"/>
      <c r="D62" s="454"/>
      <c r="E62" s="454"/>
      <c r="F62" s="454"/>
      <c r="G62" s="454"/>
      <c r="H62" s="77" t="s">
        <v>1451</v>
      </c>
      <c r="I62" s="77"/>
      <c r="J62" s="84"/>
      <c r="K62" s="82"/>
    </row>
    <row r="63" spans="1:11" s="64" customFormat="1">
      <c r="A63" s="74"/>
      <c r="B63" s="454"/>
      <c r="C63" s="452"/>
      <c r="D63" s="454"/>
      <c r="E63" s="454"/>
      <c r="F63" s="454"/>
      <c r="G63" s="454"/>
      <c r="H63" s="77" t="s">
        <v>1480</v>
      </c>
      <c r="I63" s="77" t="s">
        <v>1474</v>
      </c>
      <c r="J63" s="84"/>
      <c r="K63" s="82"/>
    </row>
    <row r="64" spans="1:11" s="64" customFormat="1">
      <c r="A64" s="74"/>
      <c r="B64" s="454"/>
      <c r="C64" s="452"/>
      <c r="D64" s="454"/>
      <c r="E64" s="454"/>
      <c r="F64" s="454"/>
      <c r="G64" s="454"/>
      <c r="H64" s="77" t="s">
        <v>1481</v>
      </c>
      <c r="I64" s="77" t="s">
        <v>1482</v>
      </c>
      <c r="J64" s="84"/>
      <c r="K64" s="82"/>
    </row>
    <row r="65" spans="1:11" s="64" customFormat="1">
      <c r="A65" s="74"/>
      <c r="B65" s="454"/>
      <c r="C65" s="453"/>
      <c r="D65" s="454"/>
      <c r="E65" s="454"/>
      <c r="F65" s="454"/>
      <c r="G65" s="454"/>
      <c r="H65" s="77" t="s">
        <v>1483</v>
      </c>
      <c r="I65" s="77" t="s">
        <v>1484</v>
      </c>
      <c r="J65" s="84"/>
      <c r="K65" s="82"/>
    </row>
    <row r="66" spans="1:11" s="64" customFormat="1">
      <c r="A66" s="74"/>
      <c r="B66" s="454"/>
      <c r="C66" s="451">
        <v>8</v>
      </c>
      <c r="D66" s="454" t="s">
        <v>1485</v>
      </c>
      <c r="E66" s="454">
        <v>6</v>
      </c>
      <c r="F66" s="454">
        <v>20</v>
      </c>
      <c r="G66" s="454" t="s">
        <v>434</v>
      </c>
      <c r="H66" s="77" t="s">
        <v>1448</v>
      </c>
      <c r="I66" s="77"/>
      <c r="J66" s="84"/>
      <c r="K66" s="82"/>
    </row>
    <row r="67" spans="1:11" s="64" customFormat="1">
      <c r="A67" s="74"/>
      <c r="B67" s="454"/>
      <c r="C67" s="452"/>
      <c r="D67" s="454"/>
      <c r="E67" s="454"/>
      <c r="F67" s="454"/>
      <c r="G67" s="454"/>
      <c r="H67" s="77" t="s">
        <v>1451</v>
      </c>
      <c r="I67" s="77"/>
      <c r="J67" s="84"/>
      <c r="K67" s="82"/>
    </row>
    <row r="68" spans="1:11" s="64" customFormat="1">
      <c r="A68" s="74"/>
      <c r="B68" s="454"/>
      <c r="C68" s="452"/>
      <c r="D68" s="454"/>
      <c r="E68" s="454"/>
      <c r="F68" s="454"/>
      <c r="G68" s="454"/>
      <c r="H68" s="77" t="s">
        <v>1486</v>
      </c>
      <c r="I68" s="77" t="s">
        <v>1486</v>
      </c>
      <c r="J68" s="84"/>
      <c r="K68" s="82"/>
    </row>
    <row r="69" spans="1:11" s="64" customFormat="1">
      <c r="A69" s="74"/>
      <c r="B69" s="454"/>
      <c r="C69" s="452"/>
      <c r="D69" s="454"/>
      <c r="E69" s="454"/>
      <c r="F69" s="454"/>
      <c r="G69" s="454"/>
      <c r="H69" s="77" t="s">
        <v>1487</v>
      </c>
      <c r="I69" s="77"/>
      <c r="J69" s="84" t="s">
        <v>1488</v>
      </c>
      <c r="K69" s="82"/>
    </row>
    <row r="70" spans="1:11" s="64" customFormat="1">
      <c r="A70" s="74"/>
      <c r="B70" s="454"/>
      <c r="C70" s="453"/>
      <c r="D70" s="454"/>
      <c r="E70" s="454"/>
      <c r="F70" s="454"/>
      <c r="G70" s="454"/>
      <c r="H70" s="77" t="s">
        <v>1489</v>
      </c>
      <c r="I70" s="77" t="s">
        <v>1489</v>
      </c>
      <c r="J70" s="84"/>
      <c r="K70" s="82"/>
    </row>
    <row r="71" spans="1:11" s="64" customFormat="1">
      <c r="A71" s="78"/>
      <c r="B71" s="454" t="s">
        <v>1490</v>
      </c>
      <c r="C71" s="454">
        <v>9</v>
      </c>
      <c r="D71" s="455" t="s">
        <v>1491</v>
      </c>
      <c r="E71" s="454">
        <v>18</v>
      </c>
      <c r="F71" s="454">
        <v>60</v>
      </c>
      <c r="G71" s="454" t="s">
        <v>434</v>
      </c>
      <c r="H71" s="77" t="s">
        <v>1492</v>
      </c>
      <c r="I71" s="77" t="s">
        <v>1493</v>
      </c>
      <c r="J71" s="84"/>
      <c r="K71" s="82"/>
    </row>
    <row r="72" spans="1:11" s="64" customFormat="1" ht="25.8">
      <c r="A72" s="78"/>
      <c r="B72" s="454"/>
      <c r="C72" s="454"/>
      <c r="D72" s="455"/>
      <c r="E72" s="454"/>
      <c r="F72" s="454"/>
      <c r="G72" s="454"/>
      <c r="H72" s="77" t="s">
        <v>1494</v>
      </c>
      <c r="I72" s="77" t="s">
        <v>1495</v>
      </c>
      <c r="J72" s="84" t="s">
        <v>1461</v>
      </c>
      <c r="K72" s="82"/>
    </row>
    <row r="73" spans="1:11" s="64" customFormat="1">
      <c r="A73" s="78"/>
      <c r="B73" s="454"/>
      <c r="C73" s="454"/>
      <c r="D73" s="455"/>
      <c r="E73" s="454"/>
      <c r="F73" s="454"/>
      <c r="G73" s="454"/>
      <c r="H73" s="77" t="s">
        <v>1496</v>
      </c>
      <c r="I73" s="77" t="s">
        <v>1497</v>
      </c>
      <c r="J73" s="84"/>
      <c r="K73" s="82"/>
    </row>
    <row r="74" spans="1:11" s="64" customFormat="1">
      <c r="A74" s="78"/>
      <c r="B74" s="454"/>
      <c r="C74" s="454"/>
      <c r="D74" s="455"/>
      <c r="E74" s="454"/>
      <c r="F74" s="454"/>
      <c r="G74" s="454"/>
      <c r="H74" s="77" t="s">
        <v>1498</v>
      </c>
      <c r="I74" s="77" t="s">
        <v>1498</v>
      </c>
      <c r="J74" s="84"/>
      <c r="K74" s="82"/>
    </row>
    <row r="75" spans="1:11" s="64" customFormat="1">
      <c r="A75" s="78"/>
      <c r="B75" s="454"/>
      <c r="C75" s="454"/>
      <c r="D75" s="455"/>
      <c r="E75" s="454"/>
      <c r="F75" s="454"/>
      <c r="G75" s="454"/>
      <c r="H75" s="77" t="s">
        <v>1499</v>
      </c>
      <c r="I75" s="77" t="s">
        <v>1499</v>
      </c>
      <c r="J75" s="84"/>
      <c r="K75" s="82"/>
    </row>
    <row r="76" spans="1:11" s="64" customFormat="1">
      <c r="A76" s="78"/>
      <c r="B76" s="454"/>
      <c r="C76" s="454"/>
      <c r="D76" s="455"/>
      <c r="E76" s="454"/>
      <c r="F76" s="454"/>
      <c r="G76" s="454"/>
      <c r="H76" s="77" t="s">
        <v>1500</v>
      </c>
      <c r="I76" s="77" t="s">
        <v>1501</v>
      </c>
      <c r="J76" s="84"/>
      <c r="K76" s="82"/>
    </row>
    <row r="77" spans="1:11" s="64" customFormat="1" ht="25.8">
      <c r="A77" s="78"/>
      <c r="B77" s="454"/>
      <c r="C77" s="454"/>
      <c r="D77" s="455"/>
      <c r="E77" s="454"/>
      <c r="F77" s="454"/>
      <c r="G77" s="454"/>
      <c r="H77" s="77" t="s">
        <v>1502</v>
      </c>
      <c r="I77" s="77" t="s">
        <v>1503</v>
      </c>
      <c r="J77" s="84"/>
      <c r="K77" s="82"/>
    </row>
    <row r="78" spans="1:11" s="64" customFormat="1">
      <c r="A78" s="78"/>
      <c r="B78" s="454"/>
      <c r="C78" s="454"/>
      <c r="D78" s="455"/>
      <c r="E78" s="454"/>
      <c r="F78" s="454"/>
      <c r="G78" s="454"/>
      <c r="H78" s="77" t="s">
        <v>1504</v>
      </c>
      <c r="I78" s="77" t="s">
        <v>1505</v>
      </c>
      <c r="J78" s="84"/>
      <c r="K78" s="82"/>
    </row>
    <row r="79" spans="1:11" s="64" customFormat="1" ht="25.8">
      <c r="A79" s="78"/>
      <c r="B79" s="454"/>
      <c r="C79" s="454">
        <v>10</v>
      </c>
      <c r="D79" s="454" t="s">
        <v>1465</v>
      </c>
      <c r="E79" s="454">
        <v>11</v>
      </c>
      <c r="F79" s="454">
        <v>35</v>
      </c>
      <c r="G79" s="454" t="s">
        <v>434</v>
      </c>
      <c r="H79" s="79" t="s">
        <v>1506</v>
      </c>
      <c r="I79" s="77" t="s">
        <v>1460</v>
      </c>
      <c r="J79" s="83"/>
      <c r="K79" s="82"/>
    </row>
    <row r="80" spans="1:11" s="64" customFormat="1" ht="25.8">
      <c r="A80" s="78"/>
      <c r="B80" s="454"/>
      <c r="C80" s="454"/>
      <c r="D80" s="454"/>
      <c r="E80" s="454"/>
      <c r="F80" s="454"/>
      <c r="G80" s="454"/>
      <c r="H80" s="80" t="s">
        <v>1494</v>
      </c>
      <c r="I80" s="77"/>
      <c r="J80" s="84" t="s">
        <v>1461</v>
      </c>
      <c r="K80" s="82"/>
    </row>
    <row r="81" spans="1:11" s="64" customFormat="1">
      <c r="A81" s="78"/>
      <c r="B81" s="454"/>
      <c r="C81" s="454"/>
      <c r="D81" s="454"/>
      <c r="E81" s="454"/>
      <c r="F81" s="454"/>
      <c r="G81" s="454"/>
      <c r="H81" s="81" t="s">
        <v>1496</v>
      </c>
      <c r="I81" s="85"/>
      <c r="J81" s="83"/>
      <c r="K81" s="82"/>
    </row>
    <row r="82" spans="1:11" s="64" customFormat="1">
      <c r="A82" s="78"/>
      <c r="B82" s="454"/>
      <c r="C82" s="454"/>
      <c r="D82" s="454"/>
      <c r="E82" s="454"/>
      <c r="F82" s="454"/>
      <c r="G82" s="454"/>
      <c r="H82" s="80" t="s">
        <v>1462</v>
      </c>
      <c r="I82" s="77" t="s">
        <v>1463</v>
      </c>
      <c r="J82" s="84"/>
      <c r="K82" s="82"/>
    </row>
    <row r="83" spans="1:11" s="64" customFormat="1">
      <c r="A83" s="78"/>
      <c r="B83" s="454"/>
      <c r="C83" s="454"/>
      <c r="D83" s="454"/>
      <c r="E83" s="454"/>
      <c r="F83" s="454"/>
      <c r="G83" s="454"/>
      <c r="H83" s="80" t="s">
        <v>1464</v>
      </c>
      <c r="I83" s="77" t="s">
        <v>1465</v>
      </c>
      <c r="J83" s="84"/>
      <c r="K83" s="82"/>
    </row>
    <row r="84" spans="1:11" s="64" customFormat="1">
      <c r="A84" s="78"/>
      <c r="B84" s="451" t="s">
        <v>1507</v>
      </c>
      <c r="C84" s="454">
        <v>11</v>
      </c>
      <c r="D84" s="455" t="s">
        <v>1507</v>
      </c>
      <c r="E84" s="451" t="s">
        <v>1508</v>
      </c>
      <c r="F84" s="454">
        <v>100</v>
      </c>
      <c r="G84" s="454" t="s">
        <v>398</v>
      </c>
      <c r="H84" s="77" t="s">
        <v>1509</v>
      </c>
      <c r="I84" s="77" t="s">
        <v>1509</v>
      </c>
      <c r="J84" s="84"/>
      <c r="K84" s="82"/>
    </row>
    <row r="85" spans="1:11" s="64" customFormat="1">
      <c r="A85" s="78"/>
      <c r="B85" s="452"/>
      <c r="C85" s="454"/>
      <c r="D85" s="455"/>
      <c r="E85" s="452"/>
      <c r="F85" s="454"/>
      <c r="G85" s="454"/>
      <c r="H85" s="77" t="s">
        <v>1510</v>
      </c>
      <c r="I85" s="77" t="s">
        <v>1511</v>
      </c>
      <c r="J85" s="84"/>
      <c r="K85" s="82"/>
    </row>
    <row r="86" spans="1:11" s="64" customFormat="1">
      <c r="A86" s="78"/>
      <c r="B86" s="452"/>
      <c r="C86" s="454"/>
      <c r="D86" s="455"/>
      <c r="E86" s="452"/>
      <c r="F86" s="454"/>
      <c r="G86" s="454"/>
      <c r="H86" s="64" t="s">
        <v>1512</v>
      </c>
      <c r="I86" s="64" t="s">
        <v>1513</v>
      </c>
      <c r="J86" s="84"/>
      <c r="K86" s="82"/>
    </row>
    <row r="87" spans="1:11" s="64" customFormat="1">
      <c r="A87" s="78"/>
      <c r="B87" s="452"/>
      <c r="C87" s="454">
        <v>12</v>
      </c>
      <c r="D87" s="454" t="s">
        <v>1514</v>
      </c>
      <c r="E87" s="451">
        <v>9</v>
      </c>
      <c r="F87" s="454">
        <v>30</v>
      </c>
      <c r="G87" s="454" t="s">
        <v>434</v>
      </c>
      <c r="H87" s="77" t="s">
        <v>1509</v>
      </c>
      <c r="I87" s="77" t="s">
        <v>1509</v>
      </c>
      <c r="J87" s="84"/>
      <c r="K87" s="82"/>
    </row>
    <row r="88" spans="1:11" s="64" customFormat="1">
      <c r="A88" s="78"/>
      <c r="B88" s="452"/>
      <c r="C88" s="454"/>
      <c r="D88" s="454"/>
      <c r="E88" s="452"/>
      <c r="F88" s="454"/>
      <c r="G88" s="454"/>
      <c r="H88" s="77" t="s">
        <v>1515</v>
      </c>
      <c r="I88" s="77"/>
      <c r="J88" s="84"/>
      <c r="K88" s="82"/>
    </row>
    <row r="89" spans="1:11" s="64" customFormat="1">
      <c r="A89" s="78"/>
      <c r="B89" s="452"/>
      <c r="C89" s="454"/>
      <c r="D89" s="454"/>
      <c r="E89" s="452"/>
      <c r="F89" s="454"/>
      <c r="G89" s="454"/>
      <c r="H89" s="77" t="s">
        <v>1516</v>
      </c>
      <c r="I89" s="77" t="s">
        <v>1517</v>
      </c>
      <c r="J89" s="84"/>
      <c r="K89" s="82"/>
    </row>
    <row r="90" spans="1:11" s="64" customFormat="1">
      <c r="A90" s="78"/>
      <c r="B90" s="452"/>
      <c r="C90" s="454"/>
      <c r="D90" s="454"/>
      <c r="E90" s="452"/>
      <c r="F90" s="454"/>
      <c r="G90" s="454"/>
      <c r="H90" s="77" t="s">
        <v>1518</v>
      </c>
      <c r="I90" s="77" t="s">
        <v>1516</v>
      </c>
      <c r="J90" s="84"/>
      <c r="K90" s="82"/>
    </row>
    <row r="91" spans="1:11" s="64" customFormat="1">
      <c r="A91" s="78"/>
      <c r="B91" s="453"/>
      <c r="C91" s="454"/>
      <c r="D91" s="454"/>
      <c r="E91" s="453"/>
      <c r="F91" s="454"/>
      <c r="G91" s="454"/>
      <c r="H91" s="77" t="s">
        <v>1519</v>
      </c>
      <c r="I91" s="77" t="s">
        <v>1514</v>
      </c>
      <c r="J91" s="84"/>
      <c r="K91" s="82"/>
    </row>
    <row r="92" spans="1:11" s="64" customFormat="1">
      <c r="A92" s="78"/>
      <c r="B92" s="454" t="s">
        <v>1520</v>
      </c>
      <c r="C92" s="454">
        <v>13</v>
      </c>
      <c r="D92" s="455" t="s">
        <v>1521</v>
      </c>
      <c r="E92" s="454">
        <v>25</v>
      </c>
      <c r="F92" s="454">
        <v>90</v>
      </c>
      <c r="G92" s="454" t="s">
        <v>398</v>
      </c>
      <c r="H92" s="77" t="s">
        <v>1522</v>
      </c>
      <c r="I92" s="77" t="s">
        <v>1523</v>
      </c>
      <c r="J92" s="84"/>
      <c r="K92" s="82"/>
    </row>
    <row r="93" spans="1:11" s="64" customFormat="1">
      <c r="A93" s="78"/>
      <c r="B93" s="454"/>
      <c r="C93" s="454"/>
      <c r="D93" s="455"/>
      <c r="E93" s="454"/>
      <c r="F93" s="454"/>
      <c r="G93" s="454"/>
      <c r="H93" s="77" t="s">
        <v>1524</v>
      </c>
      <c r="I93" s="77" t="s">
        <v>1524</v>
      </c>
      <c r="J93" s="84" t="s">
        <v>1525</v>
      </c>
      <c r="K93" s="82"/>
    </row>
    <row r="94" spans="1:11" s="64" customFormat="1">
      <c r="A94" s="78"/>
      <c r="B94" s="454"/>
      <c r="C94" s="454"/>
      <c r="D94" s="455"/>
      <c r="E94" s="454"/>
      <c r="F94" s="454"/>
      <c r="G94" s="454"/>
      <c r="H94" s="77" t="s">
        <v>1526</v>
      </c>
      <c r="I94" s="77" t="s">
        <v>1527</v>
      </c>
      <c r="J94" s="84"/>
      <c r="K94" s="82"/>
    </row>
    <row r="95" spans="1:11" s="64" customFormat="1">
      <c r="A95" s="78"/>
      <c r="B95" s="454"/>
      <c r="C95" s="454"/>
      <c r="D95" s="455"/>
      <c r="E95" s="454"/>
      <c r="F95" s="454"/>
      <c r="G95" s="454"/>
      <c r="H95" s="77" t="s">
        <v>1528</v>
      </c>
      <c r="I95" s="77" t="s">
        <v>1529</v>
      </c>
      <c r="J95" s="84"/>
      <c r="K95" s="82"/>
    </row>
    <row r="96" spans="1:11" s="64" customFormat="1">
      <c r="A96" s="78"/>
      <c r="B96" s="454"/>
      <c r="C96" s="454"/>
      <c r="D96" s="455"/>
      <c r="E96" s="454"/>
      <c r="F96" s="454"/>
      <c r="G96" s="454"/>
      <c r="H96" s="77" t="s">
        <v>1530</v>
      </c>
      <c r="I96" s="77" t="s">
        <v>1531</v>
      </c>
      <c r="J96" s="84" t="s">
        <v>1532</v>
      </c>
      <c r="K96" s="82"/>
    </row>
    <row r="97" spans="1:11" s="64" customFormat="1">
      <c r="A97" s="78"/>
      <c r="B97" s="454"/>
      <c r="C97" s="454"/>
      <c r="D97" s="455"/>
      <c r="E97" s="454"/>
      <c r="F97" s="454"/>
      <c r="G97" s="454"/>
      <c r="H97" s="77" t="s">
        <v>1533</v>
      </c>
      <c r="I97" s="77" t="s">
        <v>1533</v>
      </c>
      <c r="J97" s="84"/>
      <c r="K97" s="82"/>
    </row>
    <row r="98" spans="1:11" s="64" customFormat="1">
      <c r="A98" s="78"/>
      <c r="B98" s="454"/>
      <c r="C98" s="454">
        <v>14</v>
      </c>
      <c r="D98" s="454" t="s">
        <v>1534</v>
      </c>
      <c r="E98" s="454">
        <v>6</v>
      </c>
      <c r="F98" s="454">
        <v>20</v>
      </c>
      <c r="G98" s="454" t="s">
        <v>434</v>
      </c>
      <c r="H98" s="77" t="s">
        <v>1522</v>
      </c>
      <c r="I98" s="77"/>
      <c r="J98" s="84"/>
      <c r="K98" s="82"/>
    </row>
    <row r="99" spans="1:11" s="64" customFormat="1">
      <c r="A99" s="78"/>
      <c r="B99" s="454"/>
      <c r="C99" s="454"/>
      <c r="D99" s="454"/>
      <c r="E99" s="454"/>
      <c r="F99" s="454"/>
      <c r="G99" s="454"/>
      <c r="H99" s="77" t="s">
        <v>1524</v>
      </c>
      <c r="I99" s="77"/>
      <c r="J99" s="84"/>
      <c r="K99" s="82"/>
    </row>
    <row r="100" spans="1:11" s="64" customFormat="1">
      <c r="A100" s="78"/>
      <c r="B100" s="454"/>
      <c r="C100" s="454"/>
      <c r="D100" s="454"/>
      <c r="E100" s="454"/>
      <c r="F100" s="454"/>
      <c r="G100" s="454"/>
      <c r="H100" s="77" t="s">
        <v>1526</v>
      </c>
      <c r="I100" s="77"/>
      <c r="J100" s="84"/>
      <c r="K100" s="82"/>
    </row>
    <row r="101" spans="1:11" s="64" customFormat="1">
      <c r="A101" s="78"/>
      <c r="B101" s="454"/>
      <c r="C101" s="454"/>
      <c r="D101" s="454"/>
      <c r="E101" s="454"/>
      <c r="F101" s="454"/>
      <c r="G101" s="454"/>
      <c r="H101" s="77" t="s">
        <v>1535</v>
      </c>
      <c r="I101" s="77" t="s">
        <v>1536</v>
      </c>
      <c r="J101" s="84"/>
      <c r="K101" s="82"/>
    </row>
    <row r="102" spans="1:11" s="64" customFormat="1">
      <c r="A102" s="78"/>
      <c r="B102" s="454"/>
      <c r="C102" s="454"/>
      <c r="D102" s="454"/>
      <c r="E102" s="454"/>
      <c r="F102" s="454"/>
      <c r="G102" s="454"/>
      <c r="H102" s="77" t="s">
        <v>1537</v>
      </c>
      <c r="I102" s="77" t="s">
        <v>1538</v>
      </c>
      <c r="J102" s="84"/>
      <c r="K102" s="82"/>
    </row>
    <row r="103" spans="1:11" s="64" customFormat="1">
      <c r="A103" s="78"/>
      <c r="B103" s="454"/>
      <c r="C103" s="454"/>
      <c r="D103" s="454"/>
      <c r="E103" s="454"/>
      <c r="F103" s="454"/>
      <c r="G103" s="454"/>
      <c r="H103" s="77" t="s">
        <v>1539</v>
      </c>
      <c r="I103" s="77" t="s">
        <v>1539</v>
      </c>
      <c r="J103" s="84" t="s">
        <v>1540</v>
      </c>
      <c r="K103" s="82"/>
    </row>
    <row r="104" spans="1:11" s="64" customFormat="1">
      <c r="A104" s="78"/>
      <c r="B104" s="454"/>
      <c r="C104" s="454"/>
      <c r="D104" s="454"/>
      <c r="E104" s="454"/>
      <c r="F104" s="454"/>
      <c r="G104" s="454"/>
      <c r="H104" s="77" t="s">
        <v>1541</v>
      </c>
      <c r="I104" s="77" t="s">
        <v>1542</v>
      </c>
      <c r="J104" s="84"/>
      <c r="K104" s="82"/>
    </row>
    <row r="105" spans="1:11" s="64" customFormat="1">
      <c r="A105" s="78"/>
      <c r="B105" s="454"/>
      <c r="C105" s="454"/>
      <c r="D105" s="454"/>
      <c r="E105" s="454"/>
      <c r="F105" s="454"/>
      <c r="G105" s="454"/>
      <c r="H105" s="77" t="s">
        <v>1543</v>
      </c>
      <c r="I105" s="77" t="s">
        <v>1544</v>
      </c>
      <c r="J105" s="84"/>
      <c r="K105" s="82"/>
    </row>
    <row r="106" spans="1:11" s="64" customFormat="1">
      <c r="A106" s="78"/>
      <c r="B106" s="454"/>
      <c r="C106" s="454">
        <v>15</v>
      </c>
      <c r="D106" s="454" t="s">
        <v>1545</v>
      </c>
      <c r="E106" s="454">
        <v>8</v>
      </c>
      <c r="F106" s="454">
        <v>30</v>
      </c>
      <c r="G106" s="454" t="s">
        <v>434</v>
      </c>
      <c r="H106" s="77" t="s">
        <v>1522</v>
      </c>
      <c r="I106" s="77"/>
      <c r="J106" s="82"/>
      <c r="K106" s="82"/>
    </row>
    <row r="107" spans="1:11" s="64" customFormat="1">
      <c r="A107" s="78"/>
      <c r="B107" s="454"/>
      <c r="C107" s="454"/>
      <c r="D107" s="454"/>
      <c r="E107" s="454"/>
      <c r="F107" s="454"/>
      <c r="G107" s="454"/>
      <c r="H107" s="77" t="s">
        <v>1524</v>
      </c>
      <c r="I107" s="77"/>
      <c r="J107" s="82"/>
      <c r="K107" s="82"/>
    </row>
    <row r="108" spans="1:11" s="64" customFormat="1">
      <c r="A108" s="78"/>
      <c r="B108" s="454"/>
      <c r="C108" s="454"/>
      <c r="D108" s="454"/>
      <c r="E108" s="454"/>
      <c r="F108" s="454"/>
      <c r="G108" s="454"/>
      <c r="H108" s="77" t="s">
        <v>1526</v>
      </c>
      <c r="I108" s="77"/>
      <c r="J108" s="82"/>
      <c r="K108" s="82"/>
    </row>
    <row r="109" spans="1:11" s="64" customFormat="1">
      <c r="A109" s="78"/>
      <c r="B109" s="454"/>
      <c r="C109" s="454"/>
      <c r="D109" s="454"/>
      <c r="E109" s="454"/>
      <c r="F109" s="454"/>
      <c r="G109" s="454"/>
      <c r="H109" s="77" t="s">
        <v>1535</v>
      </c>
      <c r="I109" s="77"/>
      <c r="J109" s="82"/>
      <c r="K109" s="82"/>
    </row>
    <row r="110" spans="1:11" s="64" customFormat="1" ht="25.8">
      <c r="A110" s="78"/>
      <c r="B110" s="454"/>
      <c r="C110" s="454"/>
      <c r="D110" s="454"/>
      <c r="E110" s="454"/>
      <c r="F110" s="454"/>
      <c r="G110" s="454"/>
      <c r="H110" s="77" t="s">
        <v>1546</v>
      </c>
      <c r="I110" s="77" t="s">
        <v>1547</v>
      </c>
      <c r="J110" s="82"/>
      <c r="K110" s="82"/>
    </row>
    <row r="111" spans="1:11" s="64" customFormat="1">
      <c r="A111" s="78"/>
      <c r="B111" s="454"/>
      <c r="C111" s="454"/>
      <c r="D111" s="454"/>
      <c r="E111" s="454"/>
      <c r="F111" s="454"/>
      <c r="G111" s="454"/>
      <c r="H111" s="77" t="s">
        <v>1548</v>
      </c>
      <c r="I111" s="77" t="s">
        <v>1548</v>
      </c>
      <c r="J111" s="82"/>
      <c r="K111" s="82"/>
    </row>
    <row r="112" spans="1:11" s="64" customFormat="1">
      <c r="A112" s="78"/>
      <c r="B112" s="454" t="s">
        <v>1549</v>
      </c>
      <c r="C112" s="454">
        <v>16</v>
      </c>
      <c r="D112" s="454" t="s">
        <v>1550</v>
      </c>
      <c r="E112" s="454">
        <v>20</v>
      </c>
      <c r="F112" s="454">
        <v>70</v>
      </c>
      <c r="G112" s="454" t="s">
        <v>398</v>
      </c>
      <c r="H112" s="77" t="s">
        <v>1551</v>
      </c>
      <c r="I112" s="77" t="s">
        <v>1552</v>
      </c>
      <c r="J112" s="82"/>
      <c r="K112" s="82"/>
    </row>
    <row r="113" spans="1:11" s="64" customFormat="1">
      <c r="A113" s="78"/>
      <c r="B113" s="454"/>
      <c r="C113" s="454"/>
      <c r="D113" s="454"/>
      <c r="E113" s="454"/>
      <c r="F113" s="454"/>
      <c r="G113" s="454"/>
      <c r="H113" s="77" t="s">
        <v>1550</v>
      </c>
      <c r="I113" s="77" t="s">
        <v>1553</v>
      </c>
      <c r="J113" s="82"/>
      <c r="K113" s="82"/>
    </row>
    <row r="114" spans="1:11" s="64" customFormat="1" ht="25.8">
      <c r="A114" s="78"/>
      <c r="B114" s="454"/>
      <c r="C114" s="454"/>
      <c r="D114" s="454"/>
      <c r="E114" s="454"/>
      <c r="F114" s="454"/>
      <c r="G114" s="454"/>
      <c r="H114" s="77" t="s">
        <v>1554</v>
      </c>
      <c r="I114" s="77" t="s">
        <v>1554</v>
      </c>
      <c r="J114" s="82" t="s">
        <v>1382</v>
      </c>
      <c r="K114" s="82"/>
    </row>
    <row r="115" spans="1:11" s="64" customFormat="1">
      <c r="A115" s="78"/>
      <c r="B115" s="454"/>
      <c r="C115" s="454"/>
      <c r="D115" s="454"/>
      <c r="E115" s="454"/>
      <c r="F115" s="454"/>
      <c r="G115" s="454"/>
      <c r="H115" s="77" t="s">
        <v>1482</v>
      </c>
      <c r="I115" s="77"/>
      <c r="J115" s="82"/>
      <c r="K115" s="82"/>
    </row>
    <row r="116" spans="1:11" s="64" customFormat="1">
      <c r="A116" s="78"/>
      <c r="B116" s="454"/>
      <c r="C116" s="454"/>
      <c r="D116" s="454"/>
      <c r="E116" s="454"/>
      <c r="F116" s="454"/>
      <c r="G116" s="454"/>
      <c r="H116" s="77" t="s">
        <v>1555</v>
      </c>
      <c r="I116" s="82" t="s">
        <v>1556</v>
      </c>
      <c r="J116" s="77"/>
      <c r="K116" s="82"/>
    </row>
    <row r="117" spans="1:11" s="64" customFormat="1">
      <c r="A117" s="78"/>
      <c r="B117" s="454"/>
      <c r="C117" s="454"/>
      <c r="D117" s="454"/>
      <c r="E117" s="454"/>
      <c r="F117" s="454"/>
      <c r="G117" s="454"/>
      <c r="H117" s="77" t="s">
        <v>1557</v>
      </c>
      <c r="I117" s="77" t="s">
        <v>1558</v>
      </c>
      <c r="J117" s="82"/>
      <c r="K117" s="82"/>
    </row>
    <row r="118" spans="1:11" s="64" customFormat="1">
      <c r="A118" s="78"/>
      <c r="B118" s="454"/>
      <c r="C118" s="454"/>
      <c r="D118" s="454"/>
      <c r="E118" s="454"/>
      <c r="F118" s="454"/>
      <c r="G118" s="454"/>
      <c r="H118" s="77" t="s">
        <v>1559</v>
      </c>
      <c r="I118" s="77"/>
      <c r="J118" s="82"/>
      <c r="K118" s="82"/>
    </row>
    <row r="119" spans="1:11" s="64" customFormat="1">
      <c r="A119" s="78"/>
      <c r="B119" s="454"/>
      <c r="C119" s="454"/>
      <c r="D119" s="454"/>
      <c r="E119" s="454"/>
      <c r="F119" s="454"/>
      <c r="G119" s="454"/>
      <c r="H119" s="77" t="s">
        <v>1560</v>
      </c>
      <c r="I119" s="77" t="s">
        <v>1560</v>
      </c>
      <c r="J119" s="82"/>
      <c r="K119" s="82"/>
    </row>
    <row r="120" spans="1:11" s="64" customFormat="1" ht="24" customHeight="1">
      <c r="A120" s="78"/>
      <c r="B120" s="451" t="s">
        <v>1561</v>
      </c>
      <c r="C120" s="451">
        <v>17</v>
      </c>
      <c r="D120" s="451"/>
      <c r="E120" s="451" t="s">
        <v>1562</v>
      </c>
      <c r="F120" s="451">
        <v>20</v>
      </c>
      <c r="G120" s="451" t="s">
        <v>434</v>
      </c>
      <c r="H120" s="77" t="s">
        <v>1563</v>
      </c>
      <c r="I120" s="77"/>
      <c r="J120" s="82"/>
      <c r="K120" s="82"/>
    </row>
    <row r="121" spans="1:11" s="64" customFormat="1">
      <c r="A121" s="78"/>
      <c r="B121" s="452"/>
      <c r="C121" s="452"/>
      <c r="D121" s="452"/>
      <c r="E121" s="452"/>
      <c r="F121" s="452"/>
      <c r="G121" s="452"/>
      <c r="H121" s="77" t="s">
        <v>1564</v>
      </c>
      <c r="I121" s="77"/>
      <c r="J121" s="82"/>
      <c r="K121" s="82"/>
    </row>
    <row r="122" spans="1:11" s="64" customFormat="1">
      <c r="A122" s="78"/>
      <c r="B122" s="453"/>
      <c r="C122" s="453"/>
      <c r="D122" s="453"/>
      <c r="E122" s="453"/>
      <c r="F122" s="453"/>
      <c r="G122" s="453"/>
      <c r="H122" s="77" t="s">
        <v>1565</v>
      </c>
      <c r="I122" s="77"/>
      <c r="J122" s="82"/>
      <c r="K122" s="82"/>
    </row>
    <row r="123" spans="1:11" s="64" customFormat="1" ht="24" customHeight="1">
      <c r="A123" s="78"/>
      <c r="B123" s="451" t="s">
        <v>1566</v>
      </c>
      <c r="C123" s="451">
        <v>18</v>
      </c>
      <c r="D123" s="451"/>
      <c r="E123" s="451" t="s">
        <v>1562</v>
      </c>
      <c r="F123" s="451">
        <v>20</v>
      </c>
      <c r="G123" s="451" t="s">
        <v>434</v>
      </c>
      <c r="H123" s="77" t="s">
        <v>1567</v>
      </c>
      <c r="I123" s="77"/>
      <c r="J123" s="82"/>
      <c r="K123" s="82"/>
    </row>
    <row r="124" spans="1:11" s="64" customFormat="1">
      <c r="A124" s="78"/>
      <c r="B124" s="452"/>
      <c r="C124" s="452"/>
      <c r="D124" s="452"/>
      <c r="E124" s="452"/>
      <c r="F124" s="452"/>
      <c r="G124" s="452"/>
      <c r="H124" s="77" t="s">
        <v>1568</v>
      </c>
      <c r="I124" s="77"/>
      <c r="J124" s="82"/>
      <c r="K124" s="82"/>
    </row>
    <row r="125" spans="1:11" s="64" customFormat="1">
      <c r="A125" s="78"/>
      <c r="B125" s="452"/>
      <c r="C125" s="452"/>
      <c r="D125" s="452"/>
      <c r="E125" s="452"/>
      <c r="F125" s="452"/>
      <c r="G125" s="452"/>
      <c r="H125" s="77" t="s">
        <v>1569</v>
      </c>
      <c r="I125" s="77"/>
      <c r="J125" s="82"/>
      <c r="K125" s="82"/>
    </row>
    <row r="126" spans="1:11" s="64" customFormat="1">
      <c r="A126" s="78"/>
      <c r="B126" s="452"/>
      <c r="C126" s="452"/>
      <c r="D126" s="452"/>
      <c r="E126" s="452"/>
      <c r="F126" s="452"/>
      <c r="G126" s="452"/>
      <c r="H126" s="77" t="s">
        <v>1570</v>
      </c>
      <c r="I126" s="77"/>
      <c r="J126" s="82"/>
      <c r="K126" s="82"/>
    </row>
    <row r="127" spans="1:11" s="64" customFormat="1">
      <c r="A127" s="78"/>
      <c r="B127" s="452"/>
      <c r="C127" s="452"/>
      <c r="D127" s="452"/>
      <c r="E127" s="452"/>
      <c r="F127" s="452"/>
      <c r="G127" s="452"/>
      <c r="H127" s="77" t="s">
        <v>1571</v>
      </c>
      <c r="I127" s="77"/>
      <c r="J127" s="82"/>
      <c r="K127" s="82"/>
    </row>
    <row r="128" spans="1:11" s="64" customFormat="1">
      <c r="A128" s="78"/>
      <c r="B128" s="453"/>
      <c r="C128" s="453"/>
      <c r="D128" s="453"/>
      <c r="E128" s="453"/>
      <c r="F128" s="453"/>
      <c r="G128" s="453"/>
      <c r="H128" s="77" t="s">
        <v>1572</v>
      </c>
      <c r="I128" s="77"/>
      <c r="J128" s="82"/>
      <c r="K128" s="82"/>
    </row>
    <row r="129" spans="1:11" s="64" customFormat="1">
      <c r="A129" s="78"/>
      <c r="B129" s="86"/>
      <c r="C129" s="86"/>
      <c r="D129" s="86"/>
      <c r="E129" s="86"/>
      <c r="F129" s="86">
        <f>SUM(F5:F128)</f>
        <v>990</v>
      </c>
      <c r="G129" s="86"/>
      <c r="H129" s="79"/>
      <c r="I129" s="79"/>
      <c r="J129" s="83"/>
      <c r="K129" s="83"/>
    </row>
    <row r="130" spans="1:11" s="64" customFormat="1">
      <c r="A130" s="78"/>
      <c r="B130" s="86"/>
      <c r="C130" s="86"/>
      <c r="D130" s="86"/>
      <c r="E130" s="86"/>
      <c r="F130" s="86"/>
      <c r="G130" s="86"/>
      <c r="H130" s="79"/>
      <c r="I130" s="79"/>
      <c r="J130" s="83"/>
      <c r="K130" s="83"/>
    </row>
    <row r="131" spans="1:11" s="64" customFormat="1">
      <c r="A131" s="78"/>
      <c r="B131" s="86"/>
      <c r="C131" s="86"/>
      <c r="D131" s="86"/>
      <c r="E131" s="86"/>
      <c r="F131" s="86"/>
      <c r="G131" s="86"/>
      <c r="H131" s="79"/>
      <c r="I131" s="79"/>
      <c r="J131" s="83"/>
      <c r="K131" s="83"/>
    </row>
    <row r="132" spans="1:11" s="64" customFormat="1">
      <c r="A132" s="78"/>
      <c r="B132" s="86"/>
      <c r="C132" s="86"/>
      <c r="D132" s="86"/>
      <c r="E132" s="86"/>
      <c r="F132" s="86"/>
      <c r="G132" s="86"/>
      <c r="H132" s="79"/>
      <c r="I132" s="79"/>
      <c r="J132" s="83"/>
      <c r="K132" s="83"/>
    </row>
    <row r="133" spans="1:11" s="64" customFormat="1">
      <c r="A133" s="78"/>
      <c r="B133" s="86"/>
      <c r="C133" s="86"/>
      <c r="D133" s="86"/>
      <c r="E133" s="86"/>
      <c r="F133" s="86"/>
      <c r="G133" s="86"/>
      <c r="H133" s="79"/>
      <c r="I133" s="79"/>
      <c r="J133" s="83"/>
      <c r="K133" s="83"/>
    </row>
    <row r="134" spans="1:11" s="64" customFormat="1">
      <c r="A134" s="78"/>
      <c r="B134" s="86"/>
      <c r="C134" s="86"/>
      <c r="D134" s="86"/>
      <c r="E134" s="86"/>
      <c r="F134" s="86"/>
      <c r="G134" s="86"/>
      <c r="H134" s="79"/>
      <c r="I134" s="79"/>
      <c r="J134" s="83"/>
      <c r="K134" s="83"/>
    </row>
    <row r="135" spans="1:11" s="64" customFormat="1">
      <c r="A135" s="78"/>
      <c r="B135" s="86"/>
      <c r="C135" s="86"/>
      <c r="D135" s="86"/>
      <c r="E135" s="86"/>
      <c r="F135" s="86"/>
      <c r="G135" s="86"/>
      <c r="H135" s="79"/>
      <c r="I135" s="79"/>
      <c r="J135" s="83"/>
      <c r="K135" s="83"/>
    </row>
    <row r="136" spans="1:11" s="64" customFormat="1">
      <c r="A136" s="78"/>
      <c r="B136" s="86"/>
      <c r="C136" s="86"/>
      <c r="D136" s="86"/>
      <c r="E136" s="86"/>
      <c r="F136" s="86"/>
      <c r="G136" s="86"/>
      <c r="H136" s="79"/>
      <c r="I136" s="79"/>
      <c r="J136" s="83"/>
      <c r="K136" s="83"/>
    </row>
    <row r="137" spans="1:11" s="64" customFormat="1">
      <c r="A137" s="78"/>
      <c r="B137" s="86"/>
      <c r="C137" s="86"/>
      <c r="D137" s="86"/>
      <c r="E137" s="86"/>
      <c r="F137" s="86"/>
      <c r="G137" s="86"/>
      <c r="H137" s="79"/>
      <c r="I137" s="79"/>
      <c r="J137" s="83"/>
      <c r="K137" s="83"/>
    </row>
    <row r="138" spans="1:11" s="64" customFormat="1">
      <c r="A138" s="78"/>
      <c r="B138" s="86"/>
      <c r="C138" s="86"/>
      <c r="D138" s="86"/>
      <c r="E138" s="86"/>
      <c r="F138" s="86"/>
      <c r="G138" s="86"/>
      <c r="H138" s="79"/>
      <c r="I138" s="79"/>
      <c r="J138" s="83"/>
      <c r="K138" s="83"/>
    </row>
    <row r="139" spans="1:11" s="64" customFormat="1">
      <c r="A139" s="78"/>
      <c r="B139" s="86"/>
      <c r="C139" s="86"/>
      <c r="D139" s="86"/>
      <c r="E139" s="86"/>
      <c r="F139" s="86"/>
      <c r="G139" s="86"/>
      <c r="H139" s="79"/>
      <c r="I139" s="79"/>
      <c r="J139" s="83"/>
      <c r="K139" s="83"/>
    </row>
    <row r="140" spans="1:11" s="64" customFormat="1">
      <c r="A140" s="78"/>
      <c r="B140" s="86"/>
      <c r="C140" s="86"/>
      <c r="D140" s="86"/>
      <c r="E140" s="86"/>
      <c r="F140" s="86"/>
      <c r="G140" s="86"/>
      <c r="H140" s="79"/>
      <c r="I140" s="79"/>
      <c r="J140" s="83"/>
      <c r="K140" s="83"/>
    </row>
    <row r="141" spans="1:11" s="64" customFormat="1">
      <c r="A141" s="78"/>
      <c r="B141" s="86"/>
      <c r="C141" s="86"/>
      <c r="D141" s="86"/>
      <c r="E141" s="86"/>
      <c r="F141" s="86"/>
      <c r="G141" s="86"/>
      <c r="H141" s="79"/>
      <c r="I141" s="79"/>
      <c r="J141" s="83"/>
      <c r="K141" s="83"/>
    </row>
    <row r="142" spans="1:11" s="64" customFormat="1">
      <c r="A142" s="78"/>
      <c r="B142" s="86"/>
      <c r="C142" s="86"/>
      <c r="D142" s="86"/>
      <c r="E142" s="86"/>
      <c r="F142" s="86"/>
      <c r="G142" s="86"/>
      <c r="H142" s="79"/>
      <c r="I142" s="79"/>
      <c r="J142" s="83"/>
      <c r="K142" s="83"/>
    </row>
    <row r="143" spans="1:11" s="64" customFormat="1">
      <c r="A143" s="78"/>
      <c r="B143" s="86"/>
      <c r="C143" s="86"/>
      <c r="D143" s="86"/>
      <c r="E143" s="86"/>
      <c r="F143" s="86"/>
      <c r="G143" s="86"/>
      <c r="H143" s="79"/>
      <c r="I143" s="79"/>
      <c r="J143" s="83"/>
      <c r="K143" s="83"/>
    </row>
    <row r="144" spans="1:11" s="64" customFormat="1">
      <c r="A144" s="78"/>
      <c r="B144" s="86"/>
      <c r="C144" s="86"/>
      <c r="D144" s="86"/>
      <c r="E144" s="86"/>
      <c r="F144" s="86"/>
      <c r="G144" s="86"/>
      <c r="H144" s="79"/>
      <c r="I144" s="79"/>
      <c r="J144" s="83"/>
      <c r="K144" s="83"/>
    </row>
    <row r="145" spans="1:11" s="64" customFormat="1">
      <c r="A145" s="78"/>
      <c r="B145" s="86"/>
      <c r="C145" s="86"/>
      <c r="D145" s="86"/>
      <c r="E145" s="86"/>
      <c r="F145" s="86"/>
      <c r="G145" s="86"/>
      <c r="H145" s="79"/>
      <c r="I145" s="79"/>
      <c r="J145" s="83"/>
      <c r="K145" s="83"/>
    </row>
    <row r="146" spans="1:11" s="64" customFormat="1">
      <c r="A146" s="78"/>
      <c r="B146" s="86"/>
      <c r="C146" s="86"/>
      <c r="D146" s="86"/>
      <c r="E146" s="86"/>
      <c r="F146" s="86"/>
      <c r="G146" s="86"/>
      <c r="H146" s="79"/>
      <c r="I146" s="79"/>
      <c r="J146" s="83"/>
      <c r="K146" s="83"/>
    </row>
    <row r="147" spans="1:11" s="64" customFormat="1">
      <c r="A147" s="78"/>
      <c r="B147" s="86"/>
      <c r="C147" s="86"/>
      <c r="D147" s="86"/>
      <c r="E147" s="86"/>
      <c r="F147" s="86"/>
      <c r="G147" s="86"/>
      <c r="H147" s="79"/>
      <c r="I147" s="79"/>
      <c r="J147" s="83"/>
      <c r="K147" s="83"/>
    </row>
    <row r="148" spans="1:11" s="64" customFormat="1">
      <c r="A148" s="78"/>
      <c r="B148" s="86"/>
      <c r="C148" s="86"/>
      <c r="D148" s="86"/>
      <c r="E148" s="86"/>
      <c r="F148" s="86"/>
      <c r="G148" s="86"/>
      <c r="H148" s="79"/>
      <c r="I148" s="79"/>
      <c r="J148" s="83"/>
      <c r="K148" s="83"/>
    </row>
    <row r="149" spans="1:11" s="64" customFormat="1">
      <c r="A149" s="78"/>
      <c r="B149" s="86"/>
      <c r="C149" s="86"/>
      <c r="D149" s="86"/>
      <c r="E149" s="86"/>
      <c r="F149" s="86"/>
      <c r="G149" s="86"/>
      <c r="H149" s="79"/>
      <c r="I149" s="79"/>
      <c r="J149" s="83"/>
      <c r="K149" s="83"/>
    </row>
    <row r="150" spans="1:11" s="64" customFormat="1">
      <c r="A150" s="78"/>
      <c r="B150" s="86"/>
      <c r="C150" s="86"/>
      <c r="D150" s="86"/>
      <c r="E150" s="86"/>
      <c r="F150" s="86"/>
      <c r="G150" s="86"/>
      <c r="H150" s="79"/>
      <c r="I150" s="79"/>
      <c r="J150" s="83"/>
      <c r="K150" s="83"/>
    </row>
    <row r="151" spans="1:11" s="64" customFormat="1">
      <c r="A151" s="78"/>
      <c r="B151" s="86"/>
      <c r="C151" s="86"/>
      <c r="D151" s="86"/>
      <c r="E151" s="86"/>
      <c r="F151" s="86"/>
      <c r="G151" s="86"/>
      <c r="H151" s="79"/>
      <c r="I151" s="79"/>
      <c r="J151" s="83"/>
      <c r="K151" s="83"/>
    </row>
    <row r="152" spans="1:11" s="64" customFormat="1">
      <c r="A152" s="78"/>
      <c r="B152" s="86"/>
      <c r="C152" s="86"/>
      <c r="D152" s="86"/>
      <c r="E152" s="86"/>
      <c r="F152" s="86"/>
      <c r="G152" s="86"/>
      <c r="H152" s="79"/>
      <c r="I152" s="79"/>
      <c r="J152" s="83"/>
      <c r="K152" s="83"/>
    </row>
    <row r="153" spans="1:11" s="64" customFormat="1">
      <c r="A153" s="78"/>
      <c r="B153" s="86"/>
      <c r="C153" s="86"/>
      <c r="D153" s="86"/>
      <c r="E153" s="86"/>
      <c r="F153" s="86"/>
      <c r="G153" s="86"/>
      <c r="H153" s="79"/>
      <c r="I153" s="79"/>
      <c r="J153" s="83"/>
      <c r="K153" s="83"/>
    </row>
    <row r="154" spans="1:11" s="64" customFormat="1">
      <c r="A154" s="78"/>
      <c r="B154" s="86"/>
      <c r="C154" s="86"/>
      <c r="D154" s="86"/>
      <c r="E154" s="86"/>
      <c r="F154" s="86"/>
      <c r="G154" s="86"/>
      <c r="H154" s="79"/>
      <c r="I154" s="79"/>
      <c r="J154" s="83"/>
      <c r="K154" s="83"/>
    </row>
    <row r="155" spans="1:11" s="64" customFormat="1">
      <c r="A155" s="78"/>
      <c r="B155" s="86"/>
      <c r="C155" s="86"/>
      <c r="D155" s="86"/>
      <c r="E155" s="86"/>
      <c r="F155" s="86"/>
      <c r="G155" s="86"/>
      <c r="H155" s="79"/>
      <c r="I155" s="79"/>
      <c r="J155" s="83"/>
      <c r="K155" s="83"/>
    </row>
    <row r="156" spans="1:11" s="64" customFormat="1">
      <c r="A156" s="78"/>
      <c r="B156" s="86"/>
      <c r="C156" s="86"/>
      <c r="D156" s="86"/>
      <c r="E156" s="86"/>
      <c r="F156" s="86"/>
      <c r="G156" s="86"/>
      <c r="H156" s="79"/>
      <c r="I156" s="79"/>
      <c r="J156" s="83"/>
      <c r="K156" s="83"/>
    </row>
    <row r="157" spans="1:11" s="64" customFormat="1">
      <c r="A157" s="78"/>
      <c r="B157" s="86"/>
      <c r="C157" s="86"/>
      <c r="D157" s="86"/>
      <c r="E157" s="86"/>
      <c r="F157" s="86"/>
      <c r="G157" s="86"/>
      <c r="H157" s="79"/>
      <c r="I157" s="79"/>
      <c r="J157" s="83"/>
      <c r="K157" s="83"/>
    </row>
    <row r="158" spans="1:11" s="64" customFormat="1">
      <c r="A158" s="78"/>
      <c r="B158" s="86"/>
      <c r="C158" s="86"/>
      <c r="D158" s="86"/>
      <c r="E158" s="86"/>
      <c r="F158" s="86"/>
      <c r="G158" s="86"/>
      <c r="H158" s="79"/>
      <c r="I158" s="79"/>
      <c r="J158" s="83"/>
      <c r="K158" s="83"/>
    </row>
    <row r="159" spans="1:11" s="64" customFormat="1">
      <c r="A159" s="78"/>
      <c r="B159" s="86"/>
      <c r="C159" s="86"/>
      <c r="D159" s="86"/>
      <c r="E159" s="86"/>
      <c r="F159" s="86"/>
      <c r="G159" s="86"/>
      <c r="H159" s="79"/>
      <c r="I159" s="79"/>
      <c r="J159" s="83"/>
      <c r="K159" s="83"/>
    </row>
    <row r="160" spans="1:11" s="64" customFormat="1">
      <c r="A160" s="78"/>
      <c r="B160" s="86"/>
      <c r="C160" s="86"/>
      <c r="D160" s="86"/>
      <c r="E160" s="86"/>
      <c r="F160" s="86"/>
      <c r="G160" s="86"/>
      <c r="H160" s="79"/>
      <c r="I160" s="79"/>
      <c r="J160" s="83"/>
      <c r="K160" s="83"/>
    </row>
    <row r="161" spans="1:11" s="64" customFormat="1">
      <c r="A161" s="78"/>
      <c r="B161" s="86"/>
      <c r="C161" s="86"/>
      <c r="D161" s="86"/>
      <c r="E161" s="86"/>
      <c r="F161" s="86"/>
      <c r="G161" s="86"/>
      <c r="H161" s="79"/>
      <c r="I161" s="79"/>
      <c r="J161" s="83"/>
      <c r="K161" s="83"/>
    </row>
    <row r="162" spans="1:11" s="64" customFormat="1">
      <c r="A162" s="78"/>
      <c r="B162" s="86"/>
      <c r="C162" s="86"/>
      <c r="D162" s="86"/>
      <c r="E162" s="86"/>
      <c r="F162" s="86"/>
      <c r="G162" s="86"/>
      <c r="H162" s="79"/>
      <c r="I162" s="79"/>
      <c r="J162" s="83"/>
      <c r="K162" s="83"/>
    </row>
    <row r="163" spans="1:11" s="64" customFormat="1">
      <c r="A163" s="78"/>
      <c r="B163" s="86"/>
      <c r="C163" s="86"/>
      <c r="D163" s="86"/>
      <c r="E163" s="86"/>
      <c r="F163" s="86"/>
      <c r="G163" s="86"/>
      <c r="H163" s="79"/>
      <c r="I163" s="79"/>
      <c r="J163" s="83"/>
      <c r="K163" s="83"/>
    </row>
    <row r="164" spans="1:11" s="64" customFormat="1">
      <c r="A164" s="78"/>
      <c r="B164" s="86"/>
      <c r="C164" s="86"/>
      <c r="D164" s="86"/>
      <c r="E164" s="86"/>
      <c r="F164" s="86"/>
      <c r="G164" s="86"/>
      <c r="H164" s="79"/>
      <c r="I164" s="79"/>
      <c r="J164" s="83"/>
      <c r="K164" s="83"/>
    </row>
    <row r="165" spans="1:11" s="64" customFormat="1">
      <c r="A165" s="78"/>
      <c r="B165" s="86"/>
      <c r="C165" s="86"/>
      <c r="D165" s="86"/>
      <c r="E165" s="86"/>
      <c r="F165" s="86"/>
      <c r="G165" s="86"/>
      <c r="H165" s="79"/>
      <c r="I165" s="79"/>
      <c r="J165" s="83"/>
      <c r="K165" s="83"/>
    </row>
    <row r="166" spans="1:11" s="64" customFormat="1">
      <c r="A166" s="78"/>
      <c r="B166" s="86"/>
      <c r="C166" s="86"/>
      <c r="D166" s="86"/>
      <c r="E166" s="86"/>
      <c r="F166" s="86"/>
      <c r="G166" s="86"/>
      <c r="H166" s="79"/>
      <c r="I166" s="79"/>
      <c r="J166" s="83"/>
      <c r="K166" s="83"/>
    </row>
    <row r="167" spans="1:11" s="64" customFormat="1">
      <c r="A167" s="78"/>
      <c r="B167" s="86"/>
      <c r="C167" s="86"/>
      <c r="D167" s="86"/>
      <c r="E167" s="86"/>
      <c r="F167" s="86"/>
      <c r="G167" s="86"/>
      <c r="H167" s="79"/>
      <c r="I167" s="79"/>
      <c r="J167" s="83"/>
      <c r="K167" s="83"/>
    </row>
    <row r="168" spans="1:11" s="64" customFormat="1">
      <c r="A168" s="78"/>
      <c r="B168" s="86"/>
      <c r="C168" s="86"/>
      <c r="D168" s="86"/>
      <c r="E168" s="86"/>
      <c r="F168" s="86"/>
      <c r="G168" s="86"/>
      <c r="H168" s="79"/>
      <c r="I168" s="79"/>
      <c r="J168" s="83"/>
      <c r="K168" s="83"/>
    </row>
    <row r="169" spans="1:11" s="64" customFormat="1">
      <c r="A169" s="78"/>
      <c r="B169" s="86"/>
      <c r="C169" s="86"/>
      <c r="D169" s="86"/>
      <c r="E169" s="86"/>
      <c r="F169" s="86"/>
      <c r="G169" s="86"/>
      <c r="H169" s="79"/>
      <c r="I169" s="79"/>
      <c r="J169" s="83"/>
      <c r="K169" s="83"/>
    </row>
    <row r="170" spans="1:11" s="64" customFormat="1">
      <c r="A170" s="78"/>
      <c r="B170" s="86"/>
      <c r="C170" s="86"/>
      <c r="D170" s="86"/>
      <c r="E170" s="86"/>
      <c r="F170" s="86"/>
      <c r="G170" s="86"/>
      <c r="H170" s="79"/>
      <c r="I170" s="79"/>
      <c r="J170" s="83"/>
      <c r="K170" s="83"/>
    </row>
    <row r="171" spans="1:11" s="64" customFormat="1">
      <c r="A171" s="78"/>
      <c r="B171" s="86"/>
      <c r="C171" s="86"/>
      <c r="D171" s="86"/>
      <c r="E171" s="86"/>
      <c r="F171" s="86"/>
      <c r="G171" s="86"/>
      <c r="H171" s="79"/>
      <c r="I171" s="79"/>
      <c r="J171" s="83"/>
      <c r="K171" s="83"/>
    </row>
    <row r="172" spans="1:11" s="64" customFormat="1">
      <c r="A172" s="78"/>
      <c r="B172" s="86"/>
      <c r="C172" s="86"/>
      <c r="D172" s="86"/>
      <c r="E172" s="86"/>
      <c r="F172" s="86"/>
      <c r="G172" s="86"/>
      <c r="H172" s="79"/>
      <c r="I172" s="79"/>
      <c r="J172" s="83"/>
      <c r="K172" s="83"/>
    </row>
    <row r="173" spans="1:11" s="64" customFormat="1">
      <c r="A173" s="78"/>
      <c r="B173" s="86"/>
      <c r="C173" s="86"/>
      <c r="D173" s="86"/>
      <c r="E173" s="86"/>
      <c r="F173" s="86"/>
      <c r="G173" s="86"/>
      <c r="H173" s="79"/>
      <c r="I173" s="79"/>
      <c r="J173" s="83"/>
      <c r="K173" s="83"/>
    </row>
    <row r="174" spans="1:11" s="64" customFormat="1">
      <c r="A174" s="78"/>
      <c r="B174" s="86"/>
      <c r="C174" s="86"/>
      <c r="D174" s="86"/>
      <c r="E174" s="86"/>
      <c r="F174" s="86"/>
      <c r="G174" s="86"/>
      <c r="H174" s="79"/>
      <c r="I174" s="79"/>
      <c r="J174" s="83"/>
      <c r="K174" s="83"/>
    </row>
    <row r="175" spans="1:11" s="64" customFormat="1">
      <c r="A175" s="78"/>
      <c r="B175" s="86"/>
      <c r="C175" s="86"/>
      <c r="D175" s="86"/>
      <c r="E175" s="86"/>
      <c r="F175" s="86"/>
      <c r="G175" s="86"/>
      <c r="H175" s="79"/>
      <c r="I175" s="79"/>
      <c r="J175" s="83"/>
      <c r="K175" s="83"/>
    </row>
    <row r="176" spans="1:11" s="64" customFormat="1">
      <c r="A176" s="78"/>
      <c r="B176" s="86"/>
      <c r="C176" s="86"/>
      <c r="D176" s="86"/>
      <c r="E176" s="86"/>
      <c r="F176" s="86"/>
      <c r="G176" s="86"/>
      <c r="H176" s="79"/>
      <c r="I176" s="79"/>
      <c r="J176" s="83"/>
      <c r="K176" s="83"/>
    </row>
    <row r="177" spans="1:11" s="64" customFormat="1">
      <c r="A177" s="78"/>
      <c r="B177" s="86"/>
      <c r="C177" s="86"/>
      <c r="D177" s="86"/>
      <c r="E177" s="86"/>
      <c r="F177" s="86"/>
      <c r="G177" s="86"/>
      <c r="H177" s="79"/>
      <c r="I177" s="79"/>
      <c r="J177" s="83"/>
      <c r="K177" s="83"/>
    </row>
    <row r="178" spans="1:11" s="64" customFormat="1">
      <c r="A178" s="78"/>
      <c r="B178" s="86"/>
      <c r="C178" s="86"/>
      <c r="D178" s="86"/>
      <c r="E178" s="86"/>
      <c r="F178" s="86"/>
      <c r="G178" s="86"/>
      <c r="H178" s="79"/>
      <c r="I178" s="79"/>
      <c r="J178" s="83"/>
      <c r="K178" s="83"/>
    </row>
    <row r="179" spans="1:11" s="64" customFormat="1">
      <c r="A179" s="78"/>
      <c r="B179" s="86"/>
      <c r="C179" s="86"/>
      <c r="D179" s="86"/>
      <c r="E179" s="86"/>
      <c r="F179" s="86"/>
      <c r="G179" s="86"/>
      <c r="H179" s="79"/>
      <c r="I179" s="79"/>
      <c r="J179" s="83"/>
      <c r="K179" s="83"/>
    </row>
    <row r="180" spans="1:11" s="64" customFormat="1">
      <c r="A180" s="78"/>
      <c r="B180" s="86"/>
      <c r="C180" s="86"/>
      <c r="D180" s="86"/>
      <c r="E180" s="86"/>
      <c r="F180" s="86"/>
      <c r="G180" s="86"/>
      <c r="H180" s="79"/>
      <c r="I180" s="79"/>
      <c r="J180" s="83"/>
      <c r="K180" s="83"/>
    </row>
    <row r="181" spans="1:11" s="64" customFormat="1">
      <c r="A181" s="78"/>
      <c r="B181" s="86"/>
      <c r="C181" s="86"/>
      <c r="D181" s="86"/>
      <c r="E181" s="86"/>
      <c r="F181" s="86"/>
      <c r="G181" s="86"/>
      <c r="H181" s="79"/>
      <c r="I181" s="79"/>
      <c r="J181" s="83"/>
      <c r="K181" s="83"/>
    </row>
    <row r="182" spans="1:11" s="64" customFormat="1">
      <c r="A182" s="78"/>
      <c r="B182" s="86"/>
      <c r="C182" s="86"/>
      <c r="D182" s="86"/>
      <c r="E182" s="86"/>
      <c r="F182" s="86"/>
      <c r="G182" s="86"/>
      <c r="H182" s="79"/>
      <c r="I182" s="79"/>
      <c r="J182" s="83"/>
      <c r="K182" s="83"/>
    </row>
    <row r="183" spans="1:11" s="64" customFormat="1">
      <c r="A183" s="78"/>
      <c r="B183" s="86"/>
      <c r="C183" s="86"/>
      <c r="D183" s="86"/>
      <c r="E183" s="86"/>
      <c r="F183" s="86"/>
      <c r="G183" s="86"/>
      <c r="H183" s="79"/>
      <c r="I183" s="79"/>
      <c r="J183" s="83"/>
      <c r="K183" s="83"/>
    </row>
    <row r="184" spans="1:11" s="64" customFormat="1">
      <c r="A184" s="78"/>
      <c r="B184" s="86"/>
      <c r="C184" s="86"/>
      <c r="D184" s="86"/>
      <c r="E184" s="86"/>
      <c r="F184" s="86"/>
      <c r="G184" s="86"/>
      <c r="H184" s="79"/>
      <c r="I184" s="79"/>
      <c r="J184" s="83"/>
      <c r="K184" s="83"/>
    </row>
    <row r="185" spans="1:11" s="64" customFormat="1">
      <c r="A185" s="78"/>
      <c r="B185" s="86"/>
      <c r="C185" s="86"/>
      <c r="D185" s="86"/>
      <c r="E185" s="86"/>
      <c r="F185" s="86"/>
      <c r="G185" s="86"/>
      <c r="H185" s="79"/>
      <c r="I185" s="79"/>
      <c r="J185" s="83"/>
      <c r="K185" s="83"/>
    </row>
    <row r="186" spans="1:11" s="64" customFormat="1">
      <c r="A186" s="78"/>
      <c r="B186" s="86"/>
      <c r="C186" s="86"/>
      <c r="D186" s="86"/>
      <c r="E186" s="86"/>
      <c r="F186" s="86"/>
      <c r="G186" s="86"/>
      <c r="H186" s="79"/>
      <c r="I186" s="79"/>
      <c r="J186" s="83"/>
      <c r="K186" s="83"/>
    </row>
    <row r="187" spans="1:11" s="64" customFormat="1">
      <c r="A187" s="78"/>
      <c r="B187" s="86"/>
      <c r="C187" s="86"/>
      <c r="D187" s="86"/>
      <c r="E187" s="86"/>
      <c r="F187" s="86"/>
      <c r="G187" s="86"/>
      <c r="H187" s="79"/>
      <c r="I187" s="79"/>
      <c r="J187" s="83"/>
      <c r="K187" s="83"/>
    </row>
    <row r="188" spans="1:11" s="64" customFormat="1">
      <c r="A188" s="78"/>
      <c r="B188" s="86"/>
      <c r="C188" s="86"/>
      <c r="D188" s="86"/>
      <c r="E188" s="86"/>
      <c r="F188" s="86"/>
      <c r="G188" s="86"/>
      <c r="H188" s="79"/>
      <c r="I188" s="79"/>
      <c r="J188" s="83"/>
      <c r="K188" s="83"/>
    </row>
    <row r="189" spans="1:11" s="64" customFormat="1">
      <c r="A189" s="78"/>
      <c r="B189" s="86"/>
      <c r="C189" s="86"/>
      <c r="D189" s="86"/>
      <c r="E189" s="86"/>
      <c r="F189" s="86"/>
      <c r="G189" s="86"/>
      <c r="H189" s="79"/>
      <c r="I189" s="79"/>
      <c r="J189" s="83"/>
      <c r="K189" s="83"/>
    </row>
    <row r="190" spans="1:11" s="64" customFormat="1">
      <c r="A190" s="78"/>
      <c r="B190" s="86"/>
      <c r="C190" s="86"/>
      <c r="D190" s="86"/>
      <c r="E190" s="86"/>
      <c r="F190" s="86"/>
      <c r="G190" s="86"/>
      <c r="H190" s="79"/>
      <c r="I190" s="79"/>
      <c r="J190" s="83"/>
      <c r="K190" s="83"/>
    </row>
    <row r="191" spans="1:11" s="64" customFormat="1">
      <c r="A191" s="78"/>
      <c r="B191" s="86"/>
      <c r="C191" s="86"/>
      <c r="D191" s="86"/>
      <c r="E191" s="86"/>
      <c r="F191" s="86"/>
      <c r="G191" s="86"/>
      <c r="H191" s="79"/>
      <c r="I191" s="79"/>
      <c r="J191" s="83"/>
      <c r="K191" s="83"/>
    </row>
    <row r="192" spans="1:11" s="64" customFormat="1">
      <c r="A192" s="78"/>
      <c r="B192" s="86"/>
      <c r="C192" s="86"/>
      <c r="D192" s="86"/>
      <c r="E192" s="86"/>
      <c r="F192" s="86"/>
      <c r="G192" s="86"/>
      <c r="H192" s="79"/>
      <c r="I192" s="79"/>
      <c r="J192" s="83"/>
      <c r="K192" s="83"/>
    </row>
    <row r="193" spans="1:11" s="64" customFormat="1">
      <c r="A193" s="78"/>
      <c r="B193" s="86"/>
      <c r="C193" s="86"/>
      <c r="D193" s="86"/>
      <c r="E193" s="86"/>
      <c r="F193" s="86"/>
      <c r="G193" s="86"/>
      <c r="H193" s="79"/>
      <c r="I193" s="79"/>
      <c r="J193" s="83"/>
      <c r="K193" s="83"/>
    </row>
    <row r="194" spans="1:11" s="64" customFormat="1">
      <c r="A194" s="78"/>
      <c r="B194" s="86"/>
      <c r="C194" s="86"/>
      <c r="D194" s="86"/>
      <c r="E194" s="86"/>
      <c r="F194" s="86"/>
      <c r="G194" s="86"/>
      <c r="H194" s="79"/>
      <c r="I194" s="79"/>
      <c r="J194" s="83"/>
      <c r="K194" s="83"/>
    </row>
    <row r="195" spans="1:11" s="64" customFormat="1">
      <c r="A195" s="78"/>
      <c r="B195" s="86"/>
      <c r="C195" s="86"/>
      <c r="D195" s="86"/>
      <c r="E195" s="86"/>
      <c r="F195" s="86"/>
      <c r="G195" s="86"/>
      <c r="H195" s="79"/>
      <c r="I195" s="79"/>
      <c r="J195" s="83"/>
      <c r="K195" s="83"/>
    </row>
    <row r="196" spans="1:11" s="64" customFormat="1">
      <c r="A196" s="78"/>
      <c r="B196" s="86"/>
      <c r="C196" s="86"/>
      <c r="D196" s="86"/>
      <c r="E196" s="86"/>
      <c r="F196" s="86"/>
      <c r="G196" s="86"/>
      <c r="H196" s="79"/>
      <c r="I196" s="79"/>
      <c r="J196" s="83"/>
      <c r="K196" s="83"/>
    </row>
    <row r="197" spans="1:11" s="64" customFormat="1">
      <c r="A197" s="78"/>
      <c r="B197" s="86"/>
      <c r="C197" s="86"/>
      <c r="D197" s="86"/>
      <c r="E197" s="86"/>
      <c r="F197" s="86"/>
      <c r="G197" s="86"/>
      <c r="H197" s="79"/>
      <c r="I197" s="79"/>
      <c r="J197" s="83"/>
      <c r="K197" s="83"/>
    </row>
    <row r="198" spans="1:11" s="64" customFormat="1">
      <c r="A198" s="78"/>
      <c r="B198" s="86"/>
      <c r="C198" s="86"/>
      <c r="D198" s="86"/>
      <c r="E198" s="86"/>
      <c r="F198" s="86"/>
      <c r="G198" s="86"/>
      <c r="H198" s="79"/>
      <c r="I198" s="79"/>
      <c r="J198" s="83"/>
      <c r="K198" s="83"/>
    </row>
    <row r="199" spans="1:11" s="64" customFormat="1">
      <c r="A199" s="78"/>
      <c r="B199" s="86"/>
      <c r="C199" s="86"/>
      <c r="D199" s="86"/>
      <c r="E199" s="86"/>
      <c r="F199" s="86"/>
      <c r="G199" s="86"/>
      <c r="H199" s="79"/>
      <c r="I199" s="79"/>
      <c r="J199" s="83"/>
      <c r="K199" s="83"/>
    </row>
    <row r="200" spans="1:11" s="64" customFormat="1">
      <c r="A200" s="78"/>
      <c r="B200" s="86"/>
      <c r="C200" s="86"/>
      <c r="D200" s="86"/>
      <c r="E200" s="86"/>
      <c r="F200" s="86"/>
      <c r="G200" s="86"/>
      <c r="H200" s="79"/>
      <c r="I200" s="79"/>
      <c r="J200" s="83"/>
      <c r="K200" s="83"/>
    </row>
    <row r="201" spans="1:11" s="64" customFormat="1">
      <c r="A201" s="78"/>
      <c r="B201" s="86"/>
      <c r="C201" s="86"/>
      <c r="D201" s="86"/>
      <c r="E201" s="86"/>
      <c r="F201" s="86"/>
      <c r="G201" s="86"/>
      <c r="H201" s="79"/>
      <c r="I201" s="79"/>
      <c r="J201" s="83"/>
      <c r="K201" s="83"/>
    </row>
    <row r="202" spans="1:11" s="64" customFormat="1">
      <c r="A202" s="78"/>
      <c r="B202" s="86"/>
      <c r="C202" s="86"/>
      <c r="D202" s="86"/>
      <c r="E202" s="86"/>
      <c r="F202" s="86"/>
      <c r="G202" s="86"/>
      <c r="H202" s="79"/>
      <c r="I202" s="79"/>
      <c r="J202" s="83"/>
      <c r="K202" s="83"/>
    </row>
    <row r="203" spans="1:11" s="64" customFormat="1">
      <c r="A203" s="78"/>
      <c r="B203" s="86"/>
      <c r="C203" s="86"/>
      <c r="D203" s="86"/>
      <c r="E203" s="86"/>
      <c r="F203" s="86"/>
      <c r="G203" s="86"/>
      <c r="H203" s="79"/>
      <c r="I203" s="79"/>
      <c r="J203" s="83"/>
      <c r="K203" s="83"/>
    </row>
    <row r="204" spans="1:11" s="64" customFormat="1">
      <c r="A204" s="78"/>
      <c r="B204" s="86"/>
      <c r="C204" s="86"/>
      <c r="D204" s="86"/>
      <c r="E204" s="86"/>
      <c r="F204" s="86"/>
      <c r="G204" s="86"/>
      <c r="H204" s="79"/>
      <c r="I204" s="79"/>
      <c r="J204" s="83"/>
      <c r="K204" s="83"/>
    </row>
    <row r="205" spans="1:11" s="64" customFormat="1">
      <c r="A205" s="78"/>
      <c r="B205" s="86"/>
      <c r="C205" s="86"/>
      <c r="D205" s="86"/>
      <c r="E205" s="86"/>
      <c r="F205" s="86"/>
      <c r="G205" s="86"/>
      <c r="H205" s="79"/>
      <c r="I205" s="79"/>
      <c r="J205" s="83"/>
      <c r="K205" s="83"/>
    </row>
    <row r="206" spans="1:11" s="64" customFormat="1">
      <c r="A206" s="78"/>
      <c r="B206" s="86"/>
      <c r="C206" s="86"/>
      <c r="D206" s="86"/>
      <c r="E206" s="86"/>
      <c r="F206" s="86"/>
      <c r="G206" s="86"/>
      <c r="H206" s="79"/>
      <c r="I206" s="79"/>
      <c r="J206" s="83"/>
      <c r="K206" s="83"/>
    </row>
    <row r="207" spans="1:11" s="64" customFormat="1">
      <c r="A207" s="78"/>
      <c r="B207" s="86"/>
      <c r="C207" s="86"/>
      <c r="D207" s="86"/>
      <c r="E207" s="86"/>
      <c r="F207" s="86"/>
      <c r="G207" s="86"/>
      <c r="H207" s="79"/>
      <c r="I207" s="79"/>
      <c r="J207" s="83"/>
      <c r="K207" s="83"/>
    </row>
    <row r="208" spans="1:11">
      <c r="A208" s="87"/>
      <c r="B208" s="88"/>
      <c r="C208" s="88"/>
      <c r="D208" s="88"/>
      <c r="E208" s="88"/>
      <c r="F208" s="88"/>
      <c r="G208" s="88"/>
      <c r="H208" s="89"/>
      <c r="I208" s="89"/>
      <c r="J208" s="90"/>
      <c r="K208" s="90"/>
    </row>
    <row r="209" spans="1:11">
      <c r="A209" s="87"/>
      <c r="B209" s="88"/>
      <c r="C209" s="88"/>
      <c r="D209" s="88"/>
      <c r="E209" s="88"/>
      <c r="F209" s="88"/>
      <c r="G209" s="88"/>
      <c r="H209" s="89"/>
      <c r="I209" s="89"/>
      <c r="J209" s="90"/>
      <c r="K209" s="90"/>
    </row>
    <row r="210" spans="1:11">
      <c r="A210" s="87"/>
      <c r="B210" s="88"/>
      <c r="C210" s="88"/>
      <c r="D210" s="88"/>
      <c r="E210" s="88"/>
      <c r="F210" s="88"/>
      <c r="G210" s="88"/>
      <c r="H210" s="89"/>
      <c r="I210" s="89"/>
      <c r="J210" s="90"/>
      <c r="K210" s="90"/>
    </row>
    <row r="211" spans="1:11">
      <c r="A211" s="87"/>
      <c r="B211" s="88"/>
      <c r="C211" s="88"/>
      <c r="D211" s="88"/>
      <c r="E211" s="88"/>
      <c r="F211" s="88"/>
      <c r="G211" s="88"/>
      <c r="H211" s="89"/>
      <c r="I211" s="89"/>
      <c r="J211" s="90"/>
      <c r="K211" s="90"/>
    </row>
    <row r="212" spans="1:11">
      <c r="A212" s="87"/>
      <c r="B212" s="88"/>
      <c r="C212" s="88"/>
      <c r="D212" s="88"/>
      <c r="E212" s="88"/>
      <c r="F212" s="88"/>
      <c r="G212" s="88"/>
      <c r="H212" s="89"/>
      <c r="I212" s="89"/>
      <c r="J212" s="90"/>
      <c r="K212" s="90"/>
    </row>
    <row r="213" spans="1:11">
      <c r="A213" s="87"/>
      <c r="B213" s="88"/>
      <c r="C213" s="88"/>
      <c r="D213" s="88"/>
      <c r="E213" s="88"/>
      <c r="F213" s="88"/>
      <c r="G213" s="88"/>
      <c r="H213" s="89"/>
      <c r="I213" s="89"/>
      <c r="J213" s="90"/>
      <c r="K213" s="90"/>
    </row>
    <row r="214" spans="1:11">
      <c r="A214" s="87"/>
      <c r="B214" s="88"/>
      <c r="C214" s="88"/>
      <c r="D214" s="88"/>
      <c r="E214" s="88"/>
      <c r="F214" s="88"/>
      <c r="G214" s="88"/>
      <c r="H214" s="89"/>
      <c r="I214" s="89"/>
      <c r="J214" s="90"/>
      <c r="K214" s="90"/>
    </row>
    <row r="215" spans="1:11">
      <c r="A215" s="87"/>
      <c r="B215" s="88"/>
      <c r="C215" s="88"/>
      <c r="D215" s="88"/>
      <c r="E215" s="88"/>
      <c r="F215" s="88"/>
      <c r="G215" s="88"/>
      <c r="H215" s="89"/>
      <c r="I215" s="89"/>
      <c r="J215" s="90"/>
      <c r="K215" s="90"/>
    </row>
    <row r="216" spans="1:11">
      <c r="A216" s="87"/>
      <c r="B216" s="88"/>
      <c r="C216" s="88"/>
      <c r="D216" s="88"/>
      <c r="E216" s="88"/>
      <c r="F216" s="88"/>
      <c r="G216" s="88"/>
      <c r="H216" s="89"/>
      <c r="I216" s="89"/>
      <c r="J216" s="90"/>
      <c r="K216" s="90"/>
    </row>
    <row r="217" spans="1:11">
      <c r="A217" s="87"/>
      <c r="B217" s="90"/>
      <c r="C217" s="90"/>
      <c r="D217" s="90"/>
      <c r="E217" s="90"/>
      <c r="F217" s="90"/>
      <c r="G217" s="90"/>
      <c r="H217" s="90"/>
      <c r="I217" s="90"/>
      <c r="J217" s="90"/>
      <c r="K217" s="90"/>
    </row>
    <row r="218" spans="1:11">
      <c r="A218" s="87"/>
      <c r="B218" s="90"/>
      <c r="C218" s="90"/>
      <c r="D218" s="90"/>
      <c r="E218" s="90"/>
      <c r="F218" s="90"/>
      <c r="G218" s="90"/>
      <c r="H218" s="90"/>
      <c r="I218" s="90"/>
      <c r="J218" s="90"/>
      <c r="K218" s="90"/>
    </row>
    <row r="219" spans="1:11">
      <c r="A219" s="416" t="s">
        <v>490</v>
      </c>
      <c r="B219" s="416"/>
      <c r="C219" s="416"/>
      <c r="D219" s="416"/>
      <c r="E219" s="416"/>
      <c r="F219" s="416"/>
      <c r="G219" s="416"/>
      <c r="H219" s="416"/>
      <c r="I219" s="416"/>
      <c r="J219" s="416"/>
      <c r="K219" s="416"/>
    </row>
    <row r="220" spans="1:11">
      <c r="A220" s="63"/>
      <c r="B220" s="63"/>
      <c r="C220" s="63"/>
      <c r="D220" s="63"/>
      <c r="E220" s="63"/>
      <c r="F220" s="63"/>
      <c r="G220" s="63"/>
      <c r="H220" s="91"/>
      <c r="I220" s="91"/>
      <c r="J220" s="63"/>
      <c r="K220" s="63"/>
    </row>
    <row r="221" spans="1:11">
      <c r="H221" s="92"/>
      <c r="I221" s="92"/>
    </row>
    <row r="222" spans="1:11">
      <c r="H222" s="92"/>
      <c r="I222" s="92"/>
    </row>
    <row r="223" spans="1:11">
      <c r="H223" s="92"/>
      <c r="I223" s="92"/>
    </row>
    <row r="224" spans="1:11">
      <c r="H224" s="92"/>
      <c r="I224" s="92"/>
    </row>
    <row r="225" spans="8:9">
      <c r="H225" s="92"/>
      <c r="I225" s="92"/>
    </row>
  </sheetData>
  <mergeCells count="109">
    <mergeCell ref="B1:K1"/>
    <mergeCell ref="B2:K2"/>
    <mergeCell ref="A219:K219"/>
    <mergeCell ref="A5:A13"/>
    <mergeCell ref="A14:A25"/>
    <mergeCell ref="A26:A39"/>
    <mergeCell ref="B5:B39"/>
    <mergeCell ref="B40:B70"/>
    <mergeCell ref="B71:B83"/>
    <mergeCell ref="B84:B91"/>
    <mergeCell ref="B92:B111"/>
    <mergeCell ref="B112:B119"/>
    <mergeCell ref="B120:B122"/>
    <mergeCell ref="B123:B128"/>
    <mergeCell ref="C5:C13"/>
    <mergeCell ref="C14:C25"/>
    <mergeCell ref="C26:C39"/>
    <mergeCell ref="C40:C45"/>
    <mergeCell ref="C46:C50"/>
    <mergeCell ref="C51:C55"/>
    <mergeCell ref="C56:C60"/>
    <mergeCell ref="C61:C65"/>
    <mergeCell ref="C66:C70"/>
    <mergeCell ref="C71:C78"/>
    <mergeCell ref="C79:C83"/>
    <mergeCell ref="C84:C86"/>
    <mergeCell ref="C87:C91"/>
    <mergeCell ref="C92:C97"/>
    <mergeCell ref="C98:C105"/>
    <mergeCell ref="C106:C111"/>
    <mergeCell ref="C112:C119"/>
    <mergeCell ref="C120:C122"/>
    <mergeCell ref="C123:C128"/>
    <mergeCell ref="D92:D97"/>
    <mergeCell ref="D98:D105"/>
    <mergeCell ref="D106:D111"/>
    <mergeCell ref="D112:D119"/>
    <mergeCell ref="D120:D122"/>
    <mergeCell ref="D5:D13"/>
    <mergeCell ref="D14:D25"/>
    <mergeCell ref="D26:D39"/>
    <mergeCell ref="D40:D45"/>
    <mergeCell ref="D46:D50"/>
    <mergeCell ref="D51:D55"/>
    <mergeCell ref="D56:D60"/>
    <mergeCell ref="D61:D65"/>
    <mergeCell ref="D66:D70"/>
    <mergeCell ref="D123:D128"/>
    <mergeCell ref="E5:E13"/>
    <mergeCell ref="E14:E25"/>
    <mergeCell ref="E26:E39"/>
    <mergeCell ref="E40:E45"/>
    <mergeCell ref="E46:E50"/>
    <mergeCell ref="E51:E55"/>
    <mergeCell ref="E56:E60"/>
    <mergeCell ref="E61:E65"/>
    <mergeCell ref="E66:E70"/>
    <mergeCell ref="E71:E78"/>
    <mergeCell ref="E79:E83"/>
    <mergeCell ref="E84:E86"/>
    <mergeCell ref="E87:E91"/>
    <mergeCell ref="E92:E97"/>
    <mergeCell ref="E98:E105"/>
    <mergeCell ref="E106:E111"/>
    <mergeCell ref="E112:E119"/>
    <mergeCell ref="E120:E122"/>
    <mergeCell ref="E123:E128"/>
    <mergeCell ref="D71:D78"/>
    <mergeCell ref="D79:D83"/>
    <mergeCell ref="D84:D86"/>
    <mergeCell ref="D87:D91"/>
    <mergeCell ref="F92:F97"/>
    <mergeCell ref="F98:F105"/>
    <mergeCell ref="F106:F111"/>
    <mergeCell ref="F112:F119"/>
    <mergeCell ref="F120:F122"/>
    <mergeCell ref="F5:F13"/>
    <mergeCell ref="F14:F25"/>
    <mergeCell ref="F26:F39"/>
    <mergeCell ref="F40:F45"/>
    <mergeCell ref="F46:F50"/>
    <mergeCell ref="F51:F55"/>
    <mergeCell ref="F56:F60"/>
    <mergeCell ref="F61:F65"/>
    <mergeCell ref="F66:F70"/>
    <mergeCell ref="F123:F128"/>
    <mergeCell ref="G5:G13"/>
    <mergeCell ref="G14:G25"/>
    <mergeCell ref="G26:G39"/>
    <mergeCell ref="G40:G45"/>
    <mergeCell ref="G46:G50"/>
    <mergeCell ref="G51:G55"/>
    <mergeCell ref="G56:G60"/>
    <mergeCell ref="G61:G65"/>
    <mergeCell ref="G66:G70"/>
    <mergeCell ref="G71:G78"/>
    <mergeCell ref="G79:G83"/>
    <mergeCell ref="G84:G86"/>
    <mergeCell ref="G87:G91"/>
    <mergeCell ref="G92:G97"/>
    <mergeCell ref="G98:G105"/>
    <mergeCell ref="G106:G111"/>
    <mergeCell ref="G112:G119"/>
    <mergeCell ref="G120:G122"/>
    <mergeCell ref="G123:G128"/>
    <mergeCell ref="F71:F78"/>
    <mergeCell ref="F79:F83"/>
    <mergeCell ref="F84:F86"/>
    <mergeCell ref="F87:F91"/>
  </mergeCells>
  <phoneticPr fontId="65" type="noConversion"/>
  <dataValidations count="1">
    <dataValidation type="list" allowBlank="1" showInputMessage="1" showErrorMessage="1" sqref="K1:K1048576" xr:uid="{00000000-0002-0000-0B00-000000000000}">
      <formula1>"3s,5s,8s"</formula1>
    </dataValidation>
  </dataValidations>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277"/>
  <sheetViews>
    <sheetView showGridLines="0" workbookViewId="0">
      <selection activeCell="M14" sqref="M14"/>
    </sheetView>
  </sheetViews>
  <sheetFormatPr defaultColWidth="9" defaultRowHeight="14.1"/>
  <cols>
    <col min="1" max="1" width="3.41796875" style="4" customWidth="1"/>
    <col min="2" max="2" width="16" style="4" customWidth="1"/>
    <col min="3" max="3" width="12.734375" style="4" customWidth="1"/>
    <col min="4" max="4" width="8.578125" style="4" customWidth="1"/>
    <col min="5" max="5" width="16" style="4" customWidth="1"/>
    <col min="6" max="6" width="8.83984375" style="4" customWidth="1"/>
    <col min="7" max="8" width="8.83984375" style="5" customWidth="1"/>
    <col min="9" max="9" width="9.83984375" style="4" customWidth="1"/>
    <col min="10" max="10" width="9.578125" style="4" customWidth="1"/>
    <col min="11" max="11" width="15.1015625" style="4" customWidth="1"/>
    <col min="12" max="12" width="16.1015625" style="4" customWidth="1"/>
    <col min="13" max="13" width="21.41796875" style="4" customWidth="1"/>
    <col min="14" max="14" width="9" style="6"/>
    <col min="15" max="15" width="22.578125" style="7" customWidth="1"/>
    <col min="16" max="16" width="14.83984375" style="4" customWidth="1"/>
    <col min="17" max="17" width="17.47265625" style="4" customWidth="1"/>
    <col min="18" max="18" width="13.578125" style="4" customWidth="1"/>
    <col min="19" max="19" width="10.41796875" style="4" customWidth="1"/>
    <col min="20" max="20" width="18.578125" style="4" customWidth="1"/>
    <col min="21" max="16384" width="9" style="4"/>
  </cols>
  <sheetData>
    <row r="1" spans="1:20" ht="41.25" customHeight="1">
      <c r="A1" s="8" t="s">
        <v>377</v>
      </c>
      <c r="B1" s="476" t="s">
        <v>1573</v>
      </c>
      <c r="C1" s="476"/>
      <c r="D1" s="476"/>
      <c r="E1" s="476"/>
      <c r="F1" s="476"/>
      <c r="G1" s="476"/>
      <c r="H1" s="476"/>
      <c r="I1" s="476"/>
      <c r="J1" s="476"/>
      <c r="K1" s="476"/>
      <c r="L1" s="477"/>
      <c r="M1" s="477"/>
      <c r="N1" s="477"/>
      <c r="O1" s="477"/>
      <c r="P1" s="477"/>
      <c r="Q1" s="477"/>
      <c r="R1" s="477"/>
      <c r="S1" s="477"/>
      <c r="T1" s="477"/>
    </row>
    <row r="2" spans="1:20" ht="21" customHeight="1">
      <c r="A2" s="8"/>
      <c r="B2" s="478" t="s">
        <v>1574</v>
      </c>
      <c r="C2" s="479"/>
      <c r="D2" s="479"/>
      <c r="E2" s="479"/>
      <c r="F2" s="479"/>
      <c r="G2" s="479"/>
      <c r="H2" s="479"/>
      <c r="I2" s="479"/>
      <c r="J2" s="479"/>
      <c r="K2" s="479"/>
      <c r="L2" s="479"/>
      <c r="M2" s="479"/>
      <c r="N2" s="479"/>
      <c r="O2" s="479"/>
      <c r="P2" s="479"/>
      <c r="Q2" s="46"/>
      <c r="R2" s="46"/>
      <c r="S2" s="46"/>
      <c r="T2" s="46"/>
    </row>
    <row r="3" spans="1:20" s="3" customFormat="1" ht="30.6">
      <c r="A3" s="9" t="s">
        <v>502</v>
      </c>
      <c r="B3" s="10" t="s">
        <v>1575</v>
      </c>
      <c r="C3" s="11"/>
      <c r="D3" s="11"/>
      <c r="E3" s="11"/>
      <c r="F3" s="11"/>
      <c r="G3" s="12"/>
      <c r="H3" s="12"/>
      <c r="I3" s="11"/>
      <c r="J3" s="11"/>
      <c r="K3" s="11"/>
      <c r="L3" s="32"/>
      <c r="M3" s="32"/>
      <c r="N3" s="33"/>
      <c r="O3" s="33"/>
      <c r="P3" s="33"/>
      <c r="Q3" s="33"/>
      <c r="R3" s="33"/>
      <c r="S3" s="33"/>
      <c r="T3" s="33"/>
    </row>
    <row r="4" spans="1:20" s="3" customFormat="1" ht="15">
      <c r="A4" s="9"/>
      <c r="B4" s="13" t="s">
        <v>1576</v>
      </c>
      <c r="C4" s="11"/>
      <c r="D4" s="11"/>
      <c r="E4" s="11"/>
      <c r="F4" s="11"/>
      <c r="G4" s="12"/>
      <c r="H4" s="12"/>
      <c r="I4" s="11"/>
      <c r="J4" s="11"/>
      <c r="K4" s="11"/>
      <c r="L4" s="32"/>
      <c r="M4" s="32"/>
      <c r="N4" s="33"/>
      <c r="O4" s="33"/>
      <c r="P4" s="33"/>
      <c r="Q4" s="33"/>
      <c r="R4" s="33"/>
      <c r="S4" s="33"/>
      <c r="T4" s="33"/>
    </row>
    <row r="5" spans="1:20" s="3" customFormat="1" ht="15">
      <c r="A5" s="9"/>
      <c r="B5" s="13" t="s">
        <v>1577</v>
      </c>
      <c r="C5" s="11"/>
      <c r="D5" s="11"/>
      <c r="E5" s="11"/>
      <c r="F5" s="11"/>
      <c r="G5" s="12"/>
      <c r="H5" s="12"/>
      <c r="I5" s="11"/>
      <c r="J5" s="11"/>
      <c r="K5" s="11"/>
      <c r="L5" s="32"/>
      <c r="M5" s="32"/>
      <c r="N5" s="33"/>
      <c r="O5" s="33"/>
      <c r="P5" s="33"/>
      <c r="Q5" s="33"/>
      <c r="R5" s="33"/>
      <c r="S5" s="33"/>
      <c r="T5" s="33"/>
    </row>
    <row r="6" spans="1:20" s="3" customFormat="1" ht="15">
      <c r="A6" s="9"/>
      <c r="B6" s="13"/>
      <c r="C6" s="11"/>
      <c r="D6" s="11"/>
      <c r="E6" s="11"/>
      <c r="F6" s="11"/>
      <c r="G6" s="12"/>
      <c r="H6" s="12"/>
      <c r="I6" s="11"/>
      <c r="J6" s="11"/>
      <c r="K6" s="11"/>
      <c r="L6" s="32"/>
      <c r="M6" s="32"/>
      <c r="N6" s="33"/>
      <c r="O6" s="33"/>
      <c r="P6" s="33"/>
      <c r="Q6" s="33"/>
      <c r="R6" s="33"/>
      <c r="S6" s="33"/>
      <c r="T6" s="33"/>
    </row>
    <row r="7" spans="1:20" ht="56.4">
      <c r="A7" s="14"/>
      <c r="B7" s="15" t="s">
        <v>1578</v>
      </c>
      <c r="C7" s="15" t="s">
        <v>380</v>
      </c>
      <c r="D7" s="15" t="s">
        <v>1579</v>
      </c>
      <c r="E7" s="15" t="s">
        <v>382</v>
      </c>
      <c r="F7" s="15" t="s">
        <v>1580</v>
      </c>
      <c r="G7" s="16" t="s">
        <v>1581</v>
      </c>
      <c r="H7" s="17" t="s">
        <v>1582</v>
      </c>
      <c r="I7" s="15" t="s">
        <v>1583</v>
      </c>
      <c r="J7" s="34" t="s">
        <v>1584</v>
      </c>
      <c r="K7" s="35" t="s">
        <v>1585</v>
      </c>
      <c r="L7" s="35" t="s">
        <v>7</v>
      </c>
      <c r="M7" s="14"/>
      <c r="N7" s="14"/>
      <c r="O7" s="14"/>
      <c r="P7" s="14"/>
      <c r="Q7" s="40"/>
      <c r="R7" s="14"/>
      <c r="S7" s="14"/>
    </row>
    <row r="8" spans="1:20" ht="42.75" customHeight="1">
      <c r="A8" s="14"/>
      <c r="B8" s="18" t="s">
        <v>1586</v>
      </c>
      <c r="C8" s="18" t="s">
        <v>1587</v>
      </c>
      <c r="D8" s="18"/>
      <c r="E8" s="18" t="s">
        <v>389</v>
      </c>
      <c r="F8" s="18" t="s">
        <v>1588</v>
      </c>
      <c r="G8" s="19" t="s">
        <v>1589</v>
      </c>
      <c r="H8" s="19" t="s">
        <v>1590</v>
      </c>
      <c r="I8" s="18" t="s">
        <v>1591</v>
      </c>
      <c r="J8" s="18" t="s">
        <v>1592</v>
      </c>
      <c r="K8" s="36" t="s">
        <v>1593</v>
      </c>
      <c r="L8" s="36" t="s">
        <v>1594</v>
      </c>
      <c r="M8" s="14"/>
      <c r="N8" s="14"/>
      <c r="O8" s="14"/>
      <c r="P8" s="14"/>
      <c r="Q8" s="40"/>
      <c r="R8" s="14"/>
      <c r="S8" s="14"/>
    </row>
    <row r="9" spans="1:20">
      <c r="A9" s="14"/>
      <c r="B9" s="456">
        <v>1000</v>
      </c>
      <c r="C9" s="456" t="s">
        <v>1595</v>
      </c>
      <c r="D9" s="464">
        <v>0.3</v>
      </c>
      <c r="E9" s="467" t="s">
        <v>1596</v>
      </c>
      <c r="F9" s="464">
        <v>0.18</v>
      </c>
      <c r="G9" s="456">
        <f>ROUND(B9*F9,0)</f>
        <v>180</v>
      </c>
      <c r="H9" s="456">
        <v>100</v>
      </c>
      <c r="I9" s="456">
        <v>620</v>
      </c>
      <c r="J9" s="456">
        <f>ROUND(I9*3.5,0)</f>
        <v>2170</v>
      </c>
      <c r="K9" s="37" t="s">
        <v>1482</v>
      </c>
      <c r="L9" s="38"/>
      <c r="M9" s="14"/>
      <c r="N9" s="14"/>
      <c r="O9" s="14"/>
      <c r="P9" s="14"/>
      <c r="Q9" s="40"/>
      <c r="R9" s="14"/>
      <c r="S9" s="14"/>
    </row>
    <row r="10" spans="1:20">
      <c r="A10" s="14"/>
      <c r="B10" s="457"/>
      <c r="C10" s="457"/>
      <c r="D10" s="465"/>
      <c r="E10" s="469"/>
      <c r="F10" s="465"/>
      <c r="G10" s="457"/>
      <c r="H10" s="457"/>
      <c r="I10" s="457"/>
      <c r="J10" s="457"/>
      <c r="K10" s="37" t="s">
        <v>1597</v>
      </c>
      <c r="L10" s="38"/>
      <c r="M10" s="14"/>
      <c r="N10" s="14"/>
      <c r="O10" s="14"/>
      <c r="P10" s="14"/>
      <c r="Q10" s="40"/>
      <c r="R10" s="14"/>
      <c r="S10" s="14"/>
    </row>
    <row r="11" spans="1:20">
      <c r="A11" s="14"/>
      <c r="B11" s="457"/>
      <c r="C11" s="457"/>
      <c r="D11" s="465"/>
      <c r="E11" s="469"/>
      <c r="F11" s="465"/>
      <c r="G11" s="457"/>
      <c r="H11" s="457"/>
      <c r="I11" s="457"/>
      <c r="J11" s="457"/>
      <c r="K11" s="37" t="s">
        <v>1394</v>
      </c>
      <c r="L11" s="38"/>
      <c r="M11" s="14"/>
      <c r="N11" s="14"/>
      <c r="O11" s="14"/>
      <c r="P11" s="14"/>
      <c r="Q11" s="40"/>
      <c r="R11" s="14"/>
      <c r="S11" s="14"/>
    </row>
    <row r="12" spans="1:20">
      <c r="A12" s="14"/>
      <c r="B12" s="457"/>
      <c r="C12" s="457"/>
      <c r="D12" s="465"/>
      <c r="E12" s="468"/>
      <c r="F12" s="466"/>
      <c r="G12" s="458"/>
      <c r="H12" s="458"/>
      <c r="I12" s="458"/>
      <c r="J12" s="458"/>
      <c r="K12" s="37" t="s">
        <v>1395</v>
      </c>
      <c r="L12" s="38"/>
      <c r="M12" s="14"/>
      <c r="N12" s="14"/>
      <c r="O12" s="14"/>
      <c r="P12" s="14"/>
      <c r="Q12" s="40"/>
      <c r="R12" s="14"/>
      <c r="S12" s="14"/>
    </row>
    <row r="13" spans="1:20">
      <c r="A13" s="14"/>
      <c r="B13" s="457"/>
      <c r="C13" s="457"/>
      <c r="D13" s="465"/>
      <c r="E13" s="467" t="s">
        <v>1598</v>
      </c>
      <c r="F13" s="464">
        <v>0.06</v>
      </c>
      <c r="G13" s="456">
        <f>ROUND(B9*F13,0)</f>
        <v>60</v>
      </c>
      <c r="H13" s="456">
        <v>60</v>
      </c>
      <c r="I13" s="456">
        <v>250</v>
      </c>
      <c r="J13" s="456">
        <f>ROUND(I13*3.5,0)</f>
        <v>875</v>
      </c>
      <c r="K13" s="37" t="s">
        <v>1380</v>
      </c>
      <c r="L13" s="38"/>
      <c r="M13" s="14"/>
      <c r="N13" s="14"/>
      <c r="O13" s="14"/>
      <c r="P13" s="14"/>
      <c r="Q13" s="40"/>
      <c r="R13" s="14"/>
      <c r="S13" s="14"/>
    </row>
    <row r="14" spans="1:20">
      <c r="A14" s="14"/>
      <c r="B14" s="457"/>
      <c r="C14" s="457"/>
      <c r="D14" s="465"/>
      <c r="E14" s="469"/>
      <c r="F14" s="465"/>
      <c r="G14" s="457"/>
      <c r="H14" s="457"/>
      <c r="I14" s="457"/>
      <c r="J14" s="457"/>
      <c r="K14" s="37" t="s">
        <v>1599</v>
      </c>
      <c r="L14" s="38"/>
      <c r="M14" s="14"/>
      <c r="N14" s="14"/>
      <c r="O14" s="14"/>
      <c r="P14" s="14"/>
      <c r="Q14" s="40"/>
      <c r="R14" s="14"/>
      <c r="S14" s="14"/>
    </row>
    <row r="15" spans="1:20">
      <c r="A15" s="14"/>
      <c r="B15" s="457"/>
      <c r="C15" s="457"/>
      <c r="D15" s="465"/>
      <c r="E15" s="468"/>
      <c r="F15" s="466"/>
      <c r="G15" s="458"/>
      <c r="H15" s="458"/>
      <c r="I15" s="458"/>
      <c r="J15" s="458"/>
      <c r="K15" s="37" t="s">
        <v>1600</v>
      </c>
      <c r="L15" s="38"/>
      <c r="M15" s="14"/>
      <c r="N15" s="14"/>
      <c r="O15" s="14"/>
      <c r="P15" s="14"/>
      <c r="Q15" s="40"/>
      <c r="R15" s="14"/>
      <c r="S15" s="14"/>
    </row>
    <row r="16" spans="1:20">
      <c r="A16" s="14"/>
      <c r="B16" s="457"/>
      <c r="C16" s="457"/>
      <c r="D16" s="465"/>
      <c r="E16" s="467" t="s">
        <v>1601</v>
      </c>
      <c r="F16" s="464">
        <v>0.06</v>
      </c>
      <c r="G16" s="456">
        <f>ROUND(B9*F16,0)</f>
        <v>60</v>
      </c>
      <c r="H16" s="456">
        <v>60</v>
      </c>
      <c r="I16" s="456">
        <v>230</v>
      </c>
      <c r="J16" s="456">
        <f>ROUND(I16*3.5,0)</f>
        <v>805</v>
      </c>
      <c r="K16" s="37" t="s">
        <v>1380</v>
      </c>
      <c r="L16" s="38"/>
      <c r="M16" s="14"/>
      <c r="N16" s="14"/>
      <c r="O16" s="14"/>
      <c r="P16" s="14"/>
      <c r="Q16" s="40"/>
      <c r="R16" s="14"/>
      <c r="S16" s="14"/>
    </row>
    <row r="17" spans="1:19">
      <c r="A17" s="14"/>
      <c r="B17" s="457"/>
      <c r="C17" s="457"/>
      <c r="D17" s="465"/>
      <c r="E17" s="469"/>
      <c r="F17" s="465"/>
      <c r="G17" s="457"/>
      <c r="H17" s="457"/>
      <c r="I17" s="457"/>
      <c r="J17" s="457"/>
      <c r="K17" s="37" t="s">
        <v>1426</v>
      </c>
      <c r="L17" s="38"/>
      <c r="M17" s="14"/>
      <c r="N17" s="14"/>
      <c r="O17" s="14"/>
      <c r="P17" s="14"/>
      <c r="Q17" s="40"/>
      <c r="R17" s="14"/>
      <c r="S17" s="14"/>
    </row>
    <row r="18" spans="1:19">
      <c r="A18" s="14"/>
      <c r="B18" s="457"/>
      <c r="C18" s="457"/>
      <c r="D18" s="465"/>
      <c r="E18" s="469"/>
      <c r="F18" s="465"/>
      <c r="G18" s="457"/>
      <c r="H18" s="457"/>
      <c r="I18" s="457"/>
      <c r="J18" s="457"/>
      <c r="K18" s="37" t="s">
        <v>1602</v>
      </c>
      <c r="L18" s="38"/>
      <c r="M18" s="14"/>
      <c r="N18" s="14"/>
      <c r="O18" s="14"/>
      <c r="P18" s="14"/>
      <c r="Q18" s="40"/>
      <c r="R18" s="14"/>
      <c r="S18" s="14"/>
    </row>
    <row r="19" spans="1:19">
      <c r="A19" s="14"/>
      <c r="B19" s="457"/>
      <c r="C19" s="457"/>
      <c r="D19" s="465"/>
      <c r="E19" s="469"/>
      <c r="F19" s="465"/>
      <c r="G19" s="457"/>
      <c r="H19" s="457"/>
      <c r="I19" s="457"/>
      <c r="J19" s="457"/>
      <c r="K19" s="37" t="s">
        <v>1434</v>
      </c>
      <c r="L19" s="38"/>
      <c r="M19" s="14"/>
      <c r="N19" s="14"/>
      <c r="O19" s="14"/>
      <c r="P19" s="14"/>
      <c r="Q19" s="40"/>
      <c r="R19" s="14"/>
      <c r="S19" s="14"/>
    </row>
    <row r="20" spans="1:19">
      <c r="A20" s="14"/>
      <c r="B20" s="457"/>
      <c r="C20" s="457"/>
      <c r="D20" s="465"/>
      <c r="E20" s="469"/>
      <c r="F20" s="465"/>
      <c r="G20" s="457"/>
      <c r="H20" s="457"/>
      <c r="I20" s="457"/>
      <c r="J20" s="457"/>
      <c r="K20" s="37" t="s">
        <v>1603</v>
      </c>
      <c r="L20" s="38"/>
      <c r="M20" s="14"/>
      <c r="N20" s="14"/>
      <c r="O20" s="14"/>
      <c r="P20" s="14"/>
      <c r="Q20" s="40"/>
      <c r="R20" s="14"/>
      <c r="S20" s="14"/>
    </row>
    <row r="21" spans="1:19">
      <c r="A21" s="14"/>
      <c r="B21" s="457"/>
      <c r="C21" s="458"/>
      <c r="D21" s="466"/>
      <c r="E21" s="468"/>
      <c r="F21" s="466"/>
      <c r="G21" s="458"/>
      <c r="H21" s="458"/>
      <c r="I21" s="458"/>
      <c r="J21" s="458"/>
      <c r="K21" s="37" t="s">
        <v>1438</v>
      </c>
      <c r="L21" s="38"/>
      <c r="M21" s="14"/>
      <c r="N21" s="14"/>
      <c r="O21" s="14"/>
      <c r="P21" s="14"/>
      <c r="Q21" s="40"/>
      <c r="R21" s="14"/>
      <c r="S21" s="14"/>
    </row>
    <row r="22" spans="1:19">
      <c r="A22" s="14"/>
      <c r="B22" s="457"/>
      <c r="C22" s="456" t="s">
        <v>1444</v>
      </c>
      <c r="D22" s="464">
        <v>0.25</v>
      </c>
      <c r="E22" s="467" t="s">
        <v>1604</v>
      </c>
      <c r="F22" s="464">
        <v>0.05</v>
      </c>
      <c r="G22" s="456">
        <f>ROUND(B9*F22,0)</f>
        <v>50</v>
      </c>
      <c r="H22" s="456">
        <v>50</v>
      </c>
      <c r="I22" s="456">
        <v>50</v>
      </c>
      <c r="J22" s="456">
        <f>ROUND(I22*3.5,0)</f>
        <v>175</v>
      </c>
      <c r="K22" s="37" t="s">
        <v>1448</v>
      </c>
      <c r="L22" s="38"/>
      <c r="M22" s="14"/>
      <c r="N22" s="14"/>
      <c r="O22" s="14"/>
      <c r="P22" s="14"/>
      <c r="Q22" s="40"/>
      <c r="R22" s="14"/>
      <c r="S22" s="14"/>
    </row>
    <row r="23" spans="1:19">
      <c r="A23" s="14"/>
      <c r="B23" s="457"/>
      <c r="C23" s="457"/>
      <c r="D23" s="465"/>
      <c r="E23" s="469"/>
      <c r="F23" s="465"/>
      <c r="G23" s="457"/>
      <c r="H23" s="457"/>
      <c r="I23" s="457"/>
      <c r="J23" s="457"/>
      <c r="K23" s="37" t="s">
        <v>1605</v>
      </c>
      <c r="L23" s="38"/>
      <c r="M23" s="14"/>
      <c r="N23" s="14"/>
      <c r="O23" s="14"/>
      <c r="P23" s="14"/>
      <c r="Q23" s="40"/>
      <c r="R23" s="14"/>
      <c r="S23" s="14"/>
    </row>
    <row r="24" spans="1:19">
      <c r="A24" s="14"/>
      <c r="B24" s="457"/>
      <c r="C24" s="457"/>
      <c r="D24" s="465"/>
      <c r="E24" s="468"/>
      <c r="F24" s="466"/>
      <c r="G24" s="458"/>
      <c r="H24" s="458"/>
      <c r="I24" s="458"/>
      <c r="J24" s="458"/>
      <c r="K24" s="37" t="s">
        <v>1606</v>
      </c>
      <c r="L24" s="38"/>
      <c r="M24" s="14"/>
      <c r="N24" s="14"/>
      <c r="O24" s="14"/>
      <c r="P24" s="14"/>
      <c r="Q24" s="40"/>
      <c r="R24" s="14"/>
      <c r="S24" s="14"/>
    </row>
    <row r="25" spans="1:19">
      <c r="A25" s="14"/>
      <c r="B25" s="457"/>
      <c r="C25" s="457"/>
      <c r="D25" s="465"/>
      <c r="E25" s="467" t="s">
        <v>1458</v>
      </c>
      <c r="F25" s="464">
        <v>0.02</v>
      </c>
      <c r="G25" s="456">
        <f>ROUND(B9*F25,0)</f>
        <v>20</v>
      </c>
      <c r="H25" s="456">
        <v>20</v>
      </c>
      <c r="I25" s="456">
        <v>110</v>
      </c>
      <c r="J25" s="456">
        <f>ROUND(I25*3.5,0)</f>
        <v>385</v>
      </c>
      <c r="K25" s="37" t="s">
        <v>1605</v>
      </c>
      <c r="L25" s="38"/>
      <c r="M25" s="14"/>
      <c r="N25" s="14"/>
      <c r="O25" s="14"/>
      <c r="P25" s="14"/>
      <c r="Q25" s="40"/>
      <c r="R25" s="14"/>
      <c r="S25" s="14"/>
    </row>
    <row r="26" spans="1:19">
      <c r="A26" s="14"/>
      <c r="B26" s="457"/>
      <c r="C26" s="457"/>
      <c r="D26" s="465"/>
      <c r="E26" s="468"/>
      <c r="F26" s="466"/>
      <c r="G26" s="458"/>
      <c r="H26" s="458"/>
      <c r="I26" s="458"/>
      <c r="J26" s="458"/>
      <c r="K26" s="37" t="s">
        <v>1458</v>
      </c>
      <c r="L26" s="38"/>
      <c r="M26" s="14"/>
      <c r="N26" s="14"/>
      <c r="O26" s="14"/>
      <c r="P26" s="14"/>
      <c r="Q26" s="40"/>
      <c r="R26" s="14"/>
      <c r="S26" s="14"/>
    </row>
    <row r="27" spans="1:19">
      <c r="A27" s="14"/>
      <c r="B27" s="457"/>
      <c r="C27" s="457"/>
      <c r="D27" s="465"/>
      <c r="E27" s="467" t="s">
        <v>1466</v>
      </c>
      <c r="F27" s="464">
        <v>0.12</v>
      </c>
      <c r="G27" s="456">
        <f>ROUND(B9*F27,0)</f>
        <v>120</v>
      </c>
      <c r="H27" s="456">
        <v>70</v>
      </c>
      <c r="I27" s="456">
        <v>110</v>
      </c>
      <c r="J27" s="456">
        <f>ROUND(I27*3.5,0)</f>
        <v>385</v>
      </c>
      <c r="K27" s="37" t="s">
        <v>1466</v>
      </c>
      <c r="L27" s="38"/>
      <c r="M27" s="14"/>
      <c r="N27" s="14"/>
      <c r="O27" s="14"/>
      <c r="P27" s="14"/>
      <c r="Q27" s="40"/>
      <c r="R27" s="14"/>
      <c r="S27" s="14"/>
    </row>
    <row r="28" spans="1:19">
      <c r="A28" s="14"/>
      <c r="B28" s="457"/>
      <c r="C28" s="457"/>
      <c r="D28" s="465"/>
      <c r="E28" s="468"/>
      <c r="F28" s="466"/>
      <c r="G28" s="458"/>
      <c r="H28" s="458"/>
      <c r="I28" s="458"/>
      <c r="J28" s="458"/>
      <c r="K28" s="37" t="s">
        <v>1470</v>
      </c>
      <c r="L28" s="38"/>
      <c r="M28" s="14"/>
      <c r="N28" s="14"/>
      <c r="O28" s="14"/>
      <c r="P28" s="14"/>
      <c r="Q28" s="40"/>
      <c r="R28" s="14"/>
      <c r="S28" s="14"/>
    </row>
    <row r="29" spans="1:19">
      <c r="A29" s="14"/>
      <c r="B29" s="457"/>
      <c r="C29" s="457"/>
      <c r="D29" s="465"/>
      <c r="E29" s="470" t="s">
        <v>1471</v>
      </c>
      <c r="F29" s="464">
        <v>0.03</v>
      </c>
      <c r="G29" s="456">
        <f>ROUND(B9*F29,0)</f>
        <v>30</v>
      </c>
      <c r="H29" s="456">
        <v>20</v>
      </c>
      <c r="I29" s="456">
        <v>60</v>
      </c>
      <c r="J29" s="456">
        <f t="shared" ref="J29" si="0">ROUND(I29*3.5,0)</f>
        <v>210</v>
      </c>
      <c r="K29" s="37" t="s">
        <v>1471</v>
      </c>
      <c r="L29" s="38"/>
      <c r="M29" s="14"/>
      <c r="N29" s="14"/>
      <c r="O29" s="14"/>
      <c r="P29" s="14"/>
      <c r="Q29" s="40"/>
      <c r="R29" s="14"/>
      <c r="S29" s="14"/>
    </row>
    <row r="30" spans="1:19">
      <c r="A30" s="14"/>
      <c r="B30" s="457"/>
      <c r="C30" s="457"/>
      <c r="D30" s="465"/>
      <c r="E30" s="471"/>
      <c r="F30" s="466"/>
      <c r="G30" s="458"/>
      <c r="H30" s="458"/>
      <c r="I30" s="458"/>
      <c r="J30" s="458"/>
      <c r="K30" s="37" t="s">
        <v>1607</v>
      </c>
      <c r="L30" s="38"/>
      <c r="M30" s="14"/>
      <c r="N30" s="14"/>
      <c r="O30" s="14"/>
      <c r="P30" s="14"/>
      <c r="Q30" s="40"/>
      <c r="R30" s="14"/>
      <c r="S30" s="14"/>
    </row>
    <row r="31" spans="1:19">
      <c r="A31" s="14"/>
      <c r="B31" s="457"/>
      <c r="C31" s="457"/>
      <c r="D31" s="465"/>
      <c r="E31" s="470" t="s">
        <v>1478</v>
      </c>
      <c r="F31" s="464">
        <v>0.02</v>
      </c>
      <c r="G31" s="456">
        <f>ROUND(B9*F31,0)</f>
        <v>20</v>
      </c>
      <c r="H31" s="456">
        <v>20</v>
      </c>
      <c r="I31" s="456">
        <v>30</v>
      </c>
      <c r="J31" s="456">
        <f t="shared" ref="J31" si="1">ROUND(I31*3.5,0)</f>
        <v>105</v>
      </c>
      <c r="K31" s="37" t="s">
        <v>1608</v>
      </c>
      <c r="L31" s="38"/>
      <c r="M31" s="14"/>
      <c r="N31" s="14"/>
      <c r="O31" s="14"/>
      <c r="P31" s="14"/>
      <c r="Q31" s="40"/>
      <c r="R31" s="14"/>
      <c r="S31" s="14"/>
    </row>
    <row r="32" spans="1:19">
      <c r="A32" s="14"/>
      <c r="B32" s="457"/>
      <c r="C32" s="457"/>
      <c r="D32" s="465"/>
      <c r="E32" s="472"/>
      <c r="F32" s="465"/>
      <c r="G32" s="457"/>
      <c r="H32" s="457"/>
      <c r="I32" s="457"/>
      <c r="J32" s="457"/>
      <c r="K32" s="37" t="s">
        <v>1609</v>
      </c>
      <c r="L32" s="38"/>
      <c r="M32" s="14"/>
      <c r="N32" s="14"/>
      <c r="O32" s="14"/>
      <c r="P32" s="14"/>
      <c r="Q32" s="40"/>
      <c r="R32" s="14"/>
      <c r="S32" s="14"/>
    </row>
    <row r="33" spans="1:19">
      <c r="A33" s="14"/>
      <c r="B33" s="457"/>
      <c r="C33" s="457"/>
      <c r="D33" s="465"/>
      <c r="E33" s="471"/>
      <c r="F33" s="466"/>
      <c r="G33" s="458"/>
      <c r="H33" s="458"/>
      <c r="I33" s="458"/>
      <c r="J33" s="458"/>
      <c r="K33" s="37" t="s">
        <v>1610</v>
      </c>
      <c r="L33" s="38"/>
      <c r="M33" s="14"/>
      <c r="N33" s="14"/>
      <c r="O33" s="14"/>
      <c r="P33" s="14"/>
      <c r="Q33" s="40"/>
      <c r="R33" s="14"/>
      <c r="S33" s="14"/>
    </row>
    <row r="34" spans="1:19">
      <c r="A34" s="14"/>
      <c r="B34" s="457"/>
      <c r="C34" s="457"/>
      <c r="D34" s="465"/>
      <c r="E34" s="467" t="s">
        <v>1485</v>
      </c>
      <c r="F34" s="464">
        <v>0.01</v>
      </c>
      <c r="G34" s="456">
        <f>ROUND(B9*F34,0)</f>
        <v>10</v>
      </c>
      <c r="H34" s="456">
        <v>10</v>
      </c>
      <c r="I34" s="456">
        <v>20</v>
      </c>
      <c r="J34" s="456">
        <f t="shared" ref="J34" si="2">ROUND(I34*3.5,0)</f>
        <v>70</v>
      </c>
      <c r="K34" s="37" t="s">
        <v>1611</v>
      </c>
      <c r="L34" s="38"/>
      <c r="M34" s="14"/>
      <c r="N34" s="14"/>
      <c r="O34" s="14"/>
      <c r="P34" s="14"/>
      <c r="Q34" s="40"/>
      <c r="R34" s="14"/>
      <c r="S34" s="14"/>
    </row>
    <row r="35" spans="1:19">
      <c r="A35" s="14"/>
      <c r="B35" s="457"/>
      <c r="C35" s="458"/>
      <c r="D35" s="466"/>
      <c r="E35" s="468"/>
      <c r="F35" s="466"/>
      <c r="G35" s="458"/>
      <c r="H35" s="458"/>
      <c r="I35" s="458"/>
      <c r="J35" s="458"/>
      <c r="K35" s="37" t="s">
        <v>1489</v>
      </c>
      <c r="L35" s="38"/>
      <c r="M35" s="39"/>
      <c r="N35" s="40"/>
      <c r="O35" s="14"/>
      <c r="P35" s="14"/>
      <c r="Q35" s="14"/>
      <c r="R35" s="14"/>
      <c r="S35" s="40"/>
    </row>
    <row r="36" spans="1:19">
      <c r="A36" s="14"/>
      <c r="B36" s="457"/>
      <c r="C36" s="456" t="s">
        <v>1490</v>
      </c>
      <c r="D36" s="464">
        <v>0.12</v>
      </c>
      <c r="E36" s="467" t="s">
        <v>1612</v>
      </c>
      <c r="F36" s="464">
        <v>0.06</v>
      </c>
      <c r="G36" s="456">
        <f>ROUND(B9*F36,0)</f>
        <v>60</v>
      </c>
      <c r="H36" s="456">
        <v>60</v>
      </c>
      <c r="I36" s="456">
        <v>60</v>
      </c>
      <c r="J36" s="456">
        <f>ROUND(I36*3.5,0)</f>
        <v>210</v>
      </c>
      <c r="K36" s="37" t="s">
        <v>1494</v>
      </c>
      <c r="L36" s="38"/>
      <c r="M36" s="39"/>
      <c r="N36" s="40"/>
      <c r="O36" s="14"/>
      <c r="P36" s="14"/>
      <c r="Q36" s="14"/>
      <c r="R36" s="14"/>
      <c r="S36" s="40"/>
    </row>
    <row r="37" spans="1:19">
      <c r="A37" s="14"/>
      <c r="B37" s="457"/>
      <c r="C37" s="457"/>
      <c r="D37" s="465"/>
      <c r="E37" s="469"/>
      <c r="F37" s="465"/>
      <c r="G37" s="457"/>
      <c r="H37" s="457"/>
      <c r="I37" s="457"/>
      <c r="J37" s="457"/>
      <c r="K37" s="41" t="s">
        <v>1613</v>
      </c>
      <c r="L37" s="38"/>
      <c r="M37" s="39"/>
      <c r="N37" s="40"/>
      <c r="O37" s="14"/>
      <c r="P37" s="14"/>
      <c r="Q37" s="14"/>
      <c r="R37" s="14"/>
      <c r="S37" s="40"/>
    </row>
    <row r="38" spans="1:19">
      <c r="A38" s="14"/>
      <c r="B38" s="457"/>
      <c r="C38" s="457"/>
      <c r="D38" s="465"/>
      <c r="E38" s="468"/>
      <c r="F38" s="466"/>
      <c r="G38" s="458"/>
      <c r="H38" s="458"/>
      <c r="I38" s="458"/>
      <c r="J38" s="458"/>
      <c r="K38" s="41" t="s">
        <v>1614</v>
      </c>
      <c r="L38" s="38"/>
      <c r="M38" s="39"/>
      <c r="N38" s="40"/>
      <c r="O38" s="14"/>
      <c r="P38" s="14"/>
      <c r="Q38" s="14"/>
      <c r="R38" s="14"/>
      <c r="S38" s="40"/>
    </row>
    <row r="39" spans="1:19">
      <c r="A39" s="14"/>
      <c r="B39" s="457"/>
      <c r="C39" s="458"/>
      <c r="D39" s="466"/>
      <c r="E39" s="23" t="s">
        <v>1465</v>
      </c>
      <c r="F39" s="24">
        <v>0.06</v>
      </c>
      <c r="G39" s="25">
        <f>ROUND(B9*F39,0)</f>
        <v>60</v>
      </c>
      <c r="H39" s="25">
        <v>35</v>
      </c>
      <c r="I39" s="25">
        <v>130</v>
      </c>
      <c r="J39" s="25">
        <f>ROUND(I39*3.5,0)</f>
        <v>455</v>
      </c>
      <c r="K39" s="37" t="s">
        <v>1465</v>
      </c>
      <c r="L39" s="38"/>
      <c r="M39" s="39"/>
      <c r="N39" s="40"/>
      <c r="O39" s="14"/>
      <c r="P39" s="14"/>
      <c r="Q39" s="14"/>
      <c r="R39" s="14"/>
      <c r="S39" s="40"/>
    </row>
    <row r="40" spans="1:19">
      <c r="A40" s="14"/>
      <c r="B40" s="457"/>
      <c r="C40" s="456" t="s">
        <v>1520</v>
      </c>
      <c r="D40" s="464">
        <v>0.1</v>
      </c>
      <c r="E40" s="467" t="s">
        <v>1521</v>
      </c>
      <c r="F40" s="464">
        <v>0.06</v>
      </c>
      <c r="G40" s="456">
        <f>ROUND(B9*F40,0)</f>
        <v>60</v>
      </c>
      <c r="H40" s="456">
        <v>60</v>
      </c>
      <c r="I40" s="456">
        <v>320</v>
      </c>
      <c r="J40" s="456">
        <f>ROUND(I40*3.5,0)</f>
        <v>1120</v>
      </c>
      <c r="K40" s="37" t="s">
        <v>1524</v>
      </c>
      <c r="L40" s="38"/>
      <c r="M40" s="39"/>
      <c r="N40" s="40"/>
      <c r="O40" s="14"/>
      <c r="P40" s="14"/>
      <c r="Q40" s="14"/>
      <c r="R40" s="14"/>
      <c r="S40" s="40"/>
    </row>
    <row r="41" spans="1:19">
      <c r="A41" s="14"/>
      <c r="B41" s="457"/>
      <c r="C41" s="457"/>
      <c r="D41" s="465"/>
      <c r="E41" s="469"/>
      <c r="F41" s="465"/>
      <c r="G41" s="457"/>
      <c r="H41" s="457"/>
      <c r="I41" s="457"/>
      <c r="J41" s="457"/>
      <c r="K41" s="37" t="s">
        <v>1615</v>
      </c>
      <c r="L41" s="38"/>
      <c r="M41" s="39"/>
      <c r="N41" s="40"/>
      <c r="O41" s="14"/>
      <c r="P41" s="14"/>
      <c r="Q41" s="14"/>
      <c r="R41" s="14"/>
      <c r="S41" s="40"/>
    </row>
    <row r="42" spans="1:19">
      <c r="A42" s="14"/>
      <c r="B42" s="457"/>
      <c r="C42" s="457"/>
      <c r="D42" s="465"/>
      <c r="E42" s="469"/>
      <c r="F42" s="465"/>
      <c r="G42" s="457"/>
      <c r="H42" s="457"/>
      <c r="I42" s="457"/>
      <c r="J42" s="457"/>
      <c r="K42" s="37" t="s">
        <v>1616</v>
      </c>
      <c r="L42" s="38"/>
      <c r="M42" s="39"/>
      <c r="N42" s="40"/>
      <c r="O42" s="14"/>
      <c r="P42" s="14"/>
      <c r="Q42" s="14"/>
      <c r="R42" s="14"/>
      <c r="S42" s="40"/>
    </row>
    <row r="43" spans="1:19">
      <c r="A43" s="14"/>
      <c r="B43" s="457"/>
      <c r="C43" s="457"/>
      <c r="D43" s="465"/>
      <c r="E43" s="468"/>
      <c r="F43" s="466"/>
      <c r="G43" s="458"/>
      <c r="H43" s="458"/>
      <c r="I43" s="458"/>
      <c r="J43" s="458"/>
      <c r="K43" s="37" t="s">
        <v>1533</v>
      </c>
      <c r="L43" s="38"/>
      <c r="M43" s="39"/>
      <c r="N43" s="40"/>
      <c r="O43" s="14"/>
      <c r="P43" s="14"/>
      <c r="Q43" s="14"/>
      <c r="R43" s="14"/>
      <c r="S43" s="40"/>
    </row>
    <row r="44" spans="1:19">
      <c r="A44" s="14"/>
      <c r="B44" s="457"/>
      <c r="C44" s="457"/>
      <c r="D44" s="465"/>
      <c r="E44" s="467" t="s">
        <v>1534</v>
      </c>
      <c r="F44" s="464">
        <v>0.02</v>
      </c>
      <c r="G44" s="456">
        <f>ROUND(B9*F44,0)</f>
        <v>20</v>
      </c>
      <c r="H44" s="456">
        <v>20</v>
      </c>
      <c r="I44" s="456">
        <v>100</v>
      </c>
      <c r="J44" s="456">
        <f>ROUND(I44*3.5,0)</f>
        <v>350</v>
      </c>
      <c r="K44" s="37" t="s">
        <v>1524</v>
      </c>
      <c r="L44" s="38"/>
      <c r="M44" s="39"/>
      <c r="N44" s="40"/>
      <c r="O44" s="14"/>
      <c r="P44" s="14"/>
      <c r="Q44" s="14"/>
      <c r="R44" s="14"/>
      <c r="S44" s="40"/>
    </row>
    <row r="45" spans="1:19">
      <c r="A45" s="14"/>
      <c r="B45" s="457"/>
      <c r="C45" s="457"/>
      <c r="D45" s="465"/>
      <c r="E45" s="469"/>
      <c r="F45" s="465"/>
      <c r="G45" s="457"/>
      <c r="H45" s="457"/>
      <c r="I45" s="457"/>
      <c r="J45" s="457"/>
      <c r="K45" s="37" t="s">
        <v>1617</v>
      </c>
      <c r="L45" s="38"/>
      <c r="M45" s="39"/>
      <c r="N45" s="40"/>
      <c r="O45" s="14"/>
      <c r="P45" s="14"/>
      <c r="Q45" s="14"/>
      <c r="R45" s="14"/>
      <c r="S45" s="40"/>
    </row>
    <row r="46" spans="1:19">
      <c r="A46" s="14"/>
      <c r="B46" s="457"/>
      <c r="C46" s="457"/>
      <c r="D46" s="465"/>
      <c r="E46" s="469"/>
      <c r="F46" s="465"/>
      <c r="G46" s="457"/>
      <c r="H46" s="457"/>
      <c r="I46" s="457"/>
      <c r="J46" s="457"/>
      <c r="K46" s="37" t="s">
        <v>1618</v>
      </c>
      <c r="L46" s="38"/>
      <c r="M46" s="39"/>
      <c r="N46" s="40"/>
      <c r="O46" s="14"/>
      <c r="P46" s="14"/>
      <c r="Q46" s="14"/>
      <c r="R46" s="14"/>
      <c r="S46" s="40"/>
    </row>
    <row r="47" spans="1:19">
      <c r="A47" s="14"/>
      <c r="B47" s="457"/>
      <c r="C47" s="457"/>
      <c r="D47" s="465"/>
      <c r="E47" s="468"/>
      <c r="F47" s="466"/>
      <c r="G47" s="458"/>
      <c r="H47" s="458"/>
      <c r="I47" s="458"/>
      <c r="J47" s="458"/>
      <c r="K47" s="37" t="s">
        <v>1619</v>
      </c>
      <c r="L47" s="38"/>
      <c r="M47" s="39"/>
      <c r="N47" s="40"/>
      <c r="O47" s="14"/>
      <c r="P47" s="14"/>
      <c r="Q47" s="14"/>
      <c r="R47" s="14"/>
      <c r="S47" s="40"/>
    </row>
    <row r="48" spans="1:19">
      <c r="A48" s="14"/>
      <c r="B48" s="457"/>
      <c r="C48" s="457"/>
      <c r="D48" s="465"/>
      <c r="E48" s="467" t="s">
        <v>1545</v>
      </c>
      <c r="F48" s="464">
        <v>0.02</v>
      </c>
      <c r="G48" s="456">
        <f>ROUND(B9*F48,0)</f>
        <v>20</v>
      </c>
      <c r="H48" s="456">
        <v>20</v>
      </c>
      <c r="I48" s="456">
        <v>120</v>
      </c>
      <c r="J48" s="456">
        <f t="shared" ref="J48" si="3">ROUND(I48*3.5,0)</f>
        <v>420</v>
      </c>
      <c r="K48" s="37" t="s">
        <v>1524</v>
      </c>
      <c r="L48" s="38"/>
      <c r="M48" s="39"/>
      <c r="N48" s="40"/>
      <c r="O48" s="14"/>
      <c r="P48" s="14"/>
      <c r="Q48" s="14"/>
      <c r="R48" s="14"/>
      <c r="S48" s="40"/>
    </row>
    <row r="49" spans="1:20">
      <c r="A49" s="14"/>
      <c r="B49" s="457"/>
      <c r="C49" s="457"/>
      <c r="D49" s="465"/>
      <c r="E49" s="469"/>
      <c r="F49" s="465"/>
      <c r="G49" s="457"/>
      <c r="H49" s="457"/>
      <c r="I49" s="457"/>
      <c r="J49" s="457"/>
      <c r="K49" s="37" t="s">
        <v>1617</v>
      </c>
      <c r="L49" s="38"/>
      <c r="M49" s="39"/>
      <c r="N49" s="40"/>
      <c r="O49" s="14"/>
      <c r="P49" s="14"/>
      <c r="Q49" s="14"/>
      <c r="R49" s="14"/>
      <c r="S49" s="40"/>
    </row>
    <row r="50" spans="1:20">
      <c r="A50" s="14"/>
      <c r="B50" s="457"/>
      <c r="C50" s="458"/>
      <c r="D50" s="466"/>
      <c r="E50" s="468"/>
      <c r="F50" s="466"/>
      <c r="G50" s="458"/>
      <c r="H50" s="458"/>
      <c r="I50" s="458"/>
      <c r="J50" s="458"/>
      <c r="K50" s="37" t="s">
        <v>1620</v>
      </c>
      <c r="L50" s="38"/>
      <c r="M50" s="39"/>
      <c r="N50" s="40"/>
      <c r="O50" s="14"/>
      <c r="P50" s="14"/>
      <c r="Q50" s="14"/>
      <c r="R50" s="14"/>
      <c r="S50" s="40"/>
    </row>
    <row r="51" spans="1:20">
      <c r="A51" s="14"/>
      <c r="B51" s="457"/>
      <c r="C51" s="456" t="s">
        <v>1507</v>
      </c>
      <c r="D51" s="464">
        <v>0.1</v>
      </c>
      <c r="E51" s="467" t="s">
        <v>1507</v>
      </c>
      <c r="F51" s="464">
        <v>0.1</v>
      </c>
      <c r="G51" s="456">
        <f>ROUND(B9*F51,0)</f>
        <v>100</v>
      </c>
      <c r="H51" s="456">
        <v>100</v>
      </c>
      <c r="I51" s="456"/>
      <c r="J51" s="456">
        <f t="shared" ref="J51" si="4">ROUND(I51*3.5,0)</f>
        <v>0</v>
      </c>
      <c r="K51" s="37" t="s">
        <v>1621</v>
      </c>
      <c r="L51" s="38"/>
      <c r="M51" s="39"/>
      <c r="N51" s="40"/>
      <c r="O51" s="14"/>
      <c r="P51" s="14"/>
      <c r="Q51" s="14"/>
      <c r="R51" s="14"/>
      <c r="S51" s="40"/>
    </row>
    <row r="52" spans="1:20">
      <c r="A52" s="14"/>
      <c r="B52" s="457"/>
      <c r="C52" s="458"/>
      <c r="D52" s="466"/>
      <c r="E52" s="468"/>
      <c r="F52" s="466"/>
      <c r="G52" s="458"/>
      <c r="H52" s="458"/>
      <c r="I52" s="458"/>
      <c r="J52" s="458"/>
      <c r="K52" s="37" t="s">
        <v>1514</v>
      </c>
      <c r="L52" s="38"/>
      <c r="M52" s="39"/>
      <c r="N52" s="40"/>
      <c r="O52" s="14"/>
      <c r="P52" s="14"/>
      <c r="Q52" s="14"/>
      <c r="R52" s="14"/>
      <c r="S52" s="40"/>
    </row>
    <row r="53" spans="1:20">
      <c r="A53" s="14"/>
      <c r="B53" s="457"/>
      <c r="C53" s="456" t="s">
        <v>1622</v>
      </c>
      <c r="D53" s="464">
        <v>0.03</v>
      </c>
      <c r="E53" s="467" t="s">
        <v>1550</v>
      </c>
      <c r="F53" s="464">
        <v>0.02</v>
      </c>
      <c r="G53" s="456">
        <f>ROUND(B9*F53,0)</f>
        <v>20</v>
      </c>
      <c r="H53" s="456">
        <v>20</v>
      </c>
      <c r="I53" s="456">
        <v>200</v>
      </c>
      <c r="J53" s="456">
        <f t="shared" ref="J53" si="5">ROUND(I53*3.5,0)</f>
        <v>700</v>
      </c>
      <c r="K53" s="37" t="s">
        <v>1554</v>
      </c>
      <c r="L53" s="38"/>
      <c r="M53" s="39"/>
      <c r="N53" s="40"/>
      <c r="O53" s="14"/>
      <c r="P53" s="14"/>
      <c r="Q53" s="14"/>
      <c r="R53" s="14"/>
      <c r="S53" s="40"/>
    </row>
    <row r="54" spans="1:20">
      <c r="A54" s="14"/>
      <c r="B54" s="457"/>
      <c r="C54" s="457"/>
      <c r="D54" s="465"/>
      <c r="E54" s="468"/>
      <c r="F54" s="466"/>
      <c r="G54" s="458"/>
      <c r="H54" s="458"/>
      <c r="I54" s="458"/>
      <c r="J54" s="458"/>
      <c r="K54" s="37" t="s">
        <v>1623</v>
      </c>
      <c r="L54" s="38"/>
      <c r="M54" s="39"/>
      <c r="N54" s="40"/>
      <c r="O54" s="14"/>
      <c r="P54" s="14"/>
      <c r="Q54" s="14"/>
      <c r="R54" s="14"/>
      <c r="S54" s="40"/>
    </row>
    <row r="55" spans="1:20">
      <c r="A55" s="14"/>
      <c r="B55" s="457"/>
      <c r="C55" s="457"/>
      <c r="D55" s="465"/>
      <c r="E55" s="467" t="s">
        <v>1624</v>
      </c>
      <c r="F55" s="464">
        <v>0.01</v>
      </c>
      <c r="G55" s="456">
        <f>ROUND(B9*F55,0)</f>
        <v>10</v>
      </c>
      <c r="H55" s="456">
        <v>10</v>
      </c>
      <c r="I55" s="456">
        <v>40</v>
      </c>
      <c r="J55" s="456">
        <f>ROUND(I55*3.5,0)</f>
        <v>140</v>
      </c>
      <c r="K55" s="37" t="s">
        <v>1625</v>
      </c>
      <c r="L55" s="38"/>
      <c r="M55" s="39"/>
      <c r="N55" s="40"/>
      <c r="O55" s="14"/>
      <c r="P55" s="14"/>
      <c r="Q55" s="14"/>
      <c r="R55" s="14"/>
      <c r="S55" s="40"/>
    </row>
    <row r="56" spans="1:20">
      <c r="A56" s="14"/>
      <c r="B56" s="457"/>
      <c r="C56" s="458"/>
      <c r="D56" s="466"/>
      <c r="E56" s="468"/>
      <c r="F56" s="466"/>
      <c r="G56" s="458"/>
      <c r="H56" s="458"/>
      <c r="I56" s="458"/>
      <c r="J56" s="458"/>
      <c r="K56" s="37" t="s">
        <v>1624</v>
      </c>
      <c r="L56" s="38"/>
      <c r="M56" s="39"/>
      <c r="N56" s="40"/>
      <c r="O56" s="14"/>
      <c r="P56" s="14"/>
      <c r="Q56" s="14"/>
      <c r="R56" s="14"/>
      <c r="S56" s="40"/>
    </row>
    <row r="57" spans="1:20">
      <c r="A57" s="14"/>
      <c r="B57" s="457"/>
      <c r="C57" s="22" t="s">
        <v>1626</v>
      </c>
      <c r="D57" s="21">
        <v>0.03</v>
      </c>
      <c r="E57" s="23" t="s">
        <v>1627</v>
      </c>
      <c r="F57" s="24">
        <v>0.03</v>
      </c>
      <c r="G57" s="25">
        <f>ROUND(B9*F57,0)</f>
        <v>30</v>
      </c>
      <c r="H57" s="25">
        <v>30</v>
      </c>
      <c r="I57" s="25">
        <v>80</v>
      </c>
      <c r="J57" s="25">
        <f>ROUND(I57*3.5,0)</f>
        <v>280</v>
      </c>
      <c r="K57" s="37" t="s">
        <v>1627</v>
      </c>
      <c r="L57" s="42" t="s">
        <v>1628</v>
      </c>
      <c r="M57" s="39"/>
      <c r="N57" s="40"/>
      <c r="O57" s="14"/>
      <c r="P57" s="14"/>
      <c r="Q57" s="14"/>
      <c r="R57" s="14"/>
      <c r="S57" s="40"/>
    </row>
    <row r="58" spans="1:20" ht="25.8">
      <c r="A58" s="14"/>
      <c r="B58" s="457"/>
      <c r="C58" s="26" t="s">
        <v>1629</v>
      </c>
      <c r="D58" s="21"/>
      <c r="E58" s="23" t="s">
        <v>1629</v>
      </c>
      <c r="F58" s="24"/>
      <c r="G58" s="25">
        <f>ROUND(B9*F58,0)</f>
        <v>0</v>
      </c>
      <c r="H58" s="25"/>
      <c r="I58" s="25"/>
      <c r="J58" s="25">
        <f t="shared" ref="J58" si="6">ROUND(I58*3.5,0)</f>
        <v>0</v>
      </c>
      <c r="K58" s="43"/>
      <c r="L58" s="42" t="s">
        <v>1630</v>
      </c>
      <c r="M58" s="39"/>
      <c r="N58" s="40"/>
      <c r="O58" s="14"/>
      <c r="P58" s="14"/>
      <c r="Q58" s="14"/>
      <c r="R58" s="14"/>
      <c r="S58" s="40"/>
    </row>
    <row r="59" spans="1:20">
      <c r="A59" s="14"/>
      <c r="B59" s="457"/>
      <c r="C59" s="473" t="s">
        <v>1631</v>
      </c>
      <c r="D59" s="464">
        <v>0.04</v>
      </c>
      <c r="E59" s="23" t="s">
        <v>1561</v>
      </c>
      <c r="F59" s="24">
        <v>0.02</v>
      </c>
      <c r="G59" s="25">
        <f>ROUND(B9*F59,0)</f>
        <v>20</v>
      </c>
      <c r="H59" s="25">
        <v>20</v>
      </c>
      <c r="I59" s="25"/>
      <c r="J59" s="25">
        <v>20</v>
      </c>
      <c r="K59" s="43"/>
      <c r="L59" s="42" t="s">
        <v>1632</v>
      </c>
      <c r="M59" s="39"/>
      <c r="N59" s="40"/>
      <c r="O59" s="14"/>
      <c r="P59" s="14"/>
      <c r="Q59" s="14"/>
      <c r="R59" s="14"/>
      <c r="S59" s="40"/>
    </row>
    <row r="60" spans="1:20">
      <c r="A60" s="14"/>
      <c r="B60" s="457"/>
      <c r="C60" s="474"/>
      <c r="D60" s="466"/>
      <c r="E60" s="23" t="s">
        <v>1566</v>
      </c>
      <c r="F60" s="24">
        <v>0.02</v>
      </c>
      <c r="G60" s="25">
        <f>ROUND(B9*F60,0)</f>
        <v>20</v>
      </c>
      <c r="H60" s="25">
        <v>20</v>
      </c>
      <c r="I60" s="25"/>
      <c r="J60" s="25">
        <v>20</v>
      </c>
      <c r="K60" s="43"/>
      <c r="L60" s="42" t="s">
        <v>1632</v>
      </c>
      <c r="M60" s="39"/>
      <c r="N60" s="40"/>
      <c r="O60" s="14"/>
      <c r="P60" s="14"/>
      <c r="Q60" s="14"/>
      <c r="R60" s="14"/>
      <c r="S60" s="40"/>
    </row>
    <row r="61" spans="1:20" ht="27">
      <c r="A61" s="14"/>
      <c r="B61" s="457"/>
      <c r="C61" s="473" t="s">
        <v>729</v>
      </c>
      <c r="D61" s="464">
        <v>0.03</v>
      </c>
      <c r="E61" s="23" t="s">
        <v>1633</v>
      </c>
      <c r="F61" s="24">
        <v>0.01</v>
      </c>
      <c r="G61" s="25">
        <f>ROUND(B9*F61,0)</f>
        <v>10</v>
      </c>
      <c r="H61" s="25">
        <v>10</v>
      </c>
      <c r="I61" s="25"/>
      <c r="J61" s="25">
        <v>10</v>
      </c>
      <c r="K61" s="43"/>
      <c r="L61" s="42" t="s">
        <v>1632</v>
      </c>
      <c r="M61" s="39"/>
      <c r="N61" s="40"/>
      <c r="O61" s="14"/>
      <c r="P61" s="14"/>
      <c r="Q61" s="14"/>
      <c r="R61" s="14"/>
      <c r="S61" s="40"/>
    </row>
    <row r="62" spans="1:20">
      <c r="A62" s="14"/>
      <c r="B62" s="457"/>
      <c r="C62" s="475"/>
      <c r="D62" s="465"/>
      <c r="E62" s="23" t="s">
        <v>1634</v>
      </c>
      <c r="F62" s="24">
        <v>0.01</v>
      </c>
      <c r="G62" s="25">
        <f>ROUND(B9*F62,0)</f>
        <v>10</v>
      </c>
      <c r="H62" s="25">
        <v>10</v>
      </c>
      <c r="I62" s="25"/>
      <c r="J62" s="25">
        <v>10</v>
      </c>
      <c r="K62" s="43"/>
      <c r="L62" s="42" t="s">
        <v>1632</v>
      </c>
      <c r="M62" s="39"/>
      <c r="N62" s="40"/>
      <c r="O62" s="14"/>
      <c r="P62" s="14"/>
      <c r="Q62" s="14"/>
      <c r="R62" s="14"/>
      <c r="S62" s="40"/>
    </row>
    <row r="63" spans="1:20">
      <c r="A63" s="14"/>
      <c r="B63" s="458"/>
      <c r="C63" s="474"/>
      <c r="D63" s="466"/>
      <c r="E63" s="23" t="s">
        <v>1635</v>
      </c>
      <c r="F63" s="24">
        <v>0.01</v>
      </c>
      <c r="G63" s="25">
        <f>ROUND(B9*F63,0)</f>
        <v>10</v>
      </c>
      <c r="H63" s="25">
        <v>10</v>
      </c>
      <c r="I63" s="25"/>
      <c r="J63" s="25">
        <v>10</v>
      </c>
      <c r="K63" s="43"/>
      <c r="L63" s="42" t="s">
        <v>1632</v>
      </c>
      <c r="M63" s="39"/>
      <c r="N63" s="40"/>
      <c r="O63" s="14"/>
      <c r="P63" s="14"/>
      <c r="Q63" s="14"/>
      <c r="R63" s="14"/>
      <c r="S63" s="40"/>
    </row>
    <row r="64" spans="1:20" ht="15.3">
      <c r="A64" s="14"/>
      <c r="B64" s="28" t="s">
        <v>1636</v>
      </c>
      <c r="C64" s="29"/>
      <c r="D64" s="30">
        <f>SUM(D9:D61)</f>
        <v>1</v>
      </c>
      <c r="E64" s="30"/>
      <c r="F64" s="30">
        <f>SUM(F9:F63)</f>
        <v>1.0000000000000002</v>
      </c>
      <c r="G64" s="31">
        <f>SUM(G9:G63)</f>
        <v>1000</v>
      </c>
      <c r="H64" s="31">
        <f>SUM(H9:H63)</f>
        <v>835</v>
      </c>
      <c r="I64" s="29"/>
      <c r="J64" s="29"/>
      <c r="K64" s="29"/>
      <c r="L64" s="44"/>
      <c r="M64" s="45"/>
      <c r="N64" s="39"/>
      <c r="O64" s="40"/>
      <c r="P64" s="14"/>
      <c r="Q64" s="14"/>
      <c r="R64" s="14"/>
      <c r="S64" s="14"/>
      <c r="T64" s="40"/>
    </row>
    <row r="65" spans="1:20" ht="15.3">
      <c r="A65" s="14"/>
      <c r="B65" s="47"/>
      <c r="C65" s="48"/>
      <c r="D65" s="48"/>
      <c r="E65" s="48"/>
      <c r="F65" s="48"/>
      <c r="G65" s="49"/>
      <c r="H65" s="49"/>
      <c r="I65" s="48"/>
      <c r="J65" s="48"/>
      <c r="K65" s="48"/>
      <c r="L65" s="61"/>
      <c r="M65" s="45"/>
      <c r="N65" s="39"/>
      <c r="O65" s="40"/>
      <c r="P65" s="14"/>
      <c r="Q65" s="14"/>
      <c r="R65" s="14"/>
      <c r="S65" s="14"/>
      <c r="T65" s="40"/>
    </row>
    <row r="66" spans="1:20" ht="30.9" hidden="1">
      <c r="A66" s="50" t="s">
        <v>1637</v>
      </c>
      <c r="B66" s="10" t="s">
        <v>1638</v>
      </c>
      <c r="C66" s="51" t="s">
        <v>1639</v>
      </c>
      <c r="D66" s="11"/>
      <c r="E66" s="11"/>
      <c r="F66" s="11"/>
      <c r="G66" s="12"/>
      <c r="H66" s="12"/>
      <c r="I66" s="11"/>
      <c r="J66" s="11"/>
      <c r="K66" s="11"/>
      <c r="L66" s="45"/>
      <c r="M66" s="45"/>
      <c r="N66" s="39"/>
      <c r="O66" s="40"/>
      <c r="P66" s="14"/>
      <c r="Q66" s="14"/>
      <c r="R66" s="14"/>
      <c r="S66" s="14"/>
      <c r="T66" s="40"/>
    </row>
    <row r="67" spans="1:20" ht="15.3" hidden="1">
      <c r="A67" s="50"/>
      <c r="B67" s="13" t="s">
        <v>1640</v>
      </c>
      <c r="C67" s="51"/>
      <c r="D67" s="11"/>
      <c r="E67" s="11"/>
      <c r="F67" s="11"/>
      <c r="G67" s="12"/>
      <c r="H67" s="12"/>
      <c r="I67" s="11"/>
      <c r="J67" s="11"/>
      <c r="K67" s="11"/>
      <c r="L67" s="45"/>
      <c r="M67" s="45"/>
      <c r="N67" s="39"/>
      <c r="O67" s="40"/>
      <c r="P67" s="14"/>
      <c r="Q67" s="14"/>
      <c r="R67" s="14"/>
      <c r="S67" s="14"/>
      <c r="T67" s="40"/>
    </row>
    <row r="68" spans="1:20" ht="42.3" hidden="1">
      <c r="A68" s="14"/>
      <c r="B68" s="15" t="s">
        <v>1578</v>
      </c>
      <c r="C68" s="15" t="s">
        <v>380</v>
      </c>
      <c r="D68" s="15" t="s">
        <v>1579</v>
      </c>
      <c r="E68" s="15" t="s">
        <v>382</v>
      </c>
      <c r="F68" s="15" t="s">
        <v>1580</v>
      </c>
      <c r="G68" s="16" t="s">
        <v>1581</v>
      </c>
      <c r="H68" s="16"/>
      <c r="I68" s="15" t="s">
        <v>1641</v>
      </c>
      <c r="J68" s="15" t="s">
        <v>1584</v>
      </c>
      <c r="K68" s="35" t="s">
        <v>1585</v>
      </c>
      <c r="L68" s="35" t="s">
        <v>7</v>
      </c>
      <c r="M68" s="14"/>
      <c r="N68" s="14"/>
      <c r="O68" s="14"/>
      <c r="P68" s="14"/>
      <c r="Q68" s="40"/>
      <c r="R68" s="14"/>
      <c r="S68" s="14"/>
    </row>
    <row r="69" spans="1:20" ht="42.75" hidden="1" customHeight="1">
      <c r="A69" s="14"/>
      <c r="B69" s="18" t="s">
        <v>1586</v>
      </c>
      <c r="C69" s="18" t="s">
        <v>1587</v>
      </c>
      <c r="D69" s="18"/>
      <c r="E69" s="18" t="s">
        <v>389</v>
      </c>
      <c r="F69" s="18"/>
      <c r="G69" s="19"/>
      <c r="H69" s="19"/>
      <c r="I69" s="18"/>
      <c r="J69" s="18"/>
      <c r="K69" s="36" t="s">
        <v>1593</v>
      </c>
      <c r="L69" s="36" t="s">
        <v>1594</v>
      </c>
      <c r="M69" s="14"/>
      <c r="N69" s="14"/>
      <c r="O69" s="14"/>
      <c r="P69" s="14"/>
      <c r="Q69" s="40"/>
      <c r="R69" s="14"/>
      <c r="S69" s="14"/>
    </row>
    <row r="70" spans="1:20" hidden="1">
      <c r="A70" s="14"/>
      <c r="B70" s="480">
        <v>1000</v>
      </c>
      <c r="C70" s="457" t="s">
        <v>1595</v>
      </c>
      <c r="D70" s="465">
        <v>0.5</v>
      </c>
      <c r="E70" s="467" t="s">
        <v>1598</v>
      </c>
      <c r="F70" s="464">
        <v>0.3</v>
      </c>
      <c r="G70" s="461">
        <f>ROUND(B70*F70,0)</f>
        <v>300</v>
      </c>
      <c r="H70" s="52"/>
      <c r="I70" s="456">
        <v>680</v>
      </c>
      <c r="J70" s="456">
        <f>ROUND(I70*3.5,0)</f>
        <v>2380</v>
      </c>
      <c r="K70" s="37" t="s">
        <v>1380</v>
      </c>
      <c r="L70" s="38" t="s">
        <v>1642</v>
      </c>
      <c r="M70" s="14"/>
      <c r="N70" s="14"/>
      <c r="O70" s="14"/>
      <c r="P70" s="14"/>
      <c r="Q70" s="40"/>
      <c r="R70" s="14"/>
      <c r="S70" s="14"/>
    </row>
    <row r="71" spans="1:20" hidden="1">
      <c r="A71" s="14"/>
      <c r="B71" s="481"/>
      <c r="C71" s="457"/>
      <c r="D71" s="465"/>
      <c r="E71" s="469"/>
      <c r="F71" s="465"/>
      <c r="G71" s="463"/>
      <c r="H71" s="53"/>
      <c r="I71" s="457"/>
      <c r="J71" s="457"/>
      <c r="K71" s="37" t="s">
        <v>1599</v>
      </c>
      <c r="L71" s="38"/>
      <c r="M71" s="14"/>
      <c r="N71" s="14"/>
      <c r="O71" s="14"/>
      <c r="P71" s="14"/>
      <c r="Q71" s="40"/>
      <c r="R71" s="14"/>
      <c r="S71" s="14"/>
    </row>
    <row r="72" spans="1:20" hidden="1">
      <c r="A72" s="14"/>
      <c r="B72" s="481"/>
      <c r="C72" s="457"/>
      <c r="D72" s="465"/>
      <c r="E72" s="468"/>
      <c r="F72" s="466"/>
      <c r="G72" s="462"/>
      <c r="H72" s="54"/>
      <c r="I72" s="458"/>
      <c r="J72" s="458"/>
      <c r="K72" s="37" t="s">
        <v>1600</v>
      </c>
      <c r="L72" s="38"/>
      <c r="M72" s="14"/>
      <c r="N72" s="14"/>
      <c r="O72" s="14"/>
      <c r="P72" s="14"/>
      <c r="Q72" s="40"/>
      <c r="R72" s="14"/>
      <c r="S72" s="14"/>
    </row>
    <row r="73" spans="1:20" hidden="1">
      <c r="A73" s="14"/>
      <c r="B73" s="481"/>
      <c r="C73" s="457"/>
      <c r="D73" s="465"/>
      <c r="E73" s="467" t="s">
        <v>1601</v>
      </c>
      <c r="F73" s="464">
        <v>0.2</v>
      </c>
      <c r="G73" s="461">
        <f>ROUND(B70*F73,0)</f>
        <v>200</v>
      </c>
      <c r="H73" s="52"/>
      <c r="I73" s="456">
        <v>380</v>
      </c>
      <c r="J73" s="456">
        <f>ROUND(I73*3.5,0)</f>
        <v>1330</v>
      </c>
      <c r="K73" s="37" t="s">
        <v>1380</v>
      </c>
      <c r="L73" s="38" t="s">
        <v>1642</v>
      </c>
      <c r="M73" s="14"/>
      <c r="N73" s="14"/>
      <c r="O73" s="14"/>
      <c r="P73" s="14"/>
      <c r="Q73" s="40"/>
      <c r="R73" s="14"/>
      <c r="S73" s="14"/>
    </row>
    <row r="74" spans="1:20" hidden="1">
      <c r="A74" s="14"/>
      <c r="B74" s="481"/>
      <c r="C74" s="457"/>
      <c r="D74" s="465"/>
      <c r="E74" s="469"/>
      <c r="F74" s="465"/>
      <c r="G74" s="463"/>
      <c r="H74" s="53"/>
      <c r="I74" s="457"/>
      <c r="J74" s="457"/>
      <c r="K74" s="37" t="s">
        <v>1426</v>
      </c>
      <c r="L74" s="38"/>
      <c r="M74" s="14"/>
      <c r="N74" s="14"/>
      <c r="O74" s="14"/>
      <c r="P74" s="14"/>
      <c r="Q74" s="40"/>
      <c r="R74" s="14"/>
      <c r="S74" s="14"/>
    </row>
    <row r="75" spans="1:20" hidden="1">
      <c r="A75" s="14"/>
      <c r="B75" s="481"/>
      <c r="C75" s="457"/>
      <c r="D75" s="465"/>
      <c r="E75" s="469"/>
      <c r="F75" s="465"/>
      <c r="G75" s="463"/>
      <c r="H75" s="53"/>
      <c r="I75" s="457"/>
      <c r="J75" s="457"/>
      <c r="K75" s="37" t="s">
        <v>1602</v>
      </c>
      <c r="L75" s="38"/>
      <c r="M75" s="14"/>
      <c r="N75" s="14"/>
      <c r="O75" s="14"/>
      <c r="P75" s="14"/>
      <c r="Q75" s="40"/>
      <c r="R75" s="14"/>
      <c r="S75" s="14"/>
    </row>
    <row r="76" spans="1:20" hidden="1">
      <c r="A76" s="14"/>
      <c r="B76" s="481"/>
      <c r="C76" s="457"/>
      <c r="D76" s="465"/>
      <c r="E76" s="469"/>
      <c r="F76" s="465"/>
      <c r="G76" s="463"/>
      <c r="H76" s="53"/>
      <c r="I76" s="457"/>
      <c r="J76" s="457"/>
      <c r="K76" s="37" t="s">
        <v>1434</v>
      </c>
      <c r="L76" s="38"/>
      <c r="M76" s="14"/>
      <c r="N76" s="14"/>
      <c r="O76" s="14"/>
      <c r="P76" s="14"/>
      <c r="Q76" s="40"/>
      <c r="R76" s="14"/>
      <c r="S76" s="14"/>
    </row>
    <row r="77" spans="1:20" hidden="1">
      <c r="A77" s="14"/>
      <c r="B77" s="481"/>
      <c r="C77" s="457"/>
      <c r="D77" s="465"/>
      <c r="E77" s="469"/>
      <c r="F77" s="465"/>
      <c r="G77" s="463"/>
      <c r="H77" s="53"/>
      <c r="I77" s="457"/>
      <c r="J77" s="457"/>
      <c r="K77" s="37" t="s">
        <v>1603</v>
      </c>
      <c r="L77" s="38"/>
      <c r="M77" s="14"/>
      <c r="N77" s="14"/>
      <c r="O77" s="14"/>
      <c r="P77" s="14"/>
      <c r="Q77" s="40"/>
      <c r="R77" s="14"/>
      <c r="S77" s="14"/>
    </row>
    <row r="78" spans="1:20" hidden="1">
      <c r="A78" s="14"/>
      <c r="B78" s="481"/>
      <c r="C78" s="458"/>
      <c r="D78" s="466"/>
      <c r="E78" s="468"/>
      <c r="F78" s="466"/>
      <c r="G78" s="462"/>
      <c r="H78" s="54"/>
      <c r="I78" s="458"/>
      <c r="J78" s="458"/>
      <c r="K78" s="37" t="s">
        <v>1438</v>
      </c>
      <c r="L78" s="38"/>
      <c r="M78" s="14"/>
      <c r="N78" s="14"/>
      <c r="O78" s="14"/>
      <c r="P78" s="14"/>
      <c r="Q78" s="40"/>
      <c r="R78" s="14"/>
      <c r="S78" s="14"/>
    </row>
    <row r="79" spans="1:20" hidden="1">
      <c r="A79" s="14"/>
      <c r="B79" s="481"/>
      <c r="C79" s="456" t="s">
        <v>1444</v>
      </c>
      <c r="D79" s="464">
        <v>0.16</v>
      </c>
      <c r="E79" s="467" t="s">
        <v>1604</v>
      </c>
      <c r="F79" s="464">
        <v>0.03</v>
      </c>
      <c r="G79" s="461">
        <f>ROUND(B70*F79,0)</f>
        <v>30</v>
      </c>
      <c r="H79" s="52"/>
      <c r="I79" s="456">
        <v>180</v>
      </c>
      <c r="J79" s="456">
        <f>ROUND(I79*3.5,0)</f>
        <v>630</v>
      </c>
      <c r="K79" s="37" t="s">
        <v>1448</v>
      </c>
      <c r="L79" s="38"/>
      <c r="M79" s="14"/>
      <c r="N79" s="14"/>
      <c r="O79" s="14"/>
      <c r="P79" s="14"/>
      <c r="Q79" s="40"/>
      <c r="R79" s="14"/>
      <c r="S79" s="14"/>
    </row>
    <row r="80" spans="1:20" hidden="1">
      <c r="A80" s="14"/>
      <c r="B80" s="481"/>
      <c r="C80" s="457"/>
      <c r="D80" s="465"/>
      <c r="E80" s="469"/>
      <c r="F80" s="465"/>
      <c r="G80" s="463"/>
      <c r="H80" s="53"/>
      <c r="I80" s="457"/>
      <c r="J80" s="457"/>
      <c r="K80" s="37" t="s">
        <v>1605</v>
      </c>
      <c r="L80" s="38"/>
      <c r="M80" s="14"/>
      <c r="N80" s="14"/>
      <c r="O80" s="14"/>
      <c r="P80" s="14"/>
      <c r="Q80" s="40"/>
      <c r="R80" s="14"/>
      <c r="S80" s="14"/>
    </row>
    <row r="81" spans="1:19" hidden="1">
      <c r="A81" s="14"/>
      <c r="B81" s="481"/>
      <c r="C81" s="457"/>
      <c r="D81" s="465"/>
      <c r="E81" s="468"/>
      <c r="F81" s="466"/>
      <c r="G81" s="462"/>
      <c r="H81" s="54"/>
      <c r="I81" s="458"/>
      <c r="J81" s="458"/>
      <c r="K81" s="37" t="s">
        <v>1606</v>
      </c>
      <c r="L81" s="38"/>
      <c r="M81" s="14"/>
      <c r="N81" s="14"/>
      <c r="O81" s="14"/>
      <c r="P81" s="14"/>
      <c r="Q81" s="40"/>
      <c r="R81" s="14"/>
      <c r="S81" s="14"/>
    </row>
    <row r="82" spans="1:19" hidden="1">
      <c r="A82" s="14"/>
      <c r="B82" s="481"/>
      <c r="C82" s="457"/>
      <c r="D82" s="465"/>
      <c r="E82" s="467" t="s">
        <v>1458</v>
      </c>
      <c r="F82" s="464">
        <v>0.04</v>
      </c>
      <c r="G82" s="461">
        <f>ROUND(B70*F82,0)</f>
        <v>40</v>
      </c>
      <c r="H82" s="52"/>
      <c r="I82" s="456">
        <v>200</v>
      </c>
      <c r="J82" s="456">
        <f>ROUND(I82*3.5,0)</f>
        <v>700</v>
      </c>
      <c r="K82" s="37" t="s">
        <v>1605</v>
      </c>
      <c r="L82" s="38"/>
      <c r="M82" s="14"/>
      <c r="N82" s="14"/>
      <c r="O82" s="14"/>
      <c r="P82" s="14"/>
      <c r="Q82" s="40"/>
      <c r="R82" s="14"/>
      <c r="S82" s="14"/>
    </row>
    <row r="83" spans="1:19" hidden="1">
      <c r="A83" s="14"/>
      <c r="B83" s="481"/>
      <c r="C83" s="457"/>
      <c r="D83" s="465"/>
      <c r="E83" s="468"/>
      <c r="F83" s="466"/>
      <c r="G83" s="462"/>
      <c r="H83" s="54"/>
      <c r="I83" s="458"/>
      <c r="J83" s="458"/>
      <c r="K83" s="37" t="s">
        <v>1643</v>
      </c>
      <c r="L83" s="38"/>
      <c r="M83" s="14"/>
      <c r="N83" s="14"/>
      <c r="O83" s="14"/>
      <c r="P83" s="14"/>
      <c r="Q83" s="40"/>
      <c r="R83" s="14"/>
      <c r="S83" s="14"/>
    </row>
    <row r="84" spans="1:19" hidden="1">
      <c r="A84" s="14"/>
      <c r="B84" s="481"/>
      <c r="C84" s="457"/>
      <c r="D84" s="465"/>
      <c r="E84" s="467" t="s">
        <v>1466</v>
      </c>
      <c r="F84" s="464">
        <v>0.06</v>
      </c>
      <c r="G84" s="461">
        <f>ROUND(B70*F84,0)</f>
        <v>60</v>
      </c>
      <c r="H84" s="52"/>
      <c r="I84" s="456">
        <v>250</v>
      </c>
      <c r="J84" s="456">
        <f t="shared" ref="J84" si="7">ROUND(I84*3.5,0)</f>
        <v>875</v>
      </c>
      <c r="K84" s="37" t="s">
        <v>1466</v>
      </c>
      <c r="L84" s="38"/>
      <c r="M84" s="14"/>
      <c r="N84" s="14"/>
      <c r="O84" s="14"/>
      <c r="P84" s="14"/>
      <c r="Q84" s="40"/>
      <c r="R84" s="14"/>
      <c r="S84" s="14"/>
    </row>
    <row r="85" spans="1:19" hidden="1">
      <c r="A85" s="14"/>
      <c r="B85" s="481"/>
      <c r="C85" s="457"/>
      <c r="D85" s="465"/>
      <c r="E85" s="468"/>
      <c r="F85" s="466"/>
      <c r="G85" s="462"/>
      <c r="H85" s="54"/>
      <c r="I85" s="458"/>
      <c r="J85" s="458"/>
      <c r="K85" s="37" t="s">
        <v>1470</v>
      </c>
      <c r="L85" s="38"/>
      <c r="M85" s="14"/>
      <c r="N85" s="14"/>
      <c r="O85" s="14"/>
      <c r="P85" s="14"/>
      <c r="Q85" s="40"/>
      <c r="R85" s="14"/>
      <c r="S85" s="14"/>
    </row>
    <row r="86" spans="1:19" hidden="1">
      <c r="A86" s="14"/>
      <c r="B86" s="481"/>
      <c r="C86" s="457"/>
      <c r="D86" s="465"/>
      <c r="E86" s="470" t="s">
        <v>1471</v>
      </c>
      <c r="F86" s="464">
        <v>0.03</v>
      </c>
      <c r="G86" s="461">
        <f>ROUND(B70*F86,0)</f>
        <v>30</v>
      </c>
      <c r="H86" s="52"/>
      <c r="I86" s="456">
        <v>60</v>
      </c>
      <c r="J86" s="456">
        <f t="shared" ref="J86" si="8">ROUND(I86*3.5,0)</f>
        <v>210</v>
      </c>
      <c r="K86" s="37" t="s">
        <v>1471</v>
      </c>
      <c r="L86" s="38"/>
      <c r="M86" s="14"/>
      <c r="N86" s="14"/>
      <c r="O86" s="14"/>
      <c r="P86" s="14"/>
      <c r="Q86" s="40"/>
      <c r="R86" s="14"/>
      <c r="S86" s="14"/>
    </row>
    <row r="87" spans="1:19" hidden="1">
      <c r="A87" s="14"/>
      <c r="B87" s="481"/>
      <c r="C87" s="457"/>
      <c r="D87" s="465"/>
      <c r="E87" s="471"/>
      <c r="F87" s="466"/>
      <c r="G87" s="462"/>
      <c r="H87" s="54"/>
      <c r="I87" s="458"/>
      <c r="J87" s="458"/>
      <c r="K87" s="37" t="s">
        <v>1607</v>
      </c>
      <c r="L87" s="38"/>
      <c r="M87" s="14"/>
      <c r="N87" s="14"/>
      <c r="O87" s="14"/>
      <c r="P87" s="14"/>
      <c r="Q87" s="40"/>
      <c r="R87" s="14"/>
      <c r="S87" s="14"/>
    </row>
    <row r="88" spans="1:19" hidden="1">
      <c r="A88" s="14"/>
      <c r="B88" s="481"/>
      <c r="C88" s="456" t="s">
        <v>1507</v>
      </c>
      <c r="D88" s="464">
        <v>0.08</v>
      </c>
      <c r="E88" s="467" t="s">
        <v>1507</v>
      </c>
      <c r="F88" s="464">
        <v>0.08</v>
      </c>
      <c r="G88" s="461">
        <f>ROUND(B70*F88,0)</f>
        <v>80</v>
      </c>
      <c r="H88" s="52"/>
      <c r="I88" s="456"/>
      <c r="J88" s="456">
        <f>ROUND(I88*3.5,0)</f>
        <v>0</v>
      </c>
      <c r="K88" s="37" t="s">
        <v>1621</v>
      </c>
      <c r="L88" s="38"/>
      <c r="M88" s="39"/>
      <c r="N88" s="40"/>
      <c r="O88" s="14"/>
      <c r="P88" s="14"/>
      <c r="Q88" s="14"/>
      <c r="R88" s="14"/>
      <c r="S88" s="40"/>
    </row>
    <row r="89" spans="1:19" hidden="1">
      <c r="A89" s="14"/>
      <c r="B89" s="481"/>
      <c r="C89" s="458"/>
      <c r="D89" s="466"/>
      <c r="E89" s="468"/>
      <c r="F89" s="466"/>
      <c r="G89" s="462"/>
      <c r="H89" s="54"/>
      <c r="I89" s="458"/>
      <c r="J89" s="458"/>
      <c r="K89" s="37" t="s">
        <v>1514</v>
      </c>
      <c r="L89" s="38"/>
      <c r="M89" s="39"/>
      <c r="N89" s="40"/>
      <c r="O89" s="14"/>
      <c r="P89" s="14"/>
      <c r="Q89" s="14"/>
      <c r="R89" s="14"/>
      <c r="S89" s="40"/>
    </row>
    <row r="90" spans="1:19" hidden="1">
      <c r="A90" s="14"/>
      <c r="B90" s="481"/>
      <c r="C90" s="456" t="s">
        <v>1490</v>
      </c>
      <c r="D90" s="464">
        <v>7.0000000000000007E-2</v>
      </c>
      <c r="E90" s="467" t="s">
        <v>1612</v>
      </c>
      <c r="F90" s="464">
        <v>0.03</v>
      </c>
      <c r="G90" s="461">
        <f>ROUND(B70*F90,0)</f>
        <v>30</v>
      </c>
      <c r="H90" s="52"/>
      <c r="I90" s="456">
        <v>150</v>
      </c>
      <c r="J90" s="456">
        <f>ROUND(I90*3.5,0)</f>
        <v>525</v>
      </c>
      <c r="K90" s="37" t="s">
        <v>1494</v>
      </c>
      <c r="L90" s="38"/>
      <c r="M90" s="39"/>
      <c r="N90" s="40"/>
      <c r="O90" s="14"/>
      <c r="P90" s="14"/>
      <c r="Q90" s="14"/>
      <c r="R90" s="14"/>
      <c r="S90" s="40"/>
    </row>
    <row r="91" spans="1:19" hidden="1">
      <c r="A91" s="14"/>
      <c r="B91" s="481"/>
      <c r="C91" s="457"/>
      <c r="D91" s="465"/>
      <c r="E91" s="469"/>
      <c r="F91" s="465"/>
      <c r="G91" s="463"/>
      <c r="H91" s="53"/>
      <c r="I91" s="457"/>
      <c r="J91" s="457"/>
      <c r="K91" s="41" t="s">
        <v>1613</v>
      </c>
      <c r="L91" s="38"/>
      <c r="M91" s="39"/>
      <c r="N91" s="40"/>
      <c r="O91" s="14"/>
      <c r="P91" s="14"/>
      <c r="Q91" s="14"/>
      <c r="R91" s="14"/>
      <c r="S91" s="40"/>
    </row>
    <row r="92" spans="1:19" hidden="1">
      <c r="A92" s="14"/>
      <c r="B92" s="481"/>
      <c r="C92" s="457"/>
      <c r="D92" s="465"/>
      <c r="E92" s="468"/>
      <c r="F92" s="466"/>
      <c r="G92" s="462"/>
      <c r="H92" s="54"/>
      <c r="I92" s="458"/>
      <c r="J92" s="458"/>
      <c r="K92" s="41" t="s">
        <v>1614</v>
      </c>
      <c r="L92" s="38"/>
      <c r="M92" s="39"/>
      <c r="N92" s="40"/>
      <c r="O92" s="14"/>
      <c r="P92" s="14"/>
      <c r="Q92" s="14"/>
      <c r="R92" s="14"/>
      <c r="S92" s="40"/>
    </row>
    <row r="93" spans="1:19" hidden="1">
      <c r="A93" s="14"/>
      <c r="B93" s="481"/>
      <c r="C93" s="458"/>
      <c r="D93" s="466"/>
      <c r="E93" s="23" t="s">
        <v>1465</v>
      </c>
      <c r="F93" s="24">
        <v>0.04</v>
      </c>
      <c r="G93" s="55">
        <f>ROUND(B70*F93,0)</f>
        <v>40</v>
      </c>
      <c r="H93" s="55"/>
      <c r="I93" s="25">
        <v>270</v>
      </c>
      <c r="J93" s="25">
        <f>ROUND(I93*3.5,0)</f>
        <v>945</v>
      </c>
      <c r="K93" s="37" t="s">
        <v>1465</v>
      </c>
      <c r="L93" s="38"/>
      <c r="M93" s="39"/>
      <c r="N93" s="40"/>
      <c r="O93" s="14"/>
      <c r="P93" s="14"/>
      <c r="Q93" s="14"/>
      <c r="R93" s="14"/>
      <c r="S93" s="40"/>
    </row>
    <row r="94" spans="1:19" hidden="1">
      <c r="A94" s="14"/>
      <c r="B94" s="481"/>
      <c r="C94" s="456" t="s">
        <v>1520</v>
      </c>
      <c r="D94" s="464">
        <v>0.06</v>
      </c>
      <c r="E94" s="467" t="s">
        <v>1521</v>
      </c>
      <c r="F94" s="464">
        <v>0.06</v>
      </c>
      <c r="G94" s="461">
        <f>ROUND(B70*F94,0)</f>
        <v>60</v>
      </c>
      <c r="H94" s="52"/>
      <c r="I94" s="456">
        <v>380</v>
      </c>
      <c r="J94" s="456">
        <f>ROUND(I94*3.5,0)</f>
        <v>1330</v>
      </c>
      <c r="K94" s="37" t="s">
        <v>1524</v>
      </c>
      <c r="L94" s="38"/>
      <c r="M94" s="39"/>
      <c r="N94" s="40"/>
      <c r="O94" s="14"/>
      <c r="P94" s="14"/>
      <c r="Q94" s="14"/>
      <c r="R94" s="14"/>
      <c r="S94" s="40"/>
    </row>
    <row r="95" spans="1:19" hidden="1">
      <c r="A95" s="14"/>
      <c r="B95" s="481"/>
      <c r="C95" s="457"/>
      <c r="D95" s="465"/>
      <c r="E95" s="469"/>
      <c r="F95" s="465"/>
      <c r="G95" s="463"/>
      <c r="H95" s="53"/>
      <c r="I95" s="457"/>
      <c r="J95" s="457"/>
      <c r="K95" s="37" t="s">
        <v>1615</v>
      </c>
      <c r="L95" s="38"/>
      <c r="M95" s="39"/>
      <c r="N95" s="40"/>
      <c r="O95" s="14"/>
      <c r="P95" s="14"/>
      <c r="Q95" s="14"/>
      <c r="R95" s="14"/>
      <c r="S95" s="40"/>
    </row>
    <row r="96" spans="1:19" hidden="1">
      <c r="A96" s="14"/>
      <c r="B96" s="481"/>
      <c r="C96" s="457"/>
      <c r="D96" s="465"/>
      <c r="E96" s="469"/>
      <c r="F96" s="465"/>
      <c r="G96" s="463"/>
      <c r="H96" s="53"/>
      <c r="I96" s="457"/>
      <c r="J96" s="457"/>
      <c r="K96" s="37" t="s">
        <v>1616</v>
      </c>
      <c r="L96" s="38"/>
      <c r="M96" s="39"/>
      <c r="N96" s="40"/>
      <c r="O96" s="14"/>
      <c r="P96" s="14"/>
      <c r="Q96" s="14"/>
      <c r="R96" s="14"/>
      <c r="S96" s="40"/>
    </row>
    <row r="97" spans="1:20" hidden="1">
      <c r="A97" s="14"/>
      <c r="B97" s="481"/>
      <c r="C97" s="458"/>
      <c r="D97" s="466"/>
      <c r="E97" s="468"/>
      <c r="F97" s="466"/>
      <c r="G97" s="462"/>
      <c r="H97" s="54"/>
      <c r="I97" s="458"/>
      <c r="J97" s="458"/>
      <c r="K97" s="37" t="s">
        <v>1533</v>
      </c>
      <c r="L97" s="38"/>
      <c r="M97" s="39"/>
      <c r="N97" s="40"/>
      <c r="O97" s="14"/>
      <c r="P97" s="14"/>
      <c r="Q97" s="14"/>
      <c r="R97" s="14"/>
      <c r="S97" s="40"/>
    </row>
    <row r="98" spans="1:20" hidden="1">
      <c r="A98" s="14"/>
      <c r="B98" s="481"/>
      <c r="C98" s="456" t="s">
        <v>1644</v>
      </c>
      <c r="D98" s="464">
        <v>0.03</v>
      </c>
      <c r="E98" s="467" t="s">
        <v>1644</v>
      </c>
      <c r="F98" s="464">
        <v>0.03</v>
      </c>
      <c r="G98" s="461">
        <f>ROUND(B70*F98,0)</f>
        <v>30</v>
      </c>
      <c r="H98" s="52"/>
      <c r="I98" s="456">
        <v>120</v>
      </c>
      <c r="J98" s="456">
        <f>ROUND(I98*3.5,0)</f>
        <v>420</v>
      </c>
      <c r="K98" s="37" t="s">
        <v>1645</v>
      </c>
      <c r="L98" s="38"/>
      <c r="M98" s="39"/>
      <c r="N98" s="40"/>
      <c r="O98" s="14"/>
      <c r="P98" s="14"/>
      <c r="Q98" s="14"/>
      <c r="R98" s="14"/>
      <c r="S98" s="40"/>
    </row>
    <row r="99" spans="1:20" hidden="1">
      <c r="A99" s="14"/>
      <c r="B99" s="481"/>
      <c r="C99" s="458"/>
      <c r="D99" s="466"/>
      <c r="E99" s="468"/>
      <c r="F99" s="466"/>
      <c r="G99" s="462"/>
      <c r="H99" s="54"/>
      <c r="I99" s="458"/>
      <c r="J99" s="458"/>
      <c r="K99" s="37" t="s">
        <v>1646</v>
      </c>
      <c r="L99" s="38"/>
      <c r="M99" s="39"/>
      <c r="N99" s="40"/>
      <c r="O99" s="14"/>
      <c r="P99" s="14"/>
      <c r="Q99" s="14"/>
      <c r="R99" s="14"/>
      <c r="S99" s="40"/>
    </row>
    <row r="100" spans="1:20" hidden="1">
      <c r="A100" s="14"/>
      <c r="B100" s="481"/>
      <c r="C100" s="456" t="s">
        <v>1622</v>
      </c>
      <c r="D100" s="464">
        <v>0.03</v>
      </c>
      <c r="E100" s="467" t="s">
        <v>1550</v>
      </c>
      <c r="F100" s="464">
        <v>0.03</v>
      </c>
      <c r="G100" s="461">
        <f>ROUND(B70*F100,0)</f>
        <v>30</v>
      </c>
      <c r="H100" s="52"/>
      <c r="I100" s="456">
        <v>430</v>
      </c>
      <c r="J100" s="456">
        <f>ROUND(I100*3.5,0)</f>
        <v>1505</v>
      </c>
      <c r="K100" s="37" t="s">
        <v>1554</v>
      </c>
      <c r="L100" s="38"/>
      <c r="M100" s="39"/>
      <c r="N100" s="40"/>
      <c r="O100" s="14"/>
      <c r="P100" s="14"/>
      <c r="Q100" s="14"/>
      <c r="R100" s="14"/>
      <c r="S100" s="40"/>
    </row>
    <row r="101" spans="1:20" hidden="1">
      <c r="A101" s="14"/>
      <c r="B101" s="481"/>
      <c r="C101" s="458"/>
      <c r="D101" s="466"/>
      <c r="E101" s="468"/>
      <c r="F101" s="466"/>
      <c r="G101" s="462"/>
      <c r="H101" s="54"/>
      <c r="I101" s="458"/>
      <c r="J101" s="458"/>
      <c r="K101" s="37" t="s">
        <v>1623</v>
      </c>
      <c r="L101" s="38"/>
      <c r="M101" s="39"/>
      <c r="N101" s="40"/>
      <c r="O101" s="14"/>
      <c r="P101" s="14"/>
      <c r="Q101" s="14"/>
      <c r="R101" s="14"/>
      <c r="S101" s="40"/>
    </row>
    <row r="102" spans="1:20" ht="38.700000000000003" hidden="1">
      <c r="A102" s="14"/>
      <c r="B102" s="481"/>
      <c r="C102" s="22" t="s">
        <v>1647</v>
      </c>
      <c r="D102" s="21">
        <v>0.03</v>
      </c>
      <c r="E102" s="56" t="s">
        <v>1648</v>
      </c>
      <c r="F102" s="24">
        <v>0.03</v>
      </c>
      <c r="G102" s="55">
        <f>ROUND(B70*F102,0)</f>
        <v>30</v>
      </c>
      <c r="H102" s="55"/>
      <c r="I102" s="25"/>
      <c r="J102" s="25">
        <f>ROUND(I102*3.5,0)</f>
        <v>0</v>
      </c>
      <c r="K102" s="37" t="s">
        <v>1649</v>
      </c>
      <c r="L102" s="62" t="s">
        <v>1650</v>
      </c>
      <c r="M102" s="39"/>
      <c r="N102" s="40"/>
      <c r="O102" s="14"/>
      <c r="P102" s="14"/>
      <c r="Q102" s="14"/>
      <c r="R102" s="14"/>
      <c r="S102" s="40"/>
    </row>
    <row r="103" spans="1:20" ht="51.6" hidden="1">
      <c r="A103" s="14"/>
      <c r="B103" s="481"/>
      <c r="C103" s="473" t="s">
        <v>1651</v>
      </c>
      <c r="D103" s="464">
        <v>0.02</v>
      </c>
      <c r="E103" s="23" t="s">
        <v>1561</v>
      </c>
      <c r="F103" s="24"/>
      <c r="G103" s="55"/>
      <c r="H103" s="55"/>
      <c r="I103" s="25"/>
      <c r="J103" s="25">
        <f>ROUND(I103*3.5,0)</f>
        <v>0</v>
      </c>
      <c r="K103" s="43"/>
      <c r="L103" s="62" t="s">
        <v>1652</v>
      </c>
      <c r="M103" s="39"/>
      <c r="N103" s="40"/>
      <c r="O103" s="14"/>
      <c r="P103" s="14"/>
      <c r="Q103" s="14"/>
      <c r="R103" s="14"/>
      <c r="S103" s="40"/>
    </row>
    <row r="104" spans="1:20" hidden="1">
      <c r="A104" s="14"/>
      <c r="B104" s="481"/>
      <c r="C104" s="475"/>
      <c r="D104" s="465"/>
      <c r="E104" s="23" t="s">
        <v>1653</v>
      </c>
      <c r="F104" s="24"/>
      <c r="G104" s="55"/>
      <c r="H104" s="55"/>
      <c r="I104" s="25"/>
      <c r="J104" s="25">
        <f t="shared" ref="J104:J108" si="9">ROUND(I104*3.5,0)</f>
        <v>0</v>
      </c>
      <c r="K104" s="43"/>
      <c r="L104" s="42"/>
      <c r="M104" s="39"/>
      <c r="N104" s="40"/>
      <c r="O104" s="14"/>
      <c r="P104" s="14"/>
      <c r="Q104" s="14"/>
      <c r="R104" s="14"/>
      <c r="S104" s="40"/>
    </row>
    <row r="105" spans="1:20" hidden="1">
      <c r="A105" s="14"/>
      <c r="B105" s="481"/>
      <c r="C105" s="474"/>
      <c r="D105" s="466"/>
      <c r="E105" s="23" t="s">
        <v>1566</v>
      </c>
      <c r="F105" s="24"/>
      <c r="G105" s="55"/>
      <c r="H105" s="55"/>
      <c r="I105" s="25"/>
      <c r="J105" s="25">
        <f t="shared" si="9"/>
        <v>0</v>
      </c>
      <c r="K105" s="43"/>
      <c r="L105" s="42"/>
      <c r="M105" s="39"/>
      <c r="N105" s="40"/>
      <c r="O105" s="14"/>
      <c r="P105" s="14"/>
      <c r="Q105" s="14"/>
      <c r="R105" s="14"/>
      <c r="S105" s="40"/>
    </row>
    <row r="106" spans="1:20" ht="38.700000000000003" hidden="1">
      <c r="A106" s="14"/>
      <c r="B106" s="481"/>
      <c r="C106" s="473" t="s">
        <v>729</v>
      </c>
      <c r="D106" s="464">
        <v>0.02</v>
      </c>
      <c r="E106" s="23"/>
      <c r="F106" s="24"/>
      <c r="G106" s="55"/>
      <c r="H106" s="55"/>
      <c r="I106" s="25"/>
      <c r="J106" s="25">
        <f t="shared" si="9"/>
        <v>0</v>
      </c>
      <c r="K106" s="43"/>
      <c r="L106" s="62" t="s">
        <v>1654</v>
      </c>
      <c r="M106" s="39"/>
      <c r="N106" s="40"/>
      <c r="O106" s="14"/>
      <c r="P106" s="14"/>
      <c r="Q106" s="14"/>
      <c r="R106" s="14"/>
      <c r="S106" s="40"/>
    </row>
    <row r="107" spans="1:20" hidden="1">
      <c r="A107" s="14"/>
      <c r="B107" s="481"/>
      <c r="C107" s="475"/>
      <c r="D107" s="465"/>
      <c r="E107" s="23"/>
      <c r="F107" s="24"/>
      <c r="G107" s="55"/>
      <c r="H107" s="55"/>
      <c r="I107" s="25"/>
      <c r="J107" s="25">
        <f t="shared" si="9"/>
        <v>0</v>
      </c>
      <c r="K107" s="43"/>
      <c r="L107" s="38"/>
      <c r="M107" s="39"/>
      <c r="N107" s="40"/>
      <c r="O107" s="14"/>
      <c r="P107" s="14"/>
      <c r="Q107" s="14"/>
      <c r="R107" s="14"/>
      <c r="S107" s="40"/>
    </row>
    <row r="108" spans="1:20" hidden="1">
      <c r="A108" s="14"/>
      <c r="B108" s="482"/>
      <c r="C108" s="474"/>
      <c r="D108" s="466"/>
      <c r="E108" s="23"/>
      <c r="F108" s="24"/>
      <c r="G108" s="55"/>
      <c r="H108" s="55"/>
      <c r="I108" s="25"/>
      <c r="J108" s="25">
        <f t="shared" si="9"/>
        <v>0</v>
      </c>
      <c r="K108" s="43"/>
      <c r="L108" s="38"/>
      <c r="M108" s="39"/>
      <c r="N108" s="40"/>
      <c r="O108" s="14"/>
      <c r="P108" s="14"/>
      <c r="Q108" s="14"/>
      <c r="R108" s="14"/>
      <c r="S108" s="40"/>
    </row>
    <row r="109" spans="1:20" ht="15.3" hidden="1">
      <c r="A109" s="14"/>
      <c r="B109" s="28" t="s">
        <v>1636</v>
      </c>
      <c r="C109" s="29"/>
      <c r="D109" s="30">
        <f>SUM(D70:D106)</f>
        <v>1.0000000000000002</v>
      </c>
      <c r="E109" s="30"/>
      <c r="F109" s="30">
        <f t="shared" ref="F109:J109" si="10">SUM(F70:F106)</f>
        <v>0.96000000000000019</v>
      </c>
      <c r="G109" s="31">
        <f t="shared" si="10"/>
        <v>960</v>
      </c>
      <c r="H109" s="31"/>
      <c r="I109" s="31">
        <f t="shared" si="10"/>
        <v>3100</v>
      </c>
      <c r="J109" s="31">
        <f t="shared" si="10"/>
        <v>10850</v>
      </c>
      <c r="K109" s="29"/>
      <c r="L109" s="44"/>
      <c r="M109" s="45"/>
      <c r="N109" s="39"/>
      <c r="O109" s="40"/>
      <c r="P109" s="14"/>
      <c r="Q109" s="14"/>
      <c r="R109" s="14"/>
      <c r="S109" s="14"/>
      <c r="T109" s="40"/>
    </row>
    <row r="110" spans="1:20">
      <c r="A110" s="14"/>
      <c r="B110" s="14"/>
      <c r="C110" s="14"/>
      <c r="D110" s="14"/>
      <c r="E110" s="14"/>
      <c r="F110" s="14"/>
      <c r="G110" s="57"/>
      <c r="H110" s="57"/>
      <c r="I110" s="14"/>
      <c r="J110" s="14"/>
      <c r="K110" s="14"/>
      <c r="L110" s="14"/>
      <c r="M110" s="14"/>
      <c r="N110" s="39"/>
      <c r="O110" s="40"/>
      <c r="P110" s="14"/>
      <c r="Q110" s="14"/>
      <c r="R110" s="14"/>
      <c r="S110" s="14"/>
      <c r="T110" s="40"/>
    </row>
    <row r="111" spans="1:20" ht="15.3">
      <c r="A111" s="58" t="s">
        <v>1655</v>
      </c>
      <c r="B111" s="59"/>
      <c r="C111" s="14"/>
      <c r="D111" s="14"/>
      <c r="E111" s="14"/>
      <c r="F111" s="14"/>
      <c r="G111" s="57"/>
      <c r="H111" s="57"/>
      <c r="I111" s="14"/>
      <c r="J111" s="14"/>
      <c r="K111" s="14"/>
      <c r="L111" s="14"/>
      <c r="M111" s="14"/>
      <c r="N111" s="39"/>
      <c r="O111" s="40"/>
      <c r="P111" s="14"/>
      <c r="Q111" s="14"/>
      <c r="R111" s="14"/>
      <c r="S111" s="14"/>
      <c r="T111" s="40"/>
    </row>
    <row r="112" spans="1:20" ht="15.3">
      <c r="A112" s="58"/>
      <c r="B112" s="60" t="s">
        <v>1656</v>
      </c>
      <c r="C112" s="14"/>
      <c r="D112" s="14"/>
      <c r="E112" s="14"/>
      <c r="F112" s="14"/>
      <c r="G112" s="57"/>
      <c r="H112" s="57"/>
      <c r="I112" s="14"/>
      <c r="J112" s="14"/>
      <c r="K112" s="14"/>
      <c r="L112" s="14"/>
      <c r="M112" s="14"/>
      <c r="N112" s="39"/>
      <c r="O112" s="40"/>
      <c r="P112" s="14"/>
      <c r="Q112" s="14"/>
      <c r="R112" s="14"/>
      <c r="S112" s="14"/>
      <c r="T112" s="40"/>
    </row>
    <row r="113" spans="1:20" ht="15.3">
      <c r="A113" s="58"/>
      <c r="B113" s="60" t="s">
        <v>1657</v>
      </c>
      <c r="C113" s="14"/>
      <c r="D113" s="14"/>
      <c r="E113" s="14"/>
      <c r="F113" s="14"/>
      <c r="G113" s="57"/>
      <c r="H113" s="57"/>
      <c r="I113" s="14"/>
      <c r="J113" s="14"/>
      <c r="K113" s="14"/>
      <c r="L113" s="14"/>
      <c r="M113" s="14"/>
      <c r="N113" s="39"/>
      <c r="O113" s="40"/>
      <c r="P113" s="14"/>
      <c r="Q113" s="14"/>
      <c r="R113" s="14"/>
      <c r="S113" s="14"/>
      <c r="T113" s="40"/>
    </row>
    <row r="114" spans="1:20" ht="42.3">
      <c r="A114" s="14"/>
      <c r="B114" s="15" t="s">
        <v>1578</v>
      </c>
      <c r="C114" s="15" t="s">
        <v>380</v>
      </c>
      <c r="D114" s="15" t="s">
        <v>1579</v>
      </c>
      <c r="E114" s="15" t="s">
        <v>382</v>
      </c>
      <c r="F114" s="15" t="s">
        <v>1580</v>
      </c>
      <c r="G114" s="16" t="s">
        <v>1581</v>
      </c>
      <c r="H114" s="17" t="s">
        <v>1658</v>
      </c>
      <c r="I114" s="15" t="s">
        <v>1641</v>
      </c>
      <c r="J114" s="15" t="s">
        <v>1584</v>
      </c>
      <c r="K114" s="35" t="s">
        <v>1585</v>
      </c>
      <c r="L114" s="35" t="s">
        <v>7</v>
      </c>
      <c r="M114" s="14"/>
      <c r="N114" s="14"/>
      <c r="O114" s="14"/>
      <c r="P114" s="14"/>
      <c r="Q114" s="40"/>
      <c r="R114" s="14"/>
      <c r="S114" s="14"/>
    </row>
    <row r="115" spans="1:20" ht="42.75" customHeight="1">
      <c r="A115" s="14"/>
      <c r="B115" s="18" t="s">
        <v>1586</v>
      </c>
      <c r="C115" s="18" t="s">
        <v>1587</v>
      </c>
      <c r="D115" s="18"/>
      <c r="E115" s="18" t="s">
        <v>389</v>
      </c>
      <c r="F115" s="18"/>
      <c r="G115" s="19"/>
      <c r="H115" s="19"/>
      <c r="I115" s="18"/>
      <c r="J115" s="18"/>
      <c r="K115" s="36" t="s">
        <v>1593</v>
      </c>
      <c r="L115" s="36"/>
      <c r="M115" s="14"/>
      <c r="N115" s="14"/>
      <c r="O115" s="14"/>
      <c r="P115" s="14"/>
      <c r="Q115" s="40"/>
      <c r="R115" s="14"/>
      <c r="S115" s="14"/>
    </row>
    <row r="116" spans="1:20">
      <c r="A116" s="14"/>
      <c r="B116" s="456">
        <v>1000</v>
      </c>
      <c r="C116" s="456" t="s">
        <v>1595</v>
      </c>
      <c r="D116" s="464">
        <v>0.3</v>
      </c>
      <c r="E116" s="467" t="s">
        <v>1596</v>
      </c>
      <c r="F116" s="464">
        <v>0.2</v>
      </c>
      <c r="G116" s="456">
        <f>ROUND(B116*F116,0)</f>
        <v>200</v>
      </c>
      <c r="H116" s="456">
        <v>100</v>
      </c>
      <c r="I116" s="456">
        <v>620</v>
      </c>
      <c r="J116" s="456">
        <f>ROUND(I116*3.5,0)</f>
        <v>2170</v>
      </c>
      <c r="K116" s="37" t="s">
        <v>1482</v>
      </c>
      <c r="L116" s="38"/>
      <c r="M116" s="14"/>
      <c r="N116" s="14"/>
      <c r="O116" s="14"/>
      <c r="P116" s="14"/>
      <c r="Q116" s="40"/>
      <c r="R116" s="14"/>
      <c r="S116" s="14"/>
    </row>
    <row r="117" spans="1:20">
      <c r="A117" s="14"/>
      <c r="B117" s="457"/>
      <c r="C117" s="457"/>
      <c r="D117" s="465"/>
      <c r="E117" s="469"/>
      <c r="F117" s="465"/>
      <c r="G117" s="457"/>
      <c r="H117" s="457"/>
      <c r="I117" s="457"/>
      <c r="J117" s="457"/>
      <c r="K117" s="37" t="s">
        <v>1597</v>
      </c>
      <c r="L117" s="38"/>
      <c r="M117" s="14"/>
      <c r="N117" s="14"/>
      <c r="O117" s="14"/>
      <c r="P117" s="14"/>
      <c r="Q117" s="40"/>
      <c r="R117" s="14"/>
      <c r="S117" s="14"/>
    </row>
    <row r="118" spans="1:20">
      <c r="A118" s="14"/>
      <c r="B118" s="457"/>
      <c r="C118" s="457"/>
      <c r="D118" s="465"/>
      <c r="E118" s="469"/>
      <c r="F118" s="465"/>
      <c r="G118" s="457"/>
      <c r="H118" s="457"/>
      <c r="I118" s="457"/>
      <c r="J118" s="457"/>
      <c r="K118" s="37" t="s">
        <v>1394</v>
      </c>
      <c r="L118" s="38"/>
      <c r="M118" s="14"/>
      <c r="N118" s="14"/>
      <c r="O118" s="14"/>
      <c r="P118" s="14"/>
      <c r="Q118" s="40"/>
      <c r="R118" s="14"/>
      <c r="S118" s="14"/>
    </row>
    <row r="119" spans="1:20">
      <c r="A119" s="14"/>
      <c r="B119" s="457"/>
      <c r="C119" s="457"/>
      <c r="D119" s="465"/>
      <c r="E119" s="468"/>
      <c r="F119" s="466"/>
      <c r="G119" s="458"/>
      <c r="H119" s="458"/>
      <c r="I119" s="458"/>
      <c r="J119" s="458"/>
      <c r="K119" s="37" t="s">
        <v>1395</v>
      </c>
      <c r="L119" s="38"/>
      <c r="M119" s="14"/>
      <c r="N119" s="14"/>
      <c r="O119" s="14"/>
      <c r="P119" s="14"/>
      <c r="Q119" s="40"/>
      <c r="R119" s="14"/>
      <c r="S119" s="14"/>
    </row>
    <row r="120" spans="1:20">
      <c r="A120" s="14"/>
      <c r="B120" s="457"/>
      <c r="C120" s="457"/>
      <c r="D120" s="465"/>
      <c r="E120" s="467" t="s">
        <v>1598</v>
      </c>
      <c r="F120" s="464">
        <v>0.05</v>
      </c>
      <c r="G120" s="456">
        <f>ROUND(B116*F120,0)</f>
        <v>50</v>
      </c>
      <c r="H120" s="456">
        <v>50</v>
      </c>
      <c r="I120" s="456">
        <v>250</v>
      </c>
      <c r="J120" s="456">
        <f>ROUND(I120*3.5,0)</f>
        <v>875</v>
      </c>
      <c r="K120" s="37" t="s">
        <v>1380</v>
      </c>
      <c r="L120" s="38"/>
      <c r="M120" s="14"/>
      <c r="N120" s="14"/>
      <c r="O120" s="14"/>
      <c r="P120" s="14"/>
      <c r="Q120" s="40"/>
      <c r="R120" s="14"/>
      <c r="S120" s="14"/>
    </row>
    <row r="121" spans="1:20">
      <c r="A121" s="14"/>
      <c r="B121" s="457"/>
      <c r="C121" s="457"/>
      <c r="D121" s="465"/>
      <c r="E121" s="469"/>
      <c r="F121" s="465"/>
      <c r="G121" s="457"/>
      <c r="H121" s="457"/>
      <c r="I121" s="457"/>
      <c r="J121" s="457"/>
      <c r="K121" s="37" t="s">
        <v>1599</v>
      </c>
      <c r="L121" s="38"/>
      <c r="M121" s="14"/>
      <c r="N121" s="14"/>
      <c r="O121" s="14"/>
      <c r="P121" s="14"/>
      <c r="Q121" s="40"/>
      <c r="R121" s="14"/>
      <c r="S121" s="14"/>
    </row>
    <row r="122" spans="1:20">
      <c r="A122" s="14"/>
      <c r="B122" s="457"/>
      <c r="C122" s="457"/>
      <c r="D122" s="465"/>
      <c r="E122" s="468"/>
      <c r="F122" s="466"/>
      <c r="G122" s="458"/>
      <c r="H122" s="458"/>
      <c r="I122" s="458"/>
      <c r="J122" s="458"/>
      <c r="K122" s="37" t="s">
        <v>1600</v>
      </c>
      <c r="L122" s="38"/>
      <c r="M122" s="14"/>
      <c r="N122" s="14"/>
      <c r="O122" s="14"/>
      <c r="P122" s="14"/>
      <c r="Q122" s="40"/>
      <c r="R122" s="14"/>
      <c r="S122" s="14"/>
    </row>
    <row r="123" spans="1:20">
      <c r="A123" s="14"/>
      <c r="B123" s="457"/>
      <c r="C123" s="457"/>
      <c r="D123" s="465"/>
      <c r="E123" s="467" t="s">
        <v>1601</v>
      </c>
      <c r="F123" s="464">
        <v>0.05</v>
      </c>
      <c r="G123" s="456">
        <f>ROUND(B116*F123,0)</f>
        <v>50</v>
      </c>
      <c r="H123" s="456">
        <v>50</v>
      </c>
      <c r="I123" s="456">
        <v>230</v>
      </c>
      <c r="J123" s="456">
        <f>ROUND(I123*3.5,0)</f>
        <v>805</v>
      </c>
      <c r="K123" s="37" t="s">
        <v>1380</v>
      </c>
      <c r="L123" s="38"/>
      <c r="M123" s="14"/>
      <c r="N123" s="14"/>
      <c r="O123" s="14"/>
      <c r="P123" s="14"/>
      <c r="Q123" s="40"/>
      <c r="R123" s="14"/>
      <c r="S123" s="14"/>
    </row>
    <row r="124" spans="1:20">
      <c r="A124" s="14"/>
      <c r="B124" s="457"/>
      <c r="C124" s="457"/>
      <c r="D124" s="465"/>
      <c r="E124" s="469"/>
      <c r="F124" s="465"/>
      <c r="G124" s="457"/>
      <c r="H124" s="457"/>
      <c r="I124" s="457"/>
      <c r="J124" s="457"/>
      <c r="K124" s="37" t="s">
        <v>1426</v>
      </c>
      <c r="L124" s="38"/>
      <c r="M124" s="14"/>
      <c r="N124" s="14"/>
      <c r="O124" s="14"/>
      <c r="P124" s="14"/>
      <c r="Q124" s="40"/>
      <c r="R124" s="14"/>
      <c r="S124" s="14"/>
    </row>
    <row r="125" spans="1:20">
      <c r="A125" s="14"/>
      <c r="B125" s="457"/>
      <c r="C125" s="457"/>
      <c r="D125" s="465"/>
      <c r="E125" s="469"/>
      <c r="F125" s="465"/>
      <c r="G125" s="457"/>
      <c r="H125" s="457"/>
      <c r="I125" s="457"/>
      <c r="J125" s="457"/>
      <c r="K125" s="37" t="s">
        <v>1602</v>
      </c>
      <c r="L125" s="38"/>
      <c r="M125" s="14"/>
      <c r="N125" s="14"/>
      <c r="O125" s="14"/>
      <c r="P125" s="14"/>
      <c r="Q125" s="40"/>
      <c r="R125" s="14"/>
      <c r="S125" s="14"/>
    </row>
    <row r="126" spans="1:20">
      <c r="A126" s="14"/>
      <c r="B126" s="457"/>
      <c r="C126" s="457"/>
      <c r="D126" s="465"/>
      <c r="E126" s="469"/>
      <c r="F126" s="465"/>
      <c r="G126" s="457"/>
      <c r="H126" s="457"/>
      <c r="I126" s="457"/>
      <c r="J126" s="457"/>
      <c r="K126" s="37" t="s">
        <v>1434</v>
      </c>
      <c r="L126" s="38"/>
      <c r="M126" s="14"/>
      <c r="N126" s="14"/>
      <c r="O126" s="14"/>
      <c r="P126" s="14"/>
      <c r="Q126" s="40"/>
      <c r="R126" s="14"/>
      <c r="S126" s="14"/>
    </row>
    <row r="127" spans="1:20">
      <c r="A127" s="14"/>
      <c r="B127" s="457"/>
      <c r="C127" s="457"/>
      <c r="D127" s="465"/>
      <c r="E127" s="469"/>
      <c r="F127" s="465"/>
      <c r="G127" s="457"/>
      <c r="H127" s="457"/>
      <c r="I127" s="457"/>
      <c r="J127" s="457"/>
      <c r="K127" s="37" t="s">
        <v>1603</v>
      </c>
      <c r="L127" s="38"/>
      <c r="M127" s="14"/>
      <c r="N127" s="14"/>
      <c r="O127" s="14"/>
      <c r="P127" s="14"/>
      <c r="Q127" s="40"/>
      <c r="R127" s="14"/>
      <c r="S127" s="14"/>
    </row>
    <row r="128" spans="1:20">
      <c r="A128" s="14"/>
      <c r="B128" s="457"/>
      <c r="C128" s="458"/>
      <c r="D128" s="466"/>
      <c r="E128" s="468"/>
      <c r="F128" s="466"/>
      <c r="G128" s="458"/>
      <c r="H128" s="458"/>
      <c r="I128" s="458"/>
      <c r="J128" s="458"/>
      <c r="K128" s="37" t="s">
        <v>1438</v>
      </c>
      <c r="L128" s="38"/>
      <c r="M128" s="14"/>
      <c r="N128" s="14"/>
      <c r="O128" s="14"/>
      <c r="P128" s="14"/>
      <c r="Q128" s="40"/>
      <c r="R128" s="14"/>
      <c r="S128" s="14"/>
    </row>
    <row r="129" spans="1:19">
      <c r="A129" s="14"/>
      <c r="B129" s="457"/>
      <c r="C129" s="456" t="s">
        <v>1444</v>
      </c>
      <c r="D129" s="464">
        <v>0.25</v>
      </c>
      <c r="E129" s="467" t="s">
        <v>1604</v>
      </c>
      <c r="F129" s="464">
        <v>0.05</v>
      </c>
      <c r="G129" s="456">
        <f>ROUND(B116*F129,0)</f>
        <v>50</v>
      </c>
      <c r="H129" s="456">
        <v>50</v>
      </c>
      <c r="I129" s="456">
        <v>50</v>
      </c>
      <c r="J129" s="456">
        <f>ROUND(I129*3.5,0)</f>
        <v>175</v>
      </c>
      <c r="K129" s="37" t="s">
        <v>1448</v>
      </c>
      <c r="L129" s="38"/>
      <c r="M129" s="14"/>
      <c r="N129" s="14"/>
      <c r="O129" s="14"/>
      <c r="P129" s="14"/>
      <c r="Q129" s="40"/>
      <c r="R129" s="14"/>
      <c r="S129" s="14"/>
    </row>
    <row r="130" spans="1:19">
      <c r="A130" s="14"/>
      <c r="B130" s="457"/>
      <c r="C130" s="457"/>
      <c r="D130" s="465"/>
      <c r="E130" s="469"/>
      <c r="F130" s="465"/>
      <c r="G130" s="457"/>
      <c r="H130" s="457"/>
      <c r="I130" s="457"/>
      <c r="J130" s="457"/>
      <c r="K130" s="37" t="s">
        <v>1605</v>
      </c>
      <c r="L130" s="38"/>
      <c r="M130" s="14"/>
      <c r="N130" s="14"/>
      <c r="O130" s="14"/>
      <c r="P130" s="14"/>
      <c r="Q130" s="40"/>
      <c r="R130" s="14"/>
      <c r="S130" s="14"/>
    </row>
    <row r="131" spans="1:19">
      <c r="A131" s="14"/>
      <c r="B131" s="457"/>
      <c r="C131" s="457"/>
      <c r="D131" s="465"/>
      <c r="E131" s="468"/>
      <c r="F131" s="466"/>
      <c r="G131" s="458"/>
      <c r="H131" s="458"/>
      <c r="I131" s="458"/>
      <c r="J131" s="458"/>
      <c r="K131" s="37" t="s">
        <v>1606</v>
      </c>
      <c r="L131" s="38"/>
      <c r="M131" s="14"/>
      <c r="N131" s="14"/>
      <c r="O131" s="14"/>
      <c r="P131" s="14"/>
      <c r="Q131" s="40"/>
      <c r="R131" s="14"/>
      <c r="S131" s="14"/>
    </row>
    <row r="132" spans="1:19">
      <c r="A132" s="14"/>
      <c r="B132" s="457"/>
      <c r="C132" s="457"/>
      <c r="D132" s="465"/>
      <c r="E132" s="467" t="s">
        <v>1458</v>
      </c>
      <c r="F132" s="464">
        <v>0.02</v>
      </c>
      <c r="G132" s="456">
        <f>ROUND(B116*F132,0)</f>
        <v>20</v>
      </c>
      <c r="H132" s="456">
        <v>20</v>
      </c>
      <c r="I132" s="456">
        <v>110</v>
      </c>
      <c r="J132" s="456">
        <f>ROUND(I132*3.5,0)</f>
        <v>385</v>
      </c>
      <c r="K132" s="37" t="s">
        <v>1605</v>
      </c>
      <c r="L132" s="38"/>
      <c r="M132" s="14"/>
      <c r="N132" s="14"/>
      <c r="O132" s="14"/>
      <c r="P132" s="14"/>
      <c r="Q132" s="40"/>
      <c r="R132" s="14"/>
      <c r="S132" s="14"/>
    </row>
    <row r="133" spans="1:19">
      <c r="A133" s="14"/>
      <c r="B133" s="457"/>
      <c r="C133" s="457"/>
      <c r="D133" s="465"/>
      <c r="E133" s="468"/>
      <c r="F133" s="466"/>
      <c r="G133" s="458"/>
      <c r="H133" s="458"/>
      <c r="I133" s="458"/>
      <c r="J133" s="458"/>
      <c r="K133" s="37" t="s">
        <v>1458</v>
      </c>
      <c r="L133" s="38"/>
      <c r="M133" s="14"/>
      <c r="N133" s="14"/>
      <c r="O133" s="14"/>
      <c r="P133" s="14"/>
      <c r="Q133" s="40"/>
      <c r="R133" s="14"/>
      <c r="S133" s="14"/>
    </row>
    <row r="134" spans="1:19">
      <c r="A134" s="14"/>
      <c r="B134" s="457"/>
      <c r="C134" s="457"/>
      <c r="D134" s="465"/>
      <c r="E134" s="467" t="s">
        <v>1466</v>
      </c>
      <c r="F134" s="464">
        <v>0.12</v>
      </c>
      <c r="G134" s="456">
        <f>ROUND(B116*F134,0)</f>
        <v>120</v>
      </c>
      <c r="H134" s="456">
        <v>70</v>
      </c>
      <c r="I134" s="456">
        <v>110</v>
      </c>
      <c r="J134" s="456">
        <f>ROUND(I134*3.5,0)</f>
        <v>385</v>
      </c>
      <c r="K134" s="37" t="s">
        <v>1466</v>
      </c>
      <c r="L134" s="38"/>
      <c r="M134" s="14"/>
      <c r="N134" s="14"/>
      <c r="O134" s="14"/>
      <c r="P134" s="14"/>
      <c r="Q134" s="40"/>
      <c r="R134" s="14"/>
      <c r="S134" s="14"/>
    </row>
    <row r="135" spans="1:19">
      <c r="A135" s="14"/>
      <c r="B135" s="457"/>
      <c r="C135" s="457"/>
      <c r="D135" s="465"/>
      <c r="E135" s="468"/>
      <c r="F135" s="466"/>
      <c r="G135" s="458"/>
      <c r="H135" s="458"/>
      <c r="I135" s="458"/>
      <c r="J135" s="458"/>
      <c r="K135" s="37" t="s">
        <v>1470</v>
      </c>
      <c r="L135" s="38"/>
      <c r="M135" s="14"/>
      <c r="N135" s="14"/>
      <c r="O135" s="14"/>
      <c r="P135" s="14"/>
      <c r="Q135" s="40"/>
      <c r="R135" s="14"/>
      <c r="S135" s="14"/>
    </row>
    <row r="136" spans="1:19">
      <c r="A136" s="14"/>
      <c r="B136" s="457"/>
      <c r="C136" s="457"/>
      <c r="D136" s="465"/>
      <c r="E136" s="470" t="s">
        <v>1471</v>
      </c>
      <c r="F136" s="464">
        <v>0.03</v>
      </c>
      <c r="G136" s="456">
        <f>ROUND(B116*F136,0)</f>
        <v>30</v>
      </c>
      <c r="H136" s="456">
        <v>20</v>
      </c>
      <c r="I136" s="456">
        <v>60</v>
      </c>
      <c r="J136" s="456">
        <f t="shared" ref="J136" si="11">ROUND(I136*3.5,0)</f>
        <v>210</v>
      </c>
      <c r="K136" s="37" t="s">
        <v>1471</v>
      </c>
      <c r="L136" s="38"/>
      <c r="M136" s="14"/>
      <c r="N136" s="14"/>
      <c r="O136" s="14"/>
      <c r="P136" s="14"/>
      <c r="Q136" s="40"/>
      <c r="R136" s="14"/>
      <c r="S136" s="14"/>
    </row>
    <row r="137" spans="1:19">
      <c r="A137" s="14"/>
      <c r="B137" s="457"/>
      <c r="C137" s="457"/>
      <c r="D137" s="465"/>
      <c r="E137" s="471"/>
      <c r="F137" s="466"/>
      <c r="G137" s="458"/>
      <c r="H137" s="458"/>
      <c r="I137" s="458"/>
      <c r="J137" s="458"/>
      <c r="K137" s="37" t="s">
        <v>1607</v>
      </c>
      <c r="L137" s="38"/>
      <c r="M137" s="14"/>
      <c r="N137" s="14"/>
      <c r="O137" s="14"/>
      <c r="P137" s="14"/>
      <c r="Q137" s="40"/>
      <c r="R137" s="14"/>
      <c r="S137" s="14"/>
    </row>
    <row r="138" spans="1:19">
      <c r="A138" s="14"/>
      <c r="B138" s="457"/>
      <c r="C138" s="457"/>
      <c r="D138" s="465"/>
      <c r="E138" s="470" t="s">
        <v>1478</v>
      </c>
      <c r="F138" s="464">
        <v>0.02</v>
      </c>
      <c r="G138" s="456">
        <f>ROUND(B116*F138,0)</f>
        <v>20</v>
      </c>
      <c r="H138" s="456">
        <v>20</v>
      </c>
      <c r="I138" s="456">
        <v>30</v>
      </c>
      <c r="J138" s="456">
        <f t="shared" ref="J138" si="12">ROUND(I138*3.5,0)</f>
        <v>105</v>
      </c>
      <c r="K138" s="37" t="s">
        <v>1608</v>
      </c>
      <c r="L138" s="38"/>
      <c r="M138" s="14"/>
      <c r="N138" s="14"/>
      <c r="O138" s="14"/>
      <c r="P138" s="14"/>
      <c r="Q138" s="40"/>
      <c r="R138" s="14"/>
      <c r="S138" s="14"/>
    </row>
    <row r="139" spans="1:19">
      <c r="A139" s="14"/>
      <c r="B139" s="457"/>
      <c r="C139" s="457"/>
      <c r="D139" s="465"/>
      <c r="E139" s="472"/>
      <c r="F139" s="465"/>
      <c r="G139" s="457"/>
      <c r="H139" s="457"/>
      <c r="I139" s="457"/>
      <c r="J139" s="457"/>
      <c r="K139" s="37" t="s">
        <v>1609</v>
      </c>
      <c r="L139" s="38"/>
      <c r="M139" s="14"/>
      <c r="N139" s="14"/>
      <c r="O139" s="14"/>
      <c r="P139" s="14"/>
      <c r="Q139" s="40"/>
      <c r="R139" s="14"/>
      <c r="S139" s="14"/>
    </row>
    <row r="140" spans="1:19">
      <c r="A140" s="14"/>
      <c r="B140" s="457"/>
      <c r="C140" s="457"/>
      <c r="D140" s="465"/>
      <c r="E140" s="471"/>
      <c r="F140" s="466"/>
      <c r="G140" s="458"/>
      <c r="H140" s="458"/>
      <c r="I140" s="458"/>
      <c r="J140" s="458"/>
      <c r="K140" s="37" t="s">
        <v>1610</v>
      </c>
      <c r="L140" s="38"/>
      <c r="M140" s="14"/>
      <c r="N140" s="14"/>
      <c r="O140" s="14"/>
      <c r="P140" s="14"/>
      <c r="Q140" s="40"/>
      <c r="R140" s="14"/>
      <c r="S140" s="14"/>
    </row>
    <row r="141" spans="1:19">
      <c r="A141" s="14"/>
      <c r="B141" s="457"/>
      <c r="C141" s="457"/>
      <c r="D141" s="465"/>
      <c r="E141" s="467" t="s">
        <v>1485</v>
      </c>
      <c r="F141" s="464">
        <v>0.01</v>
      </c>
      <c r="G141" s="456">
        <f>ROUND(B116*F141,0)</f>
        <v>10</v>
      </c>
      <c r="H141" s="456">
        <v>10</v>
      </c>
      <c r="I141" s="456">
        <v>20</v>
      </c>
      <c r="J141" s="456">
        <f t="shared" ref="J141" si="13">ROUND(I141*3.5,0)</f>
        <v>70</v>
      </c>
      <c r="K141" s="37" t="s">
        <v>1611</v>
      </c>
      <c r="L141" s="38"/>
      <c r="M141" s="14"/>
      <c r="N141" s="14"/>
      <c r="O141" s="14"/>
      <c r="P141" s="14"/>
      <c r="Q141" s="40"/>
      <c r="R141" s="14"/>
      <c r="S141" s="14"/>
    </row>
    <row r="142" spans="1:19">
      <c r="A142" s="14"/>
      <c r="B142" s="457"/>
      <c r="C142" s="458"/>
      <c r="D142" s="466"/>
      <c r="E142" s="468"/>
      <c r="F142" s="466"/>
      <c r="G142" s="458"/>
      <c r="H142" s="458"/>
      <c r="I142" s="458"/>
      <c r="J142" s="458"/>
      <c r="K142" s="37" t="s">
        <v>1489</v>
      </c>
      <c r="L142" s="38"/>
      <c r="M142" s="39"/>
      <c r="N142" s="40"/>
      <c r="O142" s="14"/>
      <c r="P142" s="14"/>
      <c r="Q142" s="14"/>
      <c r="R142" s="14"/>
      <c r="S142" s="40"/>
    </row>
    <row r="143" spans="1:19">
      <c r="A143" s="14"/>
      <c r="B143" s="457"/>
      <c r="C143" s="456" t="s">
        <v>1490</v>
      </c>
      <c r="D143" s="464">
        <v>0.12</v>
      </c>
      <c r="E143" s="467" t="s">
        <v>1612</v>
      </c>
      <c r="F143" s="464">
        <v>0.08</v>
      </c>
      <c r="G143" s="456">
        <f>ROUND(B116*F143,0)</f>
        <v>80</v>
      </c>
      <c r="H143" s="456">
        <v>60</v>
      </c>
      <c r="I143" s="456">
        <v>60</v>
      </c>
      <c r="J143" s="456">
        <f>ROUND(I143*3.5,0)</f>
        <v>210</v>
      </c>
      <c r="K143" s="37" t="s">
        <v>1494</v>
      </c>
      <c r="L143" s="38"/>
      <c r="M143" s="39"/>
      <c r="N143" s="40"/>
      <c r="O143" s="14"/>
      <c r="P143" s="14"/>
      <c r="Q143" s="14"/>
      <c r="R143" s="14"/>
      <c r="S143" s="40"/>
    </row>
    <row r="144" spans="1:19">
      <c r="A144" s="14"/>
      <c r="B144" s="457"/>
      <c r="C144" s="457"/>
      <c r="D144" s="465"/>
      <c r="E144" s="469"/>
      <c r="F144" s="465"/>
      <c r="G144" s="457"/>
      <c r="H144" s="457"/>
      <c r="I144" s="457"/>
      <c r="J144" s="457"/>
      <c r="K144" s="41" t="s">
        <v>1613</v>
      </c>
      <c r="L144" s="38"/>
      <c r="M144" s="39"/>
      <c r="N144" s="40"/>
      <c r="O144" s="14"/>
      <c r="P144" s="14"/>
      <c r="Q144" s="14"/>
      <c r="R144" s="14"/>
      <c r="S144" s="40"/>
    </row>
    <row r="145" spans="1:19">
      <c r="A145" s="14"/>
      <c r="B145" s="457"/>
      <c r="C145" s="457"/>
      <c r="D145" s="465"/>
      <c r="E145" s="468"/>
      <c r="F145" s="466"/>
      <c r="G145" s="458"/>
      <c r="H145" s="458"/>
      <c r="I145" s="458"/>
      <c r="J145" s="458"/>
      <c r="K145" s="41" t="s">
        <v>1614</v>
      </c>
      <c r="L145" s="38"/>
      <c r="M145" s="39"/>
      <c r="N145" s="40"/>
      <c r="O145" s="14"/>
      <c r="P145" s="14"/>
      <c r="Q145" s="14"/>
      <c r="R145" s="14"/>
      <c r="S145" s="40"/>
    </row>
    <row r="146" spans="1:19">
      <c r="A146" s="14"/>
      <c r="B146" s="457"/>
      <c r="C146" s="458"/>
      <c r="D146" s="466"/>
      <c r="E146" s="23" t="s">
        <v>1465</v>
      </c>
      <c r="F146" s="24">
        <v>0.04</v>
      </c>
      <c r="G146" s="25">
        <f>ROUND(B116*F146,0)</f>
        <v>40</v>
      </c>
      <c r="H146" s="25">
        <v>35</v>
      </c>
      <c r="I146" s="25">
        <v>130</v>
      </c>
      <c r="J146" s="25">
        <f>ROUND(I146*3.5,0)</f>
        <v>455</v>
      </c>
      <c r="K146" s="37" t="s">
        <v>1465</v>
      </c>
      <c r="L146" s="38"/>
      <c r="M146" s="39"/>
      <c r="N146" s="40"/>
      <c r="O146" s="14"/>
      <c r="P146" s="14"/>
      <c r="Q146" s="14"/>
      <c r="R146" s="14"/>
      <c r="S146" s="40"/>
    </row>
    <row r="147" spans="1:19">
      <c r="A147" s="14"/>
      <c r="B147" s="457"/>
      <c r="C147" s="456" t="s">
        <v>1520</v>
      </c>
      <c r="D147" s="464">
        <v>0.1</v>
      </c>
      <c r="E147" s="467" t="s">
        <v>1521</v>
      </c>
      <c r="F147" s="464">
        <v>0.06</v>
      </c>
      <c r="G147" s="456">
        <f>ROUND(B116*F147,0)</f>
        <v>60</v>
      </c>
      <c r="H147" s="456">
        <v>60</v>
      </c>
      <c r="I147" s="456">
        <v>320</v>
      </c>
      <c r="J147" s="456">
        <f>ROUND(I147*3.5,0)</f>
        <v>1120</v>
      </c>
      <c r="K147" s="37" t="s">
        <v>1524</v>
      </c>
      <c r="L147" s="38"/>
      <c r="M147" s="39"/>
      <c r="N147" s="40"/>
      <c r="O147" s="14"/>
      <c r="P147" s="14"/>
      <c r="Q147" s="14"/>
      <c r="R147" s="14"/>
      <c r="S147" s="40"/>
    </row>
    <row r="148" spans="1:19">
      <c r="A148" s="14"/>
      <c r="B148" s="457"/>
      <c r="C148" s="457"/>
      <c r="D148" s="465"/>
      <c r="E148" s="469"/>
      <c r="F148" s="465"/>
      <c r="G148" s="457"/>
      <c r="H148" s="457"/>
      <c r="I148" s="457"/>
      <c r="J148" s="457"/>
      <c r="K148" s="37" t="s">
        <v>1615</v>
      </c>
      <c r="L148" s="38"/>
      <c r="M148" s="39"/>
      <c r="N148" s="40"/>
      <c r="O148" s="14"/>
      <c r="P148" s="14"/>
      <c r="Q148" s="14"/>
      <c r="R148" s="14"/>
      <c r="S148" s="40"/>
    </row>
    <row r="149" spans="1:19">
      <c r="A149" s="14"/>
      <c r="B149" s="457"/>
      <c r="C149" s="457"/>
      <c r="D149" s="465"/>
      <c r="E149" s="469"/>
      <c r="F149" s="465"/>
      <c r="G149" s="457"/>
      <c r="H149" s="457"/>
      <c r="I149" s="457"/>
      <c r="J149" s="457"/>
      <c r="K149" s="37" t="s">
        <v>1616</v>
      </c>
      <c r="L149" s="38"/>
      <c r="M149" s="39"/>
      <c r="N149" s="40"/>
      <c r="O149" s="14"/>
      <c r="P149" s="14"/>
      <c r="Q149" s="14"/>
      <c r="R149" s="14"/>
      <c r="S149" s="40"/>
    </row>
    <row r="150" spans="1:19">
      <c r="A150" s="14"/>
      <c r="B150" s="457"/>
      <c r="C150" s="457"/>
      <c r="D150" s="465"/>
      <c r="E150" s="468"/>
      <c r="F150" s="466"/>
      <c r="G150" s="458"/>
      <c r="H150" s="458"/>
      <c r="I150" s="458"/>
      <c r="J150" s="458"/>
      <c r="K150" s="37" t="s">
        <v>1533</v>
      </c>
      <c r="L150" s="38"/>
      <c r="M150" s="39"/>
      <c r="N150" s="40"/>
      <c r="O150" s="14"/>
      <c r="P150" s="14"/>
      <c r="Q150" s="14"/>
      <c r="R150" s="14"/>
      <c r="S150" s="40"/>
    </row>
    <row r="151" spans="1:19">
      <c r="A151" s="14"/>
      <c r="B151" s="457"/>
      <c r="C151" s="457"/>
      <c r="D151" s="465"/>
      <c r="E151" s="467" t="s">
        <v>1534</v>
      </c>
      <c r="F151" s="464">
        <v>0.02</v>
      </c>
      <c r="G151" s="456">
        <f>ROUND(B116*F151,0)</f>
        <v>20</v>
      </c>
      <c r="H151" s="456">
        <v>20</v>
      </c>
      <c r="I151" s="456">
        <v>100</v>
      </c>
      <c r="J151" s="456">
        <f>ROUND(I151*3.5,0)</f>
        <v>350</v>
      </c>
      <c r="K151" s="37" t="s">
        <v>1524</v>
      </c>
      <c r="L151" s="38"/>
      <c r="M151" s="39"/>
      <c r="N151" s="40"/>
      <c r="O151" s="14"/>
      <c r="P151" s="14"/>
      <c r="Q151" s="14"/>
      <c r="R151" s="14"/>
      <c r="S151" s="40"/>
    </row>
    <row r="152" spans="1:19">
      <c r="A152" s="14"/>
      <c r="B152" s="457"/>
      <c r="C152" s="457"/>
      <c r="D152" s="465"/>
      <c r="E152" s="469"/>
      <c r="F152" s="465"/>
      <c r="G152" s="457"/>
      <c r="H152" s="457"/>
      <c r="I152" s="457"/>
      <c r="J152" s="457"/>
      <c r="K152" s="37" t="s">
        <v>1617</v>
      </c>
      <c r="L152" s="38"/>
      <c r="M152" s="39"/>
      <c r="N152" s="40"/>
      <c r="O152" s="14"/>
      <c r="P152" s="14"/>
      <c r="Q152" s="14"/>
      <c r="R152" s="14"/>
      <c r="S152" s="40"/>
    </row>
    <row r="153" spans="1:19">
      <c r="A153" s="14"/>
      <c r="B153" s="457"/>
      <c r="C153" s="457"/>
      <c r="D153" s="465"/>
      <c r="E153" s="469"/>
      <c r="F153" s="465"/>
      <c r="G153" s="457"/>
      <c r="H153" s="457"/>
      <c r="I153" s="457"/>
      <c r="J153" s="457"/>
      <c r="K153" s="37" t="s">
        <v>1618</v>
      </c>
      <c r="L153" s="38"/>
      <c r="M153" s="39"/>
      <c r="N153" s="40"/>
      <c r="O153" s="14"/>
      <c r="P153" s="14"/>
      <c r="Q153" s="14"/>
      <c r="R153" s="14"/>
      <c r="S153" s="40"/>
    </row>
    <row r="154" spans="1:19">
      <c r="A154" s="14"/>
      <c r="B154" s="457"/>
      <c r="C154" s="457"/>
      <c r="D154" s="465"/>
      <c r="E154" s="468"/>
      <c r="F154" s="466"/>
      <c r="G154" s="458"/>
      <c r="H154" s="458"/>
      <c r="I154" s="458"/>
      <c r="J154" s="458"/>
      <c r="K154" s="37" t="s">
        <v>1619</v>
      </c>
      <c r="L154" s="38"/>
      <c r="M154" s="39"/>
      <c r="N154" s="40"/>
      <c r="O154" s="14"/>
      <c r="P154" s="14"/>
      <c r="Q154" s="14"/>
      <c r="R154" s="14"/>
      <c r="S154" s="40"/>
    </row>
    <row r="155" spans="1:19">
      <c r="A155" s="14"/>
      <c r="B155" s="457"/>
      <c r="C155" s="457"/>
      <c r="D155" s="465"/>
      <c r="E155" s="467" t="s">
        <v>1545</v>
      </c>
      <c r="F155" s="464">
        <v>0.02</v>
      </c>
      <c r="G155" s="456">
        <f>ROUND(B116*F155,0)</f>
        <v>20</v>
      </c>
      <c r="H155" s="456">
        <v>20</v>
      </c>
      <c r="I155" s="456">
        <v>120</v>
      </c>
      <c r="J155" s="456">
        <f t="shared" ref="J155" si="14">ROUND(I155*3.5,0)</f>
        <v>420</v>
      </c>
      <c r="K155" s="37" t="s">
        <v>1524</v>
      </c>
      <c r="L155" s="38"/>
      <c r="M155" s="39"/>
      <c r="N155" s="40"/>
      <c r="O155" s="14"/>
      <c r="P155" s="14"/>
      <c r="Q155" s="14"/>
      <c r="R155" s="14"/>
      <c r="S155" s="40"/>
    </row>
    <row r="156" spans="1:19">
      <c r="A156" s="14"/>
      <c r="B156" s="457"/>
      <c r="C156" s="457"/>
      <c r="D156" s="465"/>
      <c r="E156" s="469"/>
      <c r="F156" s="465"/>
      <c r="G156" s="457"/>
      <c r="H156" s="457"/>
      <c r="I156" s="457"/>
      <c r="J156" s="457"/>
      <c r="K156" s="37" t="s">
        <v>1617</v>
      </c>
      <c r="L156" s="38"/>
      <c r="M156" s="39"/>
      <c r="N156" s="40"/>
      <c r="O156" s="14"/>
      <c r="P156" s="14"/>
      <c r="Q156" s="14"/>
      <c r="R156" s="14"/>
      <c r="S156" s="40"/>
    </row>
    <row r="157" spans="1:19">
      <c r="A157" s="14"/>
      <c r="B157" s="457"/>
      <c r="C157" s="458"/>
      <c r="D157" s="466"/>
      <c r="E157" s="468"/>
      <c r="F157" s="466"/>
      <c r="G157" s="458"/>
      <c r="H157" s="458"/>
      <c r="I157" s="458"/>
      <c r="J157" s="458"/>
      <c r="K157" s="37" t="s">
        <v>1620</v>
      </c>
      <c r="L157" s="38"/>
      <c r="M157" s="39"/>
      <c r="N157" s="40"/>
      <c r="O157" s="14"/>
      <c r="P157" s="14"/>
      <c r="Q157" s="14"/>
      <c r="R157" s="14"/>
      <c r="S157" s="40"/>
    </row>
    <row r="158" spans="1:19">
      <c r="A158" s="14"/>
      <c r="B158" s="457"/>
      <c r="C158" s="456" t="s">
        <v>1507</v>
      </c>
      <c r="D158" s="464">
        <v>0.1</v>
      </c>
      <c r="E158" s="467" t="s">
        <v>1507</v>
      </c>
      <c r="F158" s="464">
        <v>0.1</v>
      </c>
      <c r="G158" s="456">
        <f>ROUND(B116*F158,0)</f>
        <v>100</v>
      </c>
      <c r="H158" s="456">
        <v>100</v>
      </c>
      <c r="I158" s="456"/>
      <c r="J158" s="456">
        <f t="shared" ref="J158" si="15">ROUND(I158*3.5,0)</f>
        <v>0</v>
      </c>
      <c r="K158" s="37" t="s">
        <v>1621</v>
      </c>
      <c r="L158" s="38"/>
      <c r="M158" s="39"/>
      <c r="N158" s="40"/>
      <c r="O158" s="14"/>
      <c r="P158" s="14"/>
      <c r="Q158" s="14"/>
      <c r="R158" s="14"/>
      <c r="S158" s="40"/>
    </row>
    <row r="159" spans="1:19">
      <c r="A159" s="14"/>
      <c r="B159" s="457"/>
      <c r="C159" s="458"/>
      <c r="D159" s="466"/>
      <c r="E159" s="468"/>
      <c r="F159" s="466"/>
      <c r="G159" s="458"/>
      <c r="H159" s="458"/>
      <c r="I159" s="458"/>
      <c r="J159" s="458"/>
      <c r="K159" s="37" t="s">
        <v>1514</v>
      </c>
      <c r="L159" s="38"/>
      <c r="M159" s="39"/>
      <c r="N159" s="40"/>
      <c r="O159" s="14"/>
      <c r="P159" s="14"/>
      <c r="Q159" s="14"/>
      <c r="R159" s="14"/>
      <c r="S159" s="40"/>
    </row>
    <row r="160" spans="1:19">
      <c r="A160" s="14"/>
      <c r="B160" s="457"/>
      <c r="C160" s="456" t="s">
        <v>1622</v>
      </c>
      <c r="D160" s="464">
        <v>0.03</v>
      </c>
      <c r="E160" s="467" t="s">
        <v>1550</v>
      </c>
      <c r="F160" s="464">
        <v>0.01</v>
      </c>
      <c r="G160" s="456">
        <f>ROUND(B116*F160,0)</f>
        <v>10</v>
      </c>
      <c r="H160" s="456">
        <v>10</v>
      </c>
      <c r="I160" s="456">
        <v>200</v>
      </c>
      <c r="J160" s="456">
        <f t="shared" ref="J160" si="16">ROUND(I160*3.5,0)</f>
        <v>700</v>
      </c>
      <c r="K160" s="37" t="s">
        <v>1554</v>
      </c>
      <c r="L160" s="38"/>
      <c r="M160" s="39"/>
      <c r="N160" s="40"/>
      <c r="O160" s="14"/>
      <c r="P160" s="14"/>
      <c r="Q160" s="14"/>
      <c r="R160" s="14"/>
      <c r="S160" s="40"/>
    </row>
    <row r="161" spans="1:20">
      <c r="A161" s="14"/>
      <c r="B161" s="457"/>
      <c r="C161" s="457"/>
      <c r="D161" s="465"/>
      <c r="E161" s="468"/>
      <c r="F161" s="466"/>
      <c r="G161" s="458"/>
      <c r="H161" s="458"/>
      <c r="I161" s="458"/>
      <c r="J161" s="458"/>
      <c r="K161" s="37" t="s">
        <v>1623</v>
      </c>
      <c r="L161" s="38"/>
      <c r="M161" s="39"/>
      <c r="N161" s="40"/>
      <c r="O161" s="14"/>
      <c r="P161" s="14"/>
      <c r="Q161" s="14"/>
      <c r="R161" s="14"/>
      <c r="S161" s="40"/>
    </row>
    <row r="162" spans="1:20">
      <c r="A162" s="14"/>
      <c r="B162" s="457"/>
      <c r="C162" s="457"/>
      <c r="D162" s="465"/>
      <c r="E162" s="467" t="s">
        <v>1624</v>
      </c>
      <c r="F162" s="464">
        <v>0.02</v>
      </c>
      <c r="G162" s="456">
        <f>ROUND(B116*F162,0)</f>
        <v>20</v>
      </c>
      <c r="H162" s="456">
        <v>10</v>
      </c>
      <c r="I162" s="456">
        <v>40</v>
      </c>
      <c r="J162" s="456">
        <f>ROUND(I162*3.5,0)</f>
        <v>140</v>
      </c>
      <c r="K162" s="37" t="s">
        <v>1625</v>
      </c>
      <c r="L162" s="38"/>
      <c r="M162" s="39"/>
      <c r="N162" s="40"/>
      <c r="O162" s="14"/>
      <c r="P162" s="14"/>
      <c r="Q162" s="14"/>
      <c r="R162" s="14"/>
      <c r="S162" s="40"/>
    </row>
    <row r="163" spans="1:20">
      <c r="A163" s="14"/>
      <c r="B163" s="457"/>
      <c r="C163" s="458"/>
      <c r="D163" s="466"/>
      <c r="E163" s="468"/>
      <c r="F163" s="466"/>
      <c r="G163" s="458"/>
      <c r="H163" s="458"/>
      <c r="I163" s="458"/>
      <c r="J163" s="458"/>
      <c r="K163" s="37" t="s">
        <v>1624</v>
      </c>
      <c r="L163" s="38"/>
      <c r="M163" s="39"/>
      <c r="N163" s="40"/>
      <c r="O163" s="14"/>
      <c r="P163" s="14"/>
      <c r="Q163" s="14"/>
      <c r="R163" s="14"/>
      <c r="S163" s="40"/>
    </row>
    <row r="164" spans="1:20">
      <c r="A164" s="14"/>
      <c r="B164" s="457"/>
      <c r="C164" s="22" t="s">
        <v>1626</v>
      </c>
      <c r="D164" s="21">
        <v>0.03</v>
      </c>
      <c r="E164" s="23" t="s">
        <v>1626</v>
      </c>
      <c r="F164" s="24">
        <v>0.03</v>
      </c>
      <c r="G164" s="25">
        <f>ROUND(B116*F164,0)</f>
        <v>30</v>
      </c>
      <c r="H164" s="25">
        <v>30</v>
      </c>
      <c r="I164" s="25">
        <v>80</v>
      </c>
      <c r="J164" s="25">
        <f>ROUND(I164*3.5,0)</f>
        <v>280</v>
      </c>
      <c r="K164" s="37"/>
      <c r="L164" s="42"/>
      <c r="M164" s="39"/>
      <c r="N164" s="40"/>
      <c r="O164" s="14"/>
      <c r="P164" s="14"/>
      <c r="Q164" s="14"/>
      <c r="R164" s="14"/>
      <c r="S164" s="40"/>
    </row>
    <row r="165" spans="1:20">
      <c r="A165" s="14"/>
      <c r="B165" s="457"/>
      <c r="C165" s="473" t="s">
        <v>1659</v>
      </c>
      <c r="D165" s="464">
        <v>0.03</v>
      </c>
      <c r="E165" s="467" t="s">
        <v>1659</v>
      </c>
      <c r="F165" s="464">
        <v>0.03</v>
      </c>
      <c r="G165" s="456">
        <f>ROUND(B116*F165,0)</f>
        <v>30</v>
      </c>
      <c r="H165" s="456">
        <v>30</v>
      </c>
      <c r="I165" s="456"/>
      <c r="J165" s="456">
        <v>30</v>
      </c>
      <c r="K165" s="37" t="s">
        <v>1660</v>
      </c>
      <c r="L165" s="459" t="s">
        <v>1661</v>
      </c>
      <c r="M165" s="39"/>
      <c r="N165" s="40"/>
      <c r="O165" s="14"/>
      <c r="P165" s="14"/>
      <c r="Q165" s="14"/>
      <c r="R165" s="14"/>
      <c r="S165" s="40"/>
    </row>
    <row r="166" spans="1:20">
      <c r="A166" s="14"/>
      <c r="B166" s="457"/>
      <c r="C166" s="474"/>
      <c r="D166" s="466"/>
      <c r="E166" s="468"/>
      <c r="F166" s="466"/>
      <c r="G166" s="458"/>
      <c r="H166" s="458"/>
      <c r="I166" s="458"/>
      <c r="J166" s="458"/>
      <c r="K166" s="37" t="s">
        <v>1662</v>
      </c>
      <c r="L166" s="460"/>
      <c r="M166" s="39"/>
      <c r="N166" s="40"/>
      <c r="O166" s="14"/>
      <c r="P166" s="14"/>
      <c r="Q166" s="14"/>
      <c r="R166" s="14"/>
      <c r="S166" s="40"/>
    </row>
    <row r="167" spans="1:20">
      <c r="A167" s="14"/>
      <c r="B167" s="457"/>
      <c r="C167" s="27" t="s">
        <v>1663</v>
      </c>
      <c r="D167" s="20"/>
      <c r="E167" s="23" t="s">
        <v>532</v>
      </c>
      <c r="F167" s="24"/>
      <c r="G167" s="25">
        <f>ROUND(B116*F167,0)</f>
        <v>0</v>
      </c>
      <c r="H167" s="25"/>
      <c r="I167" s="25"/>
      <c r="J167" s="25">
        <f t="shared" ref="J167" si="17">ROUND(I167*3.5,0)</f>
        <v>0</v>
      </c>
      <c r="K167" s="43"/>
      <c r="L167" s="42"/>
      <c r="M167" s="39"/>
      <c r="N167" s="40"/>
      <c r="O167" s="14"/>
      <c r="P167" s="14"/>
      <c r="Q167" s="14"/>
      <c r="R167" s="14"/>
      <c r="S167" s="40"/>
    </row>
    <row r="168" spans="1:20" ht="25.8">
      <c r="A168" s="14"/>
      <c r="B168" s="457"/>
      <c r="C168" s="473" t="s">
        <v>729</v>
      </c>
      <c r="D168" s="464">
        <v>0.04</v>
      </c>
      <c r="E168" s="23" t="s">
        <v>1664</v>
      </c>
      <c r="F168" s="24">
        <v>0.02</v>
      </c>
      <c r="G168" s="25">
        <f>ROUND(B116*F168,0)</f>
        <v>20</v>
      </c>
      <c r="H168" s="25">
        <v>20</v>
      </c>
      <c r="I168" s="25"/>
      <c r="J168" s="25">
        <v>20</v>
      </c>
      <c r="K168" s="43"/>
      <c r="L168" s="42" t="s">
        <v>1665</v>
      </c>
      <c r="M168" s="39"/>
      <c r="N168" s="40"/>
      <c r="O168" s="14"/>
      <c r="P168" s="14"/>
      <c r="Q168" s="14"/>
      <c r="R168" s="14"/>
      <c r="S168" s="40"/>
    </row>
    <row r="169" spans="1:20" ht="25.8">
      <c r="A169" s="14"/>
      <c r="B169" s="457"/>
      <c r="C169" s="475"/>
      <c r="D169" s="465"/>
      <c r="E169" s="23" t="s">
        <v>1666</v>
      </c>
      <c r="F169" s="24">
        <v>0.02</v>
      </c>
      <c r="G169" s="25">
        <f>ROUND(B116*F169,0)</f>
        <v>20</v>
      </c>
      <c r="H169" s="25">
        <v>20</v>
      </c>
      <c r="I169" s="25"/>
      <c r="J169" s="25">
        <v>20</v>
      </c>
      <c r="K169" s="43"/>
      <c r="L169" s="42" t="s">
        <v>1665</v>
      </c>
      <c r="M169" s="39"/>
      <c r="N169" s="40"/>
      <c r="O169" s="14"/>
      <c r="P169" s="14"/>
      <c r="Q169" s="14"/>
      <c r="R169" s="14"/>
      <c r="S169" s="40"/>
    </row>
    <row r="170" spans="1:20" ht="15.3">
      <c r="A170" s="14"/>
      <c r="B170" s="28" t="s">
        <v>1636</v>
      </c>
      <c r="C170" s="29"/>
      <c r="D170" s="30">
        <f>SUM(D116:D168)</f>
        <v>1</v>
      </c>
      <c r="E170" s="30"/>
      <c r="F170" s="30">
        <f>SUM(F116:F169)</f>
        <v>1</v>
      </c>
      <c r="G170" s="25">
        <f>SUM(G116:G169)</f>
        <v>1000</v>
      </c>
      <c r="H170" s="25">
        <f>SUM(H116:H169)</f>
        <v>805</v>
      </c>
      <c r="I170" s="29"/>
      <c r="J170" s="29"/>
      <c r="K170" s="29"/>
      <c r="L170" s="44"/>
      <c r="M170" s="45"/>
      <c r="N170" s="39"/>
      <c r="O170" s="40"/>
      <c r="P170" s="14"/>
      <c r="Q170" s="14"/>
      <c r="R170" s="14"/>
      <c r="S170" s="14"/>
      <c r="T170" s="40"/>
    </row>
    <row r="171" spans="1:20">
      <c r="A171" s="14"/>
      <c r="B171" s="14"/>
      <c r="C171" s="14"/>
      <c r="D171" s="14"/>
      <c r="E171" s="14"/>
      <c r="F171" s="14"/>
      <c r="G171" s="57"/>
      <c r="H171" s="57"/>
      <c r="I171" s="14"/>
      <c r="J171" s="14"/>
      <c r="K171" s="14"/>
      <c r="L171" s="14"/>
      <c r="M171" s="14"/>
      <c r="N171" s="39"/>
      <c r="O171" s="40"/>
      <c r="P171" s="14"/>
      <c r="Q171" s="14"/>
      <c r="R171" s="14"/>
      <c r="S171" s="14"/>
      <c r="T171" s="40"/>
    </row>
    <row r="172" spans="1:20">
      <c r="A172" s="14"/>
      <c r="B172" s="14"/>
      <c r="C172" s="14"/>
      <c r="D172" s="14"/>
      <c r="E172" s="14"/>
      <c r="F172" s="14"/>
      <c r="G172" s="57"/>
      <c r="H172" s="57"/>
      <c r="I172" s="14"/>
      <c r="J172" s="14"/>
      <c r="K172" s="14"/>
      <c r="L172" s="14"/>
      <c r="M172" s="14"/>
      <c r="N172" s="39"/>
      <c r="O172" s="40"/>
      <c r="P172" s="14"/>
      <c r="Q172" s="14"/>
      <c r="R172" s="14"/>
      <c r="S172" s="14"/>
      <c r="T172" s="40"/>
    </row>
    <row r="173" spans="1:20">
      <c r="A173" s="14"/>
      <c r="B173" s="14"/>
      <c r="C173" s="14"/>
      <c r="D173" s="14"/>
      <c r="E173" s="14"/>
      <c r="F173" s="14"/>
      <c r="G173" s="57"/>
      <c r="H173" s="57"/>
      <c r="I173" s="14"/>
      <c r="J173" s="14"/>
      <c r="K173" s="14"/>
      <c r="L173" s="14"/>
      <c r="M173" s="14"/>
      <c r="N173" s="39"/>
      <c r="O173" s="40"/>
      <c r="P173" s="14"/>
      <c r="Q173" s="14"/>
      <c r="R173" s="14"/>
      <c r="S173" s="14"/>
      <c r="T173" s="40"/>
    </row>
    <row r="174" spans="1:20">
      <c r="A174" s="14"/>
      <c r="B174" s="14"/>
      <c r="C174" s="14"/>
      <c r="D174" s="14"/>
      <c r="E174" s="14"/>
      <c r="F174" s="14"/>
      <c r="G174" s="57"/>
      <c r="H174" s="57"/>
      <c r="I174" s="14"/>
      <c r="J174" s="14"/>
      <c r="K174" s="14"/>
      <c r="L174" s="14"/>
      <c r="M174" s="14"/>
      <c r="N174" s="39"/>
      <c r="O174" s="40"/>
      <c r="P174" s="14"/>
      <c r="Q174" s="14"/>
      <c r="R174" s="14"/>
      <c r="S174" s="14"/>
      <c r="T174" s="40"/>
    </row>
    <row r="175" spans="1:20">
      <c r="A175" s="14"/>
      <c r="B175" s="14"/>
      <c r="C175" s="14"/>
      <c r="D175" s="14"/>
      <c r="E175" s="14"/>
      <c r="F175" s="14"/>
      <c r="G175" s="57"/>
      <c r="H175" s="57"/>
      <c r="I175" s="14"/>
      <c r="J175" s="14"/>
      <c r="K175" s="14"/>
      <c r="L175" s="14"/>
      <c r="M175" s="14"/>
      <c r="N175" s="39"/>
      <c r="O175" s="40"/>
      <c r="P175" s="14"/>
      <c r="Q175" s="14"/>
      <c r="R175" s="14"/>
      <c r="S175" s="14"/>
      <c r="T175" s="40"/>
    </row>
    <row r="176" spans="1:20">
      <c r="A176" s="14"/>
      <c r="B176" s="14"/>
      <c r="C176" s="14"/>
      <c r="D176" s="14"/>
      <c r="E176" s="14"/>
      <c r="F176" s="14"/>
      <c r="G176" s="57"/>
      <c r="H176" s="57"/>
      <c r="I176" s="14"/>
      <c r="J176" s="14"/>
      <c r="K176" s="14"/>
      <c r="L176" s="14"/>
      <c r="M176" s="14"/>
      <c r="N176" s="39"/>
      <c r="O176" s="40"/>
      <c r="P176" s="14"/>
      <c r="Q176" s="14"/>
      <c r="R176" s="14"/>
      <c r="S176" s="14"/>
      <c r="T176" s="40"/>
    </row>
    <row r="177" spans="1:20">
      <c r="A177" s="14"/>
      <c r="B177" s="14"/>
      <c r="C177" s="14"/>
      <c r="D177" s="14"/>
      <c r="E177" s="14"/>
      <c r="F177" s="14"/>
      <c r="G177" s="57"/>
      <c r="H177" s="57"/>
      <c r="I177" s="14"/>
      <c r="J177" s="14"/>
      <c r="K177" s="14"/>
      <c r="L177" s="14"/>
      <c r="M177" s="14"/>
      <c r="N177" s="39"/>
      <c r="O177" s="40"/>
      <c r="P177" s="14"/>
      <c r="Q177" s="14"/>
      <c r="R177" s="14"/>
      <c r="S177" s="14"/>
      <c r="T177" s="40"/>
    </row>
    <row r="178" spans="1:20">
      <c r="A178" s="14"/>
      <c r="B178" s="14"/>
      <c r="C178" s="14"/>
      <c r="D178" s="14"/>
      <c r="E178" s="14"/>
      <c r="F178" s="14"/>
      <c r="G178" s="57"/>
      <c r="H178" s="57"/>
      <c r="I178" s="14"/>
      <c r="J178" s="14"/>
      <c r="K178" s="14"/>
      <c r="L178" s="14"/>
      <c r="M178" s="14"/>
      <c r="N178" s="39"/>
      <c r="O178" s="40"/>
      <c r="P178" s="14"/>
      <c r="Q178" s="14"/>
      <c r="R178" s="14"/>
      <c r="S178" s="14"/>
      <c r="T178" s="40"/>
    </row>
    <row r="179" spans="1:20">
      <c r="A179" s="14"/>
      <c r="B179" s="14"/>
      <c r="C179" s="14"/>
      <c r="D179" s="14"/>
      <c r="E179" s="14"/>
      <c r="F179" s="14"/>
      <c r="G179" s="57"/>
      <c r="H179" s="57"/>
      <c r="I179" s="14"/>
      <c r="J179" s="14"/>
      <c r="K179" s="14"/>
      <c r="L179" s="14"/>
      <c r="M179" s="14"/>
      <c r="N179" s="39"/>
      <c r="O179" s="40"/>
      <c r="P179" s="14"/>
      <c r="Q179" s="14"/>
      <c r="R179" s="14"/>
      <c r="S179" s="14"/>
      <c r="T179" s="40"/>
    </row>
    <row r="180" spans="1:20">
      <c r="A180" s="14"/>
      <c r="B180" s="14"/>
      <c r="C180" s="14"/>
      <c r="D180" s="14"/>
      <c r="E180" s="14"/>
      <c r="F180" s="14"/>
      <c r="G180" s="57"/>
      <c r="H180" s="57"/>
      <c r="I180" s="14"/>
      <c r="J180" s="14"/>
      <c r="K180" s="14"/>
      <c r="L180" s="14"/>
      <c r="M180" s="14"/>
      <c r="N180" s="39"/>
      <c r="O180" s="40"/>
      <c r="P180" s="14"/>
      <c r="Q180" s="14"/>
      <c r="R180" s="14"/>
      <c r="S180" s="14"/>
      <c r="T180" s="40"/>
    </row>
    <row r="181" spans="1:20">
      <c r="A181" s="14"/>
      <c r="B181" s="14"/>
      <c r="C181" s="14"/>
      <c r="D181" s="14"/>
      <c r="E181" s="14"/>
      <c r="F181" s="14"/>
      <c r="G181" s="57"/>
      <c r="H181" s="57"/>
      <c r="I181" s="14"/>
      <c r="J181" s="14"/>
      <c r="K181" s="14"/>
      <c r="L181" s="14"/>
      <c r="M181" s="14"/>
      <c r="N181" s="39"/>
      <c r="O181" s="40"/>
      <c r="P181" s="14"/>
      <c r="Q181" s="14"/>
      <c r="R181" s="14"/>
      <c r="S181" s="14"/>
      <c r="T181" s="40"/>
    </row>
    <row r="182" spans="1:20">
      <c r="A182" s="14"/>
      <c r="B182" s="14"/>
      <c r="C182" s="14"/>
      <c r="D182" s="14"/>
      <c r="E182" s="14"/>
      <c r="F182" s="14"/>
      <c r="G182" s="57"/>
      <c r="H182" s="57"/>
      <c r="I182" s="14"/>
      <c r="J182" s="14"/>
      <c r="K182" s="14"/>
      <c r="L182" s="14"/>
      <c r="M182" s="14"/>
      <c r="N182" s="39"/>
      <c r="O182" s="40"/>
      <c r="P182" s="14"/>
      <c r="Q182" s="14"/>
      <c r="R182" s="14"/>
      <c r="S182" s="14"/>
      <c r="T182" s="40"/>
    </row>
    <row r="183" spans="1:20">
      <c r="A183" s="14"/>
      <c r="B183" s="14"/>
      <c r="C183" s="14"/>
      <c r="D183" s="14"/>
      <c r="E183" s="14"/>
      <c r="F183" s="14"/>
      <c r="G183" s="57"/>
      <c r="H183" s="57"/>
      <c r="I183" s="14"/>
      <c r="J183" s="14"/>
      <c r="K183" s="14"/>
      <c r="L183" s="14"/>
      <c r="M183" s="14"/>
      <c r="N183" s="39"/>
      <c r="O183" s="40"/>
      <c r="P183" s="14"/>
      <c r="Q183" s="14"/>
      <c r="R183" s="14"/>
      <c r="S183" s="14"/>
      <c r="T183" s="40"/>
    </row>
    <row r="184" spans="1:20">
      <c r="A184" s="14"/>
      <c r="B184" s="14"/>
      <c r="C184" s="14"/>
      <c r="D184" s="14"/>
      <c r="E184" s="14"/>
      <c r="F184" s="14"/>
      <c r="G184" s="57"/>
      <c r="H184" s="57"/>
      <c r="I184" s="14"/>
      <c r="J184" s="14"/>
      <c r="K184" s="14"/>
      <c r="L184" s="14"/>
      <c r="M184" s="14"/>
      <c r="N184" s="39"/>
      <c r="O184" s="40"/>
      <c r="P184" s="14"/>
      <c r="Q184" s="14"/>
      <c r="R184" s="14"/>
      <c r="S184" s="14"/>
      <c r="T184" s="40"/>
    </row>
    <row r="185" spans="1:20">
      <c r="A185" s="14"/>
      <c r="B185" s="14"/>
      <c r="C185" s="14"/>
      <c r="D185" s="14"/>
      <c r="E185" s="14"/>
      <c r="F185" s="14"/>
      <c r="G185" s="57"/>
      <c r="H185" s="57"/>
      <c r="I185" s="14"/>
      <c r="J185" s="14"/>
      <c r="K185" s="14"/>
      <c r="L185" s="14"/>
      <c r="M185" s="14"/>
      <c r="N185" s="39"/>
      <c r="O185" s="40"/>
      <c r="P185" s="14"/>
      <c r="Q185" s="14"/>
      <c r="R185" s="14"/>
      <c r="S185" s="14"/>
      <c r="T185" s="40"/>
    </row>
    <row r="186" spans="1:20">
      <c r="A186" s="14"/>
      <c r="B186" s="14"/>
      <c r="C186" s="14"/>
      <c r="D186" s="14"/>
      <c r="E186" s="14"/>
      <c r="F186" s="14"/>
      <c r="G186" s="57"/>
      <c r="H186" s="57"/>
      <c r="I186" s="14"/>
      <c r="J186" s="14"/>
      <c r="K186" s="14"/>
      <c r="L186" s="14"/>
      <c r="M186" s="14"/>
      <c r="N186" s="39"/>
      <c r="O186" s="40"/>
      <c r="P186" s="14"/>
      <c r="Q186" s="14"/>
      <c r="R186" s="14"/>
      <c r="S186" s="14"/>
      <c r="T186" s="40"/>
    </row>
    <row r="187" spans="1:20">
      <c r="A187" s="14"/>
      <c r="B187" s="14"/>
      <c r="C187" s="14"/>
      <c r="D187" s="14"/>
      <c r="E187" s="14"/>
      <c r="F187" s="14"/>
      <c r="G187" s="57"/>
      <c r="H187" s="57"/>
      <c r="I187" s="14"/>
      <c r="J187" s="14"/>
      <c r="K187" s="14"/>
      <c r="L187" s="14"/>
      <c r="M187" s="14"/>
      <c r="N187" s="39"/>
      <c r="O187" s="40"/>
      <c r="P187" s="14"/>
      <c r="Q187" s="14"/>
      <c r="R187" s="14"/>
      <c r="S187" s="14"/>
      <c r="T187" s="40"/>
    </row>
    <row r="188" spans="1:20">
      <c r="A188" s="14"/>
      <c r="B188" s="14"/>
      <c r="C188" s="14"/>
      <c r="D188" s="14"/>
      <c r="E188" s="14"/>
      <c r="F188" s="14"/>
      <c r="G188" s="57"/>
      <c r="H188" s="57"/>
      <c r="I188" s="14"/>
      <c r="J188" s="14"/>
      <c r="K188" s="14"/>
      <c r="L188" s="14"/>
      <c r="M188" s="14"/>
      <c r="N188" s="39"/>
      <c r="O188" s="40"/>
      <c r="P188" s="14"/>
      <c r="Q188" s="14"/>
      <c r="R188" s="14"/>
      <c r="S188" s="14"/>
      <c r="T188" s="40"/>
    </row>
    <row r="189" spans="1:20">
      <c r="A189" s="14"/>
      <c r="B189" s="14"/>
      <c r="C189" s="14"/>
      <c r="D189" s="14"/>
      <c r="E189" s="14"/>
      <c r="F189" s="14"/>
      <c r="G189" s="57"/>
      <c r="H189" s="57"/>
      <c r="I189" s="14"/>
      <c r="J189" s="14"/>
      <c r="K189" s="14"/>
      <c r="L189" s="14"/>
      <c r="M189" s="14"/>
      <c r="N189" s="39"/>
      <c r="O189" s="40"/>
      <c r="P189" s="14"/>
      <c r="Q189" s="14"/>
      <c r="R189" s="14"/>
      <c r="S189" s="14"/>
      <c r="T189" s="40"/>
    </row>
    <row r="190" spans="1:20">
      <c r="A190" s="14"/>
      <c r="B190" s="14"/>
      <c r="C190" s="14"/>
      <c r="D190" s="14"/>
      <c r="E190" s="14"/>
      <c r="F190" s="14"/>
      <c r="G190" s="57"/>
      <c r="H190" s="57"/>
      <c r="I190" s="14"/>
      <c r="J190" s="14"/>
      <c r="K190" s="14"/>
      <c r="L190" s="14"/>
      <c r="M190" s="14"/>
      <c r="N190" s="39"/>
      <c r="O190" s="40"/>
      <c r="P190" s="14"/>
      <c r="Q190" s="14"/>
      <c r="R190" s="14"/>
      <c r="S190" s="14"/>
      <c r="T190" s="40"/>
    </row>
    <row r="191" spans="1:20">
      <c r="A191" s="14"/>
      <c r="B191" s="14"/>
      <c r="C191" s="14"/>
      <c r="D191" s="14"/>
      <c r="E191" s="14"/>
      <c r="F191" s="14"/>
      <c r="G191" s="57"/>
      <c r="H191" s="57"/>
      <c r="I191" s="14"/>
      <c r="J191" s="14"/>
      <c r="K191" s="14"/>
      <c r="L191" s="14"/>
      <c r="M191" s="14"/>
      <c r="N191" s="39"/>
      <c r="O191" s="40"/>
      <c r="P191" s="14"/>
      <c r="Q191" s="14"/>
      <c r="R191" s="14"/>
      <c r="S191" s="14"/>
      <c r="T191" s="40"/>
    </row>
    <row r="192" spans="1:20">
      <c r="A192" s="14"/>
      <c r="B192" s="14"/>
      <c r="C192" s="14"/>
      <c r="D192" s="14"/>
      <c r="E192" s="14"/>
      <c r="F192" s="14"/>
      <c r="G192" s="57"/>
      <c r="H192" s="57"/>
      <c r="I192" s="14"/>
      <c r="J192" s="14"/>
      <c r="K192" s="14"/>
      <c r="L192" s="14"/>
      <c r="M192" s="14"/>
      <c r="N192" s="39"/>
      <c r="O192" s="40"/>
      <c r="P192" s="14"/>
      <c r="Q192" s="14"/>
      <c r="R192" s="14"/>
      <c r="S192" s="14"/>
      <c r="T192" s="40"/>
    </row>
    <row r="193" spans="1:20">
      <c r="A193" s="14"/>
      <c r="B193" s="14"/>
      <c r="C193" s="14"/>
      <c r="D193" s="14"/>
      <c r="E193" s="14"/>
      <c r="F193" s="14"/>
      <c r="G193" s="57"/>
      <c r="H193" s="57"/>
      <c r="I193" s="14"/>
      <c r="J193" s="14"/>
      <c r="K193" s="14"/>
      <c r="L193" s="14"/>
      <c r="M193" s="14"/>
      <c r="N193" s="39"/>
      <c r="O193" s="40"/>
      <c r="P193" s="14"/>
      <c r="Q193" s="14"/>
      <c r="R193" s="14"/>
      <c r="S193" s="14"/>
      <c r="T193" s="40"/>
    </row>
    <row r="194" spans="1:20">
      <c r="A194" s="14"/>
      <c r="B194" s="14"/>
      <c r="C194" s="14"/>
      <c r="D194" s="14"/>
      <c r="E194" s="14"/>
      <c r="F194" s="14"/>
      <c r="G194" s="57"/>
      <c r="H194" s="57"/>
      <c r="I194" s="14"/>
      <c r="J194" s="14"/>
      <c r="K194" s="14"/>
      <c r="L194" s="14"/>
      <c r="M194" s="14"/>
      <c r="N194" s="39"/>
      <c r="O194" s="40"/>
      <c r="P194" s="14"/>
      <c r="Q194" s="14"/>
      <c r="R194" s="14"/>
      <c r="S194" s="14"/>
      <c r="T194" s="40"/>
    </row>
    <row r="195" spans="1:20">
      <c r="A195" s="14"/>
      <c r="B195" s="14"/>
      <c r="C195" s="14"/>
      <c r="D195" s="14"/>
      <c r="E195" s="14"/>
      <c r="F195" s="14"/>
      <c r="G195" s="57"/>
      <c r="H195" s="57"/>
      <c r="I195" s="14"/>
      <c r="J195" s="14"/>
      <c r="K195" s="14"/>
      <c r="L195" s="14"/>
      <c r="M195" s="14"/>
      <c r="N195" s="39"/>
      <c r="O195" s="40"/>
      <c r="P195" s="14"/>
      <c r="Q195" s="14"/>
      <c r="R195" s="14"/>
      <c r="S195" s="14"/>
      <c r="T195" s="40"/>
    </row>
    <row r="196" spans="1:20">
      <c r="A196" s="14"/>
      <c r="B196" s="14"/>
      <c r="C196" s="14"/>
      <c r="D196" s="14"/>
      <c r="E196" s="14"/>
      <c r="F196" s="14"/>
      <c r="G196" s="57"/>
      <c r="H196" s="57"/>
      <c r="I196" s="14"/>
      <c r="J196" s="14"/>
      <c r="K196" s="14"/>
      <c r="L196" s="14"/>
      <c r="M196" s="14"/>
      <c r="N196" s="39"/>
      <c r="O196" s="40"/>
      <c r="P196" s="14"/>
      <c r="Q196" s="14"/>
      <c r="R196" s="14"/>
      <c r="S196" s="14"/>
      <c r="T196" s="40"/>
    </row>
    <row r="197" spans="1:20">
      <c r="A197" s="14"/>
      <c r="B197" s="14"/>
      <c r="C197" s="14"/>
      <c r="D197" s="14"/>
      <c r="E197" s="14"/>
      <c r="F197" s="14"/>
      <c r="G197" s="57"/>
      <c r="H197" s="57"/>
      <c r="I197" s="14"/>
      <c r="J197" s="14"/>
      <c r="K197" s="14"/>
      <c r="L197" s="14"/>
      <c r="M197" s="14"/>
      <c r="N197" s="39"/>
      <c r="O197" s="40"/>
      <c r="P197" s="14"/>
      <c r="Q197" s="14"/>
      <c r="R197" s="14"/>
      <c r="S197" s="14"/>
      <c r="T197" s="40"/>
    </row>
    <row r="198" spans="1:20">
      <c r="A198" s="14"/>
      <c r="B198" s="14"/>
      <c r="C198" s="14"/>
      <c r="D198" s="14"/>
      <c r="E198" s="14"/>
      <c r="F198" s="14"/>
      <c r="G198" s="57"/>
      <c r="H198" s="57"/>
      <c r="I198" s="14"/>
      <c r="J198" s="14"/>
      <c r="K198" s="14"/>
      <c r="L198" s="14"/>
      <c r="M198" s="14"/>
      <c r="N198" s="39"/>
      <c r="O198" s="40"/>
      <c r="P198" s="14"/>
      <c r="Q198" s="14"/>
      <c r="R198" s="14"/>
      <c r="S198" s="14"/>
      <c r="T198" s="40"/>
    </row>
    <row r="199" spans="1:20">
      <c r="A199" s="14"/>
      <c r="B199" s="14"/>
      <c r="C199" s="14"/>
      <c r="D199" s="14"/>
      <c r="E199" s="14"/>
      <c r="F199" s="14"/>
      <c r="G199" s="57"/>
      <c r="H199" s="57"/>
      <c r="I199" s="14"/>
      <c r="J199" s="14"/>
      <c r="K199" s="14"/>
      <c r="L199" s="14"/>
      <c r="M199" s="14"/>
      <c r="N199" s="39"/>
      <c r="O199" s="40"/>
      <c r="P199" s="14"/>
      <c r="Q199" s="14"/>
      <c r="R199" s="14"/>
      <c r="S199" s="14"/>
      <c r="T199" s="40"/>
    </row>
    <row r="200" spans="1:20">
      <c r="A200" s="14"/>
      <c r="B200" s="14"/>
      <c r="C200" s="14"/>
      <c r="D200" s="14"/>
      <c r="E200" s="14"/>
      <c r="F200" s="14"/>
      <c r="G200" s="57"/>
      <c r="H200" s="57"/>
      <c r="I200" s="14"/>
      <c r="J200" s="14"/>
      <c r="K200" s="14"/>
      <c r="L200" s="14"/>
      <c r="M200" s="14"/>
      <c r="N200" s="39"/>
      <c r="O200" s="40"/>
      <c r="P200" s="14"/>
      <c r="Q200" s="14"/>
      <c r="R200" s="14"/>
      <c r="S200" s="14"/>
      <c r="T200" s="40"/>
    </row>
    <row r="201" spans="1:20">
      <c r="A201" s="14"/>
      <c r="B201" s="14"/>
      <c r="C201" s="14"/>
      <c r="D201" s="14"/>
      <c r="E201" s="14"/>
      <c r="F201" s="14"/>
      <c r="G201" s="57"/>
      <c r="H201" s="57"/>
      <c r="I201" s="14"/>
      <c r="J201" s="14"/>
      <c r="K201" s="14"/>
      <c r="L201" s="14"/>
      <c r="M201" s="14"/>
      <c r="N201" s="39"/>
      <c r="O201" s="40"/>
      <c r="P201" s="14"/>
      <c r="Q201" s="14"/>
      <c r="R201" s="14"/>
      <c r="S201" s="14"/>
      <c r="T201" s="40"/>
    </row>
    <row r="202" spans="1:20">
      <c r="A202" s="14"/>
      <c r="B202" s="14"/>
      <c r="C202" s="14"/>
      <c r="D202" s="14"/>
      <c r="E202" s="14"/>
      <c r="F202" s="14"/>
      <c r="G202" s="57"/>
      <c r="H202" s="57"/>
      <c r="I202" s="14"/>
      <c r="J202" s="14"/>
      <c r="K202" s="14"/>
      <c r="L202" s="14"/>
      <c r="M202" s="14"/>
      <c r="N202" s="39"/>
      <c r="O202" s="40"/>
      <c r="P202" s="14"/>
      <c r="Q202" s="14"/>
      <c r="R202" s="14"/>
      <c r="S202" s="14"/>
      <c r="T202" s="40"/>
    </row>
    <row r="203" spans="1:20">
      <c r="A203" s="14"/>
      <c r="B203" s="14"/>
      <c r="C203" s="14"/>
      <c r="D203" s="14"/>
      <c r="E203" s="14"/>
      <c r="F203" s="14"/>
      <c r="G203" s="57"/>
      <c r="H203" s="57"/>
      <c r="I203" s="14"/>
      <c r="J203" s="14"/>
      <c r="K203" s="14"/>
      <c r="L203" s="14"/>
      <c r="M203" s="14"/>
      <c r="N203" s="39"/>
      <c r="O203" s="40"/>
      <c r="P203" s="14"/>
      <c r="Q203" s="14"/>
      <c r="R203" s="14"/>
      <c r="S203" s="14"/>
      <c r="T203" s="40"/>
    </row>
    <row r="204" spans="1:20">
      <c r="A204" s="14"/>
      <c r="B204" s="14"/>
      <c r="C204" s="14"/>
      <c r="D204" s="14"/>
      <c r="E204" s="14"/>
      <c r="F204" s="14"/>
      <c r="G204" s="57"/>
      <c r="H204" s="57"/>
      <c r="I204" s="14"/>
      <c r="J204" s="14"/>
      <c r="K204" s="14"/>
      <c r="L204" s="14"/>
      <c r="M204" s="14"/>
      <c r="N204" s="39"/>
      <c r="O204" s="40"/>
      <c r="P204" s="14"/>
      <c r="Q204" s="14"/>
      <c r="R204" s="14"/>
      <c r="S204" s="14"/>
      <c r="T204" s="14"/>
    </row>
    <row r="205" spans="1:20">
      <c r="A205" s="14"/>
      <c r="B205" s="14"/>
      <c r="C205" s="14"/>
      <c r="D205" s="14"/>
      <c r="E205" s="14"/>
      <c r="F205" s="14"/>
      <c r="G205" s="57"/>
      <c r="H205" s="57"/>
      <c r="I205" s="14"/>
      <c r="J205" s="14"/>
      <c r="K205" s="14"/>
      <c r="L205" s="14"/>
      <c r="M205" s="14"/>
      <c r="N205" s="39"/>
      <c r="O205" s="40"/>
      <c r="P205" s="14"/>
      <c r="Q205" s="14"/>
      <c r="R205" s="14"/>
      <c r="S205" s="14"/>
      <c r="T205" s="14"/>
    </row>
    <row r="206" spans="1:20">
      <c r="A206" s="14"/>
      <c r="B206" s="14"/>
      <c r="C206" s="14"/>
      <c r="D206" s="14"/>
      <c r="E206" s="14"/>
      <c r="F206" s="14"/>
      <c r="G206" s="57"/>
      <c r="H206" s="57"/>
      <c r="I206" s="14"/>
      <c r="J206" s="14"/>
      <c r="K206" s="14"/>
      <c r="L206" s="14"/>
      <c r="M206" s="14"/>
      <c r="N206" s="39"/>
      <c r="O206" s="40"/>
      <c r="P206" s="14"/>
      <c r="Q206" s="14"/>
      <c r="R206" s="14"/>
      <c r="S206" s="14"/>
      <c r="T206" s="14"/>
    </row>
    <row r="207" spans="1:20">
      <c r="A207" s="14"/>
      <c r="B207" s="14"/>
      <c r="C207" s="14"/>
      <c r="D207" s="14"/>
      <c r="E207" s="14"/>
      <c r="F207" s="14"/>
      <c r="G207" s="57"/>
      <c r="H207" s="57"/>
      <c r="I207" s="14"/>
      <c r="J207" s="14"/>
      <c r="K207" s="14"/>
      <c r="L207" s="14"/>
      <c r="M207" s="14"/>
      <c r="N207" s="39"/>
      <c r="O207" s="40"/>
      <c r="P207" s="14"/>
      <c r="Q207" s="14"/>
      <c r="R207" s="14"/>
      <c r="S207" s="14"/>
      <c r="T207" s="14"/>
    </row>
    <row r="208" spans="1:20">
      <c r="A208" s="14"/>
      <c r="B208" s="14"/>
      <c r="C208" s="14"/>
      <c r="D208" s="14"/>
      <c r="E208" s="14"/>
      <c r="F208" s="14"/>
      <c r="G208" s="57"/>
      <c r="H208" s="57"/>
      <c r="I208" s="14"/>
      <c r="J208" s="14"/>
      <c r="K208" s="14"/>
      <c r="L208" s="14"/>
      <c r="M208" s="14"/>
      <c r="N208" s="39"/>
      <c r="O208" s="40"/>
      <c r="P208" s="14"/>
      <c r="Q208" s="14"/>
      <c r="R208" s="14"/>
      <c r="S208" s="14"/>
      <c r="T208" s="14"/>
    </row>
    <row r="209" spans="1:20">
      <c r="A209" s="14"/>
      <c r="B209" s="14"/>
      <c r="C209" s="14"/>
      <c r="D209" s="14"/>
      <c r="E209" s="14"/>
      <c r="F209" s="14"/>
      <c r="G209" s="57"/>
      <c r="H209" s="57"/>
      <c r="I209" s="14"/>
      <c r="J209" s="14"/>
      <c r="K209" s="14"/>
      <c r="L209" s="14"/>
      <c r="M209" s="14"/>
      <c r="N209" s="39"/>
      <c r="O209" s="40"/>
      <c r="P209" s="14"/>
      <c r="Q209" s="14"/>
      <c r="R209" s="14"/>
      <c r="S209" s="14"/>
      <c r="T209" s="14"/>
    </row>
    <row r="210" spans="1:20">
      <c r="A210" s="14"/>
      <c r="B210" s="14"/>
      <c r="C210" s="14"/>
      <c r="D210" s="14"/>
      <c r="E210" s="14"/>
      <c r="F210" s="14"/>
      <c r="G210" s="57"/>
      <c r="H210" s="57"/>
      <c r="I210" s="14"/>
      <c r="J210" s="14"/>
      <c r="K210" s="14"/>
      <c r="L210" s="14"/>
      <c r="M210" s="14"/>
      <c r="N210" s="39"/>
      <c r="O210" s="40"/>
      <c r="P210" s="14"/>
      <c r="Q210" s="14"/>
      <c r="R210" s="14"/>
      <c r="S210" s="14"/>
      <c r="T210" s="14"/>
    </row>
    <row r="211" spans="1:20">
      <c r="A211" s="14"/>
      <c r="B211" s="14"/>
      <c r="C211" s="14"/>
      <c r="D211" s="14"/>
      <c r="E211" s="14"/>
      <c r="F211" s="14"/>
      <c r="G211" s="57"/>
      <c r="H211" s="57"/>
      <c r="I211" s="14"/>
      <c r="J211" s="14"/>
      <c r="K211" s="14"/>
      <c r="L211" s="14"/>
      <c r="M211" s="14"/>
      <c r="N211" s="39"/>
      <c r="O211" s="40"/>
      <c r="P211" s="14"/>
      <c r="Q211" s="14"/>
      <c r="R211" s="14"/>
      <c r="S211" s="14"/>
      <c r="T211" s="14"/>
    </row>
    <row r="212" spans="1:20">
      <c r="A212" s="14"/>
      <c r="B212" s="14"/>
      <c r="C212" s="14"/>
      <c r="D212" s="14"/>
      <c r="E212" s="14"/>
      <c r="F212" s="14"/>
      <c r="G212" s="57"/>
      <c r="H212" s="57"/>
      <c r="I212" s="14"/>
      <c r="J212" s="14"/>
      <c r="K212" s="14"/>
      <c r="L212" s="14"/>
      <c r="M212" s="14"/>
      <c r="N212" s="39"/>
      <c r="O212" s="40"/>
      <c r="P212" s="14"/>
      <c r="Q212" s="14"/>
      <c r="R212" s="14"/>
      <c r="S212" s="14"/>
      <c r="T212" s="14"/>
    </row>
    <row r="213" spans="1:20">
      <c r="A213" s="14"/>
      <c r="B213" s="14"/>
      <c r="C213" s="14"/>
      <c r="D213" s="14"/>
      <c r="E213" s="14"/>
      <c r="F213" s="14"/>
      <c r="G213" s="57"/>
      <c r="H213" s="57"/>
      <c r="I213" s="14"/>
      <c r="J213" s="14"/>
      <c r="K213" s="14"/>
      <c r="L213" s="14"/>
      <c r="M213" s="14"/>
      <c r="N213" s="39"/>
      <c r="O213" s="40"/>
      <c r="P213" s="14"/>
      <c r="Q213" s="14"/>
      <c r="R213" s="14"/>
      <c r="S213" s="14"/>
      <c r="T213" s="14"/>
    </row>
    <row r="214" spans="1:20">
      <c r="A214" s="14"/>
      <c r="B214" s="14"/>
      <c r="C214" s="14"/>
      <c r="D214" s="14"/>
      <c r="E214" s="14"/>
      <c r="F214" s="14"/>
      <c r="G214" s="57"/>
      <c r="H214" s="57"/>
      <c r="I214" s="14"/>
      <c r="J214" s="14"/>
      <c r="K214" s="14"/>
      <c r="L214" s="14"/>
      <c r="M214" s="14"/>
      <c r="N214" s="39"/>
      <c r="O214" s="40"/>
      <c r="P214" s="14"/>
      <c r="Q214" s="14"/>
      <c r="R214" s="14"/>
      <c r="S214" s="14"/>
      <c r="T214" s="14"/>
    </row>
    <row r="215" spans="1:20">
      <c r="A215" s="14"/>
      <c r="B215" s="14"/>
      <c r="C215" s="14"/>
      <c r="D215" s="14"/>
      <c r="E215" s="14"/>
      <c r="F215" s="14"/>
      <c r="G215" s="57"/>
      <c r="H215" s="57"/>
      <c r="I215" s="14"/>
      <c r="J215" s="14"/>
      <c r="K215" s="14"/>
      <c r="L215" s="14"/>
      <c r="M215" s="14"/>
      <c r="N215" s="39"/>
      <c r="O215" s="40"/>
      <c r="P215" s="14"/>
      <c r="Q215" s="14"/>
      <c r="R215" s="14"/>
      <c r="S215" s="14"/>
      <c r="T215" s="14"/>
    </row>
    <row r="216" spans="1:20">
      <c r="A216" s="14"/>
      <c r="B216" s="14"/>
      <c r="C216" s="14"/>
      <c r="D216" s="14"/>
      <c r="E216" s="14"/>
      <c r="F216" s="14"/>
      <c r="G216" s="57"/>
      <c r="H216" s="57"/>
      <c r="I216" s="14"/>
      <c r="J216" s="14"/>
      <c r="K216" s="14"/>
      <c r="L216" s="14"/>
      <c r="M216" s="14"/>
      <c r="N216" s="39"/>
      <c r="O216" s="40"/>
      <c r="P216" s="14"/>
      <c r="Q216" s="14"/>
      <c r="R216" s="14"/>
      <c r="S216" s="14"/>
      <c r="T216" s="14"/>
    </row>
    <row r="217" spans="1:20">
      <c r="A217" s="14"/>
      <c r="B217" s="14"/>
      <c r="C217" s="14"/>
      <c r="D217" s="14"/>
      <c r="E217" s="14"/>
      <c r="F217" s="14"/>
      <c r="G217" s="57"/>
      <c r="H217" s="57"/>
      <c r="I217" s="14"/>
      <c r="J217" s="14"/>
      <c r="K217" s="14"/>
      <c r="L217" s="14"/>
      <c r="M217" s="14"/>
      <c r="N217" s="39"/>
      <c r="O217" s="40"/>
      <c r="P217" s="14"/>
      <c r="Q217" s="14"/>
      <c r="R217" s="14"/>
      <c r="S217" s="14"/>
      <c r="T217" s="14"/>
    </row>
    <row r="218" spans="1:20">
      <c r="A218" s="14"/>
      <c r="B218" s="14"/>
      <c r="C218" s="14"/>
      <c r="D218" s="14"/>
      <c r="E218" s="14"/>
      <c r="F218" s="14"/>
      <c r="G218" s="57"/>
      <c r="H218" s="57"/>
      <c r="I218" s="14"/>
      <c r="J218" s="14"/>
      <c r="K218" s="14"/>
      <c r="L218" s="14"/>
      <c r="M218" s="14"/>
      <c r="N218" s="39"/>
      <c r="O218" s="40"/>
      <c r="P218" s="14"/>
      <c r="Q218" s="14"/>
      <c r="R218" s="14"/>
      <c r="S218" s="14"/>
      <c r="T218" s="14"/>
    </row>
    <row r="219" spans="1:20">
      <c r="A219" s="14"/>
      <c r="B219" s="14"/>
      <c r="C219" s="14"/>
      <c r="D219" s="14"/>
      <c r="E219" s="14"/>
      <c r="F219" s="14"/>
      <c r="G219" s="57"/>
      <c r="H219" s="57"/>
      <c r="I219" s="14"/>
      <c r="J219" s="14"/>
      <c r="K219" s="14"/>
      <c r="L219" s="14"/>
      <c r="M219" s="14"/>
      <c r="N219" s="39"/>
      <c r="O219" s="40"/>
      <c r="P219" s="14"/>
      <c r="Q219" s="14"/>
      <c r="R219" s="14"/>
      <c r="S219" s="14"/>
      <c r="T219" s="14"/>
    </row>
    <row r="220" spans="1:20">
      <c r="A220" s="14"/>
      <c r="B220" s="14"/>
      <c r="C220" s="14"/>
      <c r="D220" s="14"/>
      <c r="E220" s="14"/>
      <c r="F220" s="14"/>
      <c r="G220" s="57"/>
      <c r="H220" s="57"/>
      <c r="I220" s="14"/>
      <c r="J220" s="14"/>
      <c r="K220" s="14"/>
      <c r="L220" s="14"/>
      <c r="M220" s="14"/>
      <c r="N220" s="39"/>
      <c r="O220" s="40"/>
      <c r="P220" s="14"/>
      <c r="Q220" s="14"/>
      <c r="R220" s="14"/>
      <c r="S220" s="14"/>
      <c r="T220" s="14"/>
    </row>
    <row r="221" spans="1:20">
      <c r="A221" s="14"/>
      <c r="B221" s="14"/>
      <c r="C221" s="14"/>
      <c r="D221" s="14"/>
      <c r="E221" s="14"/>
      <c r="F221" s="14"/>
      <c r="G221" s="57"/>
      <c r="H221" s="57"/>
      <c r="I221" s="14"/>
      <c r="J221" s="14"/>
      <c r="K221" s="14"/>
      <c r="L221" s="14"/>
      <c r="M221" s="14"/>
      <c r="N221" s="39"/>
      <c r="O221" s="40"/>
      <c r="P221" s="14"/>
      <c r="Q221" s="14"/>
      <c r="R221" s="14"/>
      <c r="S221" s="14"/>
      <c r="T221" s="14"/>
    </row>
    <row r="222" spans="1:20">
      <c r="A222" s="14"/>
      <c r="B222" s="14"/>
      <c r="C222" s="14"/>
      <c r="D222" s="14"/>
      <c r="E222" s="14"/>
      <c r="F222" s="14"/>
      <c r="G222" s="57"/>
      <c r="H222" s="57"/>
      <c r="I222" s="14"/>
      <c r="J222" s="14"/>
      <c r="K222" s="14"/>
      <c r="L222" s="14"/>
      <c r="M222" s="14"/>
      <c r="N222" s="39"/>
      <c r="O222" s="40"/>
      <c r="P222" s="14"/>
      <c r="Q222" s="14"/>
      <c r="R222" s="14"/>
      <c r="S222" s="14"/>
      <c r="T222" s="14"/>
    </row>
    <row r="223" spans="1:20">
      <c r="A223" s="14"/>
      <c r="B223" s="14"/>
      <c r="C223" s="14"/>
      <c r="D223" s="14"/>
      <c r="E223" s="14"/>
      <c r="F223" s="14"/>
      <c r="G223" s="57"/>
      <c r="H223" s="57"/>
      <c r="I223" s="14"/>
      <c r="J223" s="14"/>
      <c r="K223" s="14"/>
      <c r="L223" s="14"/>
      <c r="M223" s="14"/>
      <c r="N223" s="39"/>
      <c r="O223" s="40"/>
      <c r="P223" s="14"/>
      <c r="Q223" s="14"/>
      <c r="R223" s="14"/>
      <c r="S223" s="14"/>
      <c r="T223" s="14"/>
    </row>
    <row r="224" spans="1:20">
      <c r="A224" s="14"/>
      <c r="B224" s="14"/>
      <c r="C224" s="14"/>
      <c r="D224" s="14"/>
      <c r="E224" s="14"/>
      <c r="F224" s="14"/>
      <c r="G224" s="57"/>
      <c r="H224" s="57"/>
      <c r="I224" s="14"/>
      <c r="J224" s="14"/>
      <c r="K224" s="14"/>
      <c r="L224" s="14"/>
      <c r="M224" s="14"/>
      <c r="N224" s="39"/>
      <c r="O224" s="40"/>
      <c r="P224" s="14"/>
      <c r="Q224" s="14"/>
      <c r="R224" s="14"/>
      <c r="S224" s="14"/>
      <c r="T224" s="14"/>
    </row>
    <row r="225" spans="1:20">
      <c r="A225" s="14"/>
      <c r="B225" s="14"/>
      <c r="C225" s="14"/>
      <c r="D225" s="14"/>
      <c r="E225" s="14"/>
      <c r="F225" s="14"/>
      <c r="G225" s="57"/>
      <c r="H225" s="57"/>
      <c r="I225" s="14"/>
      <c r="J225" s="14"/>
      <c r="K225" s="14"/>
      <c r="L225" s="14"/>
      <c r="M225" s="14"/>
      <c r="N225" s="39"/>
      <c r="O225" s="40"/>
      <c r="P225" s="14"/>
      <c r="Q225" s="14"/>
      <c r="R225" s="14"/>
      <c r="S225" s="14"/>
      <c r="T225" s="14"/>
    </row>
    <row r="226" spans="1:20">
      <c r="A226" s="14"/>
      <c r="B226" s="14"/>
      <c r="C226" s="14"/>
      <c r="D226" s="14"/>
      <c r="E226" s="14"/>
      <c r="F226" s="14"/>
      <c r="G226" s="57"/>
      <c r="H226" s="57"/>
      <c r="I226" s="14"/>
      <c r="J226" s="14"/>
      <c r="K226" s="14"/>
      <c r="L226" s="14"/>
      <c r="M226" s="14"/>
      <c r="N226" s="39"/>
      <c r="O226" s="40"/>
      <c r="P226" s="14"/>
      <c r="Q226" s="14"/>
      <c r="R226" s="14"/>
      <c r="S226" s="14"/>
      <c r="T226" s="14"/>
    </row>
    <row r="227" spans="1:20">
      <c r="A227" s="14"/>
      <c r="B227" s="14"/>
      <c r="C227" s="14"/>
      <c r="D227" s="14"/>
      <c r="E227" s="14"/>
      <c r="F227" s="14"/>
      <c r="G227" s="57"/>
      <c r="H227" s="57"/>
      <c r="I227" s="14"/>
      <c r="J227" s="14"/>
      <c r="K227" s="14"/>
      <c r="L227" s="14"/>
      <c r="M227" s="14"/>
      <c r="N227" s="39"/>
      <c r="O227" s="40"/>
      <c r="P227" s="14"/>
      <c r="Q227" s="14"/>
      <c r="R227" s="14"/>
      <c r="S227" s="14"/>
      <c r="T227" s="14"/>
    </row>
    <row r="228" spans="1:20">
      <c r="A228" s="14"/>
      <c r="B228" s="14"/>
      <c r="C228" s="14"/>
      <c r="D228" s="14"/>
      <c r="E228" s="14"/>
      <c r="F228" s="14"/>
      <c r="G228" s="57"/>
      <c r="H228" s="57"/>
      <c r="I228" s="14"/>
      <c r="J228" s="14"/>
      <c r="K228" s="14"/>
      <c r="L228" s="14"/>
      <c r="M228" s="14"/>
      <c r="N228" s="39"/>
      <c r="O228" s="40"/>
      <c r="P228" s="14"/>
      <c r="Q228" s="14"/>
      <c r="R228" s="14"/>
      <c r="S228" s="14"/>
      <c r="T228" s="14"/>
    </row>
    <row r="229" spans="1:20">
      <c r="A229" s="14"/>
      <c r="B229" s="14"/>
      <c r="C229" s="14"/>
      <c r="D229" s="14"/>
      <c r="E229" s="14"/>
      <c r="F229" s="14"/>
      <c r="G229" s="57"/>
      <c r="H229" s="57"/>
      <c r="I229" s="14"/>
      <c r="J229" s="14"/>
      <c r="K229" s="14"/>
      <c r="L229" s="14"/>
      <c r="M229" s="14"/>
      <c r="N229" s="39"/>
      <c r="O229" s="40"/>
      <c r="P229" s="14"/>
      <c r="Q229" s="14"/>
      <c r="R229" s="14"/>
      <c r="S229" s="14"/>
      <c r="T229" s="14"/>
    </row>
    <row r="230" spans="1:20">
      <c r="A230" s="14"/>
      <c r="B230" s="14"/>
      <c r="C230" s="14"/>
      <c r="D230" s="14"/>
      <c r="E230" s="14"/>
      <c r="F230" s="14"/>
      <c r="G230" s="57"/>
      <c r="H230" s="57"/>
      <c r="I230" s="14"/>
      <c r="J230" s="14"/>
      <c r="K230" s="14"/>
      <c r="L230" s="14"/>
      <c r="M230" s="14"/>
      <c r="N230" s="39"/>
      <c r="O230" s="40"/>
      <c r="P230" s="14"/>
      <c r="Q230" s="14"/>
      <c r="R230" s="14"/>
      <c r="S230" s="14"/>
      <c r="T230" s="14"/>
    </row>
    <row r="231" spans="1:20">
      <c r="A231" s="14"/>
      <c r="B231" s="14"/>
      <c r="C231" s="14"/>
      <c r="D231" s="14"/>
      <c r="E231" s="14"/>
      <c r="F231" s="14"/>
      <c r="G231" s="57"/>
      <c r="H231" s="57"/>
      <c r="I231" s="14"/>
      <c r="J231" s="14"/>
      <c r="K231" s="14"/>
      <c r="L231" s="14"/>
      <c r="M231" s="14"/>
      <c r="N231" s="39"/>
      <c r="O231" s="40"/>
      <c r="P231" s="14"/>
      <c r="Q231" s="14"/>
      <c r="R231" s="14"/>
      <c r="S231" s="14"/>
      <c r="T231" s="14"/>
    </row>
    <row r="232" spans="1:20">
      <c r="A232" s="14"/>
      <c r="B232" s="14"/>
      <c r="C232" s="14"/>
      <c r="D232" s="14"/>
      <c r="E232" s="14"/>
      <c r="F232" s="14"/>
      <c r="G232" s="57"/>
      <c r="H232" s="57"/>
      <c r="I232" s="14"/>
      <c r="J232" s="14"/>
      <c r="K232" s="14"/>
      <c r="L232" s="14"/>
      <c r="M232" s="14"/>
      <c r="N232" s="39"/>
      <c r="O232" s="40"/>
      <c r="P232" s="14"/>
      <c r="Q232" s="14"/>
      <c r="R232" s="14"/>
      <c r="S232" s="14"/>
      <c r="T232" s="14"/>
    </row>
    <row r="233" spans="1:20">
      <c r="A233" s="14"/>
      <c r="B233" s="14"/>
      <c r="C233" s="14"/>
      <c r="D233" s="14"/>
      <c r="E233" s="14"/>
      <c r="F233" s="14"/>
      <c r="G233" s="57"/>
      <c r="H233" s="57"/>
      <c r="I233" s="14"/>
      <c r="J233" s="14"/>
      <c r="K233" s="14"/>
      <c r="L233" s="14"/>
      <c r="M233" s="14"/>
      <c r="N233" s="39"/>
      <c r="O233" s="40"/>
      <c r="P233" s="14"/>
      <c r="Q233" s="14"/>
      <c r="R233" s="14"/>
      <c r="S233" s="14"/>
      <c r="T233" s="14"/>
    </row>
    <row r="234" spans="1:20">
      <c r="A234" s="14"/>
      <c r="B234" s="14"/>
      <c r="C234" s="14"/>
      <c r="D234" s="14"/>
      <c r="E234" s="14"/>
      <c r="F234" s="14"/>
      <c r="G234" s="57"/>
      <c r="H234" s="57"/>
      <c r="I234" s="14"/>
      <c r="J234" s="14"/>
      <c r="K234" s="14"/>
      <c r="L234" s="14"/>
      <c r="M234" s="14"/>
      <c r="N234" s="39"/>
      <c r="O234" s="40"/>
      <c r="P234" s="14"/>
      <c r="Q234" s="14"/>
      <c r="R234" s="14"/>
      <c r="S234" s="14"/>
      <c r="T234" s="14"/>
    </row>
    <row r="235" spans="1:20">
      <c r="A235" s="14"/>
      <c r="B235" s="14"/>
      <c r="C235" s="14"/>
      <c r="D235" s="14"/>
      <c r="E235" s="14"/>
      <c r="F235" s="14"/>
      <c r="G235" s="57"/>
      <c r="H235" s="57"/>
      <c r="I235" s="14"/>
      <c r="J235" s="14"/>
      <c r="K235" s="14"/>
      <c r="L235" s="14"/>
      <c r="M235" s="14"/>
      <c r="N235" s="39"/>
      <c r="O235" s="40"/>
      <c r="P235" s="14"/>
      <c r="Q235" s="14"/>
      <c r="R235" s="14"/>
      <c r="S235" s="14"/>
      <c r="T235" s="14"/>
    </row>
    <row r="236" spans="1:20">
      <c r="A236" s="14"/>
      <c r="B236" s="14"/>
      <c r="C236" s="14"/>
      <c r="D236" s="14"/>
      <c r="E236" s="14"/>
      <c r="F236" s="14"/>
      <c r="G236" s="57"/>
      <c r="H236" s="57"/>
      <c r="I236" s="14"/>
      <c r="J236" s="14"/>
      <c r="K236" s="14"/>
      <c r="L236" s="14"/>
      <c r="M236" s="14"/>
      <c r="N236" s="39"/>
      <c r="O236" s="40"/>
      <c r="P236" s="14"/>
      <c r="Q236" s="14"/>
      <c r="R236" s="14"/>
      <c r="S236" s="14"/>
      <c r="T236" s="14"/>
    </row>
    <row r="237" spans="1:20">
      <c r="A237" s="14"/>
      <c r="B237" s="14"/>
      <c r="C237" s="14"/>
      <c r="D237" s="14"/>
      <c r="E237" s="14"/>
      <c r="F237" s="14"/>
      <c r="G237" s="57"/>
      <c r="H237" s="57"/>
      <c r="I237" s="14"/>
      <c r="J237" s="14"/>
      <c r="K237" s="14"/>
      <c r="L237" s="14"/>
      <c r="M237" s="14"/>
      <c r="N237" s="39"/>
      <c r="O237" s="40"/>
      <c r="P237" s="14"/>
      <c r="Q237" s="14"/>
      <c r="R237" s="14"/>
      <c r="S237" s="14"/>
      <c r="T237" s="14"/>
    </row>
    <row r="238" spans="1:20">
      <c r="A238" s="14"/>
      <c r="B238" s="14"/>
      <c r="C238" s="14"/>
      <c r="D238" s="14"/>
      <c r="E238" s="14"/>
      <c r="F238" s="14"/>
      <c r="G238" s="57"/>
      <c r="H238" s="57"/>
      <c r="I238" s="14"/>
      <c r="J238" s="14"/>
      <c r="K238" s="14"/>
      <c r="L238" s="14"/>
      <c r="M238" s="14"/>
      <c r="N238" s="39"/>
      <c r="O238" s="40"/>
      <c r="P238" s="14"/>
      <c r="Q238" s="14"/>
      <c r="R238" s="14"/>
      <c r="S238" s="14"/>
      <c r="T238" s="14"/>
    </row>
    <row r="239" spans="1:20">
      <c r="A239" s="14"/>
      <c r="B239" s="14"/>
      <c r="C239" s="14"/>
      <c r="D239" s="14"/>
      <c r="E239" s="14"/>
      <c r="F239" s="14"/>
      <c r="G239" s="57"/>
      <c r="H239" s="57"/>
      <c r="I239" s="14"/>
      <c r="J239" s="14"/>
      <c r="K239" s="14"/>
      <c r="L239" s="14"/>
      <c r="M239" s="14"/>
      <c r="N239" s="39"/>
      <c r="O239" s="40"/>
      <c r="P239" s="14"/>
      <c r="Q239" s="14"/>
      <c r="R239" s="14"/>
      <c r="S239" s="14"/>
      <c r="T239" s="14"/>
    </row>
    <row r="240" spans="1:20">
      <c r="A240" s="14"/>
      <c r="B240" s="14"/>
      <c r="C240" s="14"/>
      <c r="D240" s="14"/>
      <c r="E240" s="14"/>
      <c r="F240" s="14"/>
      <c r="G240" s="57"/>
      <c r="H240" s="57"/>
      <c r="I240" s="14"/>
      <c r="J240" s="14"/>
      <c r="K240" s="14"/>
      <c r="L240" s="14"/>
      <c r="M240" s="14"/>
      <c r="N240" s="39"/>
      <c r="O240" s="40"/>
      <c r="P240" s="14"/>
      <c r="Q240" s="14"/>
      <c r="R240" s="14"/>
      <c r="S240" s="14"/>
      <c r="T240" s="14"/>
    </row>
    <row r="241" spans="1:20">
      <c r="A241" s="14"/>
      <c r="B241" s="14"/>
      <c r="C241" s="14"/>
      <c r="D241" s="14"/>
      <c r="E241" s="14"/>
      <c r="F241" s="14"/>
      <c r="G241" s="57"/>
      <c r="H241" s="57"/>
      <c r="I241" s="14"/>
      <c r="J241" s="14"/>
      <c r="K241" s="14"/>
      <c r="L241" s="14"/>
      <c r="M241" s="14"/>
      <c r="N241" s="39"/>
      <c r="O241" s="40"/>
      <c r="P241" s="14"/>
      <c r="Q241" s="14"/>
      <c r="R241" s="14"/>
      <c r="S241" s="14"/>
      <c r="T241" s="14"/>
    </row>
    <row r="242" spans="1:20">
      <c r="A242" s="14"/>
      <c r="B242" s="14"/>
      <c r="C242" s="14"/>
      <c r="D242" s="14"/>
      <c r="E242" s="14"/>
      <c r="F242" s="14"/>
      <c r="G242" s="57"/>
      <c r="H242" s="57"/>
      <c r="I242" s="14"/>
      <c r="J242" s="14"/>
      <c r="K242" s="14"/>
      <c r="L242" s="14"/>
      <c r="M242" s="14"/>
      <c r="N242" s="39"/>
      <c r="O242" s="40"/>
      <c r="P242" s="14"/>
      <c r="Q242" s="14"/>
      <c r="R242" s="14"/>
      <c r="S242" s="14"/>
      <c r="T242" s="14"/>
    </row>
    <row r="243" spans="1:20">
      <c r="A243" s="14"/>
      <c r="B243" s="14"/>
      <c r="C243" s="14"/>
      <c r="D243" s="14"/>
      <c r="E243" s="14"/>
      <c r="F243" s="14"/>
      <c r="G243" s="57"/>
      <c r="H243" s="57"/>
      <c r="I243" s="14"/>
      <c r="J243" s="14"/>
      <c r="K243" s="14"/>
      <c r="L243" s="14"/>
      <c r="M243" s="14"/>
      <c r="N243" s="39"/>
      <c r="O243" s="40"/>
      <c r="P243" s="14"/>
      <c r="Q243" s="14"/>
      <c r="R243" s="14"/>
      <c r="S243" s="14"/>
      <c r="T243" s="14"/>
    </row>
    <row r="244" spans="1:20">
      <c r="A244" s="14"/>
      <c r="B244" s="14"/>
      <c r="C244" s="14"/>
      <c r="D244" s="14"/>
      <c r="E244" s="14"/>
      <c r="F244" s="14"/>
      <c r="G244" s="57"/>
      <c r="H244" s="57"/>
      <c r="I244" s="14"/>
      <c r="J244" s="14"/>
      <c r="K244" s="14"/>
      <c r="L244" s="14"/>
      <c r="M244" s="14"/>
      <c r="N244" s="39"/>
      <c r="O244" s="40"/>
      <c r="P244" s="14"/>
      <c r="Q244" s="14"/>
      <c r="R244" s="14"/>
      <c r="S244" s="14"/>
      <c r="T244" s="14"/>
    </row>
    <row r="245" spans="1:20">
      <c r="A245" s="14"/>
      <c r="B245" s="14"/>
      <c r="C245" s="14"/>
      <c r="D245" s="14"/>
      <c r="E245" s="14"/>
      <c r="F245" s="14"/>
      <c r="G245" s="57"/>
      <c r="H245" s="57"/>
      <c r="I245" s="14"/>
      <c r="J245" s="14"/>
      <c r="K245" s="14"/>
      <c r="L245" s="14"/>
      <c r="M245" s="14"/>
      <c r="N245" s="39"/>
      <c r="O245" s="40"/>
      <c r="P245" s="14"/>
      <c r="Q245" s="14"/>
      <c r="R245" s="14"/>
      <c r="S245" s="14"/>
      <c r="T245" s="14"/>
    </row>
    <row r="246" spans="1:20">
      <c r="A246" s="14"/>
      <c r="B246" s="14"/>
      <c r="C246" s="14"/>
      <c r="D246" s="14"/>
      <c r="E246" s="14"/>
      <c r="F246" s="14"/>
      <c r="G246" s="57"/>
      <c r="H246" s="57"/>
      <c r="I246" s="14"/>
      <c r="J246" s="14"/>
      <c r="K246" s="14"/>
      <c r="L246" s="14"/>
      <c r="M246" s="14"/>
      <c r="N246" s="39"/>
      <c r="O246" s="40"/>
      <c r="P246" s="14"/>
      <c r="Q246" s="14"/>
      <c r="R246" s="14"/>
      <c r="S246" s="14"/>
      <c r="T246" s="14"/>
    </row>
    <row r="247" spans="1:20">
      <c r="A247" s="14"/>
      <c r="B247" s="14"/>
      <c r="C247" s="14"/>
      <c r="D247" s="14"/>
      <c r="E247" s="14"/>
      <c r="F247" s="14"/>
      <c r="G247" s="57"/>
      <c r="H247" s="57"/>
      <c r="I247" s="14"/>
      <c r="J247" s="14"/>
      <c r="K247" s="14"/>
      <c r="L247" s="14"/>
      <c r="M247" s="14"/>
      <c r="N247" s="39"/>
      <c r="O247" s="40"/>
      <c r="P247" s="14"/>
      <c r="Q247" s="14"/>
      <c r="R247" s="14"/>
      <c r="S247" s="14"/>
      <c r="T247" s="14"/>
    </row>
    <row r="248" spans="1:20">
      <c r="A248" s="14"/>
      <c r="B248" s="14"/>
      <c r="C248" s="14"/>
      <c r="D248" s="14"/>
      <c r="E248" s="14"/>
      <c r="F248" s="14"/>
      <c r="G248" s="57"/>
      <c r="H248" s="57"/>
      <c r="I248" s="14"/>
      <c r="J248" s="14"/>
      <c r="K248" s="14"/>
      <c r="L248" s="14"/>
      <c r="M248" s="14"/>
      <c r="N248" s="39"/>
      <c r="O248" s="40"/>
      <c r="P248" s="14"/>
      <c r="Q248" s="14"/>
      <c r="R248" s="14"/>
      <c r="S248" s="14"/>
      <c r="T248" s="14"/>
    </row>
    <row r="249" spans="1:20">
      <c r="A249" s="14"/>
      <c r="B249" s="14"/>
      <c r="C249" s="14"/>
      <c r="D249" s="14"/>
      <c r="E249" s="14"/>
      <c r="F249" s="14"/>
      <c r="G249" s="57"/>
      <c r="H249" s="57"/>
      <c r="I249" s="14"/>
      <c r="J249" s="14"/>
      <c r="K249" s="14"/>
      <c r="L249" s="14"/>
      <c r="M249" s="14"/>
      <c r="N249" s="39"/>
      <c r="O249" s="40"/>
      <c r="P249" s="14"/>
      <c r="Q249" s="14"/>
      <c r="R249" s="14"/>
      <c r="S249" s="14"/>
      <c r="T249" s="14"/>
    </row>
    <row r="250" spans="1:20">
      <c r="A250" s="14"/>
      <c r="B250" s="14"/>
      <c r="C250" s="14"/>
      <c r="D250" s="14"/>
      <c r="E250" s="14"/>
      <c r="F250" s="14"/>
      <c r="G250" s="57"/>
      <c r="H250" s="57"/>
      <c r="I250" s="14"/>
      <c r="J250" s="14"/>
      <c r="K250" s="14"/>
      <c r="L250" s="14"/>
      <c r="M250" s="14"/>
      <c r="N250" s="39"/>
      <c r="O250" s="40"/>
      <c r="P250" s="14"/>
      <c r="Q250" s="14"/>
      <c r="R250" s="14"/>
      <c r="S250" s="14"/>
      <c r="T250" s="14"/>
    </row>
    <row r="251" spans="1:20">
      <c r="A251" s="14"/>
      <c r="B251" s="14"/>
      <c r="C251" s="14"/>
      <c r="D251" s="14"/>
      <c r="E251" s="14"/>
      <c r="F251" s="14"/>
      <c r="G251" s="57"/>
      <c r="H251" s="57"/>
      <c r="I251" s="14"/>
      <c r="J251" s="14"/>
      <c r="K251" s="14"/>
      <c r="L251" s="14"/>
      <c r="M251" s="14"/>
      <c r="N251" s="39"/>
      <c r="O251" s="40"/>
      <c r="P251" s="14"/>
      <c r="Q251" s="14"/>
      <c r="R251" s="14"/>
      <c r="S251" s="14"/>
      <c r="T251" s="14"/>
    </row>
    <row r="252" spans="1:20">
      <c r="A252" s="14"/>
      <c r="B252" s="14"/>
      <c r="C252" s="14"/>
      <c r="D252" s="14"/>
      <c r="E252" s="14"/>
      <c r="F252" s="14"/>
      <c r="G252" s="57"/>
      <c r="H252" s="57"/>
      <c r="I252" s="14"/>
      <c r="J252" s="14"/>
      <c r="K252" s="14"/>
      <c r="L252" s="14"/>
      <c r="M252" s="14"/>
      <c r="N252" s="39"/>
      <c r="O252" s="40"/>
      <c r="P252" s="14"/>
      <c r="Q252" s="14"/>
      <c r="R252" s="14"/>
      <c r="S252" s="14"/>
      <c r="T252" s="14"/>
    </row>
    <row r="253" spans="1:20">
      <c r="A253" s="14"/>
      <c r="B253" s="14"/>
      <c r="C253" s="14"/>
      <c r="D253" s="14"/>
      <c r="E253" s="14"/>
      <c r="F253" s="14"/>
      <c r="G253" s="57"/>
      <c r="H253" s="57"/>
      <c r="I253" s="14"/>
      <c r="J253" s="14"/>
      <c r="K253" s="14"/>
      <c r="L253" s="14"/>
      <c r="M253" s="14"/>
      <c r="N253" s="39"/>
      <c r="O253" s="40"/>
      <c r="P253" s="14"/>
      <c r="Q253" s="14"/>
      <c r="R253" s="14"/>
      <c r="S253" s="14"/>
      <c r="T253" s="14"/>
    </row>
    <row r="254" spans="1:20">
      <c r="A254" s="14"/>
      <c r="B254" s="14"/>
      <c r="C254" s="14"/>
      <c r="D254" s="14"/>
      <c r="E254" s="14"/>
      <c r="F254" s="14"/>
      <c r="G254" s="57"/>
      <c r="H254" s="57"/>
      <c r="I254" s="14"/>
      <c r="J254" s="14"/>
      <c r="K254" s="14"/>
      <c r="L254" s="14"/>
      <c r="M254" s="14"/>
      <c r="N254" s="39"/>
      <c r="O254" s="40"/>
      <c r="P254" s="14"/>
      <c r="Q254" s="14"/>
      <c r="R254" s="14"/>
      <c r="S254" s="14"/>
      <c r="T254" s="14"/>
    </row>
    <row r="255" spans="1:20">
      <c r="A255" s="14"/>
      <c r="B255" s="14"/>
      <c r="C255" s="14"/>
      <c r="D255" s="14"/>
      <c r="E255" s="14"/>
      <c r="F255" s="14"/>
      <c r="G255" s="57"/>
      <c r="H255" s="57"/>
      <c r="I255" s="14"/>
      <c r="J255" s="14"/>
      <c r="K255" s="14"/>
      <c r="L255" s="14"/>
      <c r="M255" s="14"/>
      <c r="N255" s="39"/>
      <c r="O255" s="40"/>
      <c r="P255" s="14"/>
      <c r="Q255" s="14"/>
      <c r="R255" s="14"/>
      <c r="S255" s="14"/>
      <c r="T255" s="14"/>
    </row>
    <row r="256" spans="1:20">
      <c r="A256" s="14"/>
      <c r="B256" s="14"/>
      <c r="C256" s="14"/>
      <c r="D256" s="14"/>
      <c r="E256" s="14"/>
      <c r="F256" s="14"/>
      <c r="G256" s="57"/>
      <c r="H256" s="57"/>
      <c r="I256" s="14"/>
      <c r="J256" s="14"/>
      <c r="K256" s="14"/>
      <c r="L256" s="14"/>
      <c r="M256" s="14"/>
      <c r="N256" s="39"/>
      <c r="O256" s="40"/>
      <c r="P256" s="14"/>
      <c r="Q256" s="14"/>
      <c r="R256" s="14"/>
      <c r="S256" s="14"/>
      <c r="T256" s="14"/>
    </row>
    <row r="257" spans="1:20">
      <c r="A257" s="14"/>
      <c r="B257" s="14"/>
      <c r="C257" s="14"/>
      <c r="D257" s="14"/>
      <c r="E257" s="14"/>
      <c r="F257" s="14"/>
      <c r="G257" s="57"/>
      <c r="H257" s="57"/>
      <c r="I257" s="14"/>
      <c r="J257" s="14"/>
      <c r="K257" s="14"/>
      <c r="L257" s="14"/>
      <c r="M257" s="14"/>
      <c r="N257" s="39"/>
      <c r="O257" s="40"/>
      <c r="P257" s="14"/>
      <c r="Q257" s="14"/>
      <c r="R257" s="14"/>
      <c r="S257" s="14"/>
      <c r="T257" s="14"/>
    </row>
    <row r="258" spans="1:20">
      <c r="A258" s="14"/>
      <c r="B258" s="14"/>
      <c r="C258" s="14"/>
      <c r="D258" s="14"/>
      <c r="E258" s="14"/>
      <c r="F258" s="14"/>
      <c r="G258" s="57"/>
      <c r="H258" s="57"/>
      <c r="I258" s="14"/>
      <c r="J258" s="14"/>
      <c r="K258" s="14"/>
      <c r="L258" s="14"/>
      <c r="M258" s="14"/>
      <c r="N258" s="39"/>
      <c r="O258" s="40"/>
      <c r="P258" s="14"/>
      <c r="Q258" s="14"/>
      <c r="R258" s="14"/>
      <c r="S258" s="14"/>
      <c r="T258" s="14"/>
    </row>
    <row r="259" spans="1:20">
      <c r="A259" s="14"/>
      <c r="B259" s="14"/>
      <c r="C259" s="14"/>
      <c r="D259" s="14"/>
      <c r="E259" s="14"/>
      <c r="F259" s="14"/>
      <c r="G259" s="57"/>
      <c r="H259" s="57"/>
      <c r="I259" s="14"/>
      <c r="J259" s="14"/>
      <c r="K259" s="14"/>
      <c r="L259" s="14"/>
      <c r="M259" s="14"/>
      <c r="N259" s="39"/>
      <c r="O259" s="40"/>
      <c r="P259" s="14"/>
      <c r="Q259" s="14"/>
      <c r="R259" s="14"/>
      <c r="S259" s="14"/>
      <c r="T259" s="14"/>
    </row>
    <row r="260" spans="1:20">
      <c r="A260" s="14"/>
      <c r="B260" s="14"/>
      <c r="C260" s="14"/>
      <c r="D260" s="14"/>
      <c r="E260" s="14"/>
      <c r="F260" s="14"/>
      <c r="G260" s="57"/>
      <c r="H260" s="57"/>
      <c r="I260" s="14"/>
      <c r="J260" s="14"/>
      <c r="K260" s="14"/>
      <c r="L260" s="14"/>
      <c r="M260" s="14"/>
      <c r="N260" s="39"/>
      <c r="O260" s="40"/>
      <c r="P260" s="14"/>
      <c r="Q260" s="14"/>
      <c r="R260" s="14"/>
      <c r="S260" s="14"/>
      <c r="T260" s="14"/>
    </row>
    <row r="261" spans="1:20">
      <c r="A261" s="14"/>
      <c r="B261" s="14"/>
      <c r="C261" s="14"/>
      <c r="D261" s="14"/>
      <c r="E261" s="14"/>
      <c r="F261" s="14"/>
      <c r="G261" s="57"/>
      <c r="H261" s="57"/>
      <c r="I261" s="14"/>
      <c r="J261" s="14"/>
      <c r="K261" s="14"/>
      <c r="L261" s="14"/>
      <c r="M261" s="14"/>
      <c r="N261" s="39"/>
      <c r="O261" s="40"/>
      <c r="P261" s="14"/>
      <c r="Q261" s="14"/>
      <c r="R261" s="14"/>
      <c r="S261" s="14"/>
      <c r="T261" s="14"/>
    </row>
    <row r="262" spans="1:20">
      <c r="A262" s="14"/>
      <c r="B262" s="14"/>
      <c r="C262" s="14"/>
      <c r="D262" s="14"/>
      <c r="E262" s="14"/>
      <c r="F262" s="14"/>
      <c r="G262" s="57"/>
      <c r="H262" s="57"/>
      <c r="I262" s="14"/>
      <c r="J262" s="14"/>
      <c r="K262" s="14"/>
      <c r="L262" s="14"/>
      <c r="M262" s="14"/>
      <c r="N262" s="39"/>
      <c r="O262" s="40"/>
      <c r="P262" s="14"/>
      <c r="Q262" s="14"/>
      <c r="R262" s="14"/>
      <c r="S262" s="14"/>
      <c r="T262" s="14"/>
    </row>
    <row r="263" spans="1:20">
      <c r="A263" s="14"/>
      <c r="B263" s="14"/>
      <c r="C263" s="14"/>
      <c r="D263" s="14"/>
      <c r="E263" s="14"/>
      <c r="F263" s="14"/>
      <c r="G263" s="57"/>
      <c r="H263" s="57"/>
      <c r="I263" s="14"/>
      <c r="J263" s="14"/>
      <c r="K263" s="14"/>
      <c r="L263" s="14"/>
      <c r="M263" s="14"/>
      <c r="N263" s="39"/>
      <c r="O263" s="40"/>
      <c r="P263" s="14"/>
      <c r="Q263" s="14"/>
      <c r="R263" s="14"/>
      <c r="S263" s="14"/>
      <c r="T263" s="14"/>
    </row>
    <row r="264" spans="1:20">
      <c r="A264" s="14"/>
      <c r="B264" s="14"/>
      <c r="C264" s="14"/>
      <c r="D264" s="14"/>
      <c r="E264" s="14"/>
      <c r="F264" s="14"/>
      <c r="G264" s="57"/>
      <c r="H264" s="57"/>
      <c r="I264" s="14"/>
      <c r="J264" s="14"/>
      <c r="K264" s="14"/>
      <c r="L264" s="14"/>
      <c r="M264" s="14"/>
      <c r="N264" s="39"/>
      <c r="O264" s="40"/>
      <c r="P264" s="14"/>
      <c r="Q264" s="14"/>
      <c r="R264" s="14"/>
      <c r="S264" s="14"/>
      <c r="T264" s="14"/>
    </row>
    <row r="265" spans="1:20">
      <c r="A265" s="14"/>
      <c r="B265" s="14"/>
      <c r="C265" s="14"/>
      <c r="D265" s="14"/>
      <c r="E265" s="14"/>
      <c r="F265" s="14"/>
      <c r="G265" s="57"/>
      <c r="H265" s="57"/>
      <c r="I265" s="14"/>
      <c r="J265" s="14"/>
      <c r="K265" s="14"/>
      <c r="L265" s="14"/>
      <c r="M265" s="14"/>
      <c r="N265" s="39"/>
      <c r="O265" s="40"/>
      <c r="P265" s="14"/>
      <c r="Q265" s="14"/>
      <c r="R265" s="14"/>
      <c r="S265" s="14"/>
      <c r="T265" s="14"/>
    </row>
    <row r="266" spans="1:20">
      <c r="A266" s="14"/>
      <c r="B266" s="14"/>
      <c r="C266" s="14"/>
      <c r="D266" s="14"/>
      <c r="E266" s="14"/>
      <c r="F266" s="14"/>
      <c r="G266" s="57"/>
      <c r="H266" s="57"/>
      <c r="I266" s="14"/>
      <c r="J266" s="14"/>
      <c r="K266" s="14"/>
      <c r="L266" s="14"/>
      <c r="M266" s="14"/>
      <c r="N266" s="39"/>
      <c r="O266" s="40"/>
      <c r="P266" s="14"/>
      <c r="Q266" s="14"/>
      <c r="R266" s="14"/>
      <c r="S266" s="14"/>
      <c r="T266" s="14"/>
    </row>
    <row r="267" spans="1:20">
      <c r="A267" s="14"/>
      <c r="B267" s="14"/>
      <c r="C267" s="14"/>
      <c r="D267" s="14"/>
      <c r="E267" s="14"/>
      <c r="F267" s="14"/>
      <c r="G267" s="57"/>
      <c r="H267" s="57"/>
      <c r="I267" s="14"/>
      <c r="J267" s="14"/>
      <c r="K267" s="14"/>
      <c r="L267" s="14"/>
      <c r="M267" s="14"/>
      <c r="N267" s="39"/>
      <c r="O267" s="40"/>
      <c r="P267" s="14"/>
      <c r="Q267" s="14"/>
      <c r="R267" s="14"/>
      <c r="S267" s="14"/>
      <c r="T267" s="14"/>
    </row>
    <row r="268" spans="1:20">
      <c r="A268" s="14"/>
      <c r="B268" s="14"/>
      <c r="C268" s="14"/>
      <c r="D268" s="14"/>
      <c r="E268" s="14"/>
      <c r="F268" s="14"/>
      <c r="G268" s="57"/>
      <c r="H268" s="57"/>
      <c r="I268" s="14"/>
      <c r="J268" s="14"/>
      <c r="K268" s="14"/>
      <c r="L268" s="14"/>
      <c r="M268" s="14"/>
      <c r="N268" s="39"/>
      <c r="O268" s="40"/>
      <c r="P268" s="14"/>
      <c r="Q268" s="14"/>
      <c r="R268" s="14"/>
      <c r="S268" s="14"/>
      <c r="T268" s="14"/>
    </row>
    <row r="269" spans="1:20">
      <c r="A269" s="14"/>
      <c r="B269" s="14"/>
      <c r="C269" s="14"/>
      <c r="D269" s="14"/>
      <c r="E269" s="14"/>
      <c r="F269" s="14"/>
      <c r="G269" s="57"/>
      <c r="H269" s="57"/>
      <c r="I269" s="14"/>
      <c r="J269" s="14"/>
      <c r="K269" s="14"/>
      <c r="L269" s="14"/>
      <c r="M269" s="14"/>
      <c r="N269" s="39"/>
      <c r="O269" s="40"/>
      <c r="P269" s="14"/>
      <c r="Q269" s="14"/>
      <c r="R269" s="14"/>
      <c r="S269" s="14"/>
      <c r="T269" s="14"/>
    </row>
    <row r="270" spans="1:20">
      <c r="A270" s="14"/>
      <c r="B270" s="14"/>
      <c r="C270" s="14"/>
      <c r="D270" s="14"/>
      <c r="E270" s="14"/>
      <c r="F270" s="14"/>
      <c r="G270" s="57"/>
      <c r="H270" s="57"/>
      <c r="I270" s="14"/>
      <c r="J270" s="14"/>
      <c r="K270" s="14"/>
      <c r="L270" s="14"/>
      <c r="M270" s="14"/>
      <c r="N270" s="39"/>
      <c r="O270" s="40"/>
      <c r="P270" s="14"/>
      <c r="Q270" s="14"/>
      <c r="R270" s="14"/>
      <c r="S270" s="14"/>
      <c r="T270" s="14"/>
    </row>
    <row r="271" spans="1:20">
      <c r="A271" s="14"/>
      <c r="B271" s="14"/>
      <c r="C271" s="14"/>
      <c r="D271" s="14"/>
      <c r="E271" s="14"/>
      <c r="F271" s="14"/>
      <c r="G271" s="57"/>
      <c r="H271" s="57"/>
      <c r="I271" s="14"/>
      <c r="J271" s="14"/>
      <c r="K271" s="14"/>
      <c r="L271" s="14"/>
      <c r="M271" s="14"/>
      <c r="N271" s="39"/>
      <c r="O271" s="40"/>
      <c r="P271" s="14"/>
      <c r="Q271" s="14"/>
      <c r="R271" s="14"/>
      <c r="S271" s="14"/>
      <c r="T271" s="14"/>
    </row>
    <row r="272" spans="1:20">
      <c r="A272" s="14"/>
      <c r="B272" s="14"/>
      <c r="C272" s="14"/>
      <c r="D272" s="14"/>
      <c r="E272" s="14"/>
      <c r="F272" s="14"/>
      <c r="G272" s="57"/>
      <c r="H272" s="57"/>
      <c r="I272" s="14"/>
      <c r="J272" s="14"/>
      <c r="K272" s="14"/>
      <c r="L272" s="14"/>
      <c r="M272" s="14"/>
      <c r="N272" s="39"/>
      <c r="O272" s="40"/>
      <c r="P272" s="14"/>
      <c r="Q272" s="14"/>
      <c r="R272" s="14"/>
      <c r="S272" s="14"/>
      <c r="T272" s="14"/>
    </row>
    <row r="273" spans="1:20">
      <c r="A273" s="14"/>
      <c r="B273" s="14"/>
      <c r="C273" s="14"/>
      <c r="D273" s="14"/>
      <c r="E273" s="14"/>
      <c r="F273" s="14"/>
      <c r="G273" s="57"/>
      <c r="H273" s="57"/>
      <c r="I273" s="14"/>
      <c r="J273" s="14"/>
      <c r="K273" s="14"/>
      <c r="L273" s="14"/>
      <c r="M273" s="14"/>
      <c r="N273" s="39"/>
      <c r="O273" s="40"/>
      <c r="P273" s="14"/>
      <c r="Q273" s="14"/>
      <c r="R273" s="14"/>
      <c r="S273" s="14"/>
      <c r="T273" s="14"/>
    </row>
    <row r="274" spans="1:20">
      <c r="A274" s="14"/>
      <c r="B274" s="14"/>
      <c r="C274" s="14"/>
      <c r="D274" s="14"/>
      <c r="E274" s="14"/>
      <c r="F274" s="14"/>
      <c r="G274" s="57"/>
      <c r="H274" s="57"/>
      <c r="I274" s="14"/>
      <c r="J274" s="14"/>
      <c r="K274" s="14"/>
      <c r="L274" s="14"/>
      <c r="M274" s="14"/>
      <c r="N274" s="39"/>
      <c r="O274" s="40"/>
      <c r="P274" s="14"/>
      <c r="Q274" s="14"/>
      <c r="R274" s="14"/>
      <c r="S274" s="14"/>
      <c r="T274" s="14"/>
    </row>
    <row r="275" spans="1:20">
      <c r="A275" s="14"/>
      <c r="B275" s="14"/>
      <c r="C275" s="14"/>
      <c r="D275" s="14"/>
      <c r="E275" s="14"/>
      <c r="F275" s="14"/>
      <c r="G275" s="57"/>
      <c r="H275" s="57"/>
      <c r="I275" s="14"/>
      <c r="J275" s="14"/>
      <c r="K275" s="14"/>
      <c r="L275" s="14"/>
      <c r="M275" s="14"/>
      <c r="N275" s="39"/>
      <c r="O275" s="40"/>
      <c r="P275" s="14"/>
      <c r="Q275" s="14"/>
      <c r="R275" s="14"/>
      <c r="S275" s="14"/>
      <c r="T275" s="14"/>
    </row>
    <row r="276" spans="1:20">
      <c r="A276" s="14"/>
      <c r="B276" s="14"/>
      <c r="C276" s="14"/>
      <c r="D276" s="14"/>
      <c r="E276" s="14"/>
      <c r="F276" s="14"/>
      <c r="G276" s="57"/>
      <c r="H276" s="57"/>
      <c r="I276" s="14"/>
      <c r="J276" s="14"/>
      <c r="K276" s="14"/>
      <c r="L276" s="14"/>
      <c r="M276" s="14"/>
      <c r="N276" s="39"/>
      <c r="O276" s="40"/>
      <c r="P276" s="14"/>
      <c r="Q276" s="14"/>
      <c r="R276" s="14"/>
      <c r="S276" s="14"/>
      <c r="T276" s="14"/>
    </row>
    <row r="277" spans="1:20">
      <c r="A277" s="14"/>
      <c r="B277" s="14"/>
      <c r="C277" s="14"/>
      <c r="D277" s="14"/>
      <c r="E277" s="14"/>
      <c r="F277" s="14"/>
      <c r="G277" s="57"/>
      <c r="H277" s="57"/>
      <c r="I277" s="14"/>
      <c r="J277" s="14"/>
      <c r="K277" s="14"/>
      <c r="L277" s="14"/>
      <c r="M277" s="14"/>
      <c r="N277" s="39"/>
      <c r="O277" s="40"/>
      <c r="P277" s="14"/>
      <c r="Q277" s="14"/>
      <c r="R277" s="14"/>
      <c r="S277" s="14"/>
      <c r="T277" s="14"/>
    </row>
  </sheetData>
  <mergeCells count="309">
    <mergeCell ref="B1:T1"/>
    <mergeCell ref="B2:P2"/>
    <mergeCell ref="B9:B63"/>
    <mergeCell ref="B70:B108"/>
    <mergeCell ref="B116:B169"/>
    <mergeCell ref="C9:C21"/>
    <mergeCell ref="C22:C35"/>
    <mergeCell ref="C36:C39"/>
    <mergeCell ref="C40:C50"/>
    <mergeCell ref="C51:C52"/>
    <mergeCell ref="C53:C56"/>
    <mergeCell ref="C59:C60"/>
    <mergeCell ref="C61:C63"/>
    <mergeCell ref="C70:C78"/>
    <mergeCell ref="C79:C87"/>
    <mergeCell ref="C88:C89"/>
    <mergeCell ref="C90:C93"/>
    <mergeCell ref="C94:C97"/>
    <mergeCell ref="C98:C99"/>
    <mergeCell ref="C100:C101"/>
    <mergeCell ref="C103:C105"/>
    <mergeCell ref="C106:C108"/>
    <mergeCell ref="C116:C128"/>
    <mergeCell ref="C129:C142"/>
    <mergeCell ref="C143:C146"/>
    <mergeCell ref="C147:C157"/>
    <mergeCell ref="C158:C159"/>
    <mergeCell ref="C160:C163"/>
    <mergeCell ref="C165:C166"/>
    <mergeCell ref="C168:C169"/>
    <mergeCell ref="D9:D21"/>
    <mergeCell ref="D22:D35"/>
    <mergeCell ref="D36:D39"/>
    <mergeCell ref="D40:D50"/>
    <mergeCell ref="D51:D52"/>
    <mergeCell ref="D53:D56"/>
    <mergeCell ref="D59:D60"/>
    <mergeCell ref="D61:D63"/>
    <mergeCell ref="D70:D78"/>
    <mergeCell ref="D79:D87"/>
    <mergeCell ref="D88:D89"/>
    <mergeCell ref="D90:D93"/>
    <mergeCell ref="D94:D97"/>
    <mergeCell ref="D98:D99"/>
    <mergeCell ref="D100:D101"/>
    <mergeCell ref="D103:D105"/>
    <mergeCell ref="D106:D108"/>
    <mergeCell ref="D116:D128"/>
    <mergeCell ref="D129:D142"/>
    <mergeCell ref="D143:D146"/>
    <mergeCell ref="D147:D157"/>
    <mergeCell ref="D158:D159"/>
    <mergeCell ref="D160:D163"/>
    <mergeCell ref="D165:D166"/>
    <mergeCell ref="D168:D169"/>
    <mergeCell ref="E9:E12"/>
    <mergeCell ref="E13:E15"/>
    <mergeCell ref="E16:E21"/>
    <mergeCell ref="E22:E24"/>
    <mergeCell ref="E25:E26"/>
    <mergeCell ref="E27:E28"/>
    <mergeCell ref="E29:E30"/>
    <mergeCell ref="E31:E33"/>
    <mergeCell ref="E34:E35"/>
    <mergeCell ref="E36:E38"/>
    <mergeCell ref="E40:E43"/>
    <mergeCell ref="E44:E47"/>
    <mergeCell ref="E48:E50"/>
    <mergeCell ref="E51:E52"/>
    <mergeCell ref="E53:E54"/>
    <mergeCell ref="E55:E56"/>
    <mergeCell ref="E70:E72"/>
    <mergeCell ref="E73:E78"/>
    <mergeCell ref="E79:E81"/>
    <mergeCell ref="E82:E83"/>
    <mergeCell ref="E84:E85"/>
    <mergeCell ref="E86:E87"/>
    <mergeCell ref="E88:E89"/>
    <mergeCell ref="E90:E92"/>
    <mergeCell ref="E94:E97"/>
    <mergeCell ref="E98:E99"/>
    <mergeCell ref="E100:E101"/>
    <mergeCell ref="E116:E119"/>
    <mergeCell ref="E120:E122"/>
    <mergeCell ref="E123:E128"/>
    <mergeCell ref="E129:E131"/>
    <mergeCell ref="E132:E133"/>
    <mergeCell ref="E134:E135"/>
    <mergeCell ref="E136:E137"/>
    <mergeCell ref="E138:E140"/>
    <mergeCell ref="E141:E142"/>
    <mergeCell ref="E143:E145"/>
    <mergeCell ref="E147:E150"/>
    <mergeCell ref="E151:E154"/>
    <mergeCell ref="E155:E157"/>
    <mergeCell ref="E158:E159"/>
    <mergeCell ref="E160:E161"/>
    <mergeCell ref="E162:E163"/>
    <mergeCell ref="E165:E166"/>
    <mergeCell ref="F9:F12"/>
    <mergeCell ref="F13:F15"/>
    <mergeCell ref="F16:F21"/>
    <mergeCell ref="F22:F24"/>
    <mergeCell ref="F25:F26"/>
    <mergeCell ref="F27:F28"/>
    <mergeCell ref="F29:F30"/>
    <mergeCell ref="F31:F33"/>
    <mergeCell ref="F34:F35"/>
    <mergeCell ref="F36:F38"/>
    <mergeCell ref="F40:F43"/>
    <mergeCell ref="F44:F47"/>
    <mergeCell ref="F48:F50"/>
    <mergeCell ref="F51:F52"/>
    <mergeCell ref="F53:F54"/>
    <mergeCell ref="F55:F56"/>
    <mergeCell ref="F70:F72"/>
    <mergeCell ref="F73:F78"/>
    <mergeCell ref="F79:F81"/>
    <mergeCell ref="F82:F83"/>
    <mergeCell ref="F84:F85"/>
    <mergeCell ref="F86:F87"/>
    <mergeCell ref="F88:F89"/>
    <mergeCell ref="F90:F92"/>
    <mergeCell ref="F94:F97"/>
    <mergeCell ref="F98:F99"/>
    <mergeCell ref="F100:F101"/>
    <mergeCell ref="F116:F119"/>
    <mergeCell ref="F120:F122"/>
    <mergeCell ref="F123:F128"/>
    <mergeCell ref="F129:F131"/>
    <mergeCell ref="F132:F133"/>
    <mergeCell ref="F134:F135"/>
    <mergeCell ref="F136:F137"/>
    <mergeCell ref="F138:F140"/>
    <mergeCell ref="F141:F142"/>
    <mergeCell ref="F143:F145"/>
    <mergeCell ref="F147:F150"/>
    <mergeCell ref="F151:F154"/>
    <mergeCell ref="F155:F157"/>
    <mergeCell ref="F158:F159"/>
    <mergeCell ref="F160:F161"/>
    <mergeCell ref="F162:F163"/>
    <mergeCell ref="F165:F166"/>
    <mergeCell ref="G9:G12"/>
    <mergeCell ref="G13:G15"/>
    <mergeCell ref="G16:G21"/>
    <mergeCell ref="G22:G24"/>
    <mergeCell ref="G25:G26"/>
    <mergeCell ref="G27:G28"/>
    <mergeCell ref="G29:G30"/>
    <mergeCell ref="G31:G33"/>
    <mergeCell ref="G34:G35"/>
    <mergeCell ref="G36:G38"/>
    <mergeCell ref="G40:G43"/>
    <mergeCell ref="G44:G47"/>
    <mergeCell ref="G48:G50"/>
    <mergeCell ref="G51:G52"/>
    <mergeCell ref="G53:G54"/>
    <mergeCell ref="G55:G56"/>
    <mergeCell ref="G70:G72"/>
    <mergeCell ref="G73:G78"/>
    <mergeCell ref="G79:G81"/>
    <mergeCell ref="G82:G83"/>
    <mergeCell ref="G84:G85"/>
    <mergeCell ref="G86:G87"/>
    <mergeCell ref="G88:G89"/>
    <mergeCell ref="G90:G92"/>
    <mergeCell ref="G94:G97"/>
    <mergeCell ref="G98:G99"/>
    <mergeCell ref="G100:G101"/>
    <mergeCell ref="G116:G119"/>
    <mergeCell ref="G120:G122"/>
    <mergeCell ref="G123:G128"/>
    <mergeCell ref="G129:G131"/>
    <mergeCell ref="G132:G133"/>
    <mergeCell ref="G134:G135"/>
    <mergeCell ref="G136:G137"/>
    <mergeCell ref="G138:G140"/>
    <mergeCell ref="G141:G142"/>
    <mergeCell ref="G143:G145"/>
    <mergeCell ref="G147:G150"/>
    <mergeCell ref="G151:G154"/>
    <mergeCell ref="G155:G157"/>
    <mergeCell ref="G158:G159"/>
    <mergeCell ref="G160:G161"/>
    <mergeCell ref="G162:G163"/>
    <mergeCell ref="G165:G166"/>
    <mergeCell ref="H9:H12"/>
    <mergeCell ref="H13:H15"/>
    <mergeCell ref="H16:H21"/>
    <mergeCell ref="H22:H24"/>
    <mergeCell ref="H25:H26"/>
    <mergeCell ref="H27:H28"/>
    <mergeCell ref="H29:H30"/>
    <mergeCell ref="H31:H33"/>
    <mergeCell ref="H34:H35"/>
    <mergeCell ref="H36:H38"/>
    <mergeCell ref="H40:H43"/>
    <mergeCell ref="H44:H47"/>
    <mergeCell ref="H48:H50"/>
    <mergeCell ref="H51:H52"/>
    <mergeCell ref="H53:H54"/>
    <mergeCell ref="H55:H56"/>
    <mergeCell ref="H116:H119"/>
    <mergeCell ref="H120:H122"/>
    <mergeCell ref="H123:H128"/>
    <mergeCell ref="H129:H131"/>
    <mergeCell ref="H132:H133"/>
    <mergeCell ref="H134:H135"/>
    <mergeCell ref="H136:H137"/>
    <mergeCell ref="H138:H140"/>
    <mergeCell ref="H141:H142"/>
    <mergeCell ref="H143:H145"/>
    <mergeCell ref="H147:H150"/>
    <mergeCell ref="H151:H154"/>
    <mergeCell ref="H155:H157"/>
    <mergeCell ref="H158:H159"/>
    <mergeCell ref="H160:H161"/>
    <mergeCell ref="H162:H163"/>
    <mergeCell ref="H165:H166"/>
    <mergeCell ref="I9:I12"/>
    <mergeCell ref="I13:I15"/>
    <mergeCell ref="I16:I21"/>
    <mergeCell ref="I22:I24"/>
    <mergeCell ref="I25:I26"/>
    <mergeCell ref="I27:I28"/>
    <mergeCell ref="I29:I30"/>
    <mergeCell ref="I31:I33"/>
    <mergeCell ref="I34:I35"/>
    <mergeCell ref="I36:I38"/>
    <mergeCell ref="I40:I43"/>
    <mergeCell ref="I44:I47"/>
    <mergeCell ref="I48:I50"/>
    <mergeCell ref="I51:I52"/>
    <mergeCell ref="I53:I54"/>
    <mergeCell ref="I55:I56"/>
    <mergeCell ref="I70:I72"/>
    <mergeCell ref="I73:I78"/>
    <mergeCell ref="I79:I81"/>
    <mergeCell ref="I82:I83"/>
    <mergeCell ref="I84:I85"/>
    <mergeCell ref="I86:I87"/>
    <mergeCell ref="I88:I89"/>
    <mergeCell ref="I90:I92"/>
    <mergeCell ref="I94:I97"/>
    <mergeCell ref="I98:I99"/>
    <mergeCell ref="I100:I101"/>
    <mergeCell ref="I116:I119"/>
    <mergeCell ref="I120:I122"/>
    <mergeCell ref="I123:I128"/>
    <mergeCell ref="I129:I131"/>
    <mergeCell ref="I132:I133"/>
    <mergeCell ref="I134:I135"/>
    <mergeCell ref="I136:I137"/>
    <mergeCell ref="I138:I140"/>
    <mergeCell ref="I141:I142"/>
    <mergeCell ref="I143:I145"/>
    <mergeCell ref="I147:I150"/>
    <mergeCell ref="I151:I154"/>
    <mergeCell ref="I155:I157"/>
    <mergeCell ref="I158:I159"/>
    <mergeCell ref="I160:I161"/>
    <mergeCell ref="I162:I163"/>
    <mergeCell ref="I165:I166"/>
    <mergeCell ref="J9:J12"/>
    <mergeCell ref="J13:J15"/>
    <mergeCell ref="J16:J21"/>
    <mergeCell ref="J22:J24"/>
    <mergeCell ref="J25:J26"/>
    <mergeCell ref="J27:J28"/>
    <mergeCell ref="J29:J30"/>
    <mergeCell ref="J31:J33"/>
    <mergeCell ref="J34:J35"/>
    <mergeCell ref="J36:J38"/>
    <mergeCell ref="J40:J43"/>
    <mergeCell ref="J44:J47"/>
    <mergeCell ref="J48:J50"/>
    <mergeCell ref="J51:J52"/>
    <mergeCell ref="J53:J54"/>
    <mergeCell ref="J55:J56"/>
    <mergeCell ref="J70:J72"/>
    <mergeCell ref="J73:J78"/>
    <mergeCell ref="J79:J81"/>
    <mergeCell ref="J82:J83"/>
    <mergeCell ref="J84:J85"/>
    <mergeCell ref="J86:J87"/>
    <mergeCell ref="J88:J89"/>
    <mergeCell ref="J90:J92"/>
    <mergeCell ref="J94:J97"/>
    <mergeCell ref="J98:J99"/>
    <mergeCell ref="J100:J101"/>
    <mergeCell ref="J116:J119"/>
    <mergeCell ref="J120:J122"/>
    <mergeCell ref="J123:J128"/>
    <mergeCell ref="J155:J157"/>
    <mergeCell ref="J158:J159"/>
    <mergeCell ref="J160:J161"/>
    <mergeCell ref="J162:J163"/>
    <mergeCell ref="J165:J166"/>
    <mergeCell ref="L165:L166"/>
    <mergeCell ref="J129:J131"/>
    <mergeCell ref="J132:J133"/>
    <mergeCell ref="J134:J135"/>
    <mergeCell ref="J136:J137"/>
    <mergeCell ref="J138:J140"/>
    <mergeCell ref="J141:J142"/>
    <mergeCell ref="J143:J145"/>
    <mergeCell ref="J147:J150"/>
    <mergeCell ref="J151:J154"/>
  </mergeCells>
  <phoneticPr fontId="65"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9"/>
  <sheetViews>
    <sheetView workbookViewId="0">
      <selection activeCell="J33" sqref="J33"/>
    </sheetView>
  </sheetViews>
  <sheetFormatPr defaultColWidth="9" defaultRowHeight="14.1"/>
  <cols>
    <col min="2" max="2" width="19.83984375" customWidth="1"/>
  </cols>
  <sheetData>
    <row r="1" spans="1:2">
      <c r="A1" s="1" t="s">
        <v>1667</v>
      </c>
      <c r="B1" s="1" t="s">
        <v>380</v>
      </c>
    </row>
    <row r="2" spans="1:2">
      <c r="A2" s="2" t="s">
        <v>621</v>
      </c>
      <c r="B2" s="2" t="s">
        <v>1668</v>
      </c>
    </row>
    <row r="3" spans="1:2">
      <c r="A3" s="2" t="s">
        <v>642</v>
      </c>
      <c r="B3" s="2" t="s">
        <v>1669</v>
      </c>
    </row>
    <row r="4" spans="1:2">
      <c r="A4" s="2"/>
      <c r="B4" s="2" t="s">
        <v>1670</v>
      </c>
    </row>
    <row r="5" spans="1:2">
      <c r="A5" s="2" t="s">
        <v>1671</v>
      </c>
      <c r="B5" s="2" t="s">
        <v>1669</v>
      </c>
    </row>
    <row r="6" spans="1:2">
      <c r="A6" s="2"/>
      <c r="B6" s="2" t="s">
        <v>1670</v>
      </c>
    </row>
    <row r="7" spans="1:2">
      <c r="A7" s="2" t="s">
        <v>1672</v>
      </c>
      <c r="B7" s="2" t="s">
        <v>1673</v>
      </c>
    </row>
    <row r="8" spans="1:2">
      <c r="A8" s="2" t="s">
        <v>729</v>
      </c>
      <c r="B8" s="2" t="s">
        <v>1674</v>
      </c>
    </row>
    <row r="9" spans="1:2">
      <c r="A9" s="2"/>
      <c r="B9" s="2"/>
    </row>
  </sheetData>
  <phoneticPr fontId="6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0"/>
  <sheetViews>
    <sheetView showGridLines="0" workbookViewId="0">
      <pane ySplit="1" topLeftCell="A2" activePane="bottomLeft" state="frozen"/>
      <selection pane="bottomLeft" activeCell="E11" sqref="E11"/>
    </sheetView>
  </sheetViews>
  <sheetFormatPr defaultColWidth="9" defaultRowHeight="16.2"/>
  <cols>
    <col min="1" max="1" width="10.26171875" style="295" customWidth="1"/>
    <col min="2" max="2" width="17.47265625" style="296" customWidth="1"/>
    <col min="3" max="3" width="29.578125" style="295" customWidth="1"/>
    <col min="4" max="4" width="29.578125" style="295" hidden="1" customWidth="1"/>
    <col min="5" max="5" width="17.83984375" style="297" customWidth="1"/>
    <col min="6" max="6" width="13.578125" style="298" customWidth="1"/>
    <col min="7" max="7" width="13.578125" style="299" customWidth="1"/>
    <col min="8" max="8" width="13.578125" style="300" customWidth="1"/>
    <col min="9" max="9" width="15" style="300" customWidth="1"/>
    <col min="10" max="10" width="13.578125" style="301" customWidth="1"/>
    <col min="11" max="11" width="14.578125" style="301" customWidth="1"/>
    <col min="12" max="12" width="13.578125" style="298" customWidth="1"/>
    <col min="13" max="13" width="9.1015625" style="295" customWidth="1"/>
    <col min="14" max="16384" width="9" style="295"/>
  </cols>
  <sheetData>
    <row r="1" spans="1:13" s="291" customFormat="1" ht="34.5" customHeight="1">
      <c r="A1" s="284" t="s">
        <v>1</v>
      </c>
      <c r="B1" s="284" t="s">
        <v>2</v>
      </c>
      <c r="C1" s="284" t="s">
        <v>3</v>
      </c>
      <c r="D1" s="284"/>
      <c r="E1" s="302" t="s">
        <v>89</v>
      </c>
      <c r="F1" s="284" t="s">
        <v>90</v>
      </c>
      <c r="G1" s="284" t="s">
        <v>91</v>
      </c>
      <c r="H1" s="285" t="s">
        <v>92</v>
      </c>
      <c r="I1" s="285" t="s">
        <v>1684</v>
      </c>
      <c r="J1" s="326" t="s">
        <v>93</v>
      </c>
      <c r="K1" s="326" t="s">
        <v>7</v>
      </c>
      <c r="L1" s="284" t="s">
        <v>94</v>
      </c>
      <c r="M1" s="284" t="s">
        <v>7</v>
      </c>
    </row>
    <row r="2" spans="1:13" s="292" customFormat="1">
      <c r="A2" s="384" t="s">
        <v>10</v>
      </c>
      <c r="B2" s="303" t="s">
        <v>95</v>
      </c>
      <c r="C2" s="304" t="s">
        <v>96</v>
      </c>
      <c r="D2" s="304" t="s">
        <v>97</v>
      </c>
      <c r="E2" s="305"/>
      <c r="F2" s="306">
        <v>4</v>
      </c>
      <c r="G2" s="306">
        <v>48</v>
      </c>
      <c r="H2" s="307">
        <f>F2*1.3</f>
        <v>5.2</v>
      </c>
      <c r="I2" s="307">
        <f>G2*1.3</f>
        <v>62.400000000000006</v>
      </c>
      <c r="J2" s="327">
        <f>MAX(H2:I2)</f>
        <v>62.400000000000006</v>
      </c>
      <c r="K2" s="327"/>
      <c r="L2" s="306"/>
      <c r="M2" s="328"/>
    </row>
    <row r="3" spans="1:13" s="292" customFormat="1">
      <c r="A3" s="385"/>
      <c r="B3" s="388" t="s">
        <v>98</v>
      </c>
      <c r="C3" s="304" t="s">
        <v>99</v>
      </c>
      <c r="D3" s="304" t="s">
        <v>100</v>
      </c>
      <c r="E3" s="305"/>
      <c r="F3" s="306">
        <v>54</v>
      </c>
      <c r="G3" s="306">
        <v>533</v>
      </c>
      <c r="H3" s="307">
        <f t="shared" ref="H3:H66" si="0">F3*1.3</f>
        <v>70.2</v>
      </c>
      <c r="I3" s="307">
        <f t="shared" ref="I3:I66" si="1">G3*1.3</f>
        <v>692.9</v>
      </c>
      <c r="J3" s="327">
        <f t="shared" ref="J3:J23" si="2">MAX(H3:I3)</f>
        <v>692.9</v>
      </c>
      <c r="K3" s="327"/>
      <c r="L3" s="306"/>
      <c r="M3" s="328"/>
    </row>
    <row r="4" spans="1:13" s="292" customFormat="1" ht="19.05" customHeight="1">
      <c r="A4" s="385"/>
      <c r="B4" s="390"/>
      <c r="C4" s="304" t="s">
        <v>101</v>
      </c>
      <c r="D4" s="308" t="s">
        <v>102</v>
      </c>
      <c r="E4" s="305"/>
      <c r="F4" s="306">
        <v>34</v>
      </c>
      <c r="G4" s="306">
        <v>54</v>
      </c>
      <c r="H4" s="307">
        <f t="shared" si="0"/>
        <v>44.2</v>
      </c>
      <c r="I4" s="307">
        <f t="shared" si="1"/>
        <v>70.2</v>
      </c>
      <c r="J4" s="327">
        <f t="shared" si="2"/>
        <v>70.2</v>
      </c>
      <c r="K4" s="327"/>
      <c r="L4" s="306"/>
      <c r="M4" s="328"/>
    </row>
    <row r="5" spans="1:13" s="292" customFormat="1" ht="17.05" customHeight="1">
      <c r="A5" s="385"/>
      <c r="B5" s="388" t="s">
        <v>103</v>
      </c>
      <c r="C5" s="304" t="s">
        <v>104</v>
      </c>
      <c r="D5" s="308" t="s">
        <v>105</v>
      </c>
      <c r="E5" s="305"/>
      <c r="F5" s="306">
        <v>602</v>
      </c>
      <c r="G5" s="306">
        <v>6368</v>
      </c>
      <c r="H5" s="307">
        <f t="shared" si="0"/>
        <v>782.6</v>
      </c>
      <c r="I5" s="307">
        <f t="shared" si="1"/>
        <v>8278.4</v>
      </c>
      <c r="J5" s="327">
        <f t="shared" si="2"/>
        <v>8278.4</v>
      </c>
      <c r="K5" s="327"/>
      <c r="L5" s="306"/>
      <c r="M5" s="329"/>
    </row>
    <row r="6" spans="1:13" s="292" customFormat="1" ht="15" customHeight="1">
      <c r="A6" s="385"/>
      <c r="B6" s="389"/>
      <c r="C6" s="304" t="s">
        <v>106</v>
      </c>
      <c r="D6" s="308" t="s">
        <v>107</v>
      </c>
      <c r="E6" s="305" t="s">
        <v>108</v>
      </c>
      <c r="F6" s="306">
        <v>1</v>
      </c>
      <c r="G6" s="306">
        <v>1</v>
      </c>
      <c r="H6" s="307">
        <f t="shared" si="0"/>
        <v>1.3</v>
      </c>
      <c r="I6" s="307">
        <f t="shared" si="1"/>
        <v>1.3</v>
      </c>
      <c r="J6" s="327">
        <f t="shared" si="2"/>
        <v>1.3</v>
      </c>
      <c r="K6" s="327"/>
      <c r="L6" s="306"/>
      <c r="M6" s="328"/>
    </row>
    <row r="7" spans="1:13" s="292" customFormat="1">
      <c r="A7" s="385"/>
      <c r="B7" s="389"/>
      <c r="C7" s="304" t="s">
        <v>109</v>
      </c>
      <c r="D7" s="304"/>
      <c r="E7" s="305" t="s">
        <v>110</v>
      </c>
      <c r="F7" s="306">
        <v>1</v>
      </c>
      <c r="G7" s="306">
        <v>1</v>
      </c>
      <c r="H7" s="307">
        <f t="shared" si="0"/>
        <v>1.3</v>
      </c>
      <c r="I7" s="307">
        <f t="shared" si="1"/>
        <v>1.3</v>
      </c>
      <c r="J7" s="327">
        <f t="shared" si="2"/>
        <v>1.3</v>
      </c>
      <c r="K7" s="327"/>
      <c r="L7" s="306"/>
      <c r="M7" s="328"/>
    </row>
    <row r="8" spans="1:13" s="292" customFormat="1">
      <c r="A8" s="385"/>
      <c r="B8" s="388" t="s">
        <v>111</v>
      </c>
      <c r="C8" s="304" t="s">
        <v>112</v>
      </c>
      <c r="D8" s="304"/>
      <c r="E8" s="305"/>
      <c r="F8" s="306">
        <v>0</v>
      </c>
      <c r="G8" s="306">
        <v>0</v>
      </c>
      <c r="H8" s="307">
        <f t="shared" si="0"/>
        <v>0</v>
      </c>
      <c r="I8" s="307">
        <f t="shared" si="1"/>
        <v>0</v>
      </c>
      <c r="J8" s="327">
        <f t="shared" si="2"/>
        <v>0</v>
      </c>
      <c r="K8" s="327"/>
      <c r="L8" s="306"/>
      <c r="M8" s="328"/>
    </row>
    <row r="9" spans="1:13" s="292" customFormat="1">
      <c r="A9" s="385"/>
      <c r="B9" s="389"/>
      <c r="C9" s="304" t="s">
        <v>113</v>
      </c>
      <c r="D9" s="304"/>
      <c r="E9" s="305"/>
      <c r="F9" s="306">
        <v>0</v>
      </c>
      <c r="G9" s="306">
        <v>0</v>
      </c>
      <c r="H9" s="307">
        <f t="shared" si="0"/>
        <v>0</v>
      </c>
      <c r="I9" s="307">
        <f t="shared" si="1"/>
        <v>0</v>
      </c>
      <c r="J9" s="327">
        <f t="shared" si="2"/>
        <v>0</v>
      </c>
      <c r="K9" s="327"/>
      <c r="L9" s="306"/>
      <c r="M9" s="328"/>
    </row>
    <row r="10" spans="1:13" s="292" customFormat="1">
      <c r="A10" s="385"/>
      <c r="B10" s="389"/>
      <c r="C10" s="304" t="s">
        <v>114</v>
      </c>
      <c r="D10" s="304"/>
      <c r="E10" s="305"/>
      <c r="F10" s="306">
        <v>0</v>
      </c>
      <c r="G10" s="306">
        <v>0</v>
      </c>
      <c r="H10" s="307">
        <f t="shared" si="0"/>
        <v>0</v>
      </c>
      <c r="I10" s="307">
        <f t="shared" si="1"/>
        <v>0</v>
      </c>
      <c r="J10" s="327">
        <f t="shared" si="2"/>
        <v>0</v>
      </c>
      <c r="K10" s="327"/>
      <c r="L10" s="306"/>
      <c r="M10" s="328"/>
    </row>
    <row r="11" spans="1:13" s="292" customFormat="1">
      <c r="A11" s="385"/>
      <c r="B11" s="389"/>
      <c r="C11" s="304" t="s">
        <v>115</v>
      </c>
      <c r="D11" s="304"/>
      <c r="E11" s="305" t="s">
        <v>116</v>
      </c>
      <c r="F11" s="306">
        <v>0</v>
      </c>
      <c r="G11" s="306">
        <v>0</v>
      </c>
      <c r="H11" s="307">
        <f t="shared" si="0"/>
        <v>0</v>
      </c>
      <c r="I11" s="307">
        <f t="shared" si="1"/>
        <v>0</v>
      </c>
      <c r="J11" s="327">
        <f t="shared" si="2"/>
        <v>0</v>
      </c>
      <c r="K11" s="327"/>
      <c r="L11" s="306"/>
      <c r="M11" s="328"/>
    </row>
    <row r="12" spans="1:13" s="292" customFormat="1">
      <c r="A12" s="385"/>
      <c r="B12" s="388" t="s">
        <v>117</v>
      </c>
      <c r="C12" s="304" t="s">
        <v>118</v>
      </c>
      <c r="D12" s="304"/>
      <c r="E12" s="305"/>
      <c r="F12" s="306">
        <v>0</v>
      </c>
      <c r="G12" s="306">
        <v>0</v>
      </c>
      <c r="H12" s="307">
        <f t="shared" si="0"/>
        <v>0</v>
      </c>
      <c r="I12" s="307">
        <f t="shared" si="1"/>
        <v>0</v>
      </c>
      <c r="J12" s="327">
        <f t="shared" si="2"/>
        <v>0</v>
      </c>
      <c r="K12" s="327"/>
      <c r="L12" s="306"/>
      <c r="M12" s="328"/>
    </row>
    <row r="13" spans="1:13" s="292" customFormat="1">
      <c r="A13" s="385"/>
      <c r="B13" s="389"/>
      <c r="C13" s="304" t="s">
        <v>119</v>
      </c>
      <c r="D13" s="304"/>
      <c r="E13" s="305"/>
      <c r="F13" s="306">
        <v>0</v>
      </c>
      <c r="G13" s="306">
        <v>0</v>
      </c>
      <c r="H13" s="307">
        <f t="shared" si="0"/>
        <v>0</v>
      </c>
      <c r="I13" s="307">
        <f t="shared" si="1"/>
        <v>0</v>
      </c>
      <c r="J13" s="327">
        <f t="shared" si="2"/>
        <v>0</v>
      </c>
      <c r="K13" s="327"/>
      <c r="L13" s="306"/>
      <c r="M13" s="328"/>
    </row>
    <row r="14" spans="1:13" s="292" customFormat="1">
      <c r="A14" s="385"/>
      <c r="B14" s="389"/>
      <c r="C14" s="304" t="s">
        <v>120</v>
      </c>
      <c r="D14" s="304"/>
      <c r="E14" s="305"/>
      <c r="F14" s="306">
        <v>0</v>
      </c>
      <c r="G14" s="306">
        <v>0</v>
      </c>
      <c r="H14" s="307">
        <f t="shared" si="0"/>
        <v>0</v>
      </c>
      <c r="I14" s="307">
        <f t="shared" si="1"/>
        <v>0</v>
      </c>
      <c r="J14" s="327">
        <f t="shared" si="2"/>
        <v>0</v>
      </c>
      <c r="K14" s="327"/>
      <c r="L14" s="306"/>
      <c r="M14" s="328"/>
    </row>
    <row r="15" spans="1:13" s="292" customFormat="1">
      <c r="A15" s="386"/>
      <c r="B15" s="390"/>
      <c r="C15" s="304" t="s">
        <v>121</v>
      </c>
      <c r="D15" s="304"/>
      <c r="E15" s="305" t="s">
        <v>116</v>
      </c>
      <c r="F15" s="306">
        <v>0</v>
      </c>
      <c r="G15" s="306">
        <v>0</v>
      </c>
      <c r="H15" s="307">
        <f t="shared" si="0"/>
        <v>0</v>
      </c>
      <c r="I15" s="307">
        <f t="shared" si="1"/>
        <v>0</v>
      </c>
      <c r="J15" s="327">
        <f t="shared" si="2"/>
        <v>0</v>
      </c>
      <c r="K15" s="327"/>
      <c r="L15" s="306"/>
      <c r="M15" s="328"/>
    </row>
    <row r="16" spans="1:13" s="292" customFormat="1" ht="18" customHeight="1">
      <c r="A16" s="384" t="s">
        <v>122</v>
      </c>
      <c r="B16" s="303" t="s">
        <v>123</v>
      </c>
      <c r="C16" s="304" t="s">
        <v>124</v>
      </c>
      <c r="D16" s="308" t="s">
        <v>125</v>
      </c>
      <c r="E16" s="305"/>
      <c r="F16" s="306">
        <v>198</v>
      </c>
      <c r="G16" s="306">
        <v>226</v>
      </c>
      <c r="H16" s="307">
        <f t="shared" si="0"/>
        <v>257.40000000000003</v>
      </c>
      <c r="I16" s="307">
        <f t="shared" si="1"/>
        <v>293.8</v>
      </c>
      <c r="J16" s="327">
        <f t="shared" si="2"/>
        <v>293.8</v>
      </c>
      <c r="K16" s="327"/>
      <c r="L16" s="306"/>
      <c r="M16" s="328"/>
    </row>
    <row r="17" spans="1:13" s="292" customFormat="1" ht="21" customHeight="1">
      <c r="A17" s="385"/>
      <c r="B17" s="303" t="s">
        <v>126</v>
      </c>
      <c r="C17" s="304" t="s">
        <v>127</v>
      </c>
      <c r="D17" s="308" t="s">
        <v>128</v>
      </c>
      <c r="E17" s="305"/>
      <c r="F17" s="306">
        <v>145</v>
      </c>
      <c r="G17" s="306">
        <v>47</v>
      </c>
      <c r="H17" s="307">
        <f t="shared" si="0"/>
        <v>188.5</v>
      </c>
      <c r="I17" s="307">
        <f t="shared" si="1"/>
        <v>61.1</v>
      </c>
      <c r="J17" s="327">
        <f t="shared" si="2"/>
        <v>188.5</v>
      </c>
      <c r="K17" s="327"/>
      <c r="L17" s="306"/>
      <c r="M17" s="328"/>
    </row>
    <row r="18" spans="1:13" s="292" customFormat="1" ht="25.05" customHeight="1">
      <c r="A18" s="385"/>
      <c r="B18" s="303" t="s">
        <v>129</v>
      </c>
      <c r="C18" s="304" t="s">
        <v>130</v>
      </c>
      <c r="D18" s="308" t="s">
        <v>131</v>
      </c>
      <c r="E18" s="305"/>
      <c r="F18" s="306">
        <v>15</v>
      </c>
      <c r="G18" s="306">
        <v>96</v>
      </c>
      <c r="H18" s="307">
        <f t="shared" si="0"/>
        <v>19.5</v>
      </c>
      <c r="I18" s="307">
        <f t="shared" si="1"/>
        <v>124.80000000000001</v>
      </c>
      <c r="J18" s="327">
        <f t="shared" si="2"/>
        <v>124.80000000000001</v>
      </c>
      <c r="K18" s="327"/>
      <c r="L18" s="306"/>
      <c r="M18" s="328"/>
    </row>
    <row r="19" spans="1:13" s="292" customFormat="1" ht="24" customHeight="1">
      <c r="A19" s="385"/>
      <c r="B19" s="303" t="s">
        <v>132</v>
      </c>
      <c r="C19" s="304" t="s">
        <v>133</v>
      </c>
      <c r="D19" s="308" t="s">
        <v>134</v>
      </c>
      <c r="E19" s="305"/>
      <c r="F19" s="306">
        <v>15</v>
      </c>
      <c r="G19" s="306">
        <v>2</v>
      </c>
      <c r="H19" s="307">
        <f t="shared" si="0"/>
        <v>19.5</v>
      </c>
      <c r="I19" s="307">
        <f t="shared" si="1"/>
        <v>2.6</v>
      </c>
      <c r="J19" s="327">
        <f t="shared" si="2"/>
        <v>19.5</v>
      </c>
      <c r="K19" s="327"/>
      <c r="L19" s="306"/>
      <c r="M19" s="328"/>
    </row>
    <row r="20" spans="1:13" s="292" customFormat="1" ht="24" customHeight="1">
      <c r="A20" s="386"/>
      <c r="B20" s="303" t="s">
        <v>135</v>
      </c>
      <c r="C20" s="304" t="s">
        <v>136</v>
      </c>
      <c r="D20" s="308" t="s">
        <v>137</v>
      </c>
      <c r="E20" s="305"/>
      <c r="F20" s="306">
        <v>0</v>
      </c>
      <c r="G20" s="306">
        <v>25</v>
      </c>
      <c r="H20" s="307">
        <f t="shared" si="0"/>
        <v>0</v>
      </c>
      <c r="I20" s="307">
        <f t="shared" si="1"/>
        <v>32.5</v>
      </c>
      <c r="J20" s="327">
        <f t="shared" si="2"/>
        <v>32.5</v>
      </c>
      <c r="K20" s="327"/>
      <c r="L20" s="306"/>
      <c r="M20" s="328"/>
    </row>
    <row r="21" spans="1:13" s="292" customFormat="1">
      <c r="A21" s="395" t="s">
        <v>138</v>
      </c>
      <c r="B21" s="303" t="s">
        <v>139</v>
      </c>
      <c r="C21" s="310" t="s">
        <v>139</v>
      </c>
      <c r="D21" s="310" t="s">
        <v>140</v>
      </c>
      <c r="E21" s="305"/>
      <c r="F21" s="306">
        <v>2848</v>
      </c>
      <c r="G21" s="306">
        <v>5522</v>
      </c>
      <c r="H21" s="307">
        <f t="shared" si="0"/>
        <v>3702.4</v>
      </c>
      <c r="I21" s="307">
        <f t="shared" si="1"/>
        <v>7178.6</v>
      </c>
      <c r="J21" s="327">
        <f t="shared" si="2"/>
        <v>7178.6</v>
      </c>
      <c r="K21" s="327"/>
      <c r="L21" s="306"/>
      <c r="M21" s="328"/>
    </row>
    <row r="22" spans="1:13" s="292" customFormat="1" ht="21" customHeight="1">
      <c r="A22" s="396"/>
      <c r="B22" s="303" t="s">
        <v>141</v>
      </c>
      <c r="C22" s="304" t="s">
        <v>142</v>
      </c>
      <c r="D22" s="308" t="s">
        <v>143</v>
      </c>
      <c r="E22" s="305"/>
      <c r="F22" s="306">
        <v>604</v>
      </c>
      <c r="G22" s="306">
        <v>2713</v>
      </c>
      <c r="H22" s="307">
        <f t="shared" si="0"/>
        <v>785.2</v>
      </c>
      <c r="I22" s="307">
        <f t="shared" si="1"/>
        <v>3526.9</v>
      </c>
      <c r="J22" s="327">
        <f t="shared" si="2"/>
        <v>3526.9</v>
      </c>
      <c r="K22" s="327"/>
      <c r="L22" s="306"/>
      <c r="M22" s="328"/>
    </row>
    <row r="23" spans="1:13" s="292" customFormat="1" ht="25.9" customHeight="1">
      <c r="A23" s="397"/>
      <c r="B23" s="303" t="s">
        <v>144</v>
      </c>
      <c r="C23" s="304" t="s">
        <v>145</v>
      </c>
      <c r="D23" s="308" t="s">
        <v>146</v>
      </c>
      <c r="E23" s="305"/>
      <c r="F23" s="306">
        <v>90</v>
      </c>
      <c r="G23" s="306">
        <v>1125</v>
      </c>
      <c r="H23" s="307">
        <f t="shared" si="0"/>
        <v>117</v>
      </c>
      <c r="I23" s="307">
        <f t="shared" si="1"/>
        <v>1462.5</v>
      </c>
      <c r="J23" s="327">
        <f t="shared" si="2"/>
        <v>1462.5</v>
      </c>
      <c r="K23" s="327" t="s">
        <v>1685</v>
      </c>
      <c r="L23" s="306"/>
      <c r="M23" s="328"/>
    </row>
    <row r="24" spans="1:13" s="293" customFormat="1">
      <c r="A24" s="395" t="s">
        <v>147</v>
      </c>
      <c r="B24" s="391" t="s">
        <v>148</v>
      </c>
      <c r="C24" s="311" t="s">
        <v>149</v>
      </c>
      <c r="D24" s="311" t="s">
        <v>150</v>
      </c>
      <c r="E24" s="312"/>
      <c r="F24" s="306">
        <v>316042</v>
      </c>
      <c r="G24" s="306">
        <v>576639</v>
      </c>
      <c r="H24" s="307">
        <f t="shared" si="0"/>
        <v>410854.60000000003</v>
      </c>
      <c r="I24" s="307">
        <f t="shared" si="1"/>
        <v>749630.70000000007</v>
      </c>
      <c r="J24" s="327">
        <f t="shared" ref="J24:J55" si="3">MAX(H24:I24)</f>
        <v>749630.70000000007</v>
      </c>
      <c r="K24" s="330"/>
      <c r="L24" s="316"/>
      <c r="M24" s="331"/>
    </row>
    <row r="25" spans="1:13" s="293" customFormat="1">
      <c r="A25" s="396"/>
      <c r="B25" s="392"/>
      <c r="C25" s="314" t="s">
        <v>151</v>
      </c>
      <c r="D25" s="314" t="s">
        <v>152</v>
      </c>
      <c r="E25" s="312"/>
      <c r="F25" s="306">
        <v>86</v>
      </c>
      <c r="G25" s="306">
        <v>425</v>
      </c>
      <c r="H25" s="307">
        <f t="shared" si="0"/>
        <v>111.8</v>
      </c>
      <c r="I25" s="307">
        <f t="shared" si="1"/>
        <v>552.5</v>
      </c>
      <c r="J25" s="327">
        <f t="shared" si="3"/>
        <v>552.5</v>
      </c>
      <c r="K25" s="332" t="s">
        <v>1685</v>
      </c>
      <c r="L25" s="316"/>
      <c r="M25" s="331"/>
    </row>
    <row r="26" spans="1:13" s="293" customFormat="1" ht="27" customHeight="1">
      <c r="A26" s="396"/>
      <c r="B26" s="392"/>
      <c r="C26" s="311" t="s">
        <v>153</v>
      </c>
      <c r="D26" s="315" t="s">
        <v>154</v>
      </c>
      <c r="E26" s="316" t="s">
        <v>155</v>
      </c>
      <c r="F26" s="306">
        <v>41316</v>
      </c>
      <c r="G26" s="306">
        <v>75466</v>
      </c>
      <c r="H26" s="307">
        <f t="shared" si="0"/>
        <v>53710.8</v>
      </c>
      <c r="I26" s="307">
        <f t="shared" si="1"/>
        <v>98105.8</v>
      </c>
      <c r="J26" s="327">
        <f t="shared" si="3"/>
        <v>98105.8</v>
      </c>
      <c r="K26" s="332"/>
      <c r="L26" s="316"/>
      <c r="M26" s="331"/>
    </row>
    <row r="27" spans="1:13" s="293" customFormat="1" ht="22.5" customHeight="1">
      <c r="A27" s="385"/>
      <c r="B27" s="393"/>
      <c r="C27" s="311" t="s">
        <v>156</v>
      </c>
      <c r="D27" s="311"/>
      <c r="E27" s="312"/>
      <c r="F27" s="306">
        <f>F24/F25</f>
        <v>3674.9069767441861</v>
      </c>
      <c r="G27" s="306">
        <f>G24/G25</f>
        <v>1356.7976470588235</v>
      </c>
      <c r="H27" s="307">
        <f t="shared" si="0"/>
        <v>4777.3790697674422</v>
      </c>
      <c r="I27" s="307">
        <f t="shared" si="1"/>
        <v>1763.8369411764706</v>
      </c>
      <c r="J27" s="327">
        <f t="shared" si="3"/>
        <v>4777.3790697674422</v>
      </c>
      <c r="K27" s="332"/>
      <c r="L27" s="316"/>
      <c r="M27" s="331"/>
    </row>
    <row r="28" spans="1:13" s="293" customFormat="1">
      <c r="A28" s="385"/>
      <c r="B28" s="313" t="s">
        <v>157</v>
      </c>
      <c r="C28" s="311" t="s">
        <v>158</v>
      </c>
      <c r="D28" s="311" t="s">
        <v>159</v>
      </c>
      <c r="E28" s="318">
        <f>J28/J24</f>
        <v>1.3469432348488394E-2</v>
      </c>
      <c r="F28" s="306">
        <v>7767</v>
      </c>
      <c r="G28" s="306">
        <v>2710</v>
      </c>
      <c r="H28" s="307">
        <f t="shared" si="0"/>
        <v>10097.1</v>
      </c>
      <c r="I28" s="307">
        <f t="shared" si="1"/>
        <v>3523</v>
      </c>
      <c r="J28" s="327">
        <f t="shared" si="3"/>
        <v>10097.1</v>
      </c>
      <c r="K28" s="332"/>
      <c r="L28" s="316"/>
      <c r="M28" s="331"/>
    </row>
    <row r="29" spans="1:13" s="293" customFormat="1">
      <c r="A29" s="385"/>
      <c r="B29" s="313"/>
      <c r="C29" s="311" t="s">
        <v>160</v>
      </c>
      <c r="D29" s="311" t="s">
        <v>161</v>
      </c>
      <c r="E29" s="318">
        <f>J29/J24</f>
        <v>1.6700223189898705E-3</v>
      </c>
      <c r="F29" s="306">
        <v>963</v>
      </c>
      <c r="G29" s="306">
        <v>357</v>
      </c>
      <c r="H29" s="307">
        <f t="shared" si="0"/>
        <v>1251.9000000000001</v>
      </c>
      <c r="I29" s="307">
        <f t="shared" si="1"/>
        <v>464.1</v>
      </c>
      <c r="J29" s="327">
        <f t="shared" si="3"/>
        <v>1251.9000000000001</v>
      </c>
      <c r="K29" s="332"/>
      <c r="L29" s="316"/>
      <c r="M29" s="331"/>
    </row>
    <row r="30" spans="1:13" s="293" customFormat="1">
      <c r="A30" s="385"/>
      <c r="B30" s="391" t="s">
        <v>162</v>
      </c>
      <c r="C30" s="311" t="s">
        <v>163</v>
      </c>
      <c r="D30" s="311" t="s">
        <v>164</v>
      </c>
      <c r="E30" s="318">
        <f>J30/J24</f>
        <v>0.83464524598579004</v>
      </c>
      <c r="F30" s="306">
        <v>259568</v>
      </c>
      <c r="G30" s="306">
        <v>481289</v>
      </c>
      <c r="H30" s="307">
        <f t="shared" si="0"/>
        <v>337438.4</v>
      </c>
      <c r="I30" s="307">
        <f t="shared" si="1"/>
        <v>625675.70000000007</v>
      </c>
      <c r="J30" s="327">
        <f t="shared" si="3"/>
        <v>625675.70000000007</v>
      </c>
      <c r="K30" s="332"/>
      <c r="L30" s="316"/>
      <c r="M30" s="331"/>
    </row>
    <row r="31" spans="1:13" s="293" customFormat="1">
      <c r="A31" s="385"/>
      <c r="B31" s="392"/>
      <c r="C31" s="311" t="s">
        <v>165</v>
      </c>
      <c r="D31" s="311" t="s">
        <v>166</v>
      </c>
      <c r="E31" s="318">
        <f>J31/J24</f>
        <v>7.3775793867567052E-2</v>
      </c>
      <c r="F31" s="306">
        <v>27085</v>
      </c>
      <c r="G31" s="306">
        <v>42542</v>
      </c>
      <c r="H31" s="307">
        <f t="shared" si="0"/>
        <v>35210.5</v>
      </c>
      <c r="I31" s="307">
        <f t="shared" si="1"/>
        <v>55304.6</v>
      </c>
      <c r="J31" s="327">
        <f t="shared" si="3"/>
        <v>55304.6</v>
      </c>
      <c r="K31" s="332"/>
      <c r="L31" s="316"/>
      <c r="M31" s="331"/>
    </row>
    <row r="32" spans="1:13" s="293" customFormat="1">
      <c r="A32" s="385"/>
      <c r="B32" s="393"/>
      <c r="C32" s="311" t="s">
        <v>167</v>
      </c>
      <c r="D32" s="311" t="s">
        <v>168</v>
      </c>
      <c r="E32" s="318">
        <f>J32/J24</f>
        <v>6.6436713437696719E-3</v>
      </c>
      <c r="F32" s="306">
        <v>0</v>
      </c>
      <c r="G32" s="306">
        <v>3831</v>
      </c>
      <c r="H32" s="307">
        <f t="shared" si="0"/>
        <v>0</v>
      </c>
      <c r="I32" s="307">
        <f t="shared" si="1"/>
        <v>4980.3</v>
      </c>
      <c r="J32" s="327">
        <f t="shared" si="3"/>
        <v>4980.3</v>
      </c>
      <c r="K32" s="332"/>
      <c r="L32" s="316"/>
      <c r="M32" s="331"/>
    </row>
    <row r="33" spans="1:13" s="294" customFormat="1" ht="24" customHeight="1">
      <c r="A33" s="385"/>
      <c r="B33" s="398" t="s">
        <v>169</v>
      </c>
      <c r="C33" s="319" t="s">
        <v>170</v>
      </c>
      <c r="D33" s="320" t="s">
        <v>171</v>
      </c>
      <c r="E33" s="321"/>
      <c r="F33" s="306">
        <v>14</v>
      </c>
      <c r="G33" s="306">
        <v>19</v>
      </c>
      <c r="H33" s="307">
        <f t="shared" si="0"/>
        <v>18.2</v>
      </c>
      <c r="I33" s="307">
        <f t="shared" si="1"/>
        <v>24.7</v>
      </c>
      <c r="J33" s="327">
        <f t="shared" si="3"/>
        <v>24.7</v>
      </c>
      <c r="K33" s="327"/>
      <c r="L33" s="333"/>
      <c r="M33" s="334"/>
    </row>
    <row r="34" spans="1:13" s="294" customFormat="1" ht="19.05" customHeight="1">
      <c r="A34" s="385"/>
      <c r="B34" s="399"/>
      <c r="C34" s="319" t="s">
        <v>172</v>
      </c>
      <c r="D34" s="320" t="s">
        <v>173</v>
      </c>
      <c r="E34" s="321"/>
      <c r="F34" s="306">
        <v>16</v>
      </c>
      <c r="G34" s="306">
        <v>22</v>
      </c>
      <c r="H34" s="307">
        <f t="shared" si="0"/>
        <v>20.8</v>
      </c>
      <c r="I34" s="307">
        <f t="shared" si="1"/>
        <v>28.6</v>
      </c>
      <c r="J34" s="327">
        <f t="shared" si="3"/>
        <v>28.6</v>
      </c>
      <c r="K34" s="327"/>
      <c r="L34" s="333"/>
      <c r="M34" s="334"/>
    </row>
    <row r="35" spans="1:13" s="294" customFormat="1" ht="24" customHeight="1">
      <c r="A35" s="385"/>
      <c r="B35" s="399"/>
      <c r="C35" s="319" t="s">
        <v>174</v>
      </c>
      <c r="D35" s="320" t="s">
        <v>175</v>
      </c>
      <c r="E35" s="321"/>
      <c r="F35" s="306">
        <v>8</v>
      </c>
      <c r="G35" s="306">
        <v>28</v>
      </c>
      <c r="H35" s="307">
        <f t="shared" si="0"/>
        <v>10.4</v>
      </c>
      <c r="I35" s="307">
        <f t="shared" si="1"/>
        <v>36.4</v>
      </c>
      <c r="J35" s="327">
        <f t="shared" si="3"/>
        <v>36.4</v>
      </c>
      <c r="K35" s="327"/>
      <c r="L35" s="333"/>
      <c r="M35" s="334"/>
    </row>
    <row r="36" spans="1:13" s="294" customFormat="1" ht="19.05" customHeight="1">
      <c r="A36" s="385"/>
      <c r="B36" s="399"/>
      <c r="C36" s="319" t="s">
        <v>176</v>
      </c>
      <c r="D36" s="320" t="s">
        <v>177</v>
      </c>
      <c r="E36" s="321"/>
      <c r="F36" s="306">
        <v>6</v>
      </c>
      <c r="G36" s="306">
        <v>6</v>
      </c>
      <c r="H36" s="307">
        <f t="shared" si="0"/>
        <v>7.8000000000000007</v>
      </c>
      <c r="I36" s="307">
        <f t="shared" si="1"/>
        <v>7.8000000000000007</v>
      </c>
      <c r="J36" s="327">
        <f t="shared" si="3"/>
        <v>7.8000000000000007</v>
      </c>
      <c r="K36" s="327"/>
      <c r="L36" s="333"/>
      <c r="M36" s="334"/>
    </row>
    <row r="37" spans="1:13" s="294" customFormat="1" ht="12" customHeight="1">
      <c r="A37" s="385"/>
      <c r="B37" s="399"/>
      <c r="C37" s="319" t="s">
        <v>178</v>
      </c>
      <c r="D37" s="320" t="s">
        <v>179</v>
      </c>
      <c r="E37" s="321"/>
      <c r="F37" s="306">
        <v>41</v>
      </c>
      <c r="G37" s="306">
        <v>36</v>
      </c>
      <c r="H37" s="307">
        <f t="shared" si="0"/>
        <v>53.300000000000004</v>
      </c>
      <c r="I37" s="307">
        <f t="shared" si="1"/>
        <v>46.800000000000004</v>
      </c>
      <c r="J37" s="327">
        <f t="shared" si="3"/>
        <v>53.300000000000004</v>
      </c>
      <c r="K37" s="327"/>
      <c r="L37" s="333"/>
      <c r="M37" s="334"/>
    </row>
    <row r="38" spans="1:13" s="294" customFormat="1" ht="21" customHeight="1">
      <c r="A38" s="385"/>
      <c r="B38" s="399"/>
      <c r="C38" s="319" t="s">
        <v>180</v>
      </c>
      <c r="D38" s="320" t="s">
        <v>181</v>
      </c>
      <c r="E38" s="321"/>
      <c r="F38" s="306">
        <v>8</v>
      </c>
      <c r="G38" s="306">
        <v>26</v>
      </c>
      <c r="H38" s="307">
        <f t="shared" si="0"/>
        <v>10.4</v>
      </c>
      <c r="I38" s="307">
        <f t="shared" si="1"/>
        <v>33.800000000000004</v>
      </c>
      <c r="J38" s="327">
        <f t="shared" si="3"/>
        <v>33.800000000000004</v>
      </c>
      <c r="K38" s="327"/>
      <c r="L38" s="333"/>
      <c r="M38" s="334"/>
    </row>
    <row r="39" spans="1:13" s="294" customFormat="1" ht="18" customHeight="1">
      <c r="A39" s="385"/>
      <c r="B39" s="400"/>
      <c r="C39" s="319" t="s">
        <v>182</v>
      </c>
      <c r="D39" s="320" t="s">
        <v>183</v>
      </c>
      <c r="E39" s="321"/>
      <c r="F39" s="306">
        <v>82</v>
      </c>
      <c r="G39" s="306">
        <v>67</v>
      </c>
      <c r="H39" s="307">
        <f t="shared" si="0"/>
        <v>106.60000000000001</v>
      </c>
      <c r="I39" s="307">
        <f t="shared" si="1"/>
        <v>87.100000000000009</v>
      </c>
      <c r="J39" s="327">
        <f t="shared" si="3"/>
        <v>106.60000000000001</v>
      </c>
      <c r="K39" s="327"/>
      <c r="L39" s="333"/>
      <c r="M39" s="334"/>
    </row>
    <row r="40" spans="1:13" s="294" customFormat="1" ht="24" customHeight="1">
      <c r="A40" s="385"/>
      <c r="B40" s="398" t="s">
        <v>184</v>
      </c>
      <c r="C40" s="319" t="s">
        <v>185</v>
      </c>
      <c r="D40" s="320" t="s">
        <v>186</v>
      </c>
      <c r="E40" s="321"/>
      <c r="F40" s="306">
        <v>14</v>
      </c>
      <c r="G40" s="306">
        <v>344</v>
      </c>
      <c r="H40" s="307">
        <f t="shared" si="0"/>
        <v>18.2</v>
      </c>
      <c r="I40" s="307">
        <f t="shared" si="1"/>
        <v>447.2</v>
      </c>
      <c r="J40" s="327">
        <f t="shared" si="3"/>
        <v>447.2</v>
      </c>
      <c r="K40" s="327"/>
      <c r="L40" s="333"/>
      <c r="M40" s="334"/>
    </row>
    <row r="41" spans="1:13" s="294" customFormat="1">
      <c r="A41" s="385"/>
      <c r="B41" s="399"/>
      <c r="C41" s="319" t="s">
        <v>187</v>
      </c>
      <c r="D41" s="319" t="s">
        <v>188</v>
      </c>
      <c r="E41" s="321"/>
      <c r="F41" s="306">
        <v>8</v>
      </c>
      <c r="G41" s="306">
        <v>5</v>
      </c>
      <c r="H41" s="307">
        <f t="shared" si="0"/>
        <v>10.4</v>
      </c>
      <c r="I41" s="307">
        <f t="shared" si="1"/>
        <v>6.5</v>
      </c>
      <c r="J41" s="327">
        <f t="shared" si="3"/>
        <v>10.4</v>
      </c>
      <c r="K41" s="327"/>
      <c r="L41" s="333"/>
      <c r="M41" s="334"/>
    </row>
    <row r="42" spans="1:13" s="294" customFormat="1">
      <c r="A42" s="385"/>
      <c r="B42" s="399"/>
      <c r="C42" s="319" t="s">
        <v>189</v>
      </c>
      <c r="D42" s="319"/>
      <c r="E42" s="321"/>
      <c r="F42" s="306">
        <v>41</v>
      </c>
      <c r="G42" s="306">
        <v>36</v>
      </c>
      <c r="H42" s="307">
        <f t="shared" si="0"/>
        <v>53.300000000000004</v>
      </c>
      <c r="I42" s="307">
        <f t="shared" si="1"/>
        <v>46.800000000000004</v>
      </c>
      <c r="J42" s="327">
        <f t="shared" si="3"/>
        <v>53.300000000000004</v>
      </c>
      <c r="K42" s="327"/>
      <c r="L42" s="333"/>
      <c r="M42" s="334"/>
    </row>
    <row r="43" spans="1:13" s="294" customFormat="1">
      <c r="A43" s="385"/>
      <c r="B43" s="399"/>
      <c r="C43" s="319" t="s">
        <v>190</v>
      </c>
      <c r="D43" s="319"/>
      <c r="E43" s="321"/>
      <c r="F43" s="306">
        <v>16</v>
      </c>
      <c r="G43" s="306">
        <v>32</v>
      </c>
      <c r="H43" s="307">
        <f t="shared" si="0"/>
        <v>20.8</v>
      </c>
      <c r="I43" s="307">
        <f t="shared" si="1"/>
        <v>41.6</v>
      </c>
      <c r="J43" s="327">
        <f t="shared" si="3"/>
        <v>41.6</v>
      </c>
      <c r="K43" s="327"/>
      <c r="L43" s="333"/>
      <c r="M43" s="334"/>
    </row>
    <row r="44" spans="1:13" s="294" customFormat="1">
      <c r="A44" s="386"/>
      <c r="B44" s="400"/>
      <c r="C44" s="319" t="s">
        <v>191</v>
      </c>
      <c r="D44" s="319"/>
      <c r="E44" s="321"/>
      <c r="F44" s="306">
        <v>16</v>
      </c>
      <c r="G44" s="306">
        <v>22</v>
      </c>
      <c r="H44" s="307">
        <f t="shared" si="0"/>
        <v>20.8</v>
      </c>
      <c r="I44" s="307">
        <f t="shared" si="1"/>
        <v>28.6</v>
      </c>
      <c r="J44" s="327">
        <f t="shared" si="3"/>
        <v>28.6</v>
      </c>
      <c r="K44" s="327"/>
      <c r="L44" s="333"/>
      <c r="M44" s="334"/>
    </row>
    <row r="45" spans="1:13" s="292" customFormat="1" ht="18" customHeight="1">
      <c r="A45" s="395" t="s">
        <v>192</v>
      </c>
      <c r="B45" s="388" t="s">
        <v>193</v>
      </c>
      <c r="C45" s="304" t="s">
        <v>194</v>
      </c>
      <c r="D45" s="308" t="s">
        <v>195</v>
      </c>
      <c r="E45" s="305"/>
      <c r="F45" s="306">
        <v>5726</v>
      </c>
      <c r="G45" s="306">
        <v>2911</v>
      </c>
      <c r="H45" s="307">
        <f t="shared" si="0"/>
        <v>7443.8</v>
      </c>
      <c r="I45" s="307">
        <f t="shared" si="1"/>
        <v>3784.3</v>
      </c>
      <c r="J45" s="327">
        <f t="shared" si="3"/>
        <v>7443.8</v>
      </c>
      <c r="K45" s="327"/>
      <c r="L45" s="306"/>
      <c r="M45" s="328"/>
    </row>
    <row r="46" spans="1:13" s="292" customFormat="1">
      <c r="A46" s="385"/>
      <c r="B46" s="390"/>
      <c r="C46" s="310" t="s">
        <v>196</v>
      </c>
      <c r="D46" s="310"/>
      <c r="E46" s="305" t="s">
        <v>197</v>
      </c>
      <c r="F46" s="306">
        <f>F24/F21</f>
        <v>110.96980337078652</v>
      </c>
      <c r="G46" s="306">
        <f>G24/G21</f>
        <v>104.42575153929735</v>
      </c>
      <c r="H46" s="307">
        <f t="shared" si="0"/>
        <v>144.26074438202249</v>
      </c>
      <c r="I46" s="307">
        <f t="shared" si="1"/>
        <v>135.75347700108657</v>
      </c>
      <c r="J46" s="327">
        <f t="shared" si="3"/>
        <v>144.26074438202249</v>
      </c>
      <c r="K46" s="327"/>
      <c r="L46" s="306"/>
      <c r="M46" s="328"/>
    </row>
    <row r="47" spans="1:13" s="292" customFormat="1" ht="16.05" customHeight="1">
      <c r="A47" s="385"/>
      <c r="B47" s="309" t="s">
        <v>198</v>
      </c>
      <c r="C47" s="304" t="s">
        <v>199</v>
      </c>
      <c r="D47" s="308" t="s">
        <v>200</v>
      </c>
      <c r="E47" s="305" t="s">
        <v>201</v>
      </c>
      <c r="F47" s="306">
        <v>902</v>
      </c>
      <c r="G47" s="306">
        <v>360</v>
      </c>
      <c r="H47" s="307">
        <f t="shared" si="0"/>
        <v>1172.6000000000001</v>
      </c>
      <c r="I47" s="307">
        <f t="shared" si="1"/>
        <v>468</v>
      </c>
      <c r="J47" s="327">
        <f t="shared" si="3"/>
        <v>1172.6000000000001</v>
      </c>
      <c r="K47" s="327"/>
      <c r="L47" s="306"/>
      <c r="M47" s="328"/>
    </row>
    <row r="48" spans="1:13" s="292" customFormat="1">
      <c r="A48" s="385"/>
      <c r="B48" s="309"/>
      <c r="C48" s="304" t="s">
        <v>202</v>
      </c>
      <c r="D48" s="304"/>
      <c r="E48" s="305"/>
      <c r="F48" s="306">
        <v>0</v>
      </c>
      <c r="G48" s="306">
        <v>0</v>
      </c>
      <c r="H48" s="307">
        <f t="shared" si="0"/>
        <v>0</v>
      </c>
      <c r="I48" s="307">
        <f t="shared" si="1"/>
        <v>0</v>
      </c>
      <c r="J48" s="327">
        <f t="shared" si="3"/>
        <v>0</v>
      </c>
      <c r="K48" s="327"/>
      <c r="L48" s="306"/>
      <c r="M48" s="328"/>
    </row>
    <row r="49" spans="1:13" s="292" customFormat="1" ht="18" customHeight="1">
      <c r="A49" s="385"/>
      <c r="B49" s="388" t="s">
        <v>203</v>
      </c>
      <c r="C49" s="304" t="s">
        <v>204</v>
      </c>
      <c r="D49" s="308" t="s">
        <v>205</v>
      </c>
      <c r="E49" s="305"/>
      <c r="F49" s="306">
        <v>26963</v>
      </c>
      <c r="G49" s="306">
        <v>40966</v>
      </c>
      <c r="H49" s="307">
        <f t="shared" si="0"/>
        <v>35051.9</v>
      </c>
      <c r="I49" s="307">
        <f t="shared" si="1"/>
        <v>53255.8</v>
      </c>
      <c r="J49" s="327">
        <f t="shared" si="3"/>
        <v>53255.8</v>
      </c>
      <c r="K49" s="327"/>
      <c r="L49" s="306"/>
      <c r="M49" s="328"/>
    </row>
    <row r="50" spans="1:13" s="292" customFormat="1">
      <c r="A50" s="385"/>
      <c r="B50" s="390"/>
      <c r="C50" s="310" t="s">
        <v>206</v>
      </c>
      <c r="D50" s="310"/>
      <c r="E50" s="305" t="s">
        <v>207</v>
      </c>
      <c r="F50" s="306">
        <f>(F24-F28)/F21</f>
        <v>108.24262640449439</v>
      </c>
      <c r="G50" s="306">
        <f>(G24-G28)/G21</f>
        <v>103.93498732343353</v>
      </c>
      <c r="H50" s="307">
        <f t="shared" si="0"/>
        <v>140.71541432584272</v>
      </c>
      <c r="I50" s="307">
        <f t="shared" si="1"/>
        <v>135.11548352046358</v>
      </c>
      <c r="J50" s="327">
        <f t="shared" si="3"/>
        <v>140.71541432584272</v>
      </c>
      <c r="K50" s="327"/>
      <c r="L50" s="306"/>
      <c r="M50" s="328"/>
    </row>
    <row r="51" spans="1:13" s="292" customFormat="1" ht="15" customHeight="1">
      <c r="A51" s="385"/>
      <c r="B51" s="388" t="s">
        <v>208</v>
      </c>
      <c r="C51" s="304" t="s">
        <v>209</v>
      </c>
      <c r="D51" s="308" t="s">
        <v>210</v>
      </c>
      <c r="E51" s="305"/>
      <c r="F51" s="306">
        <v>259</v>
      </c>
      <c r="G51" s="306">
        <v>169</v>
      </c>
      <c r="H51" s="307">
        <f t="shared" si="0"/>
        <v>336.7</v>
      </c>
      <c r="I51" s="307">
        <f t="shared" si="1"/>
        <v>219.70000000000002</v>
      </c>
      <c r="J51" s="327">
        <f t="shared" si="3"/>
        <v>336.7</v>
      </c>
      <c r="K51" s="327"/>
      <c r="L51" s="306"/>
      <c r="M51" s="328"/>
    </row>
    <row r="52" spans="1:13" s="292" customFormat="1" ht="17.05" customHeight="1">
      <c r="A52" s="385"/>
      <c r="B52" s="390"/>
      <c r="C52" s="304" t="s">
        <v>211</v>
      </c>
      <c r="D52" s="308" t="s">
        <v>212</v>
      </c>
      <c r="E52" s="305" t="s">
        <v>213</v>
      </c>
      <c r="F52" s="306">
        <f>1625/F21</f>
        <v>0.5705758426966292</v>
      </c>
      <c r="G52" s="306">
        <f>6278/G21</f>
        <v>1.1369069177834119</v>
      </c>
      <c r="H52" s="307">
        <f t="shared" si="0"/>
        <v>0.741748595505618</v>
      </c>
      <c r="I52" s="307">
        <f t="shared" si="1"/>
        <v>1.4779789931184355</v>
      </c>
      <c r="J52" s="327">
        <f t="shared" si="3"/>
        <v>1.4779789931184355</v>
      </c>
      <c r="K52" s="327"/>
      <c r="L52" s="306"/>
      <c r="M52" s="328"/>
    </row>
    <row r="53" spans="1:13" s="292" customFormat="1" ht="20.05" customHeight="1">
      <c r="A53" s="385"/>
      <c r="B53" s="388" t="s">
        <v>214</v>
      </c>
      <c r="C53" s="304" t="s">
        <v>215</v>
      </c>
      <c r="D53" s="308" t="s">
        <v>216</v>
      </c>
      <c r="E53" s="305"/>
      <c r="F53" s="306">
        <v>86745</v>
      </c>
      <c r="G53" s="306">
        <v>8594</v>
      </c>
      <c r="H53" s="307">
        <f t="shared" si="0"/>
        <v>112768.5</v>
      </c>
      <c r="I53" s="307">
        <f t="shared" si="1"/>
        <v>11172.2</v>
      </c>
      <c r="J53" s="327">
        <f t="shared" si="3"/>
        <v>112768.5</v>
      </c>
      <c r="K53" s="327"/>
      <c r="L53" s="306"/>
      <c r="M53" s="328"/>
    </row>
    <row r="54" spans="1:13" s="292" customFormat="1">
      <c r="A54" s="386"/>
      <c r="B54" s="390"/>
      <c r="C54" s="310" t="s">
        <v>217</v>
      </c>
      <c r="D54" s="310"/>
      <c r="E54" s="305" t="s">
        <v>218</v>
      </c>
      <c r="F54" s="306">
        <f>822610/F21</f>
        <v>288.83778089887642</v>
      </c>
      <c r="G54" s="306">
        <f>776992/G21</f>
        <v>140.70843897138718</v>
      </c>
      <c r="H54" s="307">
        <f t="shared" si="0"/>
        <v>375.48911516853934</v>
      </c>
      <c r="I54" s="307">
        <f t="shared" si="1"/>
        <v>182.92097066280334</v>
      </c>
      <c r="J54" s="327">
        <f t="shared" si="3"/>
        <v>375.48911516853934</v>
      </c>
      <c r="K54" s="327"/>
      <c r="L54" s="306"/>
      <c r="M54" s="328"/>
    </row>
    <row r="55" spans="1:13" s="293" customFormat="1">
      <c r="A55" s="381" t="s">
        <v>219</v>
      </c>
      <c r="B55" s="317" t="s">
        <v>220</v>
      </c>
      <c r="C55" s="322"/>
      <c r="D55" s="314" t="s">
        <v>221</v>
      </c>
      <c r="E55" s="312"/>
      <c r="F55" s="312">
        <v>5018223</v>
      </c>
      <c r="G55" s="312">
        <v>5079346</v>
      </c>
      <c r="H55" s="307">
        <f t="shared" si="0"/>
        <v>6523689.9000000004</v>
      </c>
      <c r="I55" s="307">
        <f t="shared" si="1"/>
        <v>6603149.7999999998</v>
      </c>
      <c r="J55" s="327">
        <f t="shared" si="3"/>
        <v>6603149.7999999998</v>
      </c>
      <c r="K55" s="330"/>
      <c r="L55" s="316"/>
      <c r="M55" s="331"/>
    </row>
    <row r="56" spans="1:13" s="293" customFormat="1">
      <c r="A56" s="382"/>
      <c r="B56" s="317" t="s">
        <v>222</v>
      </c>
      <c r="C56" s="322"/>
      <c r="D56" s="314" t="s">
        <v>223</v>
      </c>
      <c r="E56" s="312"/>
      <c r="F56" s="312">
        <v>2428061</v>
      </c>
      <c r="G56" s="312">
        <v>3506217</v>
      </c>
      <c r="H56" s="307">
        <f t="shared" si="0"/>
        <v>3156479.3000000003</v>
      </c>
      <c r="I56" s="307">
        <f t="shared" si="1"/>
        <v>4558082.1000000006</v>
      </c>
      <c r="J56" s="327">
        <f t="shared" ref="J56:J72" si="4">MAX(H56:I56)</f>
        <v>4558082.1000000006</v>
      </c>
      <c r="K56" s="330"/>
      <c r="L56" s="316"/>
      <c r="M56" s="331"/>
    </row>
    <row r="57" spans="1:13" s="293" customFormat="1">
      <c r="A57" s="382"/>
      <c r="B57" s="317" t="s">
        <v>224</v>
      </c>
      <c r="C57" s="322"/>
      <c r="D57" s="314" t="s">
        <v>225</v>
      </c>
      <c r="E57" s="312"/>
      <c r="F57" s="312">
        <v>2607007</v>
      </c>
      <c r="G57" s="312">
        <v>5362067</v>
      </c>
      <c r="H57" s="307">
        <f t="shared" si="0"/>
        <v>3389109.1</v>
      </c>
      <c r="I57" s="307">
        <f t="shared" si="1"/>
        <v>6970687.1000000006</v>
      </c>
      <c r="J57" s="327">
        <f t="shared" si="4"/>
        <v>6970687.1000000006</v>
      </c>
      <c r="K57" s="330"/>
      <c r="L57" s="316"/>
      <c r="M57" s="331"/>
    </row>
    <row r="58" spans="1:13" s="293" customFormat="1">
      <c r="A58" s="382"/>
      <c r="B58" s="317" t="s">
        <v>226</v>
      </c>
      <c r="C58" s="322"/>
      <c r="D58" s="314" t="s">
        <v>227</v>
      </c>
      <c r="E58" s="312"/>
      <c r="F58" s="312">
        <v>911108</v>
      </c>
      <c r="G58" s="312">
        <v>1044171</v>
      </c>
      <c r="H58" s="307">
        <f t="shared" si="0"/>
        <v>1184440.4000000001</v>
      </c>
      <c r="I58" s="307">
        <f t="shared" si="1"/>
        <v>1357422.3</v>
      </c>
      <c r="J58" s="327">
        <f t="shared" si="4"/>
        <v>1357422.3</v>
      </c>
      <c r="K58" s="330"/>
      <c r="L58" s="316"/>
      <c r="M58" s="331"/>
    </row>
    <row r="59" spans="1:13" s="293" customFormat="1">
      <c r="A59" s="383"/>
      <c r="B59" s="317" t="s">
        <v>228</v>
      </c>
      <c r="C59" s="322"/>
      <c r="D59" s="314" t="s">
        <v>229</v>
      </c>
      <c r="E59" s="312"/>
      <c r="F59" s="312">
        <v>5651367</v>
      </c>
      <c r="G59" s="312">
        <v>5448057</v>
      </c>
      <c r="H59" s="307">
        <f t="shared" si="0"/>
        <v>7346777.1000000006</v>
      </c>
      <c r="I59" s="307">
        <f t="shared" si="1"/>
        <v>7082474.1000000006</v>
      </c>
      <c r="J59" s="327">
        <f t="shared" si="4"/>
        <v>7346777.1000000006</v>
      </c>
      <c r="K59" s="330"/>
      <c r="L59" s="316"/>
      <c r="M59" s="331"/>
    </row>
    <row r="60" spans="1:13" s="292" customFormat="1">
      <c r="A60" s="384" t="s">
        <v>230</v>
      </c>
      <c r="B60" s="323" t="s">
        <v>231</v>
      </c>
      <c r="C60" s="324" t="s">
        <v>232</v>
      </c>
      <c r="D60" s="324"/>
      <c r="E60" s="305"/>
      <c r="F60" s="306">
        <v>0</v>
      </c>
      <c r="G60" s="306">
        <v>0</v>
      </c>
      <c r="H60" s="307">
        <f t="shared" si="0"/>
        <v>0</v>
      </c>
      <c r="I60" s="307">
        <f t="shared" si="1"/>
        <v>0</v>
      </c>
      <c r="J60" s="327">
        <f t="shared" si="4"/>
        <v>0</v>
      </c>
      <c r="K60" s="327"/>
      <c r="L60" s="306"/>
      <c r="M60" s="328"/>
    </row>
    <row r="61" spans="1:13" s="292" customFormat="1" ht="15" customHeight="1">
      <c r="A61" s="385"/>
      <c r="B61" s="323" t="s">
        <v>233</v>
      </c>
      <c r="C61" s="324" t="s">
        <v>234</v>
      </c>
      <c r="D61" s="325" t="s">
        <v>235</v>
      </c>
      <c r="E61" s="305"/>
      <c r="F61" s="306">
        <v>350</v>
      </c>
      <c r="G61" s="306">
        <v>81</v>
      </c>
      <c r="H61" s="307">
        <f t="shared" si="0"/>
        <v>455</v>
      </c>
      <c r="I61" s="307">
        <f t="shared" si="1"/>
        <v>105.3</v>
      </c>
      <c r="J61" s="327">
        <f t="shared" si="4"/>
        <v>455</v>
      </c>
      <c r="K61" s="327"/>
      <c r="L61" s="306"/>
      <c r="M61" s="328"/>
    </row>
    <row r="62" spans="1:13" s="292" customFormat="1" ht="18" customHeight="1">
      <c r="A62" s="386"/>
      <c r="B62" s="323" t="s">
        <v>236</v>
      </c>
      <c r="C62" s="324" t="s">
        <v>237</v>
      </c>
      <c r="D62" s="325" t="s">
        <v>238</v>
      </c>
      <c r="E62" s="305"/>
      <c r="F62" s="306">
        <v>6</v>
      </c>
      <c r="G62" s="306">
        <v>15</v>
      </c>
      <c r="H62" s="307">
        <f t="shared" si="0"/>
        <v>7.8000000000000007</v>
      </c>
      <c r="I62" s="307">
        <f t="shared" si="1"/>
        <v>19.5</v>
      </c>
      <c r="J62" s="327">
        <f t="shared" si="4"/>
        <v>19.5</v>
      </c>
      <c r="K62" s="327"/>
      <c r="L62" s="306"/>
      <c r="M62" s="328"/>
    </row>
    <row r="63" spans="1:13" s="292" customFormat="1">
      <c r="A63" s="387" t="s">
        <v>239</v>
      </c>
      <c r="B63" s="394" t="s">
        <v>240</v>
      </c>
      <c r="C63" s="304" t="s">
        <v>241</v>
      </c>
      <c r="D63" s="304" t="s">
        <v>242</v>
      </c>
      <c r="E63" s="305"/>
      <c r="F63" s="306">
        <v>385</v>
      </c>
      <c r="G63" s="306">
        <v>784</v>
      </c>
      <c r="H63" s="307">
        <f t="shared" si="0"/>
        <v>500.5</v>
      </c>
      <c r="I63" s="307">
        <f t="shared" si="1"/>
        <v>1019.2</v>
      </c>
      <c r="J63" s="327">
        <f t="shared" si="4"/>
        <v>1019.2</v>
      </c>
      <c r="K63" s="327"/>
      <c r="L63" s="306"/>
      <c r="M63" s="328"/>
    </row>
    <row r="64" spans="1:13" s="292" customFormat="1">
      <c r="A64" s="387"/>
      <c r="B64" s="394"/>
      <c r="C64" s="304" t="s">
        <v>243</v>
      </c>
      <c r="D64" s="304"/>
      <c r="E64" s="305" t="s">
        <v>197</v>
      </c>
      <c r="F64" s="306">
        <f>F63/F21</f>
        <v>0.13518258426966293</v>
      </c>
      <c r="G64" s="306">
        <f>G63/G21</f>
        <v>0.14197754436798263</v>
      </c>
      <c r="H64" s="307">
        <f t="shared" si="0"/>
        <v>0.1757373595505618</v>
      </c>
      <c r="I64" s="307">
        <f t="shared" si="1"/>
        <v>0.18457080767837741</v>
      </c>
      <c r="J64" s="327">
        <f t="shared" si="4"/>
        <v>0.18457080767837741</v>
      </c>
      <c r="K64" s="327"/>
      <c r="L64" s="306"/>
      <c r="M64" s="328"/>
    </row>
    <row r="65" spans="1:13" s="292" customFormat="1" ht="20.05" customHeight="1">
      <c r="A65" s="387"/>
      <c r="B65" s="394" t="s">
        <v>244</v>
      </c>
      <c r="C65" s="324" t="s">
        <v>245</v>
      </c>
      <c r="D65" s="325" t="s">
        <v>246</v>
      </c>
      <c r="E65" s="305"/>
      <c r="F65" s="306">
        <v>59</v>
      </c>
      <c r="G65" s="306">
        <v>51</v>
      </c>
      <c r="H65" s="307">
        <f t="shared" si="0"/>
        <v>76.7</v>
      </c>
      <c r="I65" s="307">
        <f t="shared" si="1"/>
        <v>66.3</v>
      </c>
      <c r="J65" s="327">
        <f t="shared" si="4"/>
        <v>76.7</v>
      </c>
      <c r="K65" s="327"/>
      <c r="L65" s="306"/>
      <c r="M65" s="328"/>
    </row>
    <row r="66" spans="1:13" s="292" customFormat="1" ht="21" customHeight="1">
      <c r="A66" s="387"/>
      <c r="B66" s="394"/>
      <c r="C66" s="324" t="s">
        <v>247</v>
      </c>
      <c r="D66" s="325" t="s">
        <v>248</v>
      </c>
      <c r="E66" s="305" t="s">
        <v>249</v>
      </c>
      <c r="F66" s="306">
        <v>15</v>
      </c>
      <c r="G66" s="306">
        <v>7</v>
      </c>
      <c r="H66" s="307">
        <f t="shared" si="0"/>
        <v>19.5</v>
      </c>
      <c r="I66" s="307">
        <f t="shared" si="1"/>
        <v>9.1</v>
      </c>
      <c r="J66" s="327">
        <f t="shared" si="4"/>
        <v>19.5</v>
      </c>
      <c r="K66" s="327"/>
      <c r="L66" s="306"/>
      <c r="M66" s="328"/>
    </row>
    <row r="67" spans="1:13" s="292" customFormat="1" ht="18" customHeight="1">
      <c r="A67" s="387"/>
      <c r="B67" s="394" t="s">
        <v>250</v>
      </c>
      <c r="C67" s="324" t="s">
        <v>251</v>
      </c>
      <c r="D67" s="325" t="s">
        <v>252</v>
      </c>
      <c r="E67" s="305"/>
      <c r="F67" s="306">
        <v>64</v>
      </c>
      <c r="G67" s="306">
        <v>86</v>
      </c>
      <c r="H67" s="307">
        <f t="shared" ref="H67:H72" si="5">F67*1.3</f>
        <v>83.2</v>
      </c>
      <c r="I67" s="307">
        <f t="shared" ref="I67:I72" si="6">G67*1.3</f>
        <v>111.8</v>
      </c>
      <c r="J67" s="327">
        <f t="shared" si="4"/>
        <v>111.8</v>
      </c>
      <c r="K67" s="327"/>
      <c r="L67" s="306"/>
      <c r="M67" s="328"/>
    </row>
    <row r="68" spans="1:13" s="292" customFormat="1" ht="17.05" customHeight="1">
      <c r="A68" s="387"/>
      <c r="B68" s="394"/>
      <c r="C68" s="324" t="s">
        <v>253</v>
      </c>
      <c r="D68" s="325" t="s">
        <v>254</v>
      </c>
      <c r="E68" s="305" t="s">
        <v>255</v>
      </c>
      <c r="F68" s="306">
        <v>16</v>
      </c>
      <c r="G68" s="306">
        <v>7</v>
      </c>
      <c r="H68" s="307">
        <f t="shared" si="5"/>
        <v>20.8</v>
      </c>
      <c r="I68" s="307">
        <f t="shared" si="6"/>
        <v>9.1</v>
      </c>
      <c r="J68" s="327">
        <f t="shared" si="4"/>
        <v>20.8</v>
      </c>
      <c r="K68" s="327"/>
      <c r="L68" s="306"/>
      <c r="M68" s="328"/>
    </row>
    <row r="69" spans="1:13" s="292" customFormat="1">
      <c r="A69" s="387"/>
      <c r="B69" s="394"/>
      <c r="C69" s="324" t="s">
        <v>256</v>
      </c>
      <c r="D69" s="324"/>
      <c r="E69" s="305"/>
      <c r="F69" s="306">
        <v>10</v>
      </c>
      <c r="G69" s="306">
        <v>8</v>
      </c>
      <c r="H69" s="307">
        <f t="shared" si="5"/>
        <v>13</v>
      </c>
      <c r="I69" s="307">
        <f t="shared" si="6"/>
        <v>10.4</v>
      </c>
      <c r="J69" s="327">
        <f t="shared" si="4"/>
        <v>13</v>
      </c>
      <c r="K69" s="327"/>
      <c r="L69" s="306"/>
      <c r="M69" s="328"/>
    </row>
    <row r="70" spans="1:13" s="292" customFormat="1" ht="18" customHeight="1">
      <c r="A70" s="387"/>
      <c r="B70" s="394" t="s">
        <v>257</v>
      </c>
      <c r="C70" s="324" t="s">
        <v>258</v>
      </c>
      <c r="D70" s="325" t="s">
        <v>259</v>
      </c>
      <c r="E70" s="305"/>
      <c r="F70" s="306">
        <v>30</v>
      </c>
      <c r="G70" s="306">
        <v>96</v>
      </c>
      <c r="H70" s="307">
        <f t="shared" si="5"/>
        <v>39</v>
      </c>
      <c r="I70" s="307">
        <f t="shared" si="6"/>
        <v>124.80000000000001</v>
      </c>
      <c r="J70" s="327">
        <f t="shared" si="4"/>
        <v>124.80000000000001</v>
      </c>
      <c r="K70" s="327"/>
      <c r="L70" s="306"/>
      <c r="M70" s="328"/>
    </row>
    <row r="71" spans="1:13" s="292" customFormat="1" ht="18" customHeight="1">
      <c r="A71" s="387"/>
      <c r="B71" s="394"/>
      <c r="C71" s="324" t="s">
        <v>260</v>
      </c>
      <c r="D71" s="325" t="s">
        <v>261</v>
      </c>
      <c r="E71" s="305" t="s">
        <v>255</v>
      </c>
      <c r="F71" s="306">
        <v>3</v>
      </c>
      <c r="G71" s="306">
        <v>3</v>
      </c>
      <c r="H71" s="307">
        <f t="shared" si="5"/>
        <v>3.9000000000000004</v>
      </c>
      <c r="I71" s="307">
        <f t="shared" si="6"/>
        <v>3.9000000000000004</v>
      </c>
      <c r="J71" s="327">
        <f t="shared" si="4"/>
        <v>3.9000000000000004</v>
      </c>
      <c r="K71" s="327"/>
      <c r="L71" s="306"/>
      <c r="M71" s="328"/>
    </row>
    <row r="72" spans="1:13" s="292" customFormat="1" ht="16.05" customHeight="1">
      <c r="A72" s="387"/>
      <c r="B72" s="394"/>
      <c r="C72" s="324" t="s">
        <v>262</v>
      </c>
      <c r="D72" s="325" t="s">
        <v>263</v>
      </c>
      <c r="E72" s="305"/>
      <c r="F72" s="306">
        <v>30</v>
      </c>
      <c r="G72" s="306">
        <v>96</v>
      </c>
      <c r="H72" s="307">
        <f t="shared" si="5"/>
        <v>39</v>
      </c>
      <c r="I72" s="307">
        <f t="shared" si="6"/>
        <v>124.80000000000001</v>
      </c>
      <c r="J72" s="327">
        <f t="shared" si="4"/>
        <v>124.80000000000001</v>
      </c>
      <c r="K72" s="327"/>
      <c r="L72" s="306"/>
      <c r="M72" s="328"/>
    </row>
    <row r="73" spans="1:13" s="292" customFormat="1">
      <c r="A73" s="295"/>
      <c r="B73" s="296"/>
      <c r="C73" s="295"/>
      <c r="D73" s="295"/>
      <c r="E73" s="297"/>
      <c r="F73" s="298"/>
      <c r="G73" s="299"/>
      <c r="H73" s="300"/>
      <c r="I73" s="300"/>
      <c r="J73" s="301"/>
      <c r="K73" s="301"/>
      <c r="L73" s="298"/>
    </row>
    <row r="74" spans="1:13" s="292" customFormat="1">
      <c r="A74" s="295"/>
      <c r="B74" s="296"/>
      <c r="C74" s="295"/>
      <c r="D74" s="295"/>
      <c r="E74" s="297"/>
      <c r="F74" s="298"/>
      <c r="G74" s="299"/>
      <c r="H74" s="300"/>
      <c r="I74" s="300"/>
      <c r="J74" s="301"/>
      <c r="K74" s="301"/>
      <c r="L74" s="298"/>
    </row>
    <row r="75" spans="1:13" s="292" customFormat="1">
      <c r="A75" s="295"/>
      <c r="B75" s="296"/>
      <c r="C75" s="295"/>
      <c r="D75" s="295"/>
      <c r="E75" s="297"/>
      <c r="F75" s="298"/>
      <c r="G75" s="299"/>
      <c r="H75" s="300"/>
      <c r="I75" s="300"/>
      <c r="J75" s="301"/>
      <c r="K75" s="301"/>
      <c r="L75" s="298"/>
    </row>
    <row r="76" spans="1:13" s="292" customFormat="1">
      <c r="A76" s="295"/>
      <c r="B76" s="296"/>
      <c r="C76" s="295"/>
      <c r="D76" s="295"/>
      <c r="E76" s="297"/>
      <c r="F76" s="298"/>
      <c r="G76" s="299"/>
      <c r="H76" s="300"/>
      <c r="I76" s="300"/>
      <c r="J76" s="301"/>
      <c r="K76" s="301"/>
      <c r="L76" s="298"/>
    </row>
    <row r="77" spans="1:13" s="292" customFormat="1">
      <c r="A77" s="295"/>
      <c r="B77" s="296"/>
      <c r="C77" s="295"/>
      <c r="D77" s="295"/>
      <c r="E77" s="297"/>
      <c r="F77" s="298"/>
      <c r="G77" s="299"/>
      <c r="H77" s="300"/>
      <c r="I77" s="300"/>
      <c r="J77" s="301"/>
      <c r="K77" s="301"/>
      <c r="L77" s="298"/>
    </row>
    <row r="78" spans="1:13" s="292" customFormat="1">
      <c r="A78" s="295"/>
      <c r="B78" s="296"/>
      <c r="C78" s="295"/>
      <c r="D78" s="295"/>
      <c r="E78" s="297"/>
      <c r="F78" s="298"/>
      <c r="G78" s="299"/>
      <c r="H78" s="300"/>
      <c r="I78" s="300"/>
      <c r="J78" s="301"/>
      <c r="K78" s="301"/>
      <c r="L78" s="298"/>
    </row>
    <row r="79" spans="1:13" s="292" customFormat="1">
      <c r="A79" s="295"/>
      <c r="B79" s="296"/>
      <c r="C79" s="295"/>
      <c r="D79" s="295"/>
      <c r="E79" s="297"/>
      <c r="F79" s="298"/>
      <c r="G79" s="299"/>
      <c r="H79" s="300"/>
      <c r="I79" s="300"/>
      <c r="J79" s="301"/>
      <c r="K79" s="301"/>
      <c r="L79" s="298"/>
    </row>
    <row r="80" spans="1:13" s="292" customFormat="1">
      <c r="A80" s="295"/>
      <c r="B80" s="296"/>
      <c r="C80" s="295"/>
      <c r="D80" s="295"/>
      <c r="E80" s="297"/>
      <c r="F80" s="298"/>
      <c r="G80" s="299"/>
      <c r="H80" s="300"/>
      <c r="I80" s="300"/>
      <c r="J80" s="301"/>
      <c r="K80" s="301"/>
      <c r="L80" s="298"/>
    </row>
    <row r="81" spans="1:12" s="292" customFormat="1">
      <c r="A81" s="295"/>
      <c r="B81" s="296"/>
      <c r="C81" s="295"/>
      <c r="D81" s="295"/>
      <c r="E81" s="297"/>
      <c r="F81" s="298"/>
      <c r="G81" s="299"/>
      <c r="H81" s="300"/>
      <c r="I81" s="300"/>
      <c r="J81" s="301"/>
      <c r="K81" s="301"/>
      <c r="L81" s="298"/>
    </row>
    <row r="82" spans="1:12" s="292" customFormat="1">
      <c r="A82" s="295"/>
      <c r="B82" s="296"/>
      <c r="C82" s="295"/>
      <c r="D82" s="295"/>
      <c r="E82" s="297"/>
      <c r="F82" s="298"/>
      <c r="G82" s="299"/>
      <c r="H82" s="300"/>
      <c r="I82" s="300"/>
      <c r="J82" s="301"/>
      <c r="K82" s="301"/>
      <c r="L82" s="298"/>
    </row>
    <row r="83" spans="1:12" s="292" customFormat="1">
      <c r="A83" s="295"/>
      <c r="B83" s="296"/>
      <c r="C83" s="295"/>
      <c r="D83" s="295"/>
      <c r="E83" s="297"/>
      <c r="F83" s="298"/>
      <c r="G83" s="299"/>
      <c r="H83" s="300"/>
      <c r="I83" s="300"/>
      <c r="J83" s="301"/>
      <c r="K83" s="301"/>
      <c r="L83" s="298"/>
    </row>
    <row r="84" spans="1:12" s="292" customFormat="1">
      <c r="A84" s="295"/>
      <c r="B84" s="296"/>
      <c r="C84" s="295"/>
      <c r="D84" s="295"/>
      <c r="E84" s="297"/>
      <c r="F84" s="298"/>
      <c r="G84" s="299"/>
      <c r="H84" s="300"/>
      <c r="I84" s="300"/>
      <c r="J84" s="301"/>
      <c r="K84" s="301"/>
      <c r="L84" s="298"/>
    </row>
    <row r="85" spans="1:12" s="292" customFormat="1">
      <c r="A85" s="295"/>
      <c r="B85" s="296"/>
      <c r="C85" s="295"/>
      <c r="D85" s="295"/>
      <c r="E85" s="297"/>
      <c r="F85" s="298"/>
      <c r="G85" s="299"/>
      <c r="H85" s="300"/>
      <c r="I85" s="300"/>
      <c r="J85" s="301"/>
      <c r="K85" s="301"/>
      <c r="L85" s="298"/>
    </row>
    <row r="86" spans="1:12" s="292" customFormat="1">
      <c r="A86" s="295"/>
      <c r="B86" s="296"/>
      <c r="C86" s="295"/>
      <c r="D86" s="295"/>
      <c r="E86" s="297"/>
      <c r="F86" s="298"/>
      <c r="G86" s="299"/>
      <c r="H86" s="300"/>
      <c r="I86" s="300"/>
      <c r="J86" s="301"/>
      <c r="K86" s="301"/>
      <c r="L86" s="298"/>
    </row>
    <row r="87" spans="1:12" s="292" customFormat="1">
      <c r="A87" s="295"/>
      <c r="B87" s="296"/>
      <c r="C87" s="295"/>
      <c r="D87" s="295"/>
      <c r="E87" s="297"/>
      <c r="F87" s="298"/>
      <c r="G87" s="299"/>
      <c r="H87" s="300"/>
      <c r="I87" s="300"/>
      <c r="J87" s="301"/>
      <c r="K87" s="301"/>
      <c r="L87" s="298"/>
    </row>
    <row r="88" spans="1:12" s="292" customFormat="1">
      <c r="A88" s="295"/>
      <c r="B88" s="296"/>
      <c r="C88" s="295"/>
      <c r="D88" s="295"/>
      <c r="E88" s="297"/>
      <c r="F88" s="298"/>
      <c r="G88" s="299"/>
      <c r="H88" s="300"/>
      <c r="I88" s="300"/>
      <c r="J88" s="301"/>
      <c r="K88" s="301"/>
      <c r="L88" s="298"/>
    </row>
    <row r="89" spans="1:12" s="292" customFormat="1">
      <c r="A89" s="295"/>
      <c r="B89" s="296"/>
      <c r="C89" s="295"/>
      <c r="D89" s="295"/>
      <c r="E89" s="297"/>
      <c r="F89" s="298"/>
      <c r="G89" s="299"/>
      <c r="H89" s="300"/>
      <c r="I89" s="300"/>
      <c r="J89" s="301"/>
      <c r="K89" s="301"/>
      <c r="L89" s="298"/>
    </row>
    <row r="90" spans="1:12" s="292" customFormat="1">
      <c r="A90" s="295"/>
      <c r="B90" s="296"/>
      <c r="C90" s="295"/>
      <c r="D90" s="295"/>
      <c r="E90" s="297"/>
      <c r="F90" s="298"/>
      <c r="G90" s="299"/>
      <c r="H90" s="300"/>
      <c r="I90" s="300"/>
      <c r="J90" s="301"/>
      <c r="K90" s="301"/>
      <c r="L90" s="298"/>
    </row>
    <row r="91" spans="1:12" s="292" customFormat="1">
      <c r="A91" s="295"/>
      <c r="B91" s="296"/>
      <c r="C91" s="295"/>
      <c r="D91" s="295"/>
      <c r="E91" s="297"/>
      <c r="F91" s="298"/>
      <c r="G91" s="299"/>
      <c r="H91" s="300"/>
      <c r="I91" s="300"/>
      <c r="J91" s="301"/>
      <c r="K91" s="301"/>
      <c r="L91" s="298"/>
    </row>
    <row r="92" spans="1:12" s="292" customFormat="1">
      <c r="A92" s="295"/>
      <c r="B92" s="296"/>
      <c r="C92" s="295"/>
      <c r="D92" s="295"/>
      <c r="E92" s="297"/>
      <c r="F92" s="298"/>
      <c r="G92" s="299"/>
      <c r="H92" s="300"/>
      <c r="I92" s="300"/>
      <c r="J92" s="301"/>
      <c r="K92" s="301"/>
      <c r="L92" s="298"/>
    </row>
    <row r="93" spans="1:12" s="292" customFormat="1">
      <c r="A93" s="295"/>
      <c r="B93" s="296"/>
      <c r="C93" s="295"/>
      <c r="D93" s="295"/>
      <c r="E93" s="297"/>
      <c r="F93" s="298"/>
      <c r="G93" s="299"/>
      <c r="H93" s="300"/>
      <c r="I93" s="300"/>
      <c r="J93" s="301"/>
      <c r="K93" s="301"/>
      <c r="L93" s="298"/>
    </row>
    <row r="94" spans="1:12" s="292" customFormat="1">
      <c r="A94" s="295"/>
      <c r="B94" s="296"/>
      <c r="C94" s="295"/>
      <c r="D94" s="295"/>
      <c r="E94" s="297"/>
      <c r="F94" s="298"/>
      <c r="G94" s="299"/>
      <c r="H94" s="300"/>
      <c r="I94" s="300"/>
      <c r="J94" s="301"/>
      <c r="K94" s="301"/>
      <c r="L94" s="298"/>
    </row>
    <row r="95" spans="1:12" s="292" customFormat="1">
      <c r="A95" s="295"/>
      <c r="B95" s="296"/>
      <c r="C95" s="295"/>
      <c r="D95" s="295"/>
      <c r="E95" s="297"/>
      <c r="F95" s="298"/>
      <c r="G95" s="299"/>
      <c r="H95" s="300"/>
      <c r="I95" s="300"/>
      <c r="J95" s="301"/>
      <c r="K95" s="301"/>
      <c r="L95" s="298"/>
    </row>
    <row r="96" spans="1:12" s="292" customFormat="1">
      <c r="A96" s="295"/>
      <c r="B96" s="296"/>
      <c r="C96" s="295"/>
      <c r="D96" s="295"/>
      <c r="E96" s="297"/>
      <c r="F96" s="298"/>
      <c r="G96" s="299"/>
      <c r="H96" s="300"/>
      <c r="I96" s="300"/>
      <c r="J96" s="301"/>
      <c r="K96" s="301"/>
      <c r="L96" s="298"/>
    </row>
    <row r="97" spans="1:12" s="292" customFormat="1">
      <c r="A97" s="295"/>
      <c r="B97" s="296"/>
      <c r="C97" s="295"/>
      <c r="D97" s="295"/>
      <c r="E97" s="297"/>
      <c r="F97" s="298"/>
      <c r="G97" s="299"/>
      <c r="H97" s="300"/>
      <c r="I97" s="300"/>
      <c r="J97" s="301"/>
      <c r="K97" s="301"/>
      <c r="L97" s="298"/>
    </row>
    <row r="98" spans="1:12" s="292" customFormat="1">
      <c r="A98" s="295"/>
      <c r="B98" s="296"/>
      <c r="C98" s="295"/>
      <c r="D98" s="295"/>
      <c r="E98" s="297"/>
      <c r="F98" s="298"/>
      <c r="G98" s="299"/>
      <c r="H98" s="300"/>
      <c r="I98" s="300"/>
      <c r="J98" s="301"/>
      <c r="K98" s="301"/>
      <c r="L98" s="298"/>
    </row>
    <row r="99" spans="1:12" s="292" customFormat="1">
      <c r="A99" s="295"/>
      <c r="B99" s="296"/>
      <c r="C99" s="295"/>
      <c r="D99" s="295"/>
      <c r="E99" s="297"/>
      <c r="F99" s="298"/>
      <c r="G99" s="299"/>
      <c r="H99" s="300"/>
      <c r="I99" s="300"/>
      <c r="J99" s="301"/>
      <c r="K99" s="301"/>
      <c r="L99" s="298"/>
    </row>
    <row r="100" spans="1:12" s="292" customFormat="1">
      <c r="A100" s="295"/>
      <c r="B100" s="296"/>
      <c r="C100" s="295"/>
      <c r="D100" s="295"/>
      <c r="E100" s="297"/>
      <c r="F100" s="298"/>
      <c r="G100" s="299"/>
      <c r="H100" s="300"/>
      <c r="I100" s="300"/>
      <c r="J100" s="301"/>
      <c r="K100" s="301"/>
      <c r="L100" s="298"/>
    </row>
    <row r="101" spans="1:12" s="292" customFormat="1">
      <c r="A101" s="295"/>
      <c r="B101" s="296"/>
      <c r="C101" s="295"/>
      <c r="D101" s="295"/>
      <c r="E101" s="297"/>
      <c r="F101" s="298"/>
      <c r="G101" s="299"/>
      <c r="H101" s="300"/>
      <c r="I101" s="300"/>
      <c r="J101" s="301"/>
      <c r="K101" s="301"/>
      <c r="L101" s="298"/>
    </row>
    <row r="102" spans="1:12" s="292" customFormat="1">
      <c r="A102" s="295"/>
      <c r="B102" s="296"/>
      <c r="C102" s="295"/>
      <c r="D102" s="295"/>
      <c r="E102" s="297"/>
      <c r="F102" s="298"/>
      <c r="G102" s="299"/>
      <c r="H102" s="300"/>
      <c r="I102" s="300"/>
      <c r="J102" s="301"/>
      <c r="K102" s="301"/>
      <c r="L102" s="298"/>
    </row>
    <row r="103" spans="1:12" s="292" customFormat="1">
      <c r="A103" s="295"/>
      <c r="B103" s="296"/>
      <c r="C103" s="295"/>
      <c r="D103" s="295"/>
      <c r="E103" s="297"/>
      <c r="F103" s="298"/>
      <c r="G103" s="299"/>
      <c r="H103" s="300"/>
      <c r="I103" s="300"/>
      <c r="J103" s="301"/>
      <c r="K103" s="301"/>
      <c r="L103" s="298"/>
    </row>
    <row r="104" spans="1:12" s="292" customFormat="1">
      <c r="A104" s="295"/>
      <c r="B104" s="296"/>
      <c r="C104" s="295"/>
      <c r="D104" s="295"/>
      <c r="E104" s="297"/>
      <c r="F104" s="298"/>
      <c r="G104" s="299"/>
      <c r="H104" s="300"/>
      <c r="I104" s="300"/>
      <c r="J104" s="301"/>
      <c r="K104" s="301"/>
      <c r="L104" s="298"/>
    </row>
    <row r="105" spans="1:12" s="292" customFormat="1">
      <c r="A105" s="295"/>
      <c r="B105" s="296"/>
      <c r="C105" s="295"/>
      <c r="D105" s="295"/>
      <c r="E105" s="297"/>
      <c r="F105" s="298"/>
      <c r="G105" s="299"/>
      <c r="H105" s="300"/>
      <c r="I105" s="300"/>
      <c r="J105" s="301"/>
      <c r="K105" s="301"/>
      <c r="L105" s="298"/>
    </row>
    <row r="106" spans="1:12" s="292" customFormat="1">
      <c r="A106" s="295"/>
      <c r="B106" s="296"/>
      <c r="C106" s="295"/>
      <c r="D106" s="295"/>
      <c r="E106" s="297"/>
      <c r="F106" s="298"/>
      <c r="G106" s="299"/>
      <c r="H106" s="300"/>
      <c r="I106" s="300"/>
      <c r="J106" s="301"/>
      <c r="K106" s="301"/>
      <c r="L106" s="298"/>
    </row>
    <row r="107" spans="1:12" s="292" customFormat="1">
      <c r="A107" s="295"/>
      <c r="B107" s="296"/>
      <c r="C107" s="295"/>
      <c r="D107" s="295"/>
      <c r="E107" s="297"/>
      <c r="F107" s="298"/>
      <c r="G107" s="299"/>
      <c r="H107" s="300"/>
      <c r="I107" s="300"/>
      <c r="J107" s="301"/>
      <c r="K107" s="301"/>
      <c r="L107" s="298"/>
    </row>
    <row r="108" spans="1:12" s="292" customFormat="1">
      <c r="A108" s="295"/>
      <c r="B108" s="296"/>
      <c r="C108" s="295"/>
      <c r="D108" s="295"/>
      <c r="E108" s="297"/>
      <c r="F108" s="298"/>
      <c r="G108" s="299"/>
      <c r="H108" s="300"/>
      <c r="I108" s="300"/>
      <c r="J108" s="301"/>
      <c r="K108" s="301"/>
      <c r="L108" s="298"/>
    </row>
    <row r="109" spans="1:12" s="292" customFormat="1">
      <c r="A109" s="295"/>
      <c r="B109" s="296"/>
      <c r="C109" s="295"/>
      <c r="D109" s="295"/>
      <c r="E109" s="297"/>
      <c r="F109" s="298"/>
      <c r="G109" s="299"/>
      <c r="H109" s="300"/>
      <c r="I109" s="300"/>
      <c r="J109" s="301"/>
      <c r="K109" s="301"/>
      <c r="L109" s="298"/>
    </row>
    <row r="110" spans="1:12" s="292" customFormat="1">
      <c r="A110" s="295"/>
      <c r="B110" s="296"/>
      <c r="C110" s="295"/>
      <c r="D110" s="295"/>
      <c r="E110" s="297"/>
      <c r="F110" s="298"/>
      <c r="G110" s="299"/>
      <c r="H110" s="300"/>
      <c r="I110" s="300"/>
      <c r="J110" s="301"/>
      <c r="K110" s="301"/>
      <c r="L110" s="298"/>
    </row>
    <row r="111" spans="1:12" s="292" customFormat="1">
      <c r="A111" s="295"/>
      <c r="B111" s="296"/>
      <c r="C111" s="295"/>
      <c r="D111" s="295"/>
      <c r="E111" s="297"/>
      <c r="F111" s="298"/>
      <c r="G111" s="299"/>
      <c r="H111" s="300"/>
      <c r="I111" s="300"/>
      <c r="J111" s="301"/>
      <c r="K111" s="301"/>
      <c r="L111" s="298"/>
    </row>
    <row r="112" spans="1:12" s="292" customFormat="1">
      <c r="A112" s="295"/>
      <c r="B112" s="296"/>
      <c r="C112" s="295"/>
      <c r="D112" s="295"/>
      <c r="E112" s="297"/>
      <c r="F112" s="298"/>
      <c r="G112" s="299"/>
      <c r="H112" s="300"/>
      <c r="I112" s="300"/>
      <c r="J112" s="301"/>
      <c r="K112" s="301"/>
      <c r="L112" s="298"/>
    </row>
    <row r="113" spans="1:12" s="292" customFormat="1">
      <c r="A113" s="295"/>
      <c r="B113" s="296"/>
      <c r="C113" s="295"/>
      <c r="D113" s="295"/>
      <c r="E113" s="297"/>
      <c r="F113" s="298"/>
      <c r="G113" s="299"/>
      <c r="H113" s="300"/>
      <c r="I113" s="300"/>
      <c r="J113" s="301"/>
      <c r="K113" s="301"/>
      <c r="L113" s="298"/>
    </row>
    <row r="114" spans="1:12" s="292" customFormat="1">
      <c r="A114" s="295"/>
      <c r="B114" s="296"/>
      <c r="C114" s="295"/>
      <c r="D114" s="295"/>
      <c r="E114" s="297"/>
      <c r="F114" s="298"/>
      <c r="G114" s="299"/>
      <c r="H114" s="300"/>
      <c r="I114" s="300"/>
      <c r="J114" s="301"/>
      <c r="K114" s="301"/>
      <c r="L114" s="298"/>
    </row>
    <row r="115" spans="1:12" s="292" customFormat="1">
      <c r="A115" s="295"/>
      <c r="B115" s="296"/>
      <c r="C115" s="295"/>
      <c r="D115" s="295"/>
      <c r="E115" s="297"/>
      <c r="F115" s="298"/>
      <c r="G115" s="299"/>
      <c r="H115" s="300"/>
      <c r="I115" s="300"/>
      <c r="J115" s="301"/>
      <c r="K115" s="301"/>
      <c r="L115" s="298"/>
    </row>
    <row r="116" spans="1:12" s="292" customFormat="1">
      <c r="A116" s="295"/>
      <c r="B116" s="296"/>
      <c r="C116" s="295"/>
      <c r="D116" s="295"/>
      <c r="E116" s="297"/>
      <c r="F116" s="298"/>
      <c r="G116" s="299"/>
      <c r="H116" s="300"/>
      <c r="I116" s="300"/>
      <c r="J116" s="301"/>
      <c r="K116" s="301"/>
      <c r="L116" s="298"/>
    </row>
    <row r="117" spans="1:12" s="292" customFormat="1">
      <c r="A117" s="295"/>
      <c r="B117" s="296"/>
      <c r="C117" s="295"/>
      <c r="D117" s="295"/>
      <c r="E117" s="297"/>
      <c r="F117" s="298"/>
      <c r="G117" s="299"/>
      <c r="H117" s="300"/>
      <c r="I117" s="300"/>
      <c r="J117" s="301"/>
      <c r="K117" s="301"/>
      <c r="L117" s="298"/>
    </row>
    <row r="118" spans="1:12" s="292" customFormat="1">
      <c r="A118" s="295"/>
      <c r="B118" s="296"/>
      <c r="C118" s="295"/>
      <c r="D118" s="295"/>
      <c r="E118" s="297"/>
      <c r="F118" s="298"/>
      <c r="G118" s="299"/>
      <c r="H118" s="300"/>
      <c r="I118" s="300"/>
      <c r="J118" s="301"/>
      <c r="K118" s="301"/>
      <c r="L118" s="298"/>
    </row>
    <row r="119" spans="1:12" s="292" customFormat="1">
      <c r="A119" s="295"/>
      <c r="B119" s="296"/>
      <c r="C119" s="295"/>
      <c r="D119" s="295"/>
      <c r="E119" s="297"/>
      <c r="F119" s="298"/>
      <c r="G119" s="299"/>
      <c r="H119" s="300"/>
      <c r="I119" s="300"/>
      <c r="J119" s="301"/>
      <c r="K119" s="301"/>
      <c r="L119" s="298"/>
    </row>
    <row r="120" spans="1:12" s="292" customFormat="1">
      <c r="A120" s="295"/>
      <c r="B120" s="296"/>
      <c r="C120" s="295"/>
      <c r="D120" s="295"/>
      <c r="E120" s="297"/>
      <c r="F120" s="298"/>
      <c r="G120" s="299"/>
      <c r="H120" s="300"/>
      <c r="I120" s="300"/>
      <c r="J120" s="301"/>
      <c r="K120" s="301"/>
      <c r="L120" s="298"/>
    </row>
    <row r="121" spans="1:12" s="292" customFormat="1">
      <c r="A121" s="295"/>
      <c r="B121" s="296"/>
      <c r="C121" s="295"/>
      <c r="D121" s="295"/>
      <c r="E121" s="297"/>
      <c r="F121" s="298"/>
      <c r="G121" s="299"/>
      <c r="H121" s="300"/>
      <c r="I121" s="300"/>
      <c r="J121" s="301"/>
      <c r="K121" s="301"/>
      <c r="L121" s="298"/>
    </row>
    <row r="122" spans="1:12" s="292" customFormat="1">
      <c r="A122" s="295"/>
      <c r="B122" s="296"/>
      <c r="C122" s="295"/>
      <c r="D122" s="295"/>
      <c r="E122" s="297"/>
      <c r="F122" s="298"/>
      <c r="G122" s="299"/>
      <c r="H122" s="300"/>
      <c r="I122" s="300"/>
      <c r="J122" s="301"/>
      <c r="K122" s="301"/>
      <c r="L122" s="298"/>
    </row>
    <row r="123" spans="1:12" s="292" customFormat="1">
      <c r="A123" s="295"/>
      <c r="B123" s="296"/>
      <c r="C123" s="295"/>
      <c r="D123" s="295"/>
      <c r="E123" s="297"/>
      <c r="F123" s="298"/>
      <c r="G123" s="299"/>
      <c r="H123" s="300"/>
      <c r="I123" s="300"/>
      <c r="J123" s="301"/>
      <c r="K123" s="301"/>
      <c r="L123" s="298"/>
    </row>
    <row r="124" spans="1:12" s="292" customFormat="1">
      <c r="A124" s="295"/>
      <c r="B124" s="296"/>
      <c r="C124" s="295"/>
      <c r="D124" s="295"/>
      <c r="E124" s="297"/>
      <c r="F124" s="298"/>
      <c r="G124" s="299"/>
      <c r="H124" s="300"/>
      <c r="I124" s="300"/>
      <c r="J124" s="301"/>
      <c r="K124" s="301"/>
      <c r="L124" s="298"/>
    </row>
    <row r="125" spans="1:12" s="292" customFormat="1">
      <c r="A125" s="295"/>
      <c r="B125" s="296"/>
      <c r="C125" s="295"/>
      <c r="D125" s="295"/>
      <c r="E125" s="297"/>
      <c r="F125" s="298"/>
      <c r="G125" s="299"/>
      <c r="H125" s="300"/>
      <c r="I125" s="300"/>
      <c r="J125" s="301"/>
      <c r="K125" s="301"/>
      <c r="L125" s="298"/>
    </row>
    <row r="126" spans="1:12" s="292" customFormat="1">
      <c r="A126" s="295"/>
      <c r="B126" s="296"/>
      <c r="C126" s="295"/>
      <c r="D126" s="295"/>
      <c r="E126" s="297"/>
      <c r="F126" s="298"/>
      <c r="G126" s="299"/>
      <c r="H126" s="300"/>
      <c r="I126" s="300"/>
      <c r="J126" s="301"/>
      <c r="K126" s="301"/>
      <c r="L126" s="298"/>
    </row>
    <row r="127" spans="1:12" s="292" customFormat="1">
      <c r="A127" s="295"/>
      <c r="B127" s="296"/>
      <c r="C127" s="295"/>
      <c r="D127" s="295"/>
      <c r="E127" s="297"/>
      <c r="F127" s="298"/>
      <c r="G127" s="299"/>
      <c r="H127" s="300"/>
      <c r="I127" s="300"/>
      <c r="J127" s="301"/>
      <c r="K127" s="301"/>
      <c r="L127" s="298"/>
    </row>
    <row r="128" spans="1:12" s="292" customFormat="1">
      <c r="A128" s="295"/>
      <c r="B128" s="296"/>
      <c r="C128" s="295"/>
      <c r="D128" s="295"/>
      <c r="E128" s="297"/>
      <c r="F128" s="298"/>
      <c r="G128" s="299"/>
      <c r="H128" s="300"/>
      <c r="I128" s="300"/>
      <c r="J128" s="301"/>
      <c r="K128" s="301"/>
      <c r="L128" s="298"/>
    </row>
    <row r="129" spans="1:12" s="292" customFormat="1">
      <c r="A129" s="295"/>
      <c r="B129" s="296"/>
      <c r="C129" s="295"/>
      <c r="D129" s="295"/>
      <c r="E129" s="297"/>
      <c r="F129" s="298"/>
      <c r="G129" s="299"/>
      <c r="H129" s="300"/>
      <c r="I129" s="300"/>
      <c r="J129" s="301"/>
      <c r="K129" s="301"/>
      <c r="L129" s="298"/>
    </row>
    <row r="130" spans="1:12" s="292" customFormat="1">
      <c r="A130" s="295"/>
      <c r="B130" s="296"/>
      <c r="C130" s="295"/>
      <c r="D130" s="295"/>
      <c r="E130" s="297"/>
      <c r="F130" s="298"/>
      <c r="G130" s="299"/>
      <c r="H130" s="300"/>
      <c r="I130" s="300"/>
      <c r="J130" s="301"/>
      <c r="K130" s="301"/>
      <c r="L130" s="298"/>
    </row>
  </sheetData>
  <mergeCells count="24">
    <mergeCell ref="B3:B4"/>
    <mergeCell ref="B5:B7"/>
    <mergeCell ref="B8:B11"/>
    <mergeCell ref="B30:B32"/>
    <mergeCell ref="B33:B39"/>
    <mergeCell ref="B40:B44"/>
    <mergeCell ref="B45:B46"/>
    <mergeCell ref="B49:B50"/>
    <mergeCell ref="A55:A59"/>
    <mergeCell ref="A60:A62"/>
    <mergeCell ref="A63:A72"/>
    <mergeCell ref="B12:B15"/>
    <mergeCell ref="B24:B27"/>
    <mergeCell ref="B65:B66"/>
    <mergeCell ref="B67:B69"/>
    <mergeCell ref="B70:B72"/>
    <mergeCell ref="B51:B52"/>
    <mergeCell ref="B53:B54"/>
    <mergeCell ref="B63:B64"/>
    <mergeCell ref="A2:A15"/>
    <mergeCell ref="A16:A20"/>
    <mergeCell ref="A21:A23"/>
    <mergeCell ref="A24:A44"/>
    <mergeCell ref="A45:A54"/>
  </mergeCells>
  <phoneticPr fontId="65"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abSelected="1" topLeftCell="A4" workbookViewId="0">
      <selection activeCell="D12" sqref="D12"/>
    </sheetView>
  </sheetViews>
  <sheetFormatPr defaultColWidth="9" defaultRowHeight="16.2"/>
  <cols>
    <col min="1" max="1" width="10.83984375" style="279" customWidth="1"/>
    <col min="2" max="2" width="9.20703125" style="279" customWidth="1"/>
    <col min="3" max="3" width="20.83984375" style="279" hidden="1" customWidth="1"/>
    <col min="4" max="4" width="19.1015625" style="279" customWidth="1"/>
    <col min="5" max="5" width="17.578125" style="280" hidden="1" customWidth="1"/>
    <col min="6" max="7" width="17.578125" style="280" customWidth="1"/>
    <col min="8" max="8" width="14.26171875" style="279" customWidth="1"/>
    <col min="9" max="9" width="11.7890625" style="281" customWidth="1"/>
    <col min="10" max="10" width="10.83984375" style="279" customWidth="1"/>
    <col min="11" max="14" width="14.1015625" style="279" customWidth="1"/>
    <col min="15" max="15" width="11.5234375" style="279" customWidth="1"/>
    <col min="16" max="16" width="10.83984375" style="279" customWidth="1"/>
    <col min="17" max="19" width="14.1015625" style="279" customWidth="1"/>
    <col min="20" max="16384" width="9" style="279"/>
  </cols>
  <sheetData>
    <row r="1" spans="1:19">
      <c r="A1" s="282" t="s">
        <v>264</v>
      </c>
    </row>
    <row r="2" spans="1:19">
      <c r="A2" s="283" t="s">
        <v>265</v>
      </c>
      <c r="B2" s="283" t="s">
        <v>266</v>
      </c>
      <c r="C2" s="283"/>
      <c r="D2" s="283" t="s">
        <v>3</v>
      </c>
      <c r="E2" s="284" t="s">
        <v>93</v>
      </c>
      <c r="F2" s="284" t="s">
        <v>93</v>
      </c>
      <c r="G2" s="284"/>
      <c r="H2" s="284" t="s">
        <v>90</v>
      </c>
      <c r="I2" s="285" t="s">
        <v>267</v>
      </c>
      <c r="J2" s="286" t="s">
        <v>268</v>
      </c>
      <c r="K2" s="286" t="s">
        <v>269</v>
      </c>
      <c r="L2" s="286" t="s">
        <v>270</v>
      </c>
      <c r="M2" s="286" t="s">
        <v>271</v>
      </c>
      <c r="N2" s="283" t="s">
        <v>91</v>
      </c>
      <c r="O2" s="284" t="s">
        <v>272</v>
      </c>
      <c r="P2" s="286" t="s">
        <v>273</v>
      </c>
      <c r="Q2" s="286" t="s">
        <v>274</v>
      </c>
      <c r="R2" s="286" t="s">
        <v>275</v>
      </c>
      <c r="S2" s="286" t="s">
        <v>276</v>
      </c>
    </row>
    <row r="3" spans="1:19" ht="19.05" customHeight="1">
      <c r="A3" s="286" t="s">
        <v>169</v>
      </c>
      <c r="B3" s="286" t="s">
        <v>277</v>
      </c>
      <c r="C3" s="287" t="s">
        <v>278</v>
      </c>
      <c r="D3" s="286" t="s">
        <v>279</v>
      </c>
      <c r="E3" s="288">
        <f>MAX(I3,O3)</f>
        <v>338</v>
      </c>
      <c r="F3" s="288">
        <v>600</v>
      </c>
      <c r="G3" s="288"/>
      <c r="H3" s="289">
        <f>K3</f>
        <v>260</v>
      </c>
      <c r="I3" s="290">
        <f>H3*1.3</f>
        <v>338</v>
      </c>
      <c r="J3" s="286">
        <v>2080</v>
      </c>
      <c r="K3" s="286">
        <f t="shared" ref="K3:K31" si="0">J3/8</f>
        <v>260</v>
      </c>
      <c r="L3" s="286">
        <f t="shared" ref="L3:L31" si="1">K3/60</f>
        <v>4.333333333333333</v>
      </c>
      <c r="M3" s="286">
        <f t="shared" ref="M3:M31" si="2">L3/60</f>
        <v>7.2222222222222215E-2</v>
      </c>
      <c r="N3" s="286">
        <f>Q3</f>
        <v>244.375</v>
      </c>
      <c r="O3" s="290">
        <f>N3*1.3</f>
        <v>317.6875</v>
      </c>
      <c r="P3" s="286">
        <v>1955</v>
      </c>
      <c r="Q3" s="286">
        <f>P3/8</f>
        <v>244.375</v>
      </c>
      <c r="R3" s="286">
        <f>Q3/60</f>
        <v>4.072916666666667</v>
      </c>
      <c r="S3" s="286">
        <f>R3/60</f>
        <v>6.7881944444444453E-2</v>
      </c>
    </row>
    <row r="4" spans="1:19">
      <c r="A4" s="286"/>
      <c r="B4" s="286"/>
      <c r="C4" s="286"/>
      <c r="D4" s="286" t="s">
        <v>280</v>
      </c>
      <c r="E4" s="288">
        <f t="shared" ref="E4:E32" si="3">MAX(I4,O4)</f>
        <v>9.3888888888888883E-2</v>
      </c>
      <c r="F4" s="288">
        <v>20</v>
      </c>
      <c r="G4" s="288"/>
      <c r="H4" s="289">
        <f>M3</f>
        <v>7.2222222222222215E-2</v>
      </c>
      <c r="I4" s="290">
        <f t="shared" ref="I4:I32" si="4">H4*1.3</f>
        <v>9.3888888888888883E-2</v>
      </c>
      <c r="J4" s="286"/>
      <c r="K4" s="286"/>
      <c r="L4" s="286"/>
      <c r="M4" s="286"/>
      <c r="N4" s="286">
        <f>S3</f>
        <v>6.7881944444444453E-2</v>
      </c>
      <c r="O4" s="290">
        <f t="shared" ref="O4:O32" si="5">N4*1.3</f>
        <v>8.8246527777777792E-2</v>
      </c>
      <c r="P4" s="286"/>
      <c r="Q4" s="286"/>
      <c r="R4" s="286"/>
      <c r="S4" s="286"/>
    </row>
    <row r="5" spans="1:19">
      <c r="A5" s="286"/>
      <c r="B5" s="484" t="s">
        <v>1688</v>
      </c>
      <c r="C5" s="286"/>
      <c r="D5" s="286" t="s">
        <v>279</v>
      </c>
      <c r="E5" s="288"/>
      <c r="F5" s="288">
        <v>100</v>
      </c>
      <c r="G5" s="288"/>
      <c r="H5" s="289"/>
      <c r="I5" s="290"/>
      <c r="J5" s="286"/>
      <c r="K5" s="286"/>
      <c r="L5" s="286"/>
      <c r="M5" s="286"/>
      <c r="N5" s="286"/>
      <c r="O5" s="290"/>
      <c r="P5" s="286"/>
      <c r="Q5" s="286"/>
      <c r="R5" s="286"/>
      <c r="S5" s="286"/>
    </row>
    <row r="6" spans="1:19">
      <c r="A6" s="286"/>
      <c r="B6" s="286"/>
      <c r="C6" s="286"/>
      <c r="D6" s="286" t="s">
        <v>280</v>
      </c>
      <c r="E6" s="288"/>
      <c r="F6" s="288">
        <v>10</v>
      </c>
      <c r="G6" s="288"/>
      <c r="H6" s="289"/>
      <c r="I6" s="290"/>
      <c r="J6" s="286"/>
      <c r="K6" s="286"/>
      <c r="L6" s="286"/>
      <c r="M6" s="286"/>
      <c r="N6" s="286"/>
      <c r="O6" s="290"/>
      <c r="P6" s="286"/>
      <c r="Q6" s="286"/>
      <c r="R6" s="286"/>
      <c r="S6" s="286"/>
    </row>
    <row r="7" spans="1:19" ht="21" customHeight="1">
      <c r="A7" s="286"/>
      <c r="B7" s="286" t="s">
        <v>281</v>
      </c>
      <c r="C7" s="287" t="s">
        <v>282</v>
      </c>
      <c r="D7" s="286" t="s">
        <v>279</v>
      </c>
      <c r="E7" s="288">
        <f t="shared" si="3"/>
        <v>2834.9749999999999</v>
      </c>
      <c r="F7" s="288">
        <v>3000</v>
      </c>
      <c r="G7" s="288"/>
      <c r="H7" s="289">
        <f t="shared" ref="H7:H11" si="6">K7</f>
        <v>1122.625</v>
      </c>
      <c r="I7" s="290">
        <f t="shared" si="4"/>
        <v>1459.4125000000001</v>
      </c>
      <c r="J7" s="286">
        <v>8981</v>
      </c>
      <c r="K7" s="286">
        <f t="shared" si="0"/>
        <v>1122.625</v>
      </c>
      <c r="L7" s="286">
        <f t="shared" si="1"/>
        <v>18.710416666666667</v>
      </c>
      <c r="M7" s="286">
        <f t="shared" si="2"/>
        <v>0.31184027777777779</v>
      </c>
      <c r="N7" s="286">
        <f t="shared" ref="N7:N11" si="7">Q7</f>
        <v>2180.75</v>
      </c>
      <c r="O7" s="290">
        <f t="shared" si="5"/>
        <v>2834.9749999999999</v>
      </c>
      <c r="P7" s="286">
        <v>17446</v>
      </c>
      <c r="Q7" s="286">
        <f>P7/8</f>
        <v>2180.75</v>
      </c>
      <c r="R7" s="286">
        <f t="shared" ref="R7:S31" si="8">Q7/60</f>
        <v>36.345833333333331</v>
      </c>
      <c r="S7" s="286">
        <f t="shared" si="8"/>
        <v>0.60576388888888888</v>
      </c>
    </row>
    <row r="8" spans="1:19">
      <c r="A8" s="286"/>
      <c r="B8" s="286"/>
      <c r="C8" s="286"/>
      <c r="D8" s="286" t="s">
        <v>280</v>
      </c>
      <c r="E8" s="288">
        <f t="shared" si="3"/>
        <v>0.7874930555555556</v>
      </c>
      <c r="F8" s="288">
        <v>30</v>
      </c>
      <c r="G8" s="288"/>
      <c r="H8" s="289">
        <f t="shared" ref="H8:H12" si="9">M7</f>
        <v>0.31184027777777779</v>
      </c>
      <c r="I8" s="290">
        <f t="shared" si="4"/>
        <v>0.40539236111111115</v>
      </c>
      <c r="J8" s="286"/>
      <c r="K8" s="286"/>
      <c r="L8" s="286"/>
      <c r="M8" s="286"/>
      <c r="N8" s="286">
        <f t="shared" ref="N8:N10" si="10">S7</f>
        <v>0.60576388888888888</v>
      </c>
      <c r="O8" s="290">
        <f t="shared" si="5"/>
        <v>0.7874930555555556</v>
      </c>
      <c r="P8" s="286"/>
      <c r="Q8" s="286"/>
      <c r="R8" s="286"/>
      <c r="S8" s="286"/>
    </row>
    <row r="9" spans="1:19" ht="15" customHeight="1">
      <c r="A9" s="286"/>
      <c r="B9" s="286" t="s">
        <v>283</v>
      </c>
      <c r="C9" s="287" t="s">
        <v>284</v>
      </c>
      <c r="D9" s="286" t="s">
        <v>279</v>
      </c>
      <c r="E9" s="288">
        <f t="shared" si="3"/>
        <v>66.787500000000009</v>
      </c>
      <c r="F9" s="288">
        <v>150</v>
      </c>
      <c r="G9" s="288"/>
      <c r="H9" s="289">
        <f t="shared" si="6"/>
        <v>51.375</v>
      </c>
      <c r="I9" s="290">
        <f t="shared" si="4"/>
        <v>66.787500000000009</v>
      </c>
      <c r="J9" s="286">
        <v>411</v>
      </c>
      <c r="K9" s="286">
        <f t="shared" si="0"/>
        <v>51.375</v>
      </c>
      <c r="L9" s="286">
        <f t="shared" si="1"/>
        <v>0.85624999999999996</v>
      </c>
      <c r="M9" s="286">
        <f t="shared" si="2"/>
        <v>1.4270833333333333E-2</v>
      </c>
      <c r="N9" s="279">
        <f t="shared" si="7"/>
        <v>28.75</v>
      </c>
      <c r="O9" s="290">
        <f t="shared" si="5"/>
        <v>37.375</v>
      </c>
      <c r="P9" s="286">
        <v>230</v>
      </c>
      <c r="Q9" s="286">
        <f>P9/8</f>
        <v>28.75</v>
      </c>
      <c r="R9" s="286">
        <f t="shared" si="8"/>
        <v>0.47916666666666669</v>
      </c>
      <c r="S9" s="286">
        <f t="shared" si="8"/>
        <v>7.9861111111111122E-3</v>
      </c>
    </row>
    <row r="10" spans="1:19">
      <c r="A10" s="286"/>
      <c r="B10" s="286"/>
      <c r="C10" s="286"/>
      <c r="D10" s="286" t="s">
        <v>280</v>
      </c>
      <c r="E10" s="288">
        <f t="shared" si="3"/>
        <v>1.8552083333333334E-2</v>
      </c>
      <c r="F10" s="288">
        <v>10</v>
      </c>
      <c r="G10" s="288"/>
      <c r="H10" s="289">
        <f t="shared" si="9"/>
        <v>1.4270833333333333E-2</v>
      </c>
      <c r="I10" s="290">
        <f t="shared" si="4"/>
        <v>1.8552083333333334E-2</v>
      </c>
      <c r="J10" s="286"/>
      <c r="K10" s="286"/>
      <c r="L10" s="286"/>
      <c r="M10" s="286"/>
      <c r="N10" s="286">
        <f t="shared" si="10"/>
        <v>7.9861111111111122E-3</v>
      </c>
      <c r="O10" s="290">
        <f t="shared" si="5"/>
        <v>1.0381944444444447E-2</v>
      </c>
      <c r="P10" s="286"/>
      <c r="Q10" s="286"/>
      <c r="R10" s="286"/>
      <c r="S10" s="286"/>
    </row>
    <row r="11" spans="1:19" ht="20.05" customHeight="1">
      <c r="A11" s="286"/>
      <c r="B11" s="286" t="s">
        <v>1692</v>
      </c>
      <c r="C11" s="287" t="s">
        <v>285</v>
      </c>
      <c r="D11" s="286" t="s">
        <v>279</v>
      </c>
      <c r="E11" s="288">
        <f t="shared" si="3"/>
        <v>10.237500000000001</v>
      </c>
      <c r="F11" s="288">
        <v>100</v>
      </c>
      <c r="G11" s="288"/>
      <c r="H11" s="289">
        <f t="shared" si="6"/>
        <v>7.875</v>
      </c>
      <c r="I11" s="290">
        <f t="shared" si="4"/>
        <v>10.237500000000001</v>
      </c>
      <c r="J11" s="286">
        <v>63</v>
      </c>
      <c r="K11" s="286">
        <f t="shared" si="0"/>
        <v>7.875</v>
      </c>
      <c r="L11" s="286">
        <f t="shared" si="1"/>
        <v>0.13125000000000001</v>
      </c>
      <c r="M11" s="286">
        <f t="shared" si="2"/>
        <v>2.1875000000000002E-3</v>
      </c>
      <c r="N11" s="279">
        <f t="shared" si="7"/>
        <v>5.125</v>
      </c>
      <c r="O11" s="290">
        <f t="shared" si="5"/>
        <v>6.6625000000000005</v>
      </c>
      <c r="P11" s="286">
        <v>41</v>
      </c>
      <c r="Q11" s="286">
        <f>P11/8</f>
        <v>5.125</v>
      </c>
      <c r="R11" s="286">
        <f t="shared" si="8"/>
        <v>8.5416666666666669E-2</v>
      </c>
      <c r="S11" s="286">
        <f t="shared" si="8"/>
        <v>1.4236111111111112E-3</v>
      </c>
    </row>
    <row r="12" spans="1:19">
      <c r="A12" s="286"/>
      <c r="B12" s="286"/>
      <c r="C12" s="286"/>
      <c r="D12" s="286" t="s">
        <v>280</v>
      </c>
      <c r="E12" s="288">
        <f t="shared" si="3"/>
        <v>2.8437500000000004E-3</v>
      </c>
      <c r="F12" s="288">
        <v>10</v>
      </c>
      <c r="G12" s="288"/>
      <c r="H12" s="289">
        <f t="shared" si="9"/>
        <v>2.1875000000000002E-3</v>
      </c>
      <c r="I12" s="290">
        <f t="shared" si="4"/>
        <v>2.8437500000000004E-3</v>
      </c>
      <c r="J12" s="286"/>
      <c r="K12" s="286"/>
      <c r="L12" s="286"/>
      <c r="M12" s="286"/>
      <c r="N12" s="286">
        <f t="shared" ref="N12:N20" si="11">S11</f>
        <v>1.4236111111111112E-3</v>
      </c>
      <c r="O12" s="290">
        <f t="shared" si="5"/>
        <v>1.8506944444444445E-3</v>
      </c>
      <c r="P12" s="286"/>
      <c r="Q12" s="286"/>
      <c r="R12" s="286"/>
      <c r="S12" s="286"/>
    </row>
    <row r="13" spans="1:19">
      <c r="A13" s="286"/>
      <c r="B13" s="485" t="s">
        <v>1693</v>
      </c>
      <c r="C13" s="286"/>
      <c r="D13" s="286" t="s">
        <v>279</v>
      </c>
      <c r="E13" s="288"/>
      <c r="F13" s="288">
        <v>100</v>
      </c>
      <c r="G13" s="288"/>
      <c r="H13" s="289"/>
      <c r="I13" s="290"/>
      <c r="J13" s="286"/>
      <c r="K13" s="286"/>
      <c r="L13" s="286"/>
      <c r="M13" s="286"/>
      <c r="N13" s="483"/>
      <c r="O13" s="290"/>
      <c r="P13" s="286"/>
      <c r="Q13" s="286"/>
      <c r="R13" s="286"/>
      <c r="S13" s="286"/>
    </row>
    <row r="14" spans="1:19">
      <c r="A14" s="286"/>
      <c r="B14" s="286"/>
      <c r="C14" s="286"/>
      <c r="D14" s="286" t="s">
        <v>280</v>
      </c>
      <c r="E14" s="288"/>
      <c r="F14" s="288">
        <v>10</v>
      </c>
      <c r="G14" s="288"/>
      <c r="H14" s="289"/>
      <c r="I14" s="290"/>
      <c r="J14" s="286"/>
      <c r="K14" s="286"/>
      <c r="L14" s="286"/>
      <c r="M14" s="286"/>
      <c r="N14" s="483"/>
      <c r="O14" s="290"/>
      <c r="P14" s="286"/>
      <c r="Q14" s="286"/>
      <c r="R14" s="286"/>
      <c r="S14" s="286"/>
    </row>
    <row r="15" spans="1:19" ht="16.05" customHeight="1">
      <c r="A15" s="286"/>
      <c r="B15" s="286" t="s">
        <v>286</v>
      </c>
      <c r="C15" s="287" t="s">
        <v>287</v>
      </c>
      <c r="D15" s="286" t="s">
        <v>279</v>
      </c>
      <c r="E15" s="288">
        <f t="shared" si="3"/>
        <v>60.612500000000004</v>
      </c>
      <c r="F15" s="288">
        <v>60</v>
      </c>
      <c r="G15" s="288" t="s">
        <v>1687</v>
      </c>
      <c r="H15" s="289">
        <f t="shared" ref="H15:H21" si="12">K15</f>
        <v>46.625</v>
      </c>
      <c r="I15" s="290">
        <f t="shared" si="4"/>
        <v>60.612500000000004</v>
      </c>
      <c r="J15" s="286">
        <v>373</v>
      </c>
      <c r="K15" s="286">
        <f t="shared" si="0"/>
        <v>46.625</v>
      </c>
      <c r="L15" s="286">
        <f t="shared" si="1"/>
        <v>0.77708333333333335</v>
      </c>
      <c r="M15" s="286">
        <f t="shared" si="2"/>
        <v>1.2951388888888889E-2</v>
      </c>
      <c r="N15" s="279">
        <f t="shared" ref="N15:N21" si="13">Q15</f>
        <v>10.75</v>
      </c>
      <c r="O15" s="290">
        <f t="shared" si="5"/>
        <v>13.975</v>
      </c>
      <c r="P15" s="286">
        <v>86</v>
      </c>
      <c r="Q15" s="286">
        <f>P15/8</f>
        <v>10.75</v>
      </c>
      <c r="R15" s="286">
        <f t="shared" si="8"/>
        <v>0.17916666666666667</v>
      </c>
      <c r="S15" s="286">
        <f t="shared" si="8"/>
        <v>2.9861111111111113E-3</v>
      </c>
    </row>
    <row r="16" spans="1:19">
      <c r="A16" s="286"/>
      <c r="B16" s="286"/>
      <c r="C16" s="286"/>
      <c r="D16" s="286" t="s">
        <v>280</v>
      </c>
      <c r="E16" s="288">
        <f t="shared" si="3"/>
        <v>1.6836805555555556E-2</v>
      </c>
      <c r="F16" s="288">
        <v>10</v>
      </c>
      <c r="G16" s="288"/>
      <c r="H16" s="289">
        <f t="shared" ref="H16:H22" si="14">M15</f>
        <v>1.2951388888888889E-2</v>
      </c>
      <c r="I16" s="290">
        <f t="shared" si="4"/>
        <v>1.6836805555555556E-2</v>
      </c>
      <c r="J16" s="286"/>
      <c r="K16" s="286"/>
      <c r="L16" s="286"/>
      <c r="M16" s="286"/>
      <c r="N16" s="286">
        <f t="shared" si="11"/>
        <v>2.9861111111111113E-3</v>
      </c>
      <c r="O16" s="290">
        <f t="shared" si="5"/>
        <v>3.8819444444444448E-3</v>
      </c>
      <c r="P16" s="286"/>
      <c r="Q16" s="286"/>
      <c r="R16" s="286"/>
      <c r="S16" s="286"/>
    </row>
    <row r="17" spans="1:19" ht="18.3" customHeight="1">
      <c r="A17" s="286"/>
      <c r="B17" s="484" t="s">
        <v>1689</v>
      </c>
      <c r="C17" s="287" t="s">
        <v>287</v>
      </c>
      <c r="D17" s="286" t="s">
        <v>279</v>
      </c>
      <c r="E17" s="288">
        <f t="shared" ref="E17:E18" si="15">MAX(I17,O17)</f>
        <v>0</v>
      </c>
      <c r="F17" s="288">
        <v>60</v>
      </c>
      <c r="G17" s="288"/>
      <c r="H17" s="289"/>
      <c r="I17" s="290"/>
      <c r="J17" s="286"/>
      <c r="K17" s="286"/>
      <c r="L17" s="286"/>
      <c r="M17" s="286"/>
      <c r="N17" s="483"/>
      <c r="O17" s="290"/>
      <c r="P17" s="286"/>
      <c r="Q17" s="286"/>
      <c r="R17" s="286"/>
      <c r="S17" s="286"/>
    </row>
    <row r="18" spans="1:19">
      <c r="A18" s="286"/>
      <c r="B18" s="286"/>
      <c r="C18" s="286"/>
      <c r="D18" s="286" t="s">
        <v>280</v>
      </c>
      <c r="E18" s="288">
        <f t="shared" si="15"/>
        <v>0</v>
      </c>
      <c r="F18" s="288">
        <v>10</v>
      </c>
      <c r="G18" s="288"/>
      <c r="H18" s="289"/>
      <c r="I18" s="290"/>
      <c r="J18" s="286"/>
      <c r="K18" s="286"/>
      <c r="L18" s="286"/>
      <c r="M18" s="286"/>
      <c r="N18" s="483"/>
      <c r="O18" s="290"/>
      <c r="P18" s="286"/>
      <c r="Q18" s="286"/>
      <c r="R18" s="286"/>
      <c r="S18" s="286"/>
    </row>
    <row r="19" spans="1:19" ht="19.8" customHeight="1">
      <c r="A19" s="286"/>
      <c r="B19" s="286" t="s">
        <v>214</v>
      </c>
      <c r="C19" s="287" t="s">
        <v>288</v>
      </c>
      <c r="D19" s="286" t="s">
        <v>279</v>
      </c>
      <c r="E19" s="288">
        <f t="shared" si="3"/>
        <v>156</v>
      </c>
      <c r="F19" s="288">
        <v>150</v>
      </c>
      <c r="G19" s="288" t="s">
        <v>1686</v>
      </c>
      <c r="H19" s="289">
        <f t="shared" si="12"/>
        <v>27.375</v>
      </c>
      <c r="I19" s="290">
        <f t="shared" si="4"/>
        <v>35.587499999999999</v>
      </c>
      <c r="J19" s="290">
        <v>219</v>
      </c>
      <c r="K19" s="286">
        <f>J19/8</f>
        <v>27.375</v>
      </c>
      <c r="L19" s="286">
        <f t="shared" si="1"/>
        <v>0.45624999999999999</v>
      </c>
      <c r="M19" s="286">
        <f t="shared" si="2"/>
        <v>7.6041666666666662E-3</v>
      </c>
      <c r="N19" s="279">
        <f t="shared" si="13"/>
        <v>120</v>
      </c>
      <c r="O19" s="290">
        <f t="shared" si="5"/>
        <v>156</v>
      </c>
      <c r="P19" s="286">
        <v>960</v>
      </c>
      <c r="Q19" s="286">
        <f>P19/8</f>
        <v>120</v>
      </c>
      <c r="R19" s="286">
        <f t="shared" si="8"/>
        <v>2</v>
      </c>
      <c r="S19" s="286">
        <f t="shared" si="8"/>
        <v>3.3333333333333333E-2</v>
      </c>
    </row>
    <row r="20" spans="1:19">
      <c r="A20" s="286"/>
      <c r="B20" s="286"/>
      <c r="C20" s="286"/>
      <c r="D20" s="286" t="s">
        <v>280</v>
      </c>
      <c r="E20" s="288">
        <f t="shared" si="3"/>
        <v>4.3333333333333335E-2</v>
      </c>
      <c r="F20" s="288">
        <v>15</v>
      </c>
      <c r="G20" s="288"/>
      <c r="H20" s="289">
        <f t="shared" si="14"/>
        <v>7.6041666666666662E-3</v>
      </c>
      <c r="I20" s="290">
        <f t="shared" si="4"/>
        <v>9.8854166666666656E-3</v>
      </c>
      <c r="J20" s="286"/>
      <c r="K20" s="286"/>
      <c r="L20" s="286"/>
      <c r="M20" s="286"/>
      <c r="N20" s="286">
        <f t="shared" si="11"/>
        <v>3.3333333333333333E-2</v>
      </c>
      <c r="O20" s="290">
        <f t="shared" si="5"/>
        <v>4.3333333333333335E-2</v>
      </c>
      <c r="P20" s="286"/>
      <c r="Q20" s="286"/>
      <c r="R20" s="286"/>
      <c r="S20" s="286"/>
    </row>
    <row r="21" spans="1:19" ht="15" customHeight="1">
      <c r="A21" s="286"/>
      <c r="B21" s="286" t="s">
        <v>208</v>
      </c>
      <c r="C21" s="287" t="s">
        <v>289</v>
      </c>
      <c r="D21" s="286" t="s">
        <v>279</v>
      </c>
      <c r="E21" s="288">
        <f t="shared" si="3"/>
        <v>7.6375000000000002</v>
      </c>
      <c r="F21" s="288">
        <v>15</v>
      </c>
      <c r="G21" s="288" t="s">
        <v>1686</v>
      </c>
      <c r="H21" s="289">
        <f t="shared" si="12"/>
        <v>3</v>
      </c>
      <c r="I21" s="290">
        <f t="shared" si="4"/>
        <v>3.9000000000000004</v>
      </c>
      <c r="J21" s="286">
        <v>24</v>
      </c>
      <c r="K21" s="286">
        <f t="shared" si="0"/>
        <v>3</v>
      </c>
      <c r="L21" s="286">
        <f t="shared" si="1"/>
        <v>0.05</v>
      </c>
      <c r="M21" s="286">
        <f t="shared" si="2"/>
        <v>8.3333333333333339E-4</v>
      </c>
      <c r="N21" s="279">
        <f t="shared" si="13"/>
        <v>5.875</v>
      </c>
      <c r="O21" s="290">
        <f t="shared" si="5"/>
        <v>7.6375000000000002</v>
      </c>
      <c r="P21" s="286">
        <v>47</v>
      </c>
      <c r="Q21" s="286">
        <f>P21/8</f>
        <v>5.875</v>
      </c>
      <c r="R21" s="286">
        <f t="shared" si="8"/>
        <v>9.7916666666666666E-2</v>
      </c>
      <c r="S21" s="286">
        <f t="shared" si="8"/>
        <v>1.6319444444444443E-3</v>
      </c>
    </row>
    <row r="22" spans="1:19">
      <c r="A22" s="286"/>
      <c r="B22" s="286"/>
      <c r="C22" s="286"/>
      <c r="D22" s="286" t="s">
        <v>280</v>
      </c>
      <c r="E22" s="288">
        <f t="shared" si="3"/>
        <v>2.1215277777777777E-3</v>
      </c>
      <c r="F22" s="288">
        <v>10</v>
      </c>
      <c r="G22" s="288"/>
      <c r="H22" s="289">
        <f t="shared" si="14"/>
        <v>8.3333333333333339E-4</v>
      </c>
      <c r="I22" s="290">
        <f t="shared" si="4"/>
        <v>1.0833333333333335E-3</v>
      </c>
      <c r="J22" s="286"/>
      <c r="K22" s="286"/>
      <c r="L22" s="286"/>
      <c r="M22" s="286"/>
      <c r="N22" s="286">
        <f t="shared" ref="N22:N26" si="16">S21</f>
        <v>1.6319444444444443E-3</v>
      </c>
      <c r="O22" s="290">
        <f t="shared" si="5"/>
        <v>2.1215277777777777E-3</v>
      </c>
      <c r="P22" s="286"/>
      <c r="Q22" s="286"/>
      <c r="R22" s="286"/>
      <c r="S22" s="286"/>
    </row>
    <row r="23" spans="1:19" ht="18" customHeight="1">
      <c r="A23" s="286"/>
      <c r="B23" s="286" t="s">
        <v>290</v>
      </c>
      <c r="C23" s="287" t="s">
        <v>291</v>
      </c>
      <c r="D23" s="286" t="s">
        <v>279</v>
      </c>
      <c r="E23" s="288">
        <f t="shared" si="3"/>
        <v>46.962499999999999</v>
      </c>
      <c r="F23" s="288">
        <v>45</v>
      </c>
      <c r="G23" s="288"/>
      <c r="H23" s="289">
        <f t="shared" ref="H23:H27" si="17">K23</f>
        <v>36.125</v>
      </c>
      <c r="I23" s="290">
        <f t="shared" si="4"/>
        <v>46.962499999999999</v>
      </c>
      <c r="J23" s="286">
        <v>289</v>
      </c>
      <c r="K23" s="286">
        <f t="shared" si="0"/>
        <v>36.125</v>
      </c>
      <c r="L23" s="286">
        <f t="shared" si="1"/>
        <v>0.6020833333333333</v>
      </c>
      <c r="M23" s="286">
        <f t="shared" si="2"/>
        <v>1.0034722222222221E-2</v>
      </c>
      <c r="N23" s="279">
        <f t="shared" ref="N23:N27" si="18">Q23</f>
        <v>21.625</v>
      </c>
      <c r="O23" s="290">
        <f t="shared" si="5"/>
        <v>28.112500000000001</v>
      </c>
      <c r="P23" s="286">
        <v>173</v>
      </c>
      <c r="Q23" s="286">
        <f>P23/8</f>
        <v>21.625</v>
      </c>
      <c r="R23" s="286">
        <f t="shared" si="8"/>
        <v>0.36041666666666666</v>
      </c>
      <c r="S23" s="286">
        <f t="shared" si="8"/>
        <v>6.0069444444444441E-3</v>
      </c>
    </row>
    <row r="24" spans="1:19">
      <c r="A24" s="286"/>
      <c r="B24" s="286"/>
      <c r="C24" s="286"/>
      <c r="D24" s="286" t="s">
        <v>280</v>
      </c>
      <c r="E24" s="288">
        <f t="shared" si="3"/>
        <v>1.3045138888888887E-2</v>
      </c>
      <c r="F24" s="288">
        <v>10</v>
      </c>
      <c r="G24" s="288"/>
      <c r="H24" s="289">
        <f t="shared" ref="H24:H28" si="19">M23</f>
        <v>1.0034722222222221E-2</v>
      </c>
      <c r="I24" s="290">
        <f t="shared" si="4"/>
        <v>1.3045138888888887E-2</v>
      </c>
      <c r="J24" s="286"/>
      <c r="K24" s="286"/>
      <c r="L24" s="286"/>
      <c r="M24" s="286"/>
      <c r="N24" s="286">
        <f t="shared" si="16"/>
        <v>6.0069444444444441E-3</v>
      </c>
      <c r="O24" s="290">
        <f t="shared" si="5"/>
        <v>7.8090277777777776E-3</v>
      </c>
      <c r="P24" s="286"/>
      <c r="Q24" s="286"/>
      <c r="R24" s="286"/>
      <c r="S24" s="286"/>
    </row>
    <row r="25" spans="1:19" ht="18" customHeight="1">
      <c r="A25" s="286"/>
      <c r="B25" s="286" t="s">
        <v>292</v>
      </c>
      <c r="C25" s="287" t="s">
        <v>293</v>
      </c>
      <c r="D25" s="286" t="s">
        <v>279</v>
      </c>
      <c r="E25" s="288">
        <f t="shared" si="3"/>
        <v>36.237500000000004</v>
      </c>
      <c r="F25" s="288">
        <v>60</v>
      </c>
      <c r="G25" s="288"/>
      <c r="H25" s="289">
        <f t="shared" si="17"/>
        <v>16.125</v>
      </c>
      <c r="I25" s="290">
        <f t="shared" si="4"/>
        <v>20.962500000000002</v>
      </c>
      <c r="J25" s="286">
        <v>129</v>
      </c>
      <c r="K25" s="286">
        <f t="shared" si="0"/>
        <v>16.125</v>
      </c>
      <c r="L25" s="286">
        <f t="shared" si="1"/>
        <v>0.26874999999999999</v>
      </c>
      <c r="M25" s="286">
        <f t="shared" si="2"/>
        <v>4.4791666666666669E-3</v>
      </c>
      <c r="N25" s="279">
        <f t="shared" si="18"/>
        <v>27.875</v>
      </c>
      <c r="O25" s="290">
        <f t="shared" si="5"/>
        <v>36.237500000000004</v>
      </c>
      <c r="P25" s="286">
        <v>223</v>
      </c>
      <c r="Q25" s="286">
        <f>P25/8</f>
        <v>27.875</v>
      </c>
      <c r="R25" s="286">
        <f t="shared" si="8"/>
        <v>0.46458333333333335</v>
      </c>
      <c r="S25" s="286">
        <f t="shared" si="8"/>
        <v>7.743055555555556E-3</v>
      </c>
    </row>
    <row r="26" spans="1:19">
      <c r="A26" s="286"/>
      <c r="B26" s="286"/>
      <c r="C26" s="286"/>
      <c r="D26" s="286" t="s">
        <v>280</v>
      </c>
      <c r="E26" s="288">
        <f t="shared" si="3"/>
        <v>1.0065972222222223E-2</v>
      </c>
      <c r="F26" s="288">
        <v>10</v>
      </c>
      <c r="G26" s="288"/>
      <c r="H26" s="289">
        <f t="shared" si="19"/>
        <v>4.4791666666666669E-3</v>
      </c>
      <c r="I26" s="290">
        <f t="shared" si="4"/>
        <v>5.8229166666666672E-3</v>
      </c>
      <c r="J26" s="286"/>
      <c r="K26" s="286"/>
      <c r="L26" s="286"/>
      <c r="M26" s="286"/>
      <c r="N26" s="286">
        <f t="shared" si="16"/>
        <v>7.743055555555556E-3</v>
      </c>
      <c r="O26" s="290">
        <f t="shared" si="5"/>
        <v>1.0065972222222223E-2</v>
      </c>
      <c r="P26" s="286"/>
      <c r="Q26" s="286"/>
      <c r="R26" s="286"/>
      <c r="S26" s="286"/>
    </row>
    <row r="27" spans="1:19" ht="16.05" customHeight="1">
      <c r="A27" s="286"/>
      <c r="B27" s="286" t="s">
        <v>294</v>
      </c>
      <c r="C27" s="287" t="s">
        <v>295</v>
      </c>
      <c r="D27" s="286" t="s">
        <v>279</v>
      </c>
      <c r="E27" s="288">
        <f t="shared" si="3"/>
        <v>36.5625</v>
      </c>
      <c r="F27" s="288">
        <v>45</v>
      </c>
      <c r="G27" s="288"/>
      <c r="H27" s="289">
        <f t="shared" si="17"/>
        <v>16.75</v>
      </c>
      <c r="I27" s="290">
        <f t="shared" si="4"/>
        <v>21.775000000000002</v>
      </c>
      <c r="J27" s="286">
        <v>134</v>
      </c>
      <c r="K27" s="286">
        <f t="shared" si="0"/>
        <v>16.75</v>
      </c>
      <c r="L27" s="286">
        <f t="shared" si="1"/>
        <v>0.27916666666666667</v>
      </c>
      <c r="M27" s="286">
        <f t="shared" si="2"/>
        <v>4.6527777777777782E-3</v>
      </c>
      <c r="N27" s="279">
        <f t="shared" si="18"/>
        <v>28.125</v>
      </c>
      <c r="O27" s="290">
        <f t="shared" si="5"/>
        <v>36.5625</v>
      </c>
      <c r="P27" s="286">
        <v>225</v>
      </c>
      <c r="Q27" s="286">
        <f>P27/8</f>
        <v>28.125</v>
      </c>
      <c r="R27" s="286">
        <f t="shared" si="8"/>
        <v>0.46875</v>
      </c>
      <c r="S27" s="286">
        <f t="shared" si="8"/>
        <v>7.8125E-3</v>
      </c>
    </row>
    <row r="28" spans="1:19">
      <c r="A28" s="286"/>
      <c r="B28" s="286"/>
      <c r="C28" s="286"/>
      <c r="D28" s="286" t="s">
        <v>280</v>
      </c>
      <c r="E28" s="288">
        <f t="shared" si="3"/>
        <v>1.015625E-2</v>
      </c>
      <c r="F28" s="288">
        <v>15</v>
      </c>
      <c r="G28" s="288"/>
      <c r="H28" s="289">
        <f t="shared" si="19"/>
        <v>4.6527777777777782E-3</v>
      </c>
      <c r="I28" s="290">
        <f t="shared" si="4"/>
        <v>6.0486111111111122E-3</v>
      </c>
      <c r="J28" s="286"/>
      <c r="K28" s="286"/>
      <c r="L28" s="286"/>
      <c r="M28" s="286"/>
      <c r="N28" s="286">
        <f t="shared" ref="N28:N32" si="20">S27</f>
        <v>7.8125E-3</v>
      </c>
      <c r="O28" s="290">
        <f t="shared" si="5"/>
        <v>1.015625E-2</v>
      </c>
      <c r="P28" s="286"/>
      <c r="Q28" s="286"/>
      <c r="R28" s="286"/>
      <c r="S28" s="286"/>
    </row>
    <row r="29" spans="1:19" ht="15" customHeight="1">
      <c r="A29" s="286"/>
      <c r="B29" s="286" t="s">
        <v>296</v>
      </c>
      <c r="C29" s="287" t="s">
        <v>297</v>
      </c>
      <c r="D29" s="286" t="s">
        <v>279</v>
      </c>
      <c r="E29" s="288">
        <f t="shared" si="3"/>
        <v>5.0375000000000005</v>
      </c>
      <c r="F29" s="288">
        <v>30</v>
      </c>
      <c r="G29" s="288"/>
      <c r="H29" s="289">
        <f>K29</f>
        <v>0</v>
      </c>
      <c r="I29" s="290">
        <f t="shared" si="4"/>
        <v>0</v>
      </c>
      <c r="J29" s="286">
        <v>0</v>
      </c>
      <c r="K29" s="286">
        <f t="shared" si="0"/>
        <v>0</v>
      </c>
      <c r="L29" s="286">
        <f t="shared" si="1"/>
        <v>0</v>
      </c>
      <c r="M29" s="286">
        <f t="shared" si="2"/>
        <v>0</v>
      </c>
      <c r="N29" s="279">
        <f>Q29</f>
        <v>3.875</v>
      </c>
      <c r="O29" s="290">
        <f t="shared" si="5"/>
        <v>5.0375000000000005</v>
      </c>
      <c r="P29" s="286">
        <v>31</v>
      </c>
      <c r="Q29" s="286">
        <f>P29/8</f>
        <v>3.875</v>
      </c>
      <c r="R29" s="286">
        <f t="shared" si="8"/>
        <v>6.458333333333334E-2</v>
      </c>
      <c r="S29" s="286">
        <f t="shared" si="8"/>
        <v>1.0763888888888891E-3</v>
      </c>
    </row>
    <row r="30" spans="1:19">
      <c r="A30" s="286"/>
      <c r="B30" s="286"/>
      <c r="C30" s="286"/>
      <c r="D30" s="286" t="s">
        <v>280</v>
      </c>
      <c r="E30" s="288">
        <f t="shared" si="3"/>
        <v>1.399305555555556E-3</v>
      </c>
      <c r="F30" s="288">
        <v>5</v>
      </c>
      <c r="G30" s="288"/>
      <c r="H30" s="289">
        <f>M29</f>
        <v>0</v>
      </c>
      <c r="I30" s="290">
        <f t="shared" si="4"/>
        <v>0</v>
      </c>
      <c r="J30" s="286"/>
      <c r="K30" s="286"/>
      <c r="L30" s="286"/>
      <c r="M30" s="286"/>
      <c r="N30" s="286">
        <f t="shared" si="20"/>
        <v>1.0763888888888891E-3</v>
      </c>
      <c r="O30" s="290">
        <f t="shared" si="5"/>
        <v>1.399305555555556E-3</v>
      </c>
      <c r="P30" s="286"/>
      <c r="Q30" s="286"/>
      <c r="R30" s="286"/>
      <c r="S30" s="286"/>
    </row>
    <row r="31" spans="1:19" ht="18" customHeight="1">
      <c r="A31" s="286"/>
      <c r="B31" s="286" t="s">
        <v>1690</v>
      </c>
      <c r="C31" s="287" t="s">
        <v>298</v>
      </c>
      <c r="D31" s="286" t="s">
        <v>279</v>
      </c>
      <c r="E31" s="288">
        <f t="shared" si="3"/>
        <v>311.02500000000003</v>
      </c>
      <c r="F31" s="288">
        <v>300</v>
      </c>
      <c r="G31" s="288"/>
      <c r="H31" s="289">
        <f>K31</f>
        <v>239.25</v>
      </c>
      <c r="I31" s="290">
        <f t="shared" si="4"/>
        <v>311.02500000000003</v>
      </c>
      <c r="J31" s="286">
        <v>1914</v>
      </c>
      <c r="K31" s="286">
        <f t="shared" si="0"/>
        <v>239.25</v>
      </c>
      <c r="L31" s="286">
        <f t="shared" si="1"/>
        <v>3.9874999999999998</v>
      </c>
      <c r="M31" s="286">
        <f t="shared" si="2"/>
        <v>6.6458333333333328E-2</v>
      </c>
      <c r="N31" s="279">
        <f>Q31</f>
        <v>194.875</v>
      </c>
      <c r="O31" s="290">
        <f t="shared" si="5"/>
        <v>253.33750000000001</v>
      </c>
      <c r="P31" s="286">
        <v>1559</v>
      </c>
      <c r="Q31" s="286">
        <f>P31/8</f>
        <v>194.875</v>
      </c>
      <c r="R31" s="286">
        <f t="shared" si="8"/>
        <v>3.2479166666666668</v>
      </c>
      <c r="S31" s="286">
        <f t="shared" si="8"/>
        <v>5.4131944444444448E-2</v>
      </c>
    </row>
    <row r="32" spans="1:19">
      <c r="A32" s="286"/>
      <c r="B32" s="286"/>
      <c r="C32" s="286"/>
      <c r="D32" s="286" t="s">
        <v>280</v>
      </c>
      <c r="E32" s="288">
        <f t="shared" si="3"/>
        <v>8.6395833333333324E-2</v>
      </c>
      <c r="F32" s="288">
        <v>9</v>
      </c>
      <c r="G32" s="288"/>
      <c r="H32" s="289">
        <f>M31</f>
        <v>6.6458333333333328E-2</v>
      </c>
      <c r="I32" s="290">
        <f t="shared" si="4"/>
        <v>8.6395833333333324E-2</v>
      </c>
      <c r="J32" s="286"/>
      <c r="K32" s="286"/>
      <c r="L32" s="286"/>
      <c r="M32" s="286"/>
      <c r="N32" s="286">
        <f t="shared" si="20"/>
        <v>5.4131944444444448E-2</v>
      </c>
      <c r="O32" s="290">
        <f t="shared" si="5"/>
        <v>7.037152777777779E-2</v>
      </c>
      <c r="P32" s="286"/>
      <c r="Q32" s="286"/>
      <c r="R32" s="286"/>
      <c r="S32" s="286"/>
    </row>
    <row r="33" spans="1:19" ht="18" customHeight="1">
      <c r="A33" s="286"/>
      <c r="B33" s="484" t="s">
        <v>1691</v>
      </c>
      <c r="C33" s="287" t="s">
        <v>298</v>
      </c>
      <c r="D33" s="286" t="s">
        <v>279</v>
      </c>
      <c r="E33" s="288">
        <f t="shared" ref="E33:E34" si="21">MAX(I33,O33)</f>
        <v>0</v>
      </c>
      <c r="F33" s="288">
        <v>700</v>
      </c>
      <c r="G33" s="288"/>
      <c r="H33" s="289"/>
      <c r="I33" s="290"/>
      <c r="J33" s="286"/>
      <c r="K33" s="286"/>
      <c r="L33" s="286"/>
      <c r="M33" s="286"/>
      <c r="O33" s="290"/>
      <c r="P33" s="286"/>
      <c r="Q33" s="286"/>
      <c r="R33" s="286"/>
      <c r="S33" s="286"/>
    </row>
    <row r="34" spans="1:19">
      <c r="A34" s="286"/>
      <c r="B34" s="286"/>
      <c r="C34" s="286"/>
      <c r="D34" s="286" t="s">
        <v>280</v>
      </c>
      <c r="E34" s="288">
        <f t="shared" si="21"/>
        <v>0</v>
      </c>
      <c r="F34" s="288">
        <v>21</v>
      </c>
      <c r="G34" s="288"/>
      <c r="H34" s="289"/>
      <c r="I34" s="290"/>
      <c r="J34" s="286"/>
      <c r="K34" s="286"/>
      <c r="L34" s="286"/>
      <c r="M34" s="286"/>
      <c r="N34" s="286"/>
      <c r="O34" s="290"/>
      <c r="P34" s="286"/>
      <c r="Q34" s="286"/>
      <c r="R34" s="286"/>
      <c r="S34" s="286"/>
    </row>
  </sheetData>
  <phoneticPr fontId="65" type="noConversion"/>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
  <sheetViews>
    <sheetView showGridLines="0" workbookViewId="0">
      <selection activeCell="C8" sqref="C8"/>
    </sheetView>
  </sheetViews>
  <sheetFormatPr defaultColWidth="10.83984375" defaultRowHeight="36" customHeight="1"/>
  <cols>
    <col min="1" max="4" width="10.83984375" style="263"/>
    <col min="5" max="5" width="14.20703125" style="263" customWidth="1"/>
    <col min="6" max="6" width="16.3125" style="263" customWidth="1"/>
    <col min="7" max="9" width="10.83984375" style="264"/>
    <col min="10" max="10" width="11" style="264" customWidth="1"/>
    <col min="11" max="11" width="10.83984375" style="264"/>
    <col min="12" max="16384" width="10.83984375" style="263"/>
  </cols>
  <sheetData>
    <row r="1" spans="1:11" s="261" customFormat="1" ht="42" customHeight="1">
      <c r="A1" s="265" t="s">
        <v>299</v>
      </c>
      <c r="B1" s="265" t="s">
        <v>300</v>
      </c>
      <c r="C1" s="265" t="s">
        <v>301</v>
      </c>
      <c r="D1" s="265" t="s">
        <v>302</v>
      </c>
      <c r="E1" s="265" t="s">
        <v>303</v>
      </c>
      <c r="F1" s="265" t="s">
        <v>304</v>
      </c>
      <c r="G1" s="265" t="s">
        <v>305</v>
      </c>
      <c r="H1" s="265" t="s">
        <v>306</v>
      </c>
      <c r="I1" s="265" t="s">
        <v>307</v>
      </c>
      <c r="J1" s="265" t="s">
        <v>308</v>
      </c>
      <c r="K1" s="265" t="s">
        <v>309</v>
      </c>
    </row>
    <row r="2" spans="1:11" s="262" customFormat="1" ht="36" customHeight="1">
      <c r="A2" s="257" t="s">
        <v>310</v>
      </c>
      <c r="B2" s="266">
        <v>14717</v>
      </c>
      <c r="C2" s="267">
        <v>35559</v>
      </c>
      <c r="D2" s="267">
        <v>66697</v>
      </c>
      <c r="E2" s="268">
        <f>D2-C2</f>
        <v>31138</v>
      </c>
      <c r="F2" s="269">
        <f>(D2-C2)/C2</f>
        <v>0.87567141933125225</v>
      </c>
      <c r="G2" s="270">
        <v>179538</v>
      </c>
      <c r="H2" s="271">
        <f>G2-D2</f>
        <v>112841</v>
      </c>
      <c r="I2" s="269">
        <f>(G2-D2)/D2</f>
        <v>1.6918452104292547</v>
      </c>
      <c r="J2" s="270">
        <f>H2*(1+I2)</f>
        <v>303750.50539004756</v>
      </c>
      <c r="K2" s="278">
        <f>J2+G2+D2+C2+B2</f>
        <v>600261.50539004756</v>
      </c>
    </row>
    <row r="3" spans="1:11" ht="36" customHeight="1">
      <c r="A3" s="257" t="s">
        <v>311</v>
      </c>
      <c r="B3" s="272">
        <v>176271</v>
      </c>
      <c r="C3" s="268">
        <v>119740</v>
      </c>
      <c r="D3" s="268">
        <v>101598</v>
      </c>
      <c r="E3" s="268">
        <f>D3-C3</f>
        <v>-18142</v>
      </c>
      <c r="F3" s="269">
        <f>(D3-C3)/C3</f>
        <v>-0.15151160848505094</v>
      </c>
      <c r="G3" s="270">
        <v>164670</v>
      </c>
      <c r="H3" s="271">
        <f>G3-D3</f>
        <v>63072</v>
      </c>
      <c r="I3" s="269">
        <f>(G3-D3)/D3</f>
        <v>0.62079962203980388</v>
      </c>
      <c r="J3" s="270">
        <f>H3*(1+I3)</f>
        <v>102227.07376129452</v>
      </c>
      <c r="K3" s="278">
        <f>J3+G3+D3+C3+B3</f>
        <v>664506.0737612946</v>
      </c>
    </row>
    <row r="4" spans="1:11" ht="36" customHeight="1">
      <c r="A4" s="273"/>
      <c r="B4" s="273"/>
      <c r="C4" s="273"/>
      <c r="D4" s="273"/>
      <c r="E4" s="273"/>
      <c r="F4" s="274"/>
      <c r="G4" s="275"/>
      <c r="H4" s="276"/>
      <c r="I4" s="276"/>
      <c r="J4" s="275"/>
      <c r="K4" s="275"/>
    </row>
    <row r="6" spans="1:11" ht="36" customHeight="1">
      <c r="G6" s="277"/>
      <c r="H6" s="277"/>
      <c r="I6" s="277"/>
      <c r="J6" s="277"/>
      <c r="K6" s="277"/>
    </row>
  </sheetData>
  <phoneticPr fontId="65" type="noConversion"/>
  <pageMargins left="0.7" right="0.7" top="0.75" bottom="0.75" header="0.3" footer="0.3"/>
  <pageSetup paperSize="9" orientation="portrait" horizont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
  <sheetViews>
    <sheetView workbookViewId="0">
      <selection activeCell="B1" sqref="B1:B7"/>
    </sheetView>
  </sheetViews>
  <sheetFormatPr defaultColWidth="11.578125" defaultRowHeight="16.5"/>
  <cols>
    <col min="1" max="1" width="9.734375" style="252" bestFit="1" customWidth="1"/>
    <col min="2" max="3" width="9.734375" style="253" bestFit="1" customWidth="1"/>
    <col min="4" max="8" width="16.20703125" style="252" bestFit="1" customWidth="1"/>
    <col min="9" max="10" width="10.26171875" style="252" bestFit="1" customWidth="1"/>
    <col min="11" max="12" width="17.20703125" style="252" bestFit="1" customWidth="1"/>
    <col min="13" max="13" width="10.83984375" style="252" bestFit="1" customWidth="1"/>
    <col min="14" max="14" width="16.20703125" style="252" bestFit="1" customWidth="1"/>
    <col min="15" max="16384" width="11.578125" style="252"/>
  </cols>
  <sheetData>
    <row r="1" spans="1:14" s="251" customFormat="1" ht="73.5" customHeight="1">
      <c r="A1" s="254" t="s">
        <v>299</v>
      </c>
      <c r="B1" s="255" t="s">
        <v>312</v>
      </c>
      <c r="C1" s="255" t="s">
        <v>313</v>
      </c>
      <c r="D1" s="254" t="s">
        <v>314</v>
      </c>
      <c r="E1" s="254" t="s">
        <v>315</v>
      </c>
      <c r="F1" s="254" t="s">
        <v>316</v>
      </c>
      <c r="G1" s="254" t="s">
        <v>317</v>
      </c>
      <c r="H1" s="256" t="s">
        <v>318</v>
      </c>
      <c r="I1" s="254" t="s">
        <v>319</v>
      </c>
      <c r="J1" s="254" t="s">
        <v>320</v>
      </c>
      <c r="K1" s="254" t="s">
        <v>321</v>
      </c>
      <c r="L1" s="254" t="s">
        <v>322</v>
      </c>
      <c r="M1" s="254" t="s">
        <v>323</v>
      </c>
      <c r="N1" s="256" t="s">
        <v>324</v>
      </c>
    </row>
    <row r="2" spans="1:14" ht="33.75" customHeight="1">
      <c r="A2" s="257" t="s">
        <v>310</v>
      </c>
      <c r="B2" s="258">
        <v>834.3</v>
      </c>
      <c r="C2" s="258">
        <v>1005.1</v>
      </c>
      <c r="D2" s="372">
        <f t="shared" ref="D2:D7" si="0">(C2-B2)/B2</f>
        <v>0.20472252187462553</v>
      </c>
      <c r="E2" s="259">
        <f t="shared" ref="E2:E7" si="1">C2*(1+D2)</f>
        <v>1210.8666067361862</v>
      </c>
      <c r="F2" s="259">
        <f t="shared" ref="F2:F7" si="2">E2*(1+D2)</f>
        <v>1458.7582721209887</v>
      </c>
      <c r="G2" s="259">
        <f>F2*(1+D2)</f>
        <v>1757.3989443950688</v>
      </c>
      <c r="H2" s="260">
        <f>G2*(1+D2)</f>
        <v>2117.1780882314324</v>
      </c>
      <c r="I2" s="259">
        <f>'3、流程增长量统计 '!E2</f>
        <v>31138</v>
      </c>
      <c r="J2" s="259">
        <f t="shared" ref="J2:J7" si="3">C2-B2</f>
        <v>170.80000000000007</v>
      </c>
      <c r="K2" s="259">
        <f t="shared" ref="K2:K7" si="4">I2/J2</f>
        <v>182.30679156908658</v>
      </c>
      <c r="L2" s="259">
        <f>K2*1000</f>
        <v>182306.79156908658</v>
      </c>
      <c r="M2" s="259">
        <f>'3、流程增长量统计 '!D2+'3、流程增长量统计 '!C2+'3、流程增长量统计 '!B2</f>
        <v>116973</v>
      </c>
      <c r="N2" s="260">
        <f t="shared" ref="N2:N7" si="5">M2+L2</f>
        <v>299279.79156908661</v>
      </c>
    </row>
    <row r="3" spans="1:14" ht="33.75" customHeight="1">
      <c r="A3" s="257" t="s">
        <v>311</v>
      </c>
      <c r="B3" s="258">
        <v>370.8</v>
      </c>
      <c r="C3" s="258">
        <v>705.6</v>
      </c>
      <c r="D3" s="372">
        <f t="shared" si="0"/>
        <v>0.90291262135922334</v>
      </c>
      <c r="E3" s="259">
        <f t="shared" si="1"/>
        <v>1342.695145631068</v>
      </c>
      <c r="F3" s="259">
        <f t="shared" si="2"/>
        <v>2555.0315392591197</v>
      </c>
      <c r="G3" s="259"/>
      <c r="H3" s="259"/>
      <c r="I3" s="259">
        <f>'3、流程增长量统计 '!E3</f>
        <v>-18142</v>
      </c>
      <c r="J3" s="259">
        <f t="shared" si="3"/>
        <v>334.8</v>
      </c>
      <c r="K3" s="259">
        <f t="shared" si="4"/>
        <v>-54.187574671445638</v>
      </c>
      <c r="L3" s="259">
        <f>K3*1000</f>
        <v>-54187.57467144564</v>
      </c>
      <c r="M3" s="259">
        <f>'3、流程增长量统计 '!D3+'3、流程增长量统计 '!C3+'3、流程增长量统计 '!B3</f>
        <v>397609</v>
      </c>
      <c r="N3" s="260">
        <f t="shared" si="5"/>
        <v>343421.42532855435</v>
      </c>
    </row>
    <row r="5" spans="1:14" ht="66">
      <c r="A5" s="254" t="s">
        <v>299</v>
      </c>
      <c r="B5" s="255" t="s">
        <v>313</v>
      </c>
      <c r="C5" s="255" t="s">
        <v>325</v>
      </c>
      <c r="D5" s="254" t="s">
        <v>314</v>
      </c>
      <c r="E5" s="254" t="s">
        <v>315</v>
      </c>
      <c r="F5" s="254" t="s">
        <v>316</v>
      </c>
      <c r="G5" s="254" t="s">
        <v>317</v>
      </c>
      <c r="H5" s="256" t="s">
        <v>318</v>
      </c>
      <c r="I5" s="254" t="s">
        <v>326</v>
      </c>
      <c r="J5" s="254" t="s">
        <v>327</v>
      </c>
      <c r="K5" s="254" t="s">
        <v>321</v>
      </c>
      <c r="L5" s="254" t="s">
        <v>322</v>
      </c>
      <c r="M5" s="254" t="s">
        <v>328</v>
      </c>
      <c r="N5" s="256" t="s">
        <v>324</v>
      </c>
    </row>
    <row r="6" spans="1:14">
      <c r="A6" s="257" t="s">
        <v>310</v>
      </c>
      <c r="B6" s="258">
        <f>C2</f>
        <v>1005.1</v>
      </c>
      <c r="C6" s="258">
        <v>1054.0999999999999</v>
      </c>
      <c r="D6" s="372">
        <f>(C6-B6)/B6</f>
        <v>4.8751368023082164E-2</v>
      </c>
      <c r="E6" s="259">
        <f t="shared" si="1"/>
        <v>1105.4888170331308</v>
      </c>
      <c r="F6" s="259">
        <f t="shared" si="2"/>
        <v>1159.3829091977148</v>
      </c>
      <c r="G6" s="259">
        <f>F6*(1+D6)</f>
        <v>1215.9044120836843</v>
      </c>
      <c r="H6" s="260">
        <f>G6*(1+D6)</f>
        <v>1275.1814155580655</v>
      </c>
      <c r="I6" s="259">
        <f>'3、流程增长量统计 '!H2</f>
        <v>112841</v>
      </c>
      <c r="J6" s="259">
        <f t="shared" si="3"/>
        <v>48.999999999999886</v>
      </c>
      <c r="K6" s="259">
        <f t="shared" si="4"/>
        <v>2302.8775510204136</v>
      </c>
      <c r="L6" s="259">
        <f>K6*1000</f>
        <v>2302877.5510204136</v>
      </c>
      <c r="M6" s="259">
        <f>'3、流程增长量统计 '!B2+'3、流程增长量统计 '!C2+'3、流程增长量统计 '!D2+'3、流程增长量统计 '!G2</f>
        <v>296511</v>
      </c>
      <c r="N6" s="260">
        <f t="shared" si="5"/>
        <v>2599388.5510204136</v>
      </c>
    </row>
    <row r="7" spans="1:14">
      <c r="A7" s="257" t="s">
        <v>311</v>
      </c>
      <c r="B7" s="258">
        <f>C3</f>
        <v>705.6</v>
      </c>
      <c r="C7" s="258">
        <v>1017.5</v>
      </c>
      <c r="D7" s="372">
        <f t="shared" si="0"/>
        <v>0.44203514739229022</v>
      </c>
      <c r="E7" s="259">
        <f t="shared" si="1"/>
        <v>1467.2707624716552</v>
      </c>
      <c r="F7" s="259">
        <f t="shared" si="2"/>
        <v>2115.8560102252113</v>
      </c>
      <c r="G7" s="259"/>
      <c r="H7" s="259"/>
      <c r="I7" s="259">
        <f>'3、流程增长量统计 '!H3</f>
        <v>63072</v>
      </c>
      <c r="J7" s="259">
        <f t="shared" si="3"/>
        <v>311.89999999999998</v>
      </c>
      <c r="K7" s="259">
        <f t="shared" si="4"/>
        <v>202.21865982686759</v>
      </c>
      <c r="L7" s="259">
        <f>K7*1000</f>
        <v>202218.6598268676</v>
      </c>
      <c r="M7" s="259">
        <f>'3、流程增长量统计 '!B3+'3、流程增长量统计 '!C3+'3、流程增长量统计 '!D3+'3、流程增长量统计 '!G3</f>
        <v>562279</v>
      </c>
      <c r="N7" s="260">
        <f t="shared" si="5"/>
        <v>764497.65982686763</v>
      </c>
    </row>
  </sheetData>
  <phoneticPr fontId="65" type="noConversion"/>
  <pageMargins left="0.7" right="0.7" top="0.75" bottom="0.75" header="0.3" footer="0.3"/>
  <pageSetup paperSize="9"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5"/>
  <sheetViews>
    <sheetView zoomScale="115" zoomScaleNormal="115" workbookViewId="0">
      <pane ySplit="1" topLeftCell="A2" activePane="bottomLeft" state="frozen"/>
      <selection pane="bottomLeft" activeCell="A2" sqref="A2"/>
    </sheetView>
  </sheetViews>
  <sheetFormatPr defaultColWidth="9" defaultRowHeight="15.9"/>
  <cols>
    <col min="1" max="1" width="9" style="247"/>
    <col min="2" max="2" width="32.20703125" style="247" customWidth="1"/>
    <col min="3" max="3" width="28.41796875" style="247" customWidth="1"/>
    <col min="4" max="4" width="29.83984375" style="247" customWidth="1"/>
    <col min="5" max="5" width="9" style="247"/>
    <col min="6" max="6" width="34.83984375" style="247" customWidth="1"/>
    <col min="7" max="16384" width="9" style="247"/>
  </cols>
  <sheetData>
    <row r="1" spans="2:6" s="246" customFormat="1" ht="25.5" customHeight="1">
      <c r="B1" s="248" t="s">
        <v>329</v>
      </c>
      <c r="C1" s="248" t="s">
        <v>330</v>
      </c>
      <c r="D1" s="248" t="s">
        <v>7</v>
      </c>
    </row>
    <row r="2" spans="2:6">
      <c r="B2" s="249" t="s">
        <v>331</v>
      </c>
      <c r="C2" s="249">
        <v>800000</v>
      </c>
      <c r="D2" s="249" t="s">
        <v>332</v>
      </c>
      <c r="F2" s="373" t="s">
        <v>1678</v>
      </c>
    </row>
    <row r="3" spans="2:6">
      <c r="B3" s="249" t="s">
        <v>333</v>
      </c>
      <c r="C3" s="249">
        <v>1000</v>
      </c>
      <c r="D3" s="249" t="s">
        <v>334</v>
      </c>
      <c r="F3" s="373" t="s">
        <v>1679</v>
      </c>
    </row>
    <row r="4" spans="2:6">
      <c r="B4" s="249" t="s">
        <v>335</v>
      </c>
      <c r="C4" s="249">
        <v>20</v>
      </c>
      <c r="D4" s="249" t="s">
        <v>336</v>
      </c>
      <c r="E4" s="373"/>
      <c r="F4" s="373"/>
    </row>
    <row r="5" spans="2:6">
      <c r="B5" s="249" t="s">
        <v>337</v>
      </c>
      <c r="C5" s="371">
        <v>7</v>
      </c>
      <c r="D5" s="249" t="s">
        <v>338</v>
      </c>
      <c r="E5" s="373"/>
    </row>
    <row r="6" spans="2:6">
      <c r="B6" s="249" t="s">
        <v>339</v>
      </c>
      <c r="C6" s="249">
        <v>1</v>
      </c>
      <c r="D6" s="249" t="s">
        <v>340</v>
      </c>
    </row>
    <row r="7" spans="2:6">
      <c r="B7" s="249" t="s">
        <v>341</v>
      </c>
      <c r="C7" s="249">
        <v>8000</v>
      </c>
      <c r="D7" s="249" t="s">
        <v>342</v>
      </c>
      <c r="F7" s="373" t="s">
        <v>1680</v>
      </c>
    </row>
    <row r="8" spans="2:6">
      <c r="B8" s="249" t="s">
        <v>343</v>
      </c>
      <c r="C8" s="249">
        <v>80000</v>
      </c>
      <c r="D8" s="249" t="s">
        <v>344</v>
      </c>
      <c r="F8" s="376" t="s">
        <v>1676</v>
      </c>
    </row>
    <row r="9" spans="2:6" ht="31.8">
      <c r="B9" s="250" t="s">
        <v>345</v>
      </c>
      <c r="C9" s="249">
        <v>320000</v>
      </c>
      <c r="D9" s="249" t="s">
        <v>346</v>
      </c>
      <c r="F9" s="247" t="s">
        <v>1675</v>
      </c>
    </row>
    <row r="10" spans="2:6">
      <c r="B10" s="249" t="s">
        <v>347</v>
      </c>
      <c r="C10" s="249">
        <v>240000</v>
      </c>
      <c r="D10" s="249" t="s">
        <v>348</v>
      </c>
      <c r="F10" s="373"/>
    </row>
    <row r="11" spans="2:6">
      <c r="B11" s="249" t="s">
        <v>349</v>
      </c>
      <c r="C11" s="249">
        <v>160000</v>
      </c>
      <c r="D11" s="249" t="s">
        <v>350</v>
      </c>
    </row>
    <row r="12" spans="2:6">
      <c r="B12" s="250" t="s">
        <v>351</v>
      </c>
      <c r="C12" s="249">
        <v>80000</v>
      </c>
      <c r="D12" s="249" t="s">
        <v>352</v>
      </c>
      <c r="F12" s="376"/>
    </row>
    <row r="13" spans="2:6">
      <c r="B13" s="249" t="s">
        <v>353</v>
      </c>
      <c r="C13" s="249">
        <v>80000</v>
      </c>
      <c r="D13" s="249" t="s">
        <v>354</v>
      </c>
      <c r="F13" s="376" t="s">
        <v>1676</v>
      </c>
    </row>
    <row r="14" spans="2:6">
      <c r="B14" s="250" t="s">
        <v>355</v>
      </c>
      <c r="C14" s="249">
        <v>52800</v>
      </c>
      <c r="D14" s="249" t="s">
        <v>356</v>
      </c>
      <c r="F14" s="247">
        <f>800000*0.066</f>
        <v>52800</v>
      </c>
    </row>
    <row r="15" spans="2:6">
      <c r="B15" s="250" t="s">
        <v>357</v>
      </c>
      <c r="C15" s="249">
        <v>62400</v>
      </c>
      <c r="D15" s="249" t="s">
        <v>358</v>
      </c>
      <c r="F15" s="247">
        <f>800000*0.078</f>
        <v>62400</v>
      </c>
    </row>
    <row r="16" spans="2:6">
      <c r="B16" s="250" t="s">
        <v>359</v>
      </c>
      <c r="C16" s="249">
        <v>80000</v>
      </c>
      <c r="D16" s="249" t="s">
        <v>360</v>
      </c>
      <c r="F16" s="376" t="s">
        <v>1676</v>
      </c>
    </row>
    <row r="17" spans="2:7">
      <c r="B17" s="250" t="s">
        <v>361</v>
      </c>
      <c r="C17" s="249">
        <v>8000000</v>
      </c>
      <c r="D17" s="249" t="s">
        <v>362</v>
      </c>
      <c r="F17" s="247">
        <f>800000*10</f>
        <v>8000000</v>
      </c>
    </row>
    <row r="18" spans="2:7">
      <c r="B18" s="250" t="s">
        <v>363</v>
      </c>
      <c r="C18" s="371">
        <v>15</v>
      </c>
      <c r="D18" s="250" t="s">
        <v>363</v>
      </c>
      <c r="F18" s="373" t="s">
        <v>1677</v>
      </c>
    </row>
    <row r="19" spans="2:7">
      <c r="B19" s="250" t="s">
        <v>364</v>
      </c>
      <c r="C19" s="371">
        <v>5</v>
      </c>
      <c r="D19" s="250" t="s">
        <v>364</v>
      </c>
      <c r="F19" s="373"/>
    </row>
    <row r="20" spans="2:7">
      <c r="B20" s="249" t="s">
        <v>365</v>
      </c>
      <c r="C20" s="249">
        <v>45000</v>
      </c>
      <c r="D20" s="249" t="s">
        <v>366</v>
      </c>
      <c r="F20" s="245" t="s">
        <v>1681</v>
      </c>
      <c r="G20" s="247">
        <f>34297*1.3</f>
        <v>44586.1</v>
      </c>
    </row>
    <row r="21" spans="2:7">
      <c r="B21" s="249" t="s">
        <v>367</v>
      </c>
      <c r="C21" s="374">
        <v>1.35E-2</v>
      </c>
      <c r="D21" s="249" t="s">
        <v>368</v>
      </c>
      <c r="F21" s="247">
        <f>C2*C21</f>
        <v>10800</v>
      </c>
    </row>
    <row r="22" spans="2:7">
      <c r="B22" s="249" t="s">
        <v>369</v>
      </c>
      <c r="C22" s="377">
        <v>0.98650000000000004</v>
      </c>
      <c r="D22" s="249" t="s">
        <v>370</v>
      </c>
    </row>
    <row r="23" spans="2:7">
      <c r="B23" s="249" t="s">
        <v>371</v>
      </c>
      <c r="C23" s="375">
        <v>500</v>
      </c>
      <c r="D23" s="249" t="s">
        <v>372</v>
      </c>
    </row>
    <row r="24" spans="2:7">
      <c r="B24" s="250" t="s">
        <v>373</v>
      </c>
      <c r="C24" s="249">
        <v>2</v>
      </c>
      <c r="D24" s="249" t="s">
        <v>373</v>
      </c>
      <c r="F24" s="373">
        <f>1000/500</f>
        <v>2</v>
      </c>
    </row>
    <row r="25" spans="2:7">
      <c r="B25" s="249" t="s">
        <v>374</v>
      </c>
      <c r="C25" s="371" t="s">
        <v>1682</v>
      </c>
      <c r="D25" s="249" t="s">
        <v>374</v>
      </c>
      <c r="F25" s="373" t="s">
        <v>1683</v>
      </c>
    </row>
  </sheetData>
  <phoneticPr fontId="65" type="noConversion"/>
  <pageMargins left="0.7" right="0.7" top="0.75" bottom="0.75" header="0.3" footer="0.3"/>
  <pageSetup paperSize="9" orientation="portrait" horizont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2"/>
  <sheetViews>
    <sheetView topLeftCell="A13" workbookViewId="0">
      <selection activeCell="A48" sqref="A48:A52"/>
    </sheetView>
  </sheetViews>
  <sheetFormatPr defaultColWidth="9" defaultRowHeight="14.1"/>
  <sheetData>
    <row r="1" spans="1:13">
      <c r="A1" s="245" t="s">
        <v>375</v>
      </c>
      <c r="M1" s="245" t="s">
        <v>376</v>
      </c>
    </row>
    <row r="48" spans="1:13">
      <c r="A48">
        <v>41434473</v>
      </c>
      <c r="M48">
        <v>53125499</v>
      </c>
    </row>
    <row r="49" spans="1:13">
      <c r="A49">
        <v>13499290</v>
      </c>
      <c r="M49">
        <v>17602931</v>
      </c>
    </row>
    <row r="50" spans="1:13">
      <c r="A50">
        <v>13517595</v>
      </c>
      <c r="M50">
        <v>18074283</v>
      </c>
    </row>
    <row r="51" spans="1:13">
      <c r="A51">
        <v>2398852</v>
      </c>
      <c r="M51">
        <v>1064539</v>
      </c>
    </row>
    <row r="52" spans="1:13">
      <c r="A52">
        <v>68780385</v>
      </c>
      <c r="M52">
        <v>86585185</v>
      </c>
    </row>
  </sheetData>
  <phoneticPr fontId="6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0"/>
  <sheetViews>
    <sheetView topLeftCell="A2" workbookViewId="0">
      <selection activeCell="F36" sqref="F36"/>
    </sheetView>
  </sheetViews>
  <sheetFormatPr defaultColWidth="9" defaultRowHeight="12.9"/>
  <cols>
    <col min="1" max="1" width="3.41796875" style="65" customWidth="1"/>
    <col min="2" max="3" width="8.578125" style="65" customWidth="1"/>
    <col min="4" max="4" width="12.26171875" style="65" customWidth="1"/>
    <col min="5" max="5" width="15.83984375" style="65" customWidth="1"/>
    <col min="6" max="7" width="16.26171875" style="65" customWidth="1"/>
    <col min="8" max="8" width="21.734375" style="65" customWidth="1"/>
    <col min="9" max="9" width="18.41796875" style="65" customWidth="1"/>
    <col min="10" max="10" width="10.41796875" style="65" customWidth="1"/>
    <col min="11" max="16384" width="9" style="65"/>
  </cols>
  <sheetData>
    <row r="1" spans="1:10">
      <c r="A1" s="66" t="s">
        <v>377</v>
      </c>
      <c r="B1" s="413" t="s">
        <v>378</v>
      </c>
      <c r="C1" s="413"/>
      <c r="D1" s="413"/>
      <c r="E1" s="413"/>
      <c r="F1" s="413"/>
      <c r="G1" s="413"/>
      <c r="H1" s="414"/>
      <c r="I1" s="414"/>
      <c r="J1" s="414"/>
    </row>
    <row r="2" spans="1:10" ht="66" customHeight="1">
      <c r="A2" s="66"/>
      <c r="B2" s="415" t="s">
        <v>379</v>
      </c>
      <c r="C2" s="415"/>
      <c r="D2" s="415"/>
      <c r="E2" s="415"/>
      <c r="F2" s="415"/>
      <c r="G2" s="415"/>
      <c r="H2" s="415"/>
      <c r="I2" s="415"/>
      <c r="J2" s="415"/>
    </row>
    <row r="3" spans="1:10" ht="66" customHeight="1">
      <c r="A3" s="67"/>
      <c r="B3" s="68" t="s">
        <v>380</v>
      </c>
      <c r="C3" s="69" t="s">
        <v>381</v>
      </c>
      <c r="D3" s="68" t="s">
        <v>382</v>
      </c>
      <c r="E3" s="70" t="s">
        <v>383</v>
      </c>
      <c r="F3" s="70" t="s">
        <v>384</v>
      </c>
      <c r="G3" s="70" t="s">
        <v>385</v>
      </c>
      <c r="H3" s="68" t="s">
        <v>386</v>
      </c>
      <c r="I3" s="68" t="s">
        <v>387</v>
      </c>
      <c r="J3" s="68" t="s">
        <v>388</v>
      </c>
    </row>
    <row r="4" spans="1:10" s="63" customFormat="1" ht="63.75" customHeight="1">
      <c r="A4" s="71"/>
      <c r="B4" s="72" t="s">
        <v>389</v>
      </c>
      <c r="C4" s="73"/>
      <c r="D4" s="72" t="s">
        <v>390</v>
      </c>
      <c r="E4" s="72" t="s">
        <v>391</v>
      </c>
      <c r="F4" s="72" t="s">
        <v>392</v>
      </c>
      <c r="G4" s="72"/>
      <c r="H4" s="72" t="s">
        <v>393</v>
      </c>
      <c r="I4" s="72" t="s">
        <v>394</v>
      </c>
      <c r="J4" s="72" t="s">
        <v>395</v>
      </c>
    </row>
    <row r="5" spans="1:10" s="63" customFormat="1" ht="21" customHeight="1">
      <c r="A5" s="71"/>
      <c r="B5" s="401" t="s">
        <v>396</v>
      </c>
      <c r="C5" s="418"/>
      <c r="D5" s="411" t="s">
        <v>397</v>
      </c>
      <c r="E5" s="405">
        <v>160</v>
      </c>
      <c r="F5" s="405">
        <v>18</v>
      </c>
      <c r="G5" s="405" t="s">
        <v>398</v>
      </c>
      <c r="H5" s="235" t="s">
        <v>399</v>
      </c>
      <c r="I5" s="77" t="s">
        <v>400</v>
      </c>
      <c r="J5" s="235">
        <v>1</v>
      </c>
    </row>
    <row r="6" spans="1:10" s="63" customFormat="1" ht="36" customHeight="1">
      <c r="A6" s="71"/>
      <c r="B6" s="402"/>
      <c r="C6" s="419"/>
      <c r="D6" s="412"/>
      <c r="E6" s="406"/>
      <c r="F6" s="406"/>
      <c r="G6" s="406"/>
      <c r="H6" s="235" t="s">
        <v>401</v>
      </c>
      <c r="I6" s="235" t="s">
        <v>402</v>
      </c>
      <c r="J6" s="235">
        <v>1</v>
      </c>
    </row>
    <row r="7" spans="1:10" s="64" customFormat="1">
      <c r="A7" s="417"/>
      <c r="B7" s="402"/>
      <c r="C7" s="401"/>
      <c r="D7" s="410" t="s">
        <v>403</v>
      </c>
      <c r="E7" s="401">
        <v>20</v>
      </c>
      <c r="F7" s="401">
        <v>12</v>
      </c>
      <c r="G7" s="401" t="s">
        <v>398</v>
      </c>
      <c r="H7" s="76" t="s">
        <v>404</v>
      </c>
      <c r="I7" s="76" t="s">
        <v>405</v>
      </c>
      <c r="J7" s="235">
        <v>1</v>
      </c>
    </row>
    <row r="8" spans="1:10" s="64" customFormat="1">
      <c r="A8" s="417"/>
      <c r="B8" s="402"/>
      <c r="C8" s="402"/>
      <c r="D8" s="410"/>
      <c r="E8" s="402"/>
      <c r="F8" s="402"/>
      <c r="G8" s="402"/>
      <c r="H8" s="76" t="s">
        <v>406</v>
      </c>
      <c r="I8" s="76" t="s">
        <v>407</v>
      </c>
      <c r="J8" s="235">
        <v>1</v>
      </c>
    </row>
    <row r="9" spans="1:10" s="64" customFormat="1">
      <c r="A9" s="417"/>
      <c r="B9" s="402"/>
      <c r="C9" s="402"/>
      <c r="D9" s="410"/>
      <c r="E9" s="402"/>
      <c r="F9" s="402"/>
      <c r="G9" s="402"/>
      <c r="H9" s="76" t="s">
        <v>408</v>
      </c>
      <c r="I9" s="76" t="s">
        <v>409</v>
      </c>
      <c r="J9" s="235">
        <v>1</v>
      </c>
    </row>
    <row r="10" spans="1:10" s="64" customFormat="1">
      <c r="A10" s="417"/>
      <c r="B10" s="402"/>
      <c r="C10" s="402"/>
      <c r="D10" s="410"/>
      <c r="E10" s="402"/>
      <c r="F10" s="402"/>
      <c r="G10" s="402"/>
      <c r="H10" s="76" t="s">
        <v>410</v>
      </c>
      <c r="I10" s="76" t="s">
        <v>411</v>
      </c>
      <c r="J10" s="235">
        <v>1</v>
      </c>
    </row>
    <row r="11" spans="1:10" s="64" customFormat="1">
      <c r="A11" s="417"/>
      <c r="B11" s="402"/>
      <c r="C11" s="402"/>
      <c r="D11" s="410"/>
      <c r="E11" s="402"/>
      <c r="F11" s="402"/>
      <c r="G11" s="402"/>
      <c r="H11" s="76" t="s">
        <v>412</v>
      </c>
      <c r="I11" s="76" t="s">
        <v>413</v>
      </c>
      <c r="J11" s="235">
        <v>1</v>
      </c>
    </row>
    <row r="12" spans="1:10" s="64" customFormat="1">
      <c r="A12" s="417"/>
      <c r="B12" s="402"/>
      <c r="C12" s="402"/>
      <c r="D12" s="410"/>
      <c r="E12" s="402"/>
      <c r="F12" s="402"/>
      <c r="G12" s="403"/>
      <c r="H12" s="76" t="s">
        <v>414</v>
      </c>
      <c r="I12" s="76" t="s">
        <v>415</v>
      </c>
      <c r="J12" s="235">
        <v>1</v>
      </c>
    </row>
    <row r="13" spans="1:10" s="233" customFormat="1">
      <c r="A13" s="236"/>
      <c r="B13" s="402"/>
      <c r="C13" s="237"/>
      <c r="D13" s="238" t="s">
        <v>416</v>
      </c>
      <c r="E13" s="237">
        <v>20</v>
      </c>
      <c r="F13" s="237">
        <v>12</v>
      </c>
      <c r="G13" s="237" t="s">
        <v>398</v>
      </c>
      <c r="H13" s="239" t="s">
        <v>417</v>
      </c>
      <c r="I13" s="239"/>
      <c r="J13" s="235">
        <v>1</v>
      </c>
    </row>
    <row r="14" spans="1:10" s="64" customFormat="1" ht="25.8">
      <c r="A14" s="417"/>
      <c r="B14" s="402"/>
      <c r="C14" s="401"/>
      <c r="D14" s="410" t="s">
        <v>418</v>
      </c>
      <c r="E14" s="401">
        <v>20</v>
      </c>
      <c r="F14" s="404">
        <v>12</v>
      </c>
      <c r="G14" s="401" t="s">
        <v>398</v>
      </c>
      <c r="H14" s="76" t="s">
        <v>419</v>
      </c>
      <c r="I14" s="76" t="s">
        <v>405</v>
      </c>
      <c r="J14" s="235">
        <v>1</v>
      </c>
    </row>
    <row r="15" spans="1:10" s="64" customFormat="1">
      <c r="A15" s="417"/>
      <c r="B15" s="402"/>
      <c r="C15" s="402"/>
      <c r="D15" s="410"/>
      <c r="E15" s="402"/>
      <c r="F15" s="404"/>
      <c r="G15" s="402"/>
      <c r="H15" s="76" t="s">
        <v>410</v>
      </c>
      <c r="I15" s="76" t="s">
        <v>411</v>
      </c>
      <c r="J15" s="235">
        <v>1</v>
      </c>
    </row>
    <row r="16" spans="1:10" s="64" customFormat="1">
      <c r="A16" s="417"/>
      <c r="B16" s="402"/>
      <c r="C16" s="402"/>
      <c r="D16" s="410"/>
      <c r="E16" s="402"/>
      <c r="F16" s="404"/>
      <c r="G16" s="402"/>
      <c r="H16" s="76" t="s">
        <v>412</v>
      </c>
      <c r="I16" s="76" t="s">
        <v>413</v>
      </c>
      <c r="J16" s="235">
        <v>1</v>
      </c>
    </row>
    <row r="17" spans="1:10" s="64" customFormat="1">
      <c r="A17" s="417"/>
      <c r="B17" s="402"/>
      <c r="C17" s="403"/>
      <c r="D17" s="410"/>
      <c r="E17" s="402"/>
      <c r="F17" s="404"/>
      <c r="G17" s="403"/>
      <c r="H17" s="76" t="s">
        <v>414</v>
      </c>
      <c r="I17" s="76" t="s">
        <v>415</v>
      </c>
      <c r="J17" s="235">
        <v>1</v>
      </c>
    </row>
    <row r="18" spans="1:10" s="233" customFormat="1" ht="25.8">
      <c r="A18" s="236"/>
      <c r="B18" s="402"/>
      <c r="C18" s="237"/>
      <c r="D18" s="238" t="s">
        <v>420</v>
      </c>
      <c r="E18" s="237">
        <v>20</v>
      </c>
      <c r="F18" s="237">
        <v>12</v>
      </c>
      <c r="G18" s="237" t="s">
        <v>398</v>
      </c>
      <c r="H18" s="239" t="s">
        <v>417</v>
      </c>
      <c r="I18" s="239"/>
      <c r="J18" s="235">
        <v>1</v>
      </c>
    </row>
    <row r="19" spans="1:10" s="64" customFormat="1" ht="24" customHeight="1">
      <c r="A19" s="74"/>
      <c r="B19" s="402"/>
      <c r="C19" s="401"/>
      <c r="D19" s="407" t="s">
        <v>421</v>
      </c>
      <c r="E19" s="401">
        <v>17</v>
      </c>
      <c r="F19" s="401">
        <v>9</v>
      </c>
      <c r="G19" s="401" t="s">
        <v>398</v>
      </c>
      <c r="H19" s="77" t="s">
        <v>422</v>
      </c>
      <c r="I19" s="77" t="s">
        <v>423</v>
      </c>
      <c r="J19" s="235">
        <v>1</v>
      </c>
    </row>
    <row r="20" spans="1:10" s="64" customFormat="1">
      <c r="A20" s="74"/>
      <c r="B20" s="402"/>
      <c r="C20" s="420"/>
      <c r="D20" s="408"/>
      <c r="E20" s="402"/>
      <c r="F20" s="402"/>
      <c r="G20" s="402"/>
      <c r="H20" s="77" t="s">
        <v>424</v>
      </c>
      <c r="I20" s="77" t="s">
        <v>425</v>
      </c>
      <c r="J20" s="235">
        <v>1</v>
      </c>
    </row>
    <row r="21" spans="1:10" s="64" customFormat="1">
      <c r="A21" s="74"/>
      <c r="B21" s="402"/>
      <c r="C21" s="420"/>
      <c r="D21" s="408"/>
      <c r="E21" s="402"/>
      <c r="F21" s="402"/>
      <c r="G21" s="402"/>
      <c r="H21" s="77" t="s">
        <v>426</v>
      </c>
      <c r="I21" s="77"/>
      <c r="J21" s="235">
        <v>1</v>
      </c>
    </row>
    <row r="22" spans="1:10" s="64" customFormat="1">
      <c r="A22" s="74"/>
      <c r="B22" s="402"/>
      <c r="C22" s="420"/>
      <c r="D22" s="408"/>
      <c r="E22" s="402"/>
      <c r="F22" s="402"/>
      <c r="G22" s="402"/>
      <c r="H22" s="77" t="s">
        <v>427</v>
      </c>
      <c r="I22" s="77" t="s">
        <v>428</v>
      </c>
      <c r="J22" s="235">
        <v>1</v>
      </c>
    </row>
    <row r="23" spans="1:10" s="64" customFormat="1" ht="25.8">
      <c r="A23" s="74"/>
      <c r="B23" s="402"/>
      <c r="C23" s="421"/>
      <c r="D23" s="409"/>
      <c r="E23" s="403"/>
      <c r="F23" s="403"/>
      <c r="G23" s="403"/>
      <c r="H23" s="77" t="s">
        <v>429</v>
      </c>
      <c r="I23" s="77" t="s">
        <v>430</v>
      </c>
      <c r="J23" s="235">
        <v>1</v>
      </c>
    </row>
    <row r="24" spans="1:10" s="64" customFormat="1" ht="12" customHeight="1">
      <c r="A24" s="74"/>
      <c r="B24" s="404" t="s">
        <v>431</v>
      </c>
      <c r="C24" s="401" t="s">
        <v>432</v>
      </c>
      <c r="D24" s="82" t="s">
        <v>433</v>
      </c>
      <c r="E24" s="75">
        <v>160</v>
      </c>
      <c r="F24" s="75">
        <v>9</v>
      </c>
      <c r="G24" s="75" t="s">
        <v>434</v>
      </c>
      <c r="H24" s="77" t="s">
        <v>435</v>
      </c>
      <c r="I24" s="77"/>
      <c r="J24" s="235">
        <v>1</v>
      </c>
    </row>
    <row r="25" spans="1:10" s="64" customFormat="1">
      <c r="A25" s="74"/>
      <c r="B25" s="404"/>
      <c r="C25" s="402"/>
      <c r="D25" s="408" t="s">
        <v>436</v>
      </c>
      <c r="E25" s="401">
        <v>30</v>
      </c>
      <c r="F25" s="401">
        <v>15</v>
      </c>
      <c r="G25" s="401" t="s">
        <v>437</v>
      </c>
      <c r="H25" s="77" t="s">
        <v>438</v>
      </c>
      <c r="I25" s="77" t="s">
        <v>405</v>
      </c>
      <c r="J25" s="235">
        <v>1</v>
      </c>
    </row>
    <row r="26" spans="1:10" s="64" customFormat="1">
      <c r="A26" s="74"/>
      <c r="B26" s="404"/>
      <c r="C26" s="402"/>
      <c r="D26" s="408"/>
      <c r="E26" s="402"/>
      <c r="F26" s="402"/>
      <c r="G26" s="402"/>
      <c r="H26" s="77" t="s">
        <v>422</v>
      </c>
      <c r="I26" s="77" t="s">
        <v>423</v>
      </c>
      <c r="J26" s="235">
        <v>1</v>
      </c>
    </row>
    <row r="27" spans="1:10" s="64" customFormat="1">
      <c r="A27" s="74"/>
      <c r="B27" s="404"/>
      <c r="C27" s="402"/>
      <c r="D27" s="408"/>
      <c r="E27" s="402"/>
      <c r="F27" s="402"/>
      <c r="G27" s="402"/>
      <c r="H27" s="77" t="s">
        <v>439</v>
      </c>
      <c r="I27" s="77"/>
      <c r="J27" s="235">
        <v>1</v>
      </c>
    </row>
    <row r="28" spans="1:10" s="64" customFormat="1">
      <c r="A28" s="74"/>
      <c r="B28" s="404"/>
      <c r="C28" s="402"/>
      <c r="D28" s="408"/>
      <c r="E28" s="402"/>
      <c r="F28" s="402"/>
      <c r="G28" s="402"/>
      <c r="H28" s="76" t="s">
        <v>412</v>
      </c>
      <c r="I28" s="76" t="s">
        <v>413</v>
      </c>
      <c r="J28" s="235">
        <v>1</v>
      </c>
    </row>
    <row r="29" spans="1:10" s="64" customFormat="1">
      <c r="A29" s="74"/>
      <c r="B29" s="404"/>
      <c r="C29" s="402"/>
      <c r="D29" s="409"/>
      <c r="E29" s="403"/>
      <c r="F29" s="403"/>
      <c r="G29" s="403"/>
      <c r="H29" s="77" t="s">
        <v>440</v>
      </c>
      <c r="I29" s="77" t="s">
        <v>441</v>
      </c>
      <c r="J29" s="235">
        <v>1</v>
      </c>
    </row>
    <row r="30" spans="1:10" s="64" customFormat="1">
      <c r="A30" s="78"/>
      <c r="B30" s="404"/>
      <c r="C30" s="402"/>
      <c r="D30" s="82" t="s">
        <v>442</v>
      </c>
      <c r="E30" s="240">
        <v>30</v>
      </c>
      <c r="F30" s="240">
        <v>15</v>
      </c>
      <c r="G30" s="240" t="s">
        <v>437</v>
      </c>
      <c r="H30" s="79" t="s">
        <v>417</v>
      </c>
      <c r="I30" s="77"/>
      <c r="J30" s="235">
        <v>1</v>
      </c>
    </row>
    <row r="31" spans="1:10" s="64" customFormat="1">
      <c r="A31" s="74"/>
      <c r="B31" s="404"/>
      <c r="C31" s="402"/>
      <c r="D31" s="410" t="s">
        <v>443</v>
      </c>
      <c r="E31" s="404">
        <v>12</v>
      </c>
      <c r="F31" s="404">
        <v>6</v>
      </c>
      <c r="G31" s="401" t="s">
        <v>437</v>
      </c>
      <c r="H31" s="77" t="s">
        <v>444</v>
      </c>
      <c r="I31" s="77" t="s">
        <v>445</v>
      </c>
      <c r="J31" s="235">
        <v>1</v>
      </c>
    </row>
    <row r="32" spans="1:10" s="64" customFormat="1">
      <c r="A32" s="74"/>
      <c r="B32" s="404"/>
      <c r="C32" s="402"/>
      <c r="D32" s="410"/>
      <c r="E32" s="404"/>
      <c r="F32" s="404"/>
      <c r="G32" s="402"/>
      <c r="H32" s="77" t="s">
        <v>424</v>
      </c>
      <c r="I32" s="77" t="s">
        <v>425</v>
      </c>
      <c r="J32" s="235">
        <v>1</v>
      </c>
    </row>
    <row r="33" spans="1:10" s="64" customFormat="1">
      <c r="A33" s="74"/>
      <c r="B33" s="404"/>
      <c r="C33" s="402"/>
      <c r="D33" s="410"/>
      <c r="E33" s="404"/>
      <c r="F33" s="404"/>
      <c r="G33" s="402"/>
      <c r="H33" s="77" t="s">
        <v>426</v>
      </c>
      <c r="I33" s="77"/>
      <c r="J33" s="235">
        <v>1</v>
      </c>
    </row>
    <row r="34" spans="1:10" s="64" customFormat="1">
      <c r="A34" s="74"/>
      <c r="B34" s="404"/>
      <c r="C34" s="402"/>
      <c r="D34" s="410"/>
      <c r="E34" s="404"/>
      <c r="F34" s="404"/>
      <c r="G34" s="402"/>
      <c r="H34" s="77" t="s">
        <v>446</v>
      </c>
      <c r="I34" s="77" t="s">
        <v>428</v>
      </c>
      <c r="J34" s="235">
        <v>1</v>
      </c>
    </row>
    <row r="35" spans="1:10" s="64" customFormat="1" ht="25.8">
      <c r="A35" s="74"/>
      <c r="B35" s="404"/>
      <c r="C35" s="403"/>
      <c r="D35" s="410"/>
      <c r="E35" s="404"/>
      <c r="F35" s="404"/>
      <c r="G35" s="402"/>
      <c r="H35" s="77" t="s">
        <v>447</v>
      </c>
      <c r="I35" s="77" t="s">
        <v>430</v>
      </c>
      <c r="J35" s="235">
        <v>1</v>
      </c>
    </row>
    <row r="36" spans="1:10" s="234" customFormat="1" ht="25.8">
      <c r="A36" s="242"/>
      <c r="B36" s="404"/>
      <c r="C36" s="401" t="s">
        <v>448</v>
      </c>
      <c r="D36" s="82" t="s">
        <v>449</v>
      </c>
      <c r="E36" s="75">
        <v>160</v>
      </c>
      <c r="F36" s="75">
        <v>9</v>
      </c>
      <c r="G36" s="75" t="s">
        <v>434</v>
      </c>
      <c r="H36" s="77" t="s">
        <v>450</v>
      </c>
      <c r="I36" s="77"/>
      <c r="J36" s="235">
        <v>1</v>
      </c>
    </row>
    <row r="37" spans="1:10" s="234" customFormat="1" ht="12" customHeight="1">
      <c r="A37" s="242"/>
      <c r="B37" s="404"/>
      <c r="C37" s="402"/>
      <c r="D37" s="408" t="s">
        <v>451</v>
      </c>
      <c r="E37" s="401">
        <v>30</v>
      </c>
      <c r="F37" s="401">
        <v>15</v>
      </c>
      <c r="G37" s="401" t="s">
        <v>437</v>
      </c>
      <c r="H37" s="77" t="s">
        <v>452</v>
      </c>
      <c r="I37" s="77" t="s">
        <v>405</v>
      </c>
      <c r="J37" s="235">
        <v>1</v>
      </c>
    </row>
    <row r="38" spans="1:10" s="234" customFormat="1">
      <c r="A38" s="242"/>
      <c r="B38" s="404"/>
      <c r="C38" s="402"/>
      <c r="D38" s="408"/>
      <c r="E38" s="402"/>
      <c r="F38" s="402"/>
      <c r="G38" s="402"/>
      <c r="H38" s="77" t="s">
        <v>422</v>
      </c>
      <c r="I38" s="77" t="s">
        <v>423</v>
      </c>
      <c r="J38" s="235">
        <v>1</v>
      </c>
    </row>
    <row r="39" spans="1:10" s="234" customFormat="1">
      <c r="A39" s="242"/>
      <c r="B39" s="404"/>
      <c r="C39" s="402"/>
      <c r="D39" s="408"/>
      <c r="E39" s="402"/>
      <c r="F39" s="402"/>
      <c r="G39" s="402"/>
      <c r="H39" s="77" t="s">
        <v>439</v>
      </c>
      <c r="I39" s="77"/>
      <c r="J39" s="235">
        <v>1</v>
      </c>
    </row>
    <row r="40" spans="1:10" s="234" customFormat="1">
      <c r="A40" s="242"/>
      <c r="B40" s="404"/>
      <c r="C40" s="402"/>
      <c r="D40" s="408"/>
      <c r="E40" s="402"/>
      <c r="F40" s="402"/>
      <c r="G40" s="402"/>
      <c r="H40" s="76" t="s">
        <v>412</v>
      </c>
      <c r="I40" s="76" t="s">
        <v>413</v>
      </c>
      <c r="J40" s="235">
        <v>1</v>
      </c>
    </row>
    <row r="41" spans="1:10" s="234" customFormat="1">
      <c r="A41" s="242"/>
      <c r="B41" s="404"/>
      <c r="C41" s="402"/>
      <c r="D41" s="409"/>
      <c r="E41" s="403"/>
      <c r="F41" s="403"/>
      <c r="G41" s="403"/>
      <c r="H41" s="77" t="s">
        <v>440</v>
      </c>
      <c r="I41" s="77" t="s">
        <v>441</v>
      </c>
      <c r="J41" s="235">
        <v>1</v>
      </c>
    </row>
    <row r="42" spans="1:10" s="234" customFormat="1">
      <c r="A42" s="242"/>
      <c r="B42" s="404"/>
      <c r="C42" s="402"/>
      <c r="D42" s="82" t="s">
        <v>453</v>
      </c>
      <c r="E42" s="240">
        <v>30</v>
      </c>
      <c r="F42" s="240">
        <v>15</v>
      </c>
      <c r="G42" s="240" t="s">
        <v>437</v>
      </c>
      <c r="H42" s="79" t="s">
        <v>417</v>
      </c>
      <c r="I42" s="77"/>
      <c r="J42" s="235">
        <v>1</v>
      </c>
    </row>
    <row r="43" spans="1:10" s="64" customFormat="1">
      <c r="A43" s="74"/>
      <c r="B43" s="404"/>
      <c r="C43" s="402"/>
      <c r="D43" s="410" t="s">
        <v>454</v>
      </c>
      <c r="E43" s="404">
        <v>12</v>
      </c>
      <c r="F43" s="404">
        <v>6</v>
      </c>
      <c r="G43" s="401" t="s">
        <v>437</v>
      </c>
      <c r="H43" s="77" t="s">
        <v>455</v>
      </c>
      <c r="I43" s="77"/>
      <c r="J43" s="235">
        <v>1</v>
      </c>
    </row>
    <row r="44" spans="1:10" s="64" customFormat="1">
      <c r="A44" s="74"/>
      <c r="B44" s="404"/>
      <c r="C44" s="402"/>
      <c r="D44" s="410"/>
      <c r="E44" s="404"/>
      <c r="F44" s="404"/>
      <c r="G44" s="402"/>
      <c r="H44" s="77" t="s">
        <v>424</v>
      </c>
      <c r="I44" s="77" t="s">
        <v>425</v>
      </c>
      <c r="J44" s="235">
        <v>1</v>
      </c>
    </row>
    <row r="45" spans="1:10" s="64" customFormat="1">
      <c r="A45" s="74"/>
      <c r="B45" s="404"/>
      <c r="C45" s="402"/>
      <c r="D45" s="410"/>
      <c r="E45" s="404"/>
      <c r="F45" s="404"/>
      <c r="G45" s="402"/>
      <c r="H45" s="77" t="s">
        <v>426</v>
      </c>
      <c r="I45" s="77"/>
      <c r="J45" s="235">
        <v>1</v>
      </c>
    </row>
    <row r="46" spans="1:10" s="64" customFormat="1">
      <c r="A46" s="74"/>
      <c r="B46" s="404"/>
      <c r="C46" s="402"/>
      <c r="D46" s="410"/>
      <c r="E46" s="404"/>
      <c r="F46" s="404"/>
      <c r="G46" s="402"/>
      <c r="H46" s="77" t="s">
        <v>446</v>
      </c>
      <c r="I46" s="77" t="s">
        <v>428</v>
      </c>
      <c r="J46" s="235">
        <v>1</v>
      </c>
    </row>
    <row r="47" spans="1:10" s="64" customFormat="1" ht="25.8">
      <c r="A47" s="74"/>
      <c r="B47" s="404"/>
      <c r="C47" s="403"/>
      <c r="D47" s="410"/>
      <c r="E47" s="404"/>
      <c r="F47" s="404"/>
      <c r="G47" s="402"/>
      <c r="H47" s="77" t="s">
        <v>447</v>
      </c>
      <c r="I47" s="77" t="s">
        <v>430</v>
      </c>
      <c r="J47" s="235">
        <v>1</v>
      </c>
    </row>
    <row r="48" spans="1:10" s="64" customFormat="1" ht="12" customHeight="1">
      <c r="A48" s="78"/>
      <c r="B48" s="401" t="s">
        <v>456</v>
      </c>
      <c r="C48" s="404"/>
      <c r="D48" s="241" t="s">
        <v>457</v>
      </c>
      <c r="E48" s="75">
        <v>160</v>
      </c>
      <c r="F48" s="75">
        <v>9</v>
      </c>
      <c r="G48" s="75" t="s">
        <v>437</v>
      </c>
      <c r="H48" s="77" t="s">
        <v>457</v>
      </c>
      <c r="I48" s="77"/>
      <c r="J48" s="235">
        <v>1</v>
      </c>
    </row>
    <row r="49" spans="1:10" s="64" customFormat="1" ht="12" customHeight="1">
      <c r="A49" s="78"/>
      <c r="B49" s="402"/>
      <c r="C49" s="404"/>
      <c r="D49" s="407" t="s">
        <v>458</v>
      </c>
      <c r="E49" s="401">
        <v>67</v>
      </c>
      <c r="F49" s="401">
        <v>33</v>
      </c>
      <c r="G49" s="401" t="s">
        <v>437</v>
      </c>
      <c r="H49" s="77" t="s">
        <v>459</v>
      </c>
      <c r="I49" s="77" t="s">
        <v>460</v>
      </c>
      <c r="J49" s="235">
        <v>1</v>
      </c>
    </row>
    <row r="50" spans="1:10" s="64" customFormat="1" ht="25.8">
      <c r="A50" s="78"/>
      <c r="B50" s="402"/>
      <c r="C50" s="404"/>
      <c r="D50" s="408"/>
      <c r="E50" s="402"/>
      <c r="F50" s="402"/>
      <c r="G50" s="402"/>
      <c r="H50" s="77" t="s">
        <v>439</v>
      </c>
      <c r="I50" s="77" t="s">
        <v>461</v>
      </c>
      <c r="J50" s="235">
        <v>1</v>
      </c>
    </row>
    <row r="51" spans="1:10" s="64" customFormat="1">
      <c r="A51" s="78"/>
      <c r="B51" s="402"/>
      <c r="C51" s="404"/>
      <c r="D51" s="408"/>
      <c r="E51" s="402"/>
      <c r="F51" s="402"/>
      <c r="G51" s="402"/>
      <c r="H51" s="76" t="s">
        <v>412</v>
      </c>
      <c r="I51" s="76" t="s">
        <v>413</v>
      </c>
      <c r="J51" s="235">
        <v>1</v>
      </c>
    </row>
    <row r="52" spans="1:10" s="64" customFormat="1">
      <c r="A52" s="78"/>
      <c r="B52" s="402"/>
      <c r="C52" s="404"/>
      <c r="D52" s="409"/>
      <c r="E52" s="403"/>
      <c r="F52" s="403"/>
      <c r="G52" s="403"/>
      <c r="H52" s="77" t="s">
        <v>440</v>
      </c>
      <c r="I52" s="77" t="s">
        <v>462</v>
      </c>
      <c r="J52" s="235">
        <v>1</v>
      </c>
    </row>
    <row r="53" spans="1:10" s="233" customFormat="1" ht="12" customHeight="1">
      <c r="A53" s="243"/>
      <c r="B53" s="402"/>
      <c r="C53" s="237"/>
      <c r="D53" s="238" t="s">
        <v>463</v>
      </c>
      <c r="E53" s="237">
        <v>67</v>
      </c>
      <c r="F53" s="237">
        <v>33</v>
      </c>
      <c r="G53" s="243" t="s">
        <v>437</v>
      </c>
      <c r="H53" s="244" t="s">
        <v>417</v>
      </c>
      <c r="I53" s="239"/>
      <c r="J53" s="235">
        <v>1</v>
      </c>
    </row>
    <row r="54" spans="1:10" s="64" customFormat="1" ht="12" customHeight="1">
      <c r="A54" s="78"/>
      <c r="B54" s="402"/>
      <c r="C54" s="401"/>
      <c r="D54" s="407" t="s">
        <v>464</v>
      </c>
      <c r="E54" s="401">
        <v>64</v>
      </c>
      <c r="F54" s="401">
        <v>33</v>
      </c>
      <c r="G54" s="401" t="s">
        <v>437</v>
      </c>
      <c r="H54" s="77" t="s">
        <v>465</v>
      </c>
      <c r="I54" s="77" t="s">
        <v>466</v>
      </c>
      <c r="J54" s="235">
        <v>1</v>
      </c>
    </row>
    <row r="55" spans="1:10" s="64" customFormat="1">
      <c r="A55" s="78"/>
      <c r="B55" s="402"/>
      <c r="C55" s="402"/>
      <c r="D55" s="408"/>
      <c r="E55" s="402"/>
      <c r="F55" s="402"/>
      <c r="G55" s="402"/>
      <c r="H55" s="77" t="s">
        <v>424</v>
      </c>
      <c r="I55" s="77" t="s">
        <v>425</v>
      </c>
      <c r="J55" s="235">
        <v>1</v>
      </c>
    </row>
    <row r="56" spans="1:10" s="64" customFormat="1">
      <c r="A56" s="78"/>
      <c r="B56" s="402"/>
      <c r="C56" s="402"/>
      <c r="D56" s="408"/>
      <c r="E56" s="402"/>
      <c r="F56" s="402"/>
      <c r="G56" s="402"/>
      <c r="H56" s="77" t="s">
        <v>426</v>
      </c>
      <c r="I56" s="77"/>
      <c r="J56" s="235">
        <v>1</v>
      </c>
    </row>
    <row r="57" spans="1:10" s="64" customFormat="1">
      <c r="A57" s="78"/>
      <c r="B57" s="402"/>
      <c r="C57" s="402"/>
      <c r="D57" s="408"/>
      <c r="E57" s="402"/>
      <c r="F57" s="402"/>
      <c r="G57" s="402"/>
      <c r="H57" s="77" t="s">
        <v>446</v>
      </c>
      <c r="I57" s="77" t="s">
        <v>428</v>
      </c>
      <c r="J57" s="235">
        <v>1</v>
      </c>
    </row>
    <row r="58" spans="1:10" s="64" customFormat="1" ht="11.25" customHeight="1">
      <c r="A58" s="78"/>
      <c r="B58" s="402"/>
      <c r="C58" s="403"/>
      <c r="D58" s="409"/>
      <c r="E58" s="403"/>
      <c r="F58" s="403"/>
      <c r="G58" s="403"/>
      <c r="H58" s="77" t="s">
        <v>467</v>
      </c>
      <c r="I58" s="77" t="s">
        <v>430</v>
      </c>
      <c r="J58" s="235">
        <v>1</v>
      </c>
    </row>
    <row r="59" spans="1:10" s="64" customFormat="1" ht="12" customHeight="1">
      <c r="A59" s="78"/>
      <c r="B59" s="401" t="s">
        <v>468</v>
      </c>
      <c r="C59" s="401"/>
      <c r="D59" s="241" t="s">
        <v>469</v>
      </c>
      <c r="E59" s="75">
        <v>160</v>
      </c>
      <c r="F59" s="240">
        <v>18</v>
      </c>
      <c r="G59" s="240" t="s">
        <v>398</v>
      </c>
      <c r="H59" s="77" t="s">
        <v>469</v>
      </c>
      <c r="I59" s="77"/>
      <c r="J59" s="235">
        <v>1</v>
      </c>
    </row>
    <row r="60" spans="1:10" s="64" customFormat="1" ht="24" customHeight="1">
      <c r="A60" s="78"/>
      <c r="B60" s="402"/>
      <c r="C60" s="402"/>
      <c r="D60" s="407" t="s">
        <v>470</v>
      </c>
      <c r="E60" s="401">
        <v>39</v>
      </c>
      <c r="F60" s="401">
        <v>21</v>
      </c>
      <c r="G60" s="401" t="s">
        <v>398</v>
      </c>
      <c r="H60" s="77" t="s">
        <v>471</v>
      </c>
      <c r="I60" s="77" t="s">
        <v>472</v>
      </c>
      <c r="J60" s="235">
        <v>1</v>
      </c>
    </row>
    <row r="61" spans="1:10" s="64" customFormat="1">
      <c r="A61" s="78"/>
      <c r="B61" s="402"/>
      <c r="C61" s="402"/>
      <c r="D61" s="408"/>
      <c r="E61" s="402"/>
      <c r="F61" s="402"/>
      <c r="G61" s="402"/>
      <c r="H61" s="77" t="s">
        <v>473</v>
      </c>
      <c r="I61" s="77" t="s">
        <v>474</v>
      </c>
      <c r="J61" s="235">
        <v>1</v>
      </c>
    </row>
    <row r="62" spans="1:10" s="64" customFormat="1">
      <c r="A62" s="78"/>
      <c r="B62" s="402"/>
      <c r="C62" s="403"/>
      <c r="D62" s="409"/>
      <c r="E62" s="403"/>
      <c r="F62" s="403"/>
      <c r="G62" s="403"/>
      <c r="H62" s="77" t="s">
        <v>440</v>
      </c>
      <c r="I62" s="77" t="s">
        <v>475</v>
      </c>
      <c r="J62" s="235">
        <v>1</v>
      </c>
    </row>
    <row r="63" spans="1:10" s="233" customFormat="1">
      <c r="A63" s="243"/>
      <c r="B63" s="402"/>
      <c r="C63" s="238"/>
      <c r="D63" s="238" t="s">
        <v>476</v>
      </c>
      <c r="E63" s="237">
        <v>39</v>
      </c>
      <c r="F63" s="237">
        <v>21</v>
      </c>
      <c r="G63" s="237" t="s">
        <v>398</v>
      </c>
      <c r="H63" s="239" t="s">
        <v>417</v>
      </c>
      <c r="I63" s="239"/>
      <c r="J63" s="235">
        <v>1</v>
      </c>
    </row>
    <row r="64" spans="1:10" s="64" customFormat="1">
      <c r="A64" s="78"/>
      <c r="B64" s="402"/>
      <c r="C64" s="401"/>
      <c r="D64" s="407" t="s">
        <v>477</v>
      </c>
      <c r="E64" s="401">
        <v>20</v>
      </c>
      <c r="F64" s="401">
        <v>12</v>
      </c>
      <c r="G64" s="401" t="s">
        <v>398</v>
      </c>
      <c r="H64" s="77" t="s">
        <v>478</v>
      </c>
      <c r="I64" s="77" t="s">
        <v>479</v>
      </c>
      <c r="J64" s="235">
        <v>1</v>
      </c>
    </row>
    <row r="65" spans="1:10" s="64" customFormat="1">
      <c r="A65" s="78"/>
      <c r="B65" s="402"/>
      <c r="C65" s="402"/>
      <c r="D65" s="408"/>
      <c r="E65" s="402"/>
      <c r="F65" s="402"/>
      <c r="G65" s="402"/>
      <c r="H65" s="77" t="s">
        <v>424</v>
      </c>
      <c r="I65" s="77" t="s">
        <v>425</v>
      </c>
      <c r="J65" s="235">
        <v>1</v>
      </c>
    </row>
    <row r="66" spans="1:10" s="64" customFormat="1">
      <c r="A66" s="78"/>
      <c r="B66" s="402"/>
      <c r="C66" s="402"/>
      <c r="D66" s="408"/>
      <c r="E66" s="402"/>
      <c r="F66" s="402"/>
      <c r="G66" s="402"/>
      <c r="H66" s="77" t="s">
        <v>426</v>
      </c>
      <c r="I66" s="77"/>
      <c r="J66" s="235">
        <v>1</v>
      </c>
    </row>
    <row r="67" spans="1:10" s="64" customFormat="1">
      <c r="A67" s="78"/>
      <c r="B67" s="402"/>
      <c r="C67" s="402"/>
      <c r="D67" s="408"/>
      <c r="E67" s="402"/>
      <c r="F67" s="402"/>
      <c r="G67" s="402"/>
      <c r="H67" s="77" t="s">
        <v>446</v>
      </c>
      <c r="I67" s="77" t="s">
        <v>428</v>
      </c>
      <c r="J67" s="235">
        <v>1</v>
      </c>
    </row>
    <row r="68" spans="1:10" s="64" customFormat="1" ht="25.8">
      <c r="A68" s="78"/>
      <c r="B68" s="402"/>
      <c r="C68" s="403"/>
      <c r="D68" s="409"/>
      <c r="E68" s="403"/>
      <c r="F68" s="403"/>
      <c r="G68" s="403"/>
      <c r="H68" s="77" t="s">
        <v>467</v>
      </c>
      <c r="I68" s="77" t="s">
        <v>430</v>
      </c>
      <c r="J68" s="235">
        <v>1</v>
      </c>
    </row>
    <row r="69" spans="1:10" s="64" customFormat="1">
      <c r="A69" s="78"/>
      <c r="B69" s="404" t="s">
        <v>480</v>
      </c>
      <c r="C69" s="404"/>
      <c r="D69" s="410" t="s">
        <v>481</v>
      </c>
      <c r="E69" s="404">
        <v>189</v>
      </c>
      <c r="F69" s="404">
        <v>96</v>
      </c>
      <c r="G69" s="404" t="s">
        <v>398</v>
      </c>
      <c r="H69" s="77" t="s">
        <v>482</v>
      </c>
      <c r="I69" s="77" t="s">
        <v>483</v>
      </c>
      <c r="J69" s="235">
        <v>1</v>
      </c>
    </row>
    <row r="70" spans="1:10" s="64" customFormat="1">
      <c r="A70" s="78"/>
      <c r="B70" s="404"/>
      <c r="C70" s="404"/>
      <c r="D70" s="410"/>
      <c r="E70" s="404"/>
      <c r="F70" s="404"/>
      <c r="G70" s="404"/>
      <c r="H70" s="77" t="s">
        <v>484</v>
      </c>
      <c r="I70" s="77" t="s">
        <v>485</v>
      </c>
      <c r="J70" s="235">
        <v>1</v>
      </c>
    </row>
    <row r="71" spans="1:10" s="64" customFormat="1">
      <c r="A71" s="78"/>
      <c r="B71" s="404"/>
      <c r="C71" s="404"/>
      <c r="D71" s="410"/>
      <c r="E71" s="404"/>
      <c r="F71" s="404"/>
      <c r="G71" s="404"/>
      <c r="H71" s="77" t="s">
        <v>486</v>
      </c>
      <c r="I71" s="77"/>
      <c r="J71" s="235">
        <v>1</v>
      </c>
    </row>
    <row r="72" spans="1:10" s="64" customFormat="1">
      <c r="A72" s="78"/>
      <c r="B72" s="404"/>
      <c r="C72" s="404"/>
      <c r="D72" s="410"/>
      <c r="E72" s="404"/>
      <c r="F72" s="404"/>
      <c r="G72" s="404"/>
      <c r="H72" s="77" t="s">
        <v>440</v>
      </c>
      <c r="I72" s="77" t="s">
        <v>487</v>
      </c>
      <c r="J72" s="235">
        <v>1</v>
      </c>
    </row>
    <row r="73" spans="1:10" s="64" customFormat="1">
      <c r="A73" s="78"/>
      <c r="B73" s="86"/>
      <c r="C73" s="86"/>
      <c r="D73" s="86"/>
      <c r="E73" s="86"/>
      <c r="F73" s="86"/>
      <c r="G73" s="86"/>
      <c r="H73" s="79"/>
      <c r="I73" s="79"/>
      <c r="J73" s="83"/>
    </row>
    <row r="74" spans="1:10" s="64" customFormat="1">
      <c r="A74" s="78"/>
      <c r="B74" s="86" t="s">
        <v>488</v>
      </c>
      <c r="C74" s="86"/>
      <c r="D74" s="86"/>
      <c r="E74" s="86"/>
      <c r="F74" s="86"/>
      <c r="G74" s="86" t="s">
        <v>437</v>
      </c>
      <c r="H74" s="79"/>
      <c r="I74" s="79"/>
      <c r="J74" s="83"/>
    </row>
    <row r="75" spans="1:10" s="64" customFormat="1">
      <c r="A75" s="78"/>
      <c r="B75" s="86"/>
      <c r="C75" s="86"/>
      <c r="D75" s="86"/>
      <c r="E75" s="86"/>
      <c r="F75" s="86"/>
      <c r="G75" s="86"/>
      <c r="H75" s="79"/>
      <c r="I75" s="79"/>
      <c r="J75" s="83"/>
    </row>
    <row r="76" spans="1:10" s="64" customFormat="1">
      <c r="A76" s="78"/>
      <c r="B76" s="86" t="s">
        <v>489</v>
      </c>
      <c r="C76" s="86"/>
      <c r="D76" s="86"/>
      <c r="E76" s="86"/>
      <c r="F76" s="86"/>
      <c r="G76" s="86" t="s">
        <v>437</v>
      </c>
      <c r="H76" s="79"/>
      <c r="I76" s="79"/>
      <c r="J76" s="83"/>
    </row>
    <row r="77" spans="1:10" s="64" customFormat="1">
      <c r="A77" s="78"/>
      <c r="B77" s="86"/>
      <c r="C77" s="86"/>
      <c r="D77" s="86"/>
      <c r="E77" s="86"/>
      <c r="F77" s="86"/>
      <c r="G77" s="86"/>
      <c r="H77" s="79"/>
      <c r="I77" s="79"/>
      <c r="J77" s="83"/>
    </row>
    <row r="78" spans="1:10" s="64" customFormat="1">
      <c r="A78" s="78"/>
      <c r="B78" s="86"/>
      <c r="C78" s="86"/>
      <c r="D78" s="86"/>
      <c r="E78" s="86"/>
      <c r="F78" s="86"/>
      <c r="G78" s="86"/>
      <c r="H78" s="79"/>
      <c r="I78" s="79"/>
      <c r="J78" s="83"/>
    </row>
    <row r="79" spans="1:10" s="64" customFormat="1">
      <c r="A79" s="78"/>
      <c r="B79" s="86"/>
      <c r="C79" s="86"/>
      <c r="D79" s="86"/>
      <c r="E79" s="86"/>
      <c r="F79" s="86"/>
      <c r="G79" s="86"/>
      <c r="H79" s="79"/>
      <c r="I79" s="79"/>
      <c r="J79" s="83"/>
    </row>
    <row r="80" spans="1:10" s="64" customFormat="1">
      <c r="A80" s="78"/>
      <c r="B80" s="86"/>
      <c r="C80" s="86"/>
      <c r="D80" s="86"/>
      <c r="E80" s="86"/>
      <c r="F80" s="86"/>
      <c r="G80" s="86"/>
      <c r="H80" s="79"/>
      <c r="I80" s="79"/>
      <c r="J80" s="83"/>
    </row>
    <row r="81" spans="1:10" s="64" customFormat="1">
      <c r="A81" s="78"/>
      <c r="B81" s="86"/>
      <c r="C81" s="86"/>
      <c r="D81" s="86"/>
      <c r="E81" s="86"/>
      <c r="F81" s="86"/>
      <c r="G81" s="86"/>
      <c r="H81" s="79"/>
      <c r="I81" s="79"/>
      <c r="J81" s="83"/>
    </row>
    <row r="82" spans="1:10" s="64" customFormat="1">
      <c r="A82" s="78"/>
      <c r="B82" s="86"/>
      <c r="C82" s="86"/>
      <c r="D82" s="86"/>
      <c r="E82" s="86"/>
      <c r="F82" s="86"/>
      <c r="G82" s="86"/>
      <c r="H82" s="79"/>
      <c r="I82" s="79"/>
      <c r="J82" s="83"/>
    </row>
    <row r="83" spans="1:10" s="64" customFormat="1">
      <c r="A83" s="78"/>
      <c r="B83" s="86"/>
      <c r="C83" s="86"/>
      <c r="D83" s="86"/>
      <c r="E83" s="86"/>
      <c r="F83" s="86"/>
      <c r="G83" s="86"/>
      <c r="H83" s="79"/>
      <c r="I83" s="79"/>
      <c r="J83" s="83"/>
    </row>
    <row r="84" spans="1:10" s="64" customFormat="1">
      <c r="A84" s="78"/>
      <c r="B84" s="86"/>
      <c r="C84" s="86"/>
      <c r="D84" s="86"/>
      <c r="E84" s="86"/>
      <c r="F84" s="86"/>
      <c r="G84" s="86"/>
      <c r="H84" s="79"/>
      <c r="I84" s="79"/>
      <c r="J84" s="83"/>
    </row>
    <row r="85" spans="1:10" s="64" customFormat="1">
      <c r="A85" s="78"/>
      <c r="B85" s="86"/>
      <c r="C85" s="86"/>
      <c r="D85" s="86"/>
      <c r="E85" s="86"/>
      <c r="F85" s="86"/>
      <c r="G85" s="86"/>
      <c r="H85" s="79"/>
      <c r="I85" s="79"/>
      <c r="J85" s="83"/>
    </row>
    <row r="86" spans="1:10" s="64" customFormat="1">
      <c r="A86" s="78"/>
      <c r="B86" s="86"/>
      <c r="C86" s="86"/>
      <c r="D86" s="86"/>
      <c r="E86" s="86"/>
      <c r="F86" s="86"/>
      <c r="G86" s="86"/>
      <c r="H86" s="79"/>
      <c r="I86" s="79"/>
      <c r="J86" s="83"/>
    </row>
    <row r="87" spans="1:10" s="64" customFormat="1">
      <c r="A87" s="78"/>
      <c r="B87" s="86"/>
      <c r="C87" s="86"/>
      <c r="D87" s="86"/>
      <c r="E87" s="86"/>
      <c r="F87" s="86"/>
      <c r="G87" s="86"/>
      <c r="H87" s="79"/>
      <c r="I87" s="79"/>
      <c r="J87" s="83"/>
    </row>
    <row r="88" spans="1:10" s="64" customFormat="1">
      <c r="A88" s="78"/>
      <c r="B88" s="86"/>
      <c r="C88" s="86"/>
      <c r="D88" s="86"/>
      <c r="E88" s="86"/>
      <c r="F88" s="86"/>
      <c r="G88" s="86"/>
      <c r="H88" s="79"/>
      <c r="I88" s="79"/>
      <c r="J88" s="83"/>
    </row>
    <row r="89" spans="1:10" s="64" customFormat="1">
      <c r="A89" s="78"/>
      <c r="B89" s="86"/>
      <c r="C89" s="86"/>
      <c r="D89" s="86"/>
      <c r="E89" s="86"/>
      <c r="F89" s="86"/>
      <c r="G89" s="86"/>
      <c r="H89" s="79"/>
      <c r="I89" s="79"/>
      <c r="J89" s="83"/>
    </row>
    <row r="90" spans="1:10" s="64" customFormat="1">
      <c r="A90" s="78"/>
      <c r="B90" s="86"/>
      <c r="C90" s="86"/>
      <c r="D90" s="86"/>
      <c r="E90" s="86"/>
      <c r="F90" s="86"/>
      <c r="G90" s="86"/>
      <c r="H90" s="79"/>
      <c r="I90" s="79"/>
      <c r="J90" s="83"/>
    </row>
    <row r="91" spans="1:10" s="64" customFormat="1">
      <c r="A91" s="78"/>
      <c r="B91" s="86"/>
      <c r="C91" s="86"/>
      <c r="D91" s="86"/>
      <c r="E91" s="86"/>
      <c r="F91" s="86"/>
      <c r="G91" s="86"/>
      <c r="H91" s="79"/>
      <c r="I91" s="79"/>
      <c r="J91" s="83"/>
    </row>
    <row r="92" spans="1:10" s="64" customFormat="1">
      <c r="A92" s="78"/>
      <c r="B92" s="86"/>
      <c r="C92" s="86"/>
      <c r="D92" s="86"/>
      <c r="E92" s="86"/>
      <c r="F92" s="86"/>
      <c r="G92" s="86"/>
      <c r="H92" s="79"/>
      <c r="I92" s="79"/>
      <c r="J92" s="83"/>
    </row>
    <row r="93" spans="1:10" s="64" customFormat="1">
      <c r="A93" s="78"/>
      <c r="B93" s="86"/>
      <c r="C93" s="86"/>
      <c r="D93" s="86"/>
      <c r="E93" s="86"/>
      <c r="F93" s="86"/>
      <c r="G93" s="86"/>
      <c r="H93" s="79"/>
      <c r="I93" s="79"/>
      <c r="J93" s="83"/>
    </row>
    <row r="94" spans="1:10" s="64" customFormat="1">
      <c r="A94" s="78"/>
      <c r="B94" s="86"/>
      <c r="C94" s="86"/>
      <c r="D94" s="86"/>
      <c r="E94" s="86"/>
      <c r="F94" s="86"/>
      <c r="G94" s="86"/>
      <c r="H94" s="79"/>
      <c r="I94" s="79"/>
      <c r="J94" s="83"/>
    </row>
    <row r="95" spans="1:10" s="64" customFormat="1">
      <c r="A95" s="78"/>
      <c r="B95" s="86"/>
      <c r="C95" s="86"/>
      <c r="D95" s="86"/>
      <c r="E95" s="86"/>
      <c r="F95" s="86"/>
      <c r="G95" s="86"/>
      <c r="H95" s="79"/>
      <c r="I95" s="79"/>
      <c r="J95" s="83"/>
    </row>
    <row r="96" spans="1:10" s="64" customFormat="1">
      <c r="A96" s="78"/>
      <c r="B96" s="86"/>
      <c r="C96" s="86"/>
      <c r="D96" s="86"/>
      <c r="E96" s="86"/>
      <c r="F96" s="86"/>
      <c r="G96" s="86"/>
      <c r="H96" s="79"/>
      <c r="I96" s="79"/>
      <c r="J96" s="83"/>
    </row>
    <row r="97" spans="1:10" s="64" customFormat="1">
      <c r="A97" s="78"/>
      <c r="B97" s="86"/>
      <c r="C97" s="86"/>
      <c r="D97" s="86"/>
      <c r="E97" s="86"/>
      <c r="F97" s="86"/>
      <c r="G97" s="86"/>
      <c r="H97" s="79"/>
      <c r="I97" s="79"/>
      <c r="J97" s="83"/>
    </row>
    <row r="98" spans="1:10" s="64" customFormat="1">
      <c r="A98" s="78"/>
      <c r="B98" s="86"/>
      <c r="C98" s="86"/>
      <c r="D98" s="86"/>
      <c r="E98" s="86"/>
      <c r="F98" s="86"/>
      <c r="G98" s="86"/>
      <c r="H98" s="79"/>
      <c r="I98" s="79"/>
      <c r="J98" s="83"/>
    </row>
    <row r="99" spans="1:10" s="64" customFormat="1">
      <c r="A99" s="78"/>
      <c r="B99" s="86"/>
      <c r="C99" s="86"/>
      <c r="D99" s="86"/>
      <c r="E99" s="86"/>
      <c r="F99" s="86"/>
      <c r="G99" s="86"/>
      <c r="H99" s="79"/>
      <c r="I99" s="79"/>
      <c r="J99" s="83"/>
    </row>
    <row r="100" spans="1:10" s="64" customFormat="1">
      <c r="A100" s="78"/>
      <c r="B100" s="86"/>
      <c r="C100" s="86"/>
      <c r="D100" s="86"/>
      <c r="E100" s="86"/>
      <c r="F100" s="86"/>
      <c r="G100" s="86"/>
      <c r="H100" s="79"/>
      <c r="I100" s="79"/>
      <c r="J100" s="83"/>
    </row>
    <row r="101" spans="1:10" s="64" customFormat="1">
      <c r="A101" s="78"/>
      <c r="B101" s="86"/>
      <c r="C101" s="86"/>
      <c r="D101" s="86"/>
      <c r="E101" s="86"/>
      <c r="F101" s="86"/>
      <c r="G101" s="86"/>
      <c r="H101" s="79"/>
      <c r="I101" s="79"/>
      <c r="J101" s="83"/>
    </row>
    <row r="102" spans="1:10" s="64" customFormat="1">
      <c r="A102" s="78"/>
      <c r="B102" s="86"/>
      <c r="C102" s="86"/>
      <c r="D102" s="86"/>
      <c r="E102" s="86"/>
      <c r="F102" s="86"/>
      <c r="G102" s="86"/>
      <c r="H102" s="79"/>
      <c r="I102" s="79"/>
      <c r="J102" s="83"/>
    </row>
    <row r="103" spans="1:10" s="64" customFormat="1">
      <c r="A103" s="78"/>
      <c r="B103" s="86"/>
      <c r="C103" s="86"/>
      <c r="D103" s="86"/>
      <c r="E103" s="86"/>
      <c r="F103" s="86"/>
      <c r="G103" s="86"/>
      <c r="H103" s="79"/>
      <c r="I103" s="79"/>
      <c r="J103" s="83"/>
    </row>
    <row r="104" spans="1:10" s="64" customFormat="1">
      <c r="A104" s="78"/>
      <c r="B104" s="86"/>
      <c r="C104" s="86"/>
      <c r="D104" s="86"/>
      <c r="E104" s="86"/>
      <c r="F104" s="86"/>
      <c r="G104" s="86"/>
      <c r="H104" s="79"/>
      <c r="I104" s="79"/>
      <c r="J104" s="83"/>
    </row>
    <row r="105" spans="1:10" s="64" customFormat="1">
      <c r="A105" s="78"/>
      <c r="B105" s="86"/>
      <c r="C105" s="86"/>
      <c r="D105" s="86"/>
      <c r="E105" s="86"/>
      <c r="F105" s="86"/>
      <c r="G105" s="86"/>
      <c r="H105" s="79"/>
      <c r="I105" s="79"/>
      <c r="J105" s="83"/>
    </row>
    <row r="106" spans="1:10" s="64" customFormat="1">
      <c r="A106" s="78"/>
      <c r="B106" s="86"/>
      <c r="C106" s="86"/>
      <c r="D106" s="86"/>
      <c r="E106" s="86"/>
      <c r="F106" s="86"/>
      <c r="G106" s="86"/>
      <c r="H106" s="79"/>
      <c r="I106" s="79"/>
      <c r="J106" s="83"/>
    </row>
    <row r="107" spans="1:10" s="64" customFormat="1">
      <c r="A107" s="78"/>
      <c r="B107" s="86"/>
      <c r="C107" s="86"/>
      <c r="D107" s="86"/>
      <c r="E107" s="86"/>
      <c r="F107" s="86"/>
      <c r="G107" s="86"/>
      <c r="H107" s="79"/>
      <c r="I107" s="79"/>
      <c r="J107" s="83"/>
    </row>
    <row r="108" spans="1:10" s="64" customFormat="1">
      <c r="A108" s="78"/>
      <c r="B108" s="86"/>
      <c r="C108" s="86"/>
      <c r="D108" s="86"/>
      <c r="E108" s="86"/>
      <c r="F108" s="86"/>
      <c r="G108" s="86"/>
      <c r="H108" s="79"/>
      <c r="I108" s="79"/>
      <c r="J108" s="83"/>
    </row>
    <row r="109" spans="1:10" s="64" customFormat="1">
      <c r="A109" s="78"/>
      <c r="B109" s="86"/>
      <c r="C109" s="86"/>
      <c r="D109" s="86"/>
      <c r="E109" s="86"/>
      <c r="F109" s="86"/>
      <c r="G109" s="86"/>
      <c r="H109" s="79"/>
      <c r="I109" s="79"/>
      <c r="J109" s="83"/>
    </row>
    <row r="110" spans="1:10" s="64" customFormat="1">
      <c r="A110" s="78"/>
      <c r="B110" s="86"/>
      <c r="C110" s="86"/>
      <c r="D110" s="86"/>
      <c r="E110" s="86"/>
      <c r="F110" s="86"/>
      <c r="G110" s="86"/>
      <c r="H110" s="79"/>
      <c r="I110" s="79"/>
      <c r="J110" s="83"/>
    </row>
    <row r="111" spans="1:10" s="64" customFormat="1">
      <c r="A111" s="78"/>
      <c r="B111" s="86"/>
      <c r="C111" s="86"/>
      <c r="D111" s="86"/>
      <c r="E111" s="86"/>
      <c r="F111" s="86"/>
      <c r="G111" s="86"/>
      <c r="H111" s="79"/>
      <c r="I111" s="79"/>
      <c r="J111" s="83"/>
    </row>
    <row r="112" spans="1:10" s="64" customFormat="1">
      <c r="A112" s="78"/>
      <c r="B112" s="86"/>
      <c r="C112" s="86"/>
      <c r="D112" s="86"/>
      <c r="E112" s="86"/>
      <c r="F112" s="86"/>
      <c r="G112" s="86"/>
      <c r="H112" s="79"/>
      <c r="I112" s="79"/>
      <c r="J112" s="83"/>
    </row>
    <row r="113" spans="1:10">
      <c r="A113" s="87"/>
      <c r="B113" s="88"/>
      <c r="C113" s="88"/>
      <c r="D113" s="88"/>
      <c r="E113" s="88"/>
      <c r="F113" s="88"/>
      <c r="G113" s="88"/>
      <c r="H113" s="89"/>
      <c r="I113" s="89"/>
      <c r="J113" s="90"/>
    </row>
    <row r="114" spans="1:10">
      <c r="A114" s="87"/>
      <c r="B114" s="88"/>
      <c r="C114" s="88"/>
      <c r="D114" s="88"/>
      <c r="E114" s="88"/>
      <c r="F114" s="88"/>
      <c r="G114" s="88"/>
      <c r="H114" s="89"/>
      <c r="I114" s="89"/>
      <c r="J114" s="90"/>
    </row>
    <row r="115" spans="1:10">
      <c r="A115" s="87"/>
      <c r="B115" s="88"/>
      <c r="C115" s="88"/>
      <c r="D115" s="88"/>
      <c r="E115" s="88"/>
      <c r="F115" s="88"/>
      <c r="G115" s="88"/>
      <c r="H115" s="89"/>
      <c r="I115" s="89"/>
      <c r="J115" s="90"/>
    </row>
    <row r="116" spans="1:10">
      <c r="A116" s="87"/>
      <c r="B116" s="88"/>
      <c r="C116" s="88"/>
      <c r="D116" s="88"/>
      <c r="E116" s="88"/>
      <c r="F116" s="88"/>
      <c r="G116" s="88"/>
      <c r="H116" s="89"/>
      <c r="I116" s="89"/>
      <c r="J116" s="90"/>
    </row>
    <row r="117" spans="1:10">
      <c r="A117" s="87"/>
      <c r="B117" s="88"/>
      <c r="C117" s="88"/>
      <c r="D117" s="88"/>
      <c r="E117" s="88"/>
      <c r="F117" s="88"/>
      <c r="G117" s="88"/>
      <c r="H117" s="89"/>
      <c r="I117" s="89"/>
      <c r="J117" s="90"/>
    </row>
    <row r="118" spans="1:10">
      <c r="A118" s="87"/>
      <c r="B118" s="88"/>
      <c r="C118" s="88"/>
      <c r="D118" s="88"/>
      <c r="E118" s="88"/>
      <c r="F118" s="88"/>
      <c r="G118" s="88"/>
      <c r="H118" s="89"/>
      <c r="I118" s="89"/>
      <c r="J118" s="90"/>
    </row>
    <row r="119" spans="1:10">
      <c r="A119" s="87"/>
      <c r="B119" s="88"/>
      <c r="C119" s="88"/>
      <c r="D119" s="88"/>
      <c r="E119" s="88"/>
      <c r="F119" s="88"/>
      <c r="G119" s="88"/>
      <c r="H119" s="89"/>
      <c r="I119" s="89"/>
      <c r="J119" s="90"/>
    </row>
    <row r="120" spans="1:10">
      <c r="A120" s="87"/>
      <c r="B120" s="88"/>
      <c r="C120" s="88"/>
      <c r="D120" s="88"/>
      <c r="E120" s="88"/>
      <c r="F120" s="88"/>
      <c r="G120" s="88"/>
      <c r="H120" s="89"/>
      <c r="I120" s="89"/>
      <c r="J120" s="90"/>
    </row>
    <row r="121" spans="1:10">
      <c r="A121" s="87"/>
      <c r="B121" s="88"/>
      <c r="C121" s="88"/>
      <c r="D121" s="88"/>
      <c r="E121" s="88"/>
      <c r="F121" s="88"/>
      <c r="G121" s="88"/>
      <c r="H121" s="89"/>
      <c r="I121" s="89"/>
      <c r="J121" s="90"/>
    </row>
    <row r="122" spans="1:10">
      <c r="A122" s="87"/>
      <c r="B122" s="90"/>
      <c r="C122" s="90"/>
      <c r="D122" s="90"/>
      <c r="E122" s="90"/>
      <c r="F122" s="90"/>
      <c r="G122" s="90"/>
      <c r="H122" s="90"/>
      <c r="I122" s="90"/>
      <c r="J122" s="90"/>
    </row>
    <row r="123" spans="1:10">
      <c r="A123" s="87"/>
      <c r="B123" s="90"/>
      <c r="C123" s="90"/>
      <c r="D123" s="90"/>
      <c r="E123" s="90"/>
      <c r="F123" s="90"/>
      <c r="G123" s="90"/>
      <c r="H123" s="90"/>
      <c r="I123" s="90"/>
      <c r="J123" s="90"/>
    </row>
    <row r="124" spans="1:10">
      <c r="A124" s="416" t="s">
        <v>490</v>
      </c>
      <c r="B124" s="416"/>
      <c r="C124" s="416"/>
      <c r="D124" s="416"/>
      <c r="E124" s="416"/>
      <c r="F124" s="416"/>
      <c r="G124" s="416"/>
      <c r="H124" s="416"/>
      <c r="I124" s="416"/>
      <c r="J124" s="416"/>
    </row>
    <row r="125" spans="1:10">
      <c r="A125" s="63"/>
      <c r="B125" s="63"/>
      <c r="C125" s="63"/>
      <c r="D125" s="63"/>
      <c r="E125" s="63"/>
      <c r="F125" s="63"/>
      <c r="G125" s="63"/>
      <c r="H125" s="91"/>
      <c r="I125" s="91"/>
      <c r="J125" s="63"/>
    </row>
    <row r="126" spans="1:10">
      <c r="H126" s="92"/>
      <c r="I126" s="92"/>
    </row>
    <row r="127" spans="1:10">
      <c r="H127" s="92"/>
      <c r="I127" s="92"/>
    </row>
    <row r="128" spans="1:10">
      <c r="H128" s="92"/>
      <c r="I128" s="92"/>
    </row>
    <row r="129" spans="8:9">
      <c r="H129" s="92"/>
      <c r="I129" s="92"/>
    </row>
    <row r="130" spans="8:9">
      <c r="H130" s="92"/>
      <c r="I130" s="92"/>
    </row>
  </sheetData>
  <autoFilter ref="A3:J72" xr:uid="{00000000-0009-0000-0000-000007000000}"/>
  <mergeCells count="73">
    <mergeCell ref="B1:J1"/>
    <mergeCell ref="B2:J2"/>
    <mergeCell ref="A124:J124"/>
    <mergeCell ref="A7:A12"/>
    <mergeCell ref="A14:A17"/>
    <mergeCell ref="B5:B23"/>
    <mergeCell ref="B24:B47"/>
    <mergeCell ref="B48:B58"/>
    <mergeCell ref="B59:B68"/>
    <mergeCell ref="B69:B72"/>
    <mergeCell ref="C5:C6"/>
    <mergeCell ref="C7:C12"/>
    <mergeCell ref="C14:C17"/>
    <mergeCell ref="C19:C23"/>
    <mergeCell ref="C24:C35"/>
    <mergeCell ref="C36:C47"/>
    <mergeCell ref="C48:C52"/>
    <mergeCell ref="C54:C58"/>
    <mergeCell ref="C59:C62"/>
    <mergeCell ref="C64:C68"/>
    <mergeCell ref="C69:C72"/>
    <mergeCell ref="D5:D6"/>
    <mergeCell ref="D7:D12"/>
    <mergeCell ref="D14:D17"/>
    <mergeCell ref="D19:D23"/>
    <mergeCell ref="D25:D29"/>
    <mergeCell ref="D31:D35"/>
    <mergeCell ref="D37:D41"/>
    <mergeCell ref="D43:D47"/>
    <mergeCell ref="D49:D52"/>
    <mergeCell ref="D54:D58"/>
    <mergeCell ref="D60:D62"/>
    <mergeCell ref="D64:D68"/>
    <mergeCell ref="D69:D72"/>
    <mergeCell ref="E5:E6"/>
    <mergeCell ref="E7:E12"/>
    <mergeCell ref="E14:E17"/>
    <mergeCell ref="E19:E23"/>
    <mergeCell ref="E25:E29"/>
    <mergeCell ref="E31:E35"/>
    <mergeCell ref="E37:E41"/>
    <mergeCell ref="E43:E47"/>
    <mergeCell ref="E49:E52"/>
    <mergeCell ref="E54:E58"/>
    <mergeCell ref="E60:E62"/>
    <mergeCell ref="E64:E68"/>
    <mergeCell ref="E69:E72"/>
    <mergeCell ref="F5:F6"/>
    <mergeCell ref="F7:F12"/>
    <mergeCell ref="F14:F17"/>
    <mergeCell ref="F19:F23"/>
    <mergeCell ref="F25:F29"/>
    <mergeCell ref="F31:F35"/>
    <mergeCell ref="F37:F41"/>
    <mergeCell ref="F43:F47"/>
    <mergeCell ref="F49:F52"/>
    <mergeCell ref="F54:F58"/>
    <mergeCell ref="F60:F62"/>
    <mergeCell ref="F64:F68"/>
    <mergeCell ref="F69:F72"/>
    <mergeCell ref="G5:G6"/>
    <mergeCell ref="G7:G12"/>
    <mergeCell ref="G14:G17"/>
    <mergeCell ref="G19:G23"/>
    <mergeCell ref="G25:G29"/>
    <mergeCell ref="G31:G35"/>
    <mergeCell ref="G37:G41"/>
    <mergeCell ref="G43:G47"/>
    <mergeCell ref="G49:G52"/>
    <mergeCell ref="G54:G58"/>
    <mergeCell ref="G60:G62"/>
    <mergeCell ref="G64:G68"/>
    <mergeCell ref="G69:G72"/>
  </mergeCells>
  <phoneticPr fontId="65"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E108"/>
  <sheetViews>
    <sheetView topLeftCell="A4" workbookViewId="0">
      <pane xSplit="1" ySplit="1" topLeftCell="B15" activePane="bottomRight" state="frozen"/>
      <selection pane="topRight"/>
      <selection pane="bottomLeft"/>
      <selection pane="bottomRight" activeCell="B41" sqref="B41:J41"/>
    </sheetView>
  </sheetViews>
  <sheetFormatPr defaultColWidth="9" defaultRowHeight="13.8"/>
  <cols>
    <col min="1" max="1" width="10.26171875" style="153" customWidth="1"/>
    <col min="2" max="2" width="29.1015625" style="153" customWidth="1"/>
    <col min="3" max="3" width="24.1015625" style="153" hidden="1" customWidth="1"/>
    <col min="4" max="4" width="13.578125" style="154" customWidth="1"/>
    <col min="5" max="5" width="17.734375" style="154" customWidth="1"/>
    <col min="6" max="6" width="15.83984375" style="154" customWidth="1"/>
    <col min="7" max="7" width="10" style="155" customWidth="1"/>
    <col min="8" max="8" width="9.578125" style="155" customWidth="1"/>
    <col min="9" max="9" width="14.83984375" style="155" customWidth="1"/>
    <col min="10" max="10" width="17.734375" style="153" customWidth="1"/>
    <col min="11" max="11" width="28.41796875" style="153" customWidth="1"/>
    <col min="12" max="12" width="13" style="153" customWidth="1"/>
    <col min="13" max="16384" width="9" style="153"/>
  </cols>
  <sheetData>
    <row r="2" spans="1:31" ht="14.1">
      <c r="A2" s="156" t="s">
        <v>0</v>
      </c>
      <c r="B2" s="156"/>
      <c r="C2" s="156"/>
      <c r="D2" s="157"/>
      <c r="E2" s="157"/>
      <c r="F2" s="157"/>
      <c r="G2" s="158"/>
      <c r="H2" s="158"/>
      <c r="I2" s="158"/>
      <c r="J2" s="156"/>
      <c r="K2" s="160"/>
      <c r="L2" s="160"/>
    </row>
    <row r="3" spans="1:31">
      <c r="A3" s="159"/>
      <c r="B3" s="159"/>
      <c r="C3" s="160"/>
      <c r="D3" s="161"/>
      <c r="E3" s="161"/>
      <c r="F3" s="161"/>
      <c r="G3" s="162"/>
      <c r="H3" s="162"/>
      <c r="I3" s="162"/>
      <c r="J3" s="160"/>
      <c r="K3" s="160"/>
      <c r="L3" s="159"/>
    </row>
    <row r="4" spans="1:31" ht="14.1">
      <c r="A4" s="163" t="s">
        <v>1</v>
      </c>
      <c r="B4" s="163" t="s">
        <v>2</v>
      </c>
      <c r="C4" s="163" t="s">
        <v>3</v>
      </c>
      <c r="D4" s="164" t="s">
        <v>491</v>
      </c>
      <c r="E4" s="165" t="s">
        <v>492</v>
      </c>
      <c r="F4" s="164" t="s">
        <v>493</v>
      </c>
      <c r="G4" s="164" t="s">
        <v>494</v>
      </c>
      <c r="H4" s="166" t="s">
        <v>495</v>
      </c>
      <c r="I4" s="166" t="s">
        <v>496</v>
      </c>
      <c r="J4" s="212" t="s">
        <v>6</v>
      </c>
      <c r="K4" s="213" t="s">
        <v>7</v>
      </c>
      <c r="L4" s="213" t="s">
        <v>8</v>
      </c>
      <c r="M4" s="214" t="s">
        <v>9</v>
      </c>
    </row>
    <row r="5" spans="1:31" ht="14.1">
      <c r="A5" s="422" t="s">
        <v>10</v>
      </c>
      <c r="B5" s="167" t="s">
        <v>497</v>
      </c>
      <c r="C5" s="168"/>
      <c r="D5" s="169"/>
      <c r="E5" s="170"/>
      <c r="F5" s="169"/>
      <c r="G5" s="171"/>
      <c r="H5" s="171"/>
      <c r="I5" s="171"/>
      <c r="J5" s="215"/>
      <c r="K5" s="216"/>
      <c r="L5" s="217"/>
      <c r="M5" s="168"/>
    </row>
    <row r="6" spans="1:31" s="148" customFormat="1" ht="53.1" customHeight="1">
      <c r="A6" s="423"/>
      <c r="B6" s="172" t="s">
        <v>498</v>
      </c>
      <c r="C6" s="173" t="s">
        <v>12</v>
      </c>
      <c r="D6" s="174">
        <v>86</v>
      </c>
      <c r="E6" s="175">
        <v>200</v>
      </c>
      <c r="F6" s="174" t="s">
        <v>499</v>
      </c>
      <c r="G6" s="166">
        <v>200</v>
      </c>
      <c r="H6" s="166" t="s">
        <v>499</v>
      </c>
      <c r="I6" s="166"/>
      <c r="J6" s="218" t="s">
        <v>13</v>
      </c>
      <c r="K6" s="179"/>
      <c r="L6" s="219"/>
      <c r="M6" s="173"/>
    </row>
    <row r="7" spans="1:31" ht="14.1">
      <c r="A7" s="423"/>
      <c r="B7" s="176" t="s">
        <v>500</v>
      </c>
      <c r="C7" s="173" t="s">
        <v>17</v>
      </c>
      <c r="D7" s="174">
        <v>27</v>
      </c>
      <c r="E7" s="175">
        <v>3300</v>
      </c>
      <c r="F7" s="174" t="s">
        <v>499</v>
      </c>
      <c r="G7" s="166"/>
      <c r="H7" s="166" t="s">
        <v>499</v>
      </c>
      <c r="I7" s="166"/>
      <c r="J7" s="218" t="s">
        <v>13</v>
      </c>
      <c r="K7" s="179" t="s">
        <v>18</v>
      </c>
      <c r="L7" s="219"/>
      <c r="M7" s="173"/>
    </row>
    <row r="8" spans="1:31" ht="14.1">
      <c r="A8" s="423"/>
      <c r="B8" s="176" t="s">
        <v>501</v>
      </c>
      <c r="C8" s="173" t="s">
        <v>20</v>
      </c>
      <c r="D8" s="174">
        <v>3658</v>
      </c>
      <c r="E8" s="175">
        <v>6700</v>
      </c>
      <c r="F8" s="174" t="s">
        <v>499</v>
      </c>
      <c r="G8" s="166"/>
      <c r="H8" s="166" t="s">
        <v>499</v>
      </c>
      <c r="I8" s="166"/>
      <c r="J8" s="218" t="s">
        <v>13</v>
      </c>
      <c r="K8" s="179" t="s">
        <v>21</v>
      </c>
      <c r="L8" s="173"/>
      <c r="M8" s="173"/>
      <c r="O8" s="153" t="s">
        <v>502</v>
      </c>
      <c r="P8" s="153" t="s">
        <v>503</v>
      </c>
      <c r="Q8" s="153" t="s">
        <v>504</v>
      </c>
      <c r="R8" s="153" t="s">
        <v>505</v>
      </c>
    </row>
    <row r="9" spans="1:31" ht="14.1">
      <c r="A9" s="424"/>
      <c r="B9" s="177" t="s">
        <v>22</v>
      </c>
      <c r="C9" s="173" t="s">
        <v>23</v>
      </c>
      <c r="D9" s="178">
        <v>275340</v>
      </c>
      <c r="E9" s="175">
        <v>40000</v>
      </c>
      <c r="F9" s="174" t="s">
        <v>499</v>
      </c>
      <c r="G9" s="166"/>
      <c r="H9" s="166" t="s">
        <v>499</v>
      </c>
      <c r="I9" s="166"/>
      <c r="J9" s="218" t="s">
        <v>24</v>
      </c>
      <c r="K9" s="179" t="s">
        <v>25</v>
      </c>
      <c r="L9" s="173"/>
      <c r="M9" s="173"/>
      <c r="O9" s="153" t="s">
        <v>506</v>
      </c>
      <c r="P9" s="153" t="s">
        <v>507</v>
      </c>
    </row>
    <row r="10" spans="1:31" s="149" customFormat="1" ht="27.6">
      <c r="A10" s="422" t="s">
        <v>26</v>
      </c>
      <c r="B10" s="177" t="s">
        <v>27</v>
      </c>
      <c r="C10" s="179" t="s">
        <v>508</v>
      </c>
      <c r="D10" s="178">
        <v>9272</v>
      </c>
      <c r="E10" s="180">
        <v>5900</v>
      </c>
      <c r="F10" s="181">
        <v>6000</v>
      </c>
      <c r="G10" s="182">
        <v>6000</v>
      </c>
      <c r="H10" s="182" t="s">
        <v>499</v>
      </c>
      <c r="I10" s="182"/>
      <c r="J10" s="218" t="s">
        <v>13</v>
      </c>
      <c r="K10" s="219" t="s">
        <v>29</v>
      </c>
      <c r="L10" s="219"/>
      <c r="M10" s="173"/>
      <c r="N10" s="153"/>
      <c r="O10" s="153" t="s">
        <v>509</v>
      </c>
      <c r="P10" s="153" t="s">
        <v>510</v>
      </c>
      <c r="Q10" s="153"/>
      <c r="R10" s="153" t="s">
        <v>505</v>
      </c>
      <c r="S10" s="153"/>
      <c r="T10" s="153"/>
      <c r="U10" s="153"/>
      <c r="V10" s="153"/>
      <c r="W10" s="153"/>
      <c r="X10" s="153"/>
      <c r="Y10" s="153"/>
      <c r="Z10" s="153"/>
      <c r="AA10" s="153"/>
      <c r="AB10" s="153"/>
      <c r="AC10" s="153"/>
      <c r="AD10" s="153"/>
      <c r="AE10" s="153"/>
    </row>
    <row r="11" spans="1:31" ht="14.1">
      <c r="A11" s="423"/>
      <c r="B11" s="183" t="s">
        <v>32</v>
      </c>
      <c r="C11" s="173"/>
      <c r="D11" s="178">
        <v>2638</v>
      </c>
      <c r="E11" s="175">
        <v>2000</v>
      </c>
      <c r="F11" s="174">
        <v>3000</v>
      </c>
      <c r="G11" s="166"/>
      <c r="H11" s="166" t="s">
        <v>499</v>
      </c>
      <c r="I11" s="166"/>
      <c r="J11" s="218" t="s">
        <v>13</v>
      </c>
      <c r="K11" s="179" t="s">
        <v>18</v>
      </c>
      <c r="L11" s="219"/>
      <c r="M11" s="173"/>
      <c r="P11" s="153" t="s">
        <v>510</v>
      </c>
      <c r="Q11" s="153" t="s">
        <v>511</v>
      </c>
      <c r="R11" s="153" t="s">
        <v>505</v>
      </c>
    </row>
    <row r="12" spans="1:31" ht="14.1">
      <c r="A12" s="423"/>
      <c r="B12" s="183" t="s">
        <v>512</v>
      </c>
      <c r="C12" s="173"/>
      <c r="D12" s="174"/>
      <c r="E12" s="175">
        <v>3900</v>
      </c>
      <c r="F12" s="174">
        <v>3000</v>
      </c>
      <c r="G12" s="166"/>
      <c r="H12" s="166" t="s">
        <v>499</v>
      </c>
      <c r="I12" s="166"/>
      <c r="J12" s="218"/>
      <c r="K12" s="179"/>
      <c r="L12" s="219"/>
      <c r="M12" s="173"/>
      <c r="O12" s="153" t="s">
        <v>513</v>
      </c>
      <c r="P12" s="153" t="s">
        <v>514</v>
      </c>
    </row>
    <row r="13" spans="1:31" s="149" customFormat="1" ht="14.1">
      <c r="A13" s="423"/>
      <c r="B13" s="173" t="s">
        <v>34</v>
      </c>
      <c r="C13" s="173" t="s">
        <v>35</v>
      </c>
      <c r="D13" s="178">
        <v>34964</v>
      </c>
      <c r="E13" s="175">
        <f>5*E10</f>
        <v>29500</v>
      </c>
      <c r="F13" s="181">
        <f>F10*F17</f>
        <v>30000</v>
      </c>
      <c r="G13" s="182">
        <v>36000</v>
      </c>
      <c r="H13" s="182" t="s">
        <v>499</v>
      </c>
      <c r="I13" s="182"/>
      <c r="J13" s="218" t="s">
        <v>13</v>
      </c>
      <c r="K13" s="179"/>
      <c r="L13" s="219"/>
      <c r="M13" s="173"/>
      <c r="N13" s="153"/>
      <c r="O13" s="153"/>
      <c r="P13" s="153"/>
      <c r="Q13" s="153"/>
      <c r="R13" s="153"/>
      <c r="S13" s="153"/>
      <c r="T13" s="153"/>
      <c r="U13" s="153"/>
      <c r="V13" s="153"/>
      <c r="W13" s="153"/>
      <c r="X13" s="153"/>
      <c r="Y13" s="153"/>
      <c r="Z13" s="153"/>
      <c r="AA13" s="153"/>
      <c r="AB13" s="153"/>
      <c r="AC13" s="153"/>
      <c r="AD13" s="153"/>
      <c r="AE13" s="153"/>
    </row>
    <row r="14" spans="1:31" s="150" customFormat="1" ht="14.1">
      <c r="A14" s="423"/>
      <c r="B14" s="183" t="s">
        <v>515</v>
      </c>
      <c r="C14" s="173"/>
      <c r="D14" s="174">
        <v>34</v>
      </c>
      <c r="E14" s="175"/>
      <c r="F14" s="174">
        <v>15</v>
      </c>
      <c r="G14" s="166"/>
      <c r="H14" s="166">
        <v>15</v>
      </c>
      <c r="I14" s="166" t="s">
        <v>516</v>
      </c>
      <c r="J14" s="218"/>
      <c r="K14" s="179"/>
      <c r="L14" s="219"/>
      <c r="M14" s="173"/>
    </row>
    <row r="15" spans="1:31" s="150" customFormat="1" ht="14.1">
      <c r="A15" s="423"/>
      <c r="B15" s="184" t="s">
        <v>517</v>
      </c>
      <c r="C15" s="168"/>
      <c r="D15" s="169"/>
      <c r="E15" s="170"/>
      <c r="F15" s="169"/>
      <c r="G15" s="171"/>
      <c r="H15" s="171"/>
      <c r="I15" s="171"/>
      <c r="J15" s="215"/>
      <c r="K15" s="215"/>
      <c r="L15" s="215"/>
      <c r="M15" s="215"/>
    </row>
    <row r="16" spans="1:31" s="150" customFormat="1" ht="14.1">
      <c r="A16" s="423"/>
      <c r="B16" s="184" t="s">
        <v>518</v>
      </c>
      <c r="C16" s="168"/>
      <c r="D16" s="169"/>
      <c r="E16" s="170"/>
      <c r="F16" s="169"/>
      <c r="G16" s="171"/>
      <c r="H16" s="171"/>
      <c r="I16" s="171"/>
      <c r="J16" s="215"/>
      <c r="K16" s="215"/>
      <c r="L16" s="215"/>
      <c r="M16" s="215"/>
    </row>
    <row r="17" spans="1:31" s="149" customFormat="1" ht="14.1">
      <c r="A17" s="423"/>
      <c r="B17" s="183" t="s">
        <v>519</v>
      </c>
      <c r="C17" s="173"/>
      <c r="D17" s="174">
        <v>5</v>
      </c>
      <c r="E17" s="175"/>
      <c r="F17" s="174">
        <v>5</v>
      </c>
      <c r="G17" s="166">
        <v>6</v>
      </c>
      <c r="H17" s="166" t="s">
        <v>499</v>
      </c>
      <c r="I17" s="166"/>
      <c r="J17" s="218"/>
      <c r="K17" s="179"/>
      <c r="L17" s="219"/>
      <c r="M17" s="173"/>
      <c r="N17" s="153"/>
      <c r="O17" s="153"/>
      <c r="P17" s="153"/>
      <c r="Q17" s="153"/>
      <c r="R17" s="153"/>
      <c r="S17" s="153"/>
      <c r="T17" s="153"/>
      <c r="U17" s="153"/>
      <c r="V17" s="153"/>
      <c r="W17" s="153"/>
      <c r="X17" s="153"/>
      <c r="Y17" s="153"/>
      <c r="Z17" s="153"/>
      <c r="AA17" s="153"/>
      <c r="AB17" s="153"/>
      <c r="AC17" s="153"/>
      <c r="AD17" s="153"/>
      <c r="AE17" s="153"/>
    </row>
    <row r="18" spans="1:31" s="149" customFormat="1" ht="14.1">
      <c r="A18" s="423"/>
      <c r="B18" s="173" t="s">
        <v>36</v>
      </c>
      <c r="C18" s="173" t="s">
        <v>37</v>
      </c>
      <c r="D18" s="185">
        <v>70363</v>
      </c>
      <c r="E18" s="175">
        <f>900*E6</f>
        <v>180000</v>
      </c>
      <c r="F18" s="364" t="s">
        <v>499</v>
      </c>
      <c r="G18" s="182">
        <v>18000</v>
      </c>
      <c r="H18" s="365" t="s">
        <v>499</v>
      </c>
      <c r="I18" s="182"/>
      <c r="J18" s="218" t="s">
        <v>13</v>
      </c>
      <c r="K18" s="179"/>
      <c r="L18" s="219"/>
      <c r="M18" s="173"/>
      <c r="N18" s="153"/>
      <c r="O18" s="153"/>
      <c r="P18" s="153"/>
      <c r="Q18" s="153"/>
      <c r="R18" s="153"/>
      <c r="S18" s="153"/>
      <c r="T18" s="153"/>
      <c r="U18" s="153"/>
      <c r="V18" s="153"/>
      <c r="W18" s="153"/>
      <c r="X18" s="153"/>
      <c r="Y18" s="153"/>
      <c r="Z18" s="153"/>
      <c r="AA18" s="153"/>
      <c r="AB18" s="153"/>
      <c r="AC18" s="153"/>
      <c r="AD18" s="153"/>
      <c r="AE18" s="153"/>
    </row>
    <row r="19" spans="1:31" s="149" customFormat="1" ht="14.1">
      <c r="A19" s="423"/>
      <c r="B19" s="183" t="s">
        <v>520</v>
      </c>
      <c r="C19" s="173"/>
      <c r="D19" s="178">
        <v>28603</v>
      </c>
      <c r="E19" s="175"/>
      <c r="F19" s="174">
        <f>D19</f>
        <v>28603</v>
      </c>
      <c r="G19" s="166"/>
      <c r="H19" s="166" t="s">
        <v>521</v>
      </c>
      <c r="I19" s="166"/>
      <c r="J19" s="218"/>
      <c r="K19" s="179"/>
      <c r="L19" s="219"/>
      <c r="M19" s="173"/>
      <c r="N19" s="153"/>
      <c r="O19" s="153"/>
      <c r="P19" s="153"/>
      <c r="Q19" s="153"/>
      <c r="R19" s="153"/>
      <c r="S19" s="153"/>
      <c r="T19" s="153"/>
      <c r="U19" s="153"/>
      <c r="V19" s="153"/>
      <c r="W19" s="153"/>
      <c r="X19" s="153"/>
      <c r="Y19" s="153"/>
      <c r="Z19" s="153"/>
      <c r="AA19" s="153"/>
      <c r="AB19" s="153"/>
      <c r="AC19" s="153"/>
      <c r="AD19" s="153"/>
      <c r="AE19" s="153"/>
    </row>
    <row r="20" spans="1:31" s="149" customFormat="1" ht="14.1">
      <c r="A20" s="424"/>
      <c r="B20" s="183" t="s">
        <v>522</v>
      </c>
      <c r="C20" s="173"/>
      <c r="D20" s="186">
        <f>D18/D6</f>
        <v>818.17441860465112</v>
      </c>
      <c r="E20" s="175">
        <v>900</v>
      </c>
      <c r="F20" s="174" t="s">
        <v>499</v>
      </c>
      <c r="G20" s="166">
        <v>900</v>
      </c>
      <c r="H20" s="166" t="s">
        <v>499</v>
      </c>
      <c r="I20" s="166"/>
      <c r="J20" s="218"/>
      <c r="K20" s="179"/>
      <c r="L20" s="219"/>
      <c r="M20" s="173"/>
      <c r="N20" s="153"/>
      <c r="O20" s="153"/>
      <c r="P20" s="153"/>
      <c r="Q20" s="153"/>
      <c r="R20" s="153"/>
      <c r="S20" s="153"/>
      <c r="T20" s="153"/>
      <c r="U20" s="153"/>
      <c r="V20" s="153"/>
      <c r="W20" s="153"/>
      <c r="X20" s="153"/>
      <c r="Y20" s="153"/>
      <c r="Z20" s="153"/>
      <c r="AA20" s="153"/>
      <c r="AB20" s="153"/>
      <c r="AC20" s="153"/>
      <c r="AD20" s="153"/>
      <c r="AE20" s="153"/>
    </row>
    <row r="21" spans="1:31" s="149" customFormat="1" ht="14.1">
      <c r="A21" s="422" t="s">
        <v>38</v>
      </c>
      <c r="B21" s="187" t="s">
        <v>523</v>
      </c>
      <c r="C21" s="188"/>
      <c r="D21" s="182">
        <v>277</v>
      </c>
      <c r="E21" s="181">
        <v>300</v>
      </c>
      <c r="F21" s="174" t="s">
        <v>499</v>
      </c>
      <c r="G21" s="166"/>
      <c r="H21" s="166" t="s">
        <v>499</v>
      </c>
      <c r="I21" s="166"/>
      <c r="J21" s="188"/>
      <c r="K21" s="188"/>
      <c r="L21" s="188"/>
      <c r="M21" s="188"/>
      <c r="N21" s="153"/>
      <c r="O21" s="153"/>
      <c r="P21" s="153"/>
      <c r="Q21" s="153"/>
      <c r="R21" s="153"/>
      <c r="S21" s="153"/>
      <c r="T21" s="153"/>
      <c r="U21" s="153"/>
      <c r="V21" s="153"/>
      <c r="W21" s="153"/>
      <c r="X21" s="153"/>
      <c r="Y21" s="153"/>
      <c r="Z21" s="153"/>
      <c r="AA21" s="153"/>
      <c r="AB21" s="153"/>
      <c r="AC21" s="153"/>
      <c r="AD21" s="153"/>
      <c r="AE21" s="153"/>
    </row>
    <row r="22" spans="1:31" s="149" customFormat="1" ht="14.1">
      <c r="A22" s="423"/>
      <c r="B22" s="189" t="s">
        <v>524</v>
      </c>
      <c r="C22" s="190"/>
      <c r="D22" s="191"/>
      <c r="E22" s="192"/>
      <c r="F22" s="169"/>
      <c r="G22" s="171"/>
      <c r="H22" s="171"/>
      <c r="I22" s="171"/>
      <c r="J22" s="190"/>
      <c r="K22" s="190"/>
      <c r="L22" s="190"/>
      <c r="M22" s="190"/>
      <c r="N22" s="153"/>
      <c r="O22" s="153"/>
      <c r="P22" s="153"/>
      <c r="Q22" s="153"/>
      <c r="R22" s="153"/>
      <c r="S22" s="153"/>
      <c r="T22" s="153"/>
      <c r="U22" s="153"/>
      <c r="V22" s="153"/>
      <c r="W22" s="153"/>
      <c r="X22" s="153"/>
      <c r="Y22" s="153"/>
      <c r="Z22" s="153"/>
      <c r="AA22" s="153"/>
      <c r="AB22" s="153"/>
      <c r="AC22" s="153"/>
      <c r="AD22" s="153"/>
      <c r="AE22" s="153"/>
    </row>
    <row r="23" spans="1:31" s="149" customFormat="1" ht="14.1">
      <c r="A23" s="423"/>
      <c r="B23" s="187" t="s">
        <v>39</v>
      </c>
      <c r="C23" s="188"/>
      <c r="D23" s="182">
        <v>11023</v>
      </c>
      <c r="E23" s="181">
        <f>E24*E10+E25</f>
        <v>17705</v>
      </c>
      <c r="F23" s="181">
        <f>F24*F10+F25</f>
        <v>18005</v>
      </c>
      <c r="G23" s="182">
        <v>180000</v>
      </c>
      <c r="H23" s="182" t="s">
        <v>499</v>
      </c>
      <c r="I23" s="182"/>
      <c r="J23" s="188"/>
      <c r="K23" s="220"/>
      <c r="L23" s="219"/>
      <c r="M23" s="173"/>
      <c r="N23" s="153"/>
      <c r="O23" s="153"/>
      <c r="P23" s="153"/>
      <c r="Q23" s="153"/>
      <c r="R23" s="153"/>
      <c r="S23" s="153"/>
      <c r="T23" s="153"/>
      <c r="U23" s="153"/>
      <c r="V23" s="153"/>
      <c r="W23" s="153"/>
      <c r="X23" s="153"/>
      <c r="Y23" s="153"/>
      <c r="Z23" s="153"/>
      <c r="AA23" s="153"/>
      <c r="AB23" s="153"/>
      <c r="AC23" s="153"/>
      <c r="AD23" s="153"/>
      <c r="AE23" s="153"/>
    </row>
    <row r="24" spans="1:31">
      <c r="A24" s="423"/>
      <c r="B24" s="193" t="s">
        <v>40</v>
      </c>
      <c r="C24" s="194"/>
      <c r="D24" s="185">
        <v>3</v>
      </c>
      <c r="E24" s="180">
        <v>3</v>
      </c>
      <c r="F24" s="180">
        <v>3</v>
      </c>
      <c r="G24" s="182">
        <v>3</v>
      </c>
      <c r="H24" s="182" t="s">
        <v>499</v>
      </c>
      <c r="I24" s="182"/>
      <c r="J24" s="194" t="s">
        <v>13</v>
      </c>
      <c r="K24" s="194"/>
      <c r="L24" s="173"/>
      <c r="M24" s="173"/>
    </row>
    <row r="25" spans="1:31" s="150" customFormat="1">
      <c r="A25" s="423"/>
      <c r="B25" s="193" t="s">
        <v>41</v>
      </c>
      <c r="C25" s="194"/>
      <c r="D25" s="185">
        <v>3</v>
      </c>
      <c r="E25" s="180">
        <v>5</v>
      </c>
      <c r="F25" s="174">
        <v>5</v>
      </c>
      <c r="G25" s="166"/>
      <c r="H25" s="166" t="s">
        <v>521</v>
      </c>
      <c r="I25" s="166" t="s">
        <v>525</v>
      </c>
      <c r="J25" s="194" t="s">
        <v>13</v>
      </c>
      <c r="K25" s="194"/>
      <c r="L25" s="173"/>
      <c r="M25" s="173"/>
    </row>
    <row r="26" spans="1:31" s="149" customFormat="1" ht="14.1">
      <c r="A26" s="423"/>
      <c r="B26" s="195" t="s">
        <v>42</v>
      </c>
      <c r="C26" s="196"/>
      <c r="D26" s="178">
        <v>1099359</v>
      </c>
      <c r="E26" s="181">
        <f>E27*E10</f>
        <v>885000</v>
      </c>
      <c r="F26" s="181">
        <v>1099359</v>
      </c>
      <c r="G26" s="182">
        <v>1650000</v>
      </c>
      <c r="H26" s="182" t="s">
        <v>499</v>
      </c>
      <c r="I26" s="182"/>
      <c r="J26" s="196"/>
      <c r="K26" s="221"/>
      <c r="L26" s="219"/>
      <c r="M26" s="173"/>
      <c r="N26" s="153"/>
      <c r="O26" s="153"/>
      <c r="P26" s="153"/>
      <c r="Q26" s="153"/>
      <c r="R26" s="153"/>
      <c r="S26" s="153"/>
      <c r="T26" s="153"/>
      <c r="U26" s="153"/>
      <c r="V26" s="153"/>
      <c r="W26" s="153"/>
      <c r="X26" s="153"/>
      <c r="Y26" s="153"/>
      <c r="Z26" s="153"/>
      <c r="AA26" s="153"/>
      <c r="AB26" s="153"/>
      <c r="AC26" s="153"/>
      <c r="AD26" s="153"/>
      <c r="AE26" s="153"/>
    </row>
    <row r="27" spans="1:31">
      <c r="A27" s="423"/>
      <c r="B27" s="193" t="s">
        <v>44</v>
      </c>
      <c r="C27" s="197"/>
      <c r="D27" s="185">
        <v>277</v>
      </c>
      <c r="E27" s="185">
        <v>150</v>
      </c>
      <c r="F27" s="174">
        <v>277</v>
      </c>
      <c r="G27" s="166">
        <v>275</v>
      </c>
      <c r="H27" s="166" t="s">
        <v>499</v>
      </c>
      <c r="I27" s="166"/>
      <c r="J27" s="366" t="s">
        <v>13</v>
      </c>
      <c r="K27" s="221"/>
      <c r="L27" s="219"/>
      <c r="M27" s="173"/>
    </row>
    <row r="28" spans="1:31" ht="14.1">
      <c r="A28" s="423"/>
      <c r="B28" s="193" t="s">
        <v>526</v>
      </c>
      <c r="C28" s="197"/>
      <c r="D28" s="178">
        <v>408</v>
      </c>
      <c r="E28" s="185">
        <v>300</v>
      </c>
      <c r="F28" s="174">
        <v>408</v>
      </c>
      <c r="G28" s="166"/>
      <c r="H28" s="198" t="s">
        <v>499</v>
      </c>
      <c r="I28" s="198"/>
      <c r="J28" s="366" t="s">
        <v>13</v>
      </c>
      <c r="K28" s="221"/>
      <c r="L28" s="219"/>
      <c r="M28" s="173"/>
    </row>
    <row r="29" spans="1:31">
      <c r="A29" s="423"/>
      <c r="B29" s="193" t="s">
        <v>46</v>
      </c>
      <c r="C29" s="197"/>
      <c r="D29" s="180"/>
      <c r="E29" s="185">
        <v>7</v>
      </c>
      <c r="F29" s="174" t="s">
        <v>499</v>
      </c>
      <c r="G29" s="166"/>
      <c r="H29" s="166" t="s">
        <v>499</v>
      </c>
      <c r="I29" s="166"/>
      <c r="J29" s="366" t="s">
        <v>47</v>
      </c>
      <c r="K29" s="221"/>
      <c r="L29" s="219"/>
      <c r="M29" s="173"/>
    </row>
    <row r="30" spans="1:31" s="149" customFormat="1" ht="14.1">
      <c r="A30" s="423"/>
      <c r="B30" s="199" t="s">
        <v>527</v>
      </c>
      <c r="C30" s="200"/>
      <c r="D30" s="201"/>
      <c r="E30" s="192"/>
      <c r="F30" s="192"/>
      <c r="G30" s="191"/>
      <c r="H30" s="191"/>
      <c r="I30" s="191"/>
      <c r="J30" s="200"/>
      <c r="K30" s="222"/>
      <c r="L30" s="217"/>
      <c r="M30" s="168"/>
      <c r="N30" s="153"/>
      <c r="O30" s="153"/>
      <c r="P30" s="153"/>
      <c r="Q30" s="153"/>
      <c r="R30" s="153"/>
      <c r="S30" s="153"/>
      <c r="T30" s="153"/>
      <c r="U30" s="153"/>
      <c r="V30" s="153"/>
      <c r="W30" s="153"/>
      <c r="X30" s="153"/>
      <c r="Y30" s="153"/>
      <c r="Z30" s="153"/>
      <c r="AA30" s="153"/>
      <c r="AB30" s="153"/>
      <c r="AC30" s="153"/>
      <c r="AD30" s="153"/>
      <c r="AE30" s="153"/>
    </row>
    <row r="31" spans="1:31">
      <c r="A31" s="423"/>
      <c r="B31" s="202" t="s">
        <v>44</v>
      </c>
      <c r="C31" s="203"/>
      <c r="D31" s="204"/>
      <c r="E31" s="204"/>
      <c r="F31" s="169"/>
      <c r="G31" s="171"/>
      <c r="H31" s="171"/>
      <c r="I31" s="171"/>
      <c r="J31" s="203"/>
      <c r="K31" s="222"/>
      <c r="L31" s="217"/>
      <c r="M31" s="168"/>
    </row>
    <row r="32" spans="1:31" ht="14.1">
      <c r="A32" s="423"/>
      <c r="B32" s="202" t="s">
        <v>526</v>
      </c>
      <c r="C32" s="203"/>
      <c r="D32" s="201"/>
      <c r="E32" s="204"/>
      <c r="F32" s="169"/>
      <c r="G32" s="171"/>
      <c r="H32" s="171"/>
      <c r="I32" s="223"/>
      <c r="J32" s="203"/>
      <c r="K32" s="222"/>
      <c r="L32" s="217"/>
      <c r="M32" s="168"/>
    </row>
    <row r="33" spans="1:31">
      <c r="A33" s="423"/>
      <c r="B33" s="202" t="s">
        <v>46</v>
      </c>
      <c r="C33" s="203"/>
      <c r="D33" s="205"/>
      <c r="E33" s="204"/>
      <c r="F33" s="169"/>
      <c r="G33" s="171"/>
      <c r="H33" s="171"/>
      <c r="I33" s="171"/>
      <c r="J33" s="203"/>
      <c r="K33" s="222"/>
      <c r="L33" s="217"/>
      <c r="M33" s="168"/>
    </row>
    <row r="34" spans="1:31" s="149" customFormat="1" ht="14.1">
      <c r="A34" s="423"/>
      <c r="B34" s="199" t="s">
        <v>528</v>
      </c>
      <c r="C34" s="200"/>
      <c r="D34" s="201"/>
      <c r="E34" s="192"/>
      <c r="F34" s="192"/>
      <c r="G34" s="191"/>
      <c r="H34" s="191"/>
      <c r="I34" s="191"/>
      <c r="J34" s="200"/>
      <c r="K34" s="222"/>
      <c r="L34" s="217"/>
      <c r="M34" s="168"/>
      <c r="N34" s="153"/>
      <c r="O34" s="153"/>
      <c r="P34" s="153"/>
      <c r="Q34" s="153"/>
      <c r="R34" s="153"/>
      <c r="S34" s="153"/>
      <c r="T34" s="153"/>
      <c r="U34" s="153"/>
      <c r="V34" s="153"/>
      <c r="W34" s="153"/>
      <c r="X34" s="153"/>
      <c r="Y34" s="153"/>
      <c r="Z34" s="153"/>
      <c r="AA34" s="153"/>
      <c r="AB34" s="153"/>
      <c r="AC34" s="153"/>
      <c r="AD34" s="153"/>
      <c r="AE34" s="153"/>
    </row>
    <row r="35" spans="1:31">
      <c r="A35" s="423"/>
      <c r="B35" s="202" t="s">
        <v>44</v>
      </c>
      <c r="C35" s="203"/>
      <c r="D35" s="204"/>
      <c r="E35" s="204"/>
      <c r="F35" s="169"/>
      <c r="G35" s="171"/>
      <c r="H35" s="171"/>
      <c r="I35" s="171"/>
      <c r="J35" s="203"/>
      <c r="K35" s="222"/>
      <c r="L35" s="217"/>
      <c r="M35" s="168"/>
    </row>
    <row r="36" spans="1:31" ht="14.1">
      <c r="A36" s="423"/>
      <c r="B36" s="202" t="s">
        <v>526</v>
      </c>
      <c r="C36" s="203"/>
      <c r="D36" s="201"/>
      <c r="E36" s="204"/>
      <c r="F36" s="169"/>
      <c r="G36" s="171"/>
      <c r="H36" s="171"/>
      <c r="I36" s="223"/>
      <c r="J36" s="203"/>
      <c r="K36" s="222"/>
      <c r="L36" s="217"/>
      <c r="M36" s="168"/>
    </row>
    <row r="37" spans="1:31">
      <c r="A37" s="423"/>
      <c r="B37" s="202" t="s">
        <v>46</v>
      </c>
      <c r="C37" s="203"/>
      <c r="D37" s="205"/>
      <c r="E37" s="204"/>
      <c r="F37" s="169"/>
      <c r="G37" s="171"/>
      <c r="H37" s="171"/>
      <c r="I37" s="171"/>
      <c r="J37" s="203"/>
      <c r="K37" s="222"/>
      <c r="L37" s="217"/>
      <c r="M37" s="168"/>
    </row>
    <row r="38" spans="1:31" s="149" customFormat="1" ht="14.1">
      <c r="A38" s="423"/>
      <c r="B38" s="195" t="s">
        <v>48</v>
      </c>
      <c r="C38" s="197"/>
      <c r="D38" s="182">
        <v>1151779</v>
      </c>
      <c r="E38" s="181">
        <f>E39*E10</f>
        <v>4720000</v>
      </c>
      <c r="F38" s="181">
        <f>F39*F10</f>
        <v>3000000</v>
      </c>
      <c r="G38" s="206">
        <v>2004000</v>
      </c>
      <c r="H38" s="206" t="s">
        <v>529</v>
      </c>
      <c r="I38" s="206"/>
      <c r="J38" s="197"/>
      <c r="K38" s="221"/>
      <c r="L38" s="219"/>
      <c r="M38" s="173"/>
      <c r="N38" s="153"/>
      <c r="O38" s="153"/>
      <c r="P38" s="153"/>
      <c r="Q38" s="153"/>
      <c r="R38" s="153"/>
      <c r="S38" s="153"/>
      <c r="T38" s="153"/>
      <c r="U38" s="153"/>
      <c r="V38" s="153"/>
      <c r="W38" s="153"/>
      <c r="X38" s="153"/>
      <c r="Y38" s="153"/>
      <c r="Z38" s="153"/>
      <c r="AA38" s="153"/>
      <c r="AB38" s="153"/>
      <c r="AC38" s="153"/>
      <c r="AD38" s="153"/>
      <c r="AE38" s="153"/>
    </row>
    <row r="39" spans="1:31" ht="14.1">
      <c r="A39" s="423"/>
      <c r="B39" s="193" t="s">
        <v>49</v>
      </c>
      <c r="C39" s="197"/>
      <c r="D39" s="186">
        <v>440</v>
      </c>
      <c r="E39" s="185">
        <v>800</v>
      </c>
      <c r="F39" s="174">
        <v>500</v>
      </c>
      <c r="G39" s="207">
        <v>304</v>
      </c>
      <c r="H39" s="207" t="s">
        <v>530</v>
      </c>
      <c r="I39" s="207"/>
      <c r="J39" s="366" t="s">
        <v>13</v>
      </c>
      <c r="K39" s="221"/>
      <c r="L39" s="219"/>
      <c r="M39" s="173"/>
    </row>
    <row r="40" spans="1:31" ht="14.1">
      <c r="A40" s="423"/>
      <c r="B40" s="193" t="s">
        <v>531</v>
      </c>
      <c r="C40" s="197"/>
      <c r="D40" s="178">
        <v>2141</v>
      </c>
      <c r="E40" s="185">
        <v>1200</v>
      </c>
      <c r="F40" s="174">
        <v>2141</v>
      </c>
      <c r="G40" s="166"/>
      <c r="H40" s="166" t="s">
        <v>529</v>
      </c>
      <c r="I40" s="166"/>
      <c r="J40" s="366" t="s">
        <v>13</v>
      </c>
      <c r="K40" s="221"/>
      <c r="L40" s="219"/>
      <c r="M40" s="173"/>
    </row>
    <row r="41" spans="1:31" s="150" customFormat="1" ht="14.1">
      <c r="A41" s="423"/>
      <c r="B41" s="202" t="s">
        <v>51</v>
      </c>
      <c r="C41" s="203"/>
      <c r="D41" s="204" t="s">
        <v>532</v>
      </c>
      <c r="E41" s="204">
        <v>70</v>
      </c>
      <c r="F41" s="169" t="s">
        <v>499</v>
      </c>
      <c r="G41" s="171"/>
      <c r="H41" s="170" t="s">
        <v>533</v>
      </c>
      <c r="I41" s="170">
        <v>71</v>
      </c>
      <c r="J41" s="367" t="s">
        <v>13</v>
      </c>
      <c r="K41" s="221"/>
      <c r="L41" s="219"/>
      <c r="M41" s="173"/>
    </row>
    <row r="42" spans="1:31" s="149" customFormat="1" ht="14.1">
      <c r="A42" s="423"/>
      <c r="B42" s="187" t="s">
        <v>52</v>
      </c>
      <c r="C42" s="173"/>
      <c r="D42" s="174"/>
      <c r="E42" s="175">
        <f>E43*E10</f>
        <v>2360000</v>
      </c>
      <c r="F42" s="364" t="s">
        <v>499</v>
      </c>
      <c r="G42" s="182">
        <v>2400000</v>
      </c>
      <c r="H42" s="365" t="s">
        <v>499</v>
      </c>
      <c r="I42" s="182"/>
      <c r="J42" s="218"/>
      <c r="K42" s="179"/>
      <c r="L42" s="219"/>
      <c r="M42" s="173"/>
      <c r="N42" s="153"/>
      <c r="O42" s="153"/>
      <c r="P42" s="153"/>
      <c r="Q42" s="153"/>
      <c r="R42" s="153"/>
      <c r="S42" s="153"/>
      <c r="T42" s="153"/>
      <c r="U42" s="153"/>
      <c r="V42" s="153"/>
      <c r="W42" s="153"/>
      <c r="X42" s="153"/>
      <c r="Y42" s="153"/>
      <c r="Z42" s="153"/>
      <c r="AA42" s="153"/>
      <c r="AB42" s="153"/>
      <c r="AC42" s="153"/>
      <c r="AD42" s="153"/>
      <c r="AE42" s="153"/>
    </row>
    <row r="43" spans="1:31">
      <c r="A43" s="423"/>
      <c r="B43" s="193" t="s">
        <v>53</v>
      </c>
      <c r="C43" s="173"/>
      <c r="D43" s="174" t="s">
        <v>532</v>
      </c>
      <c r="E43" s="180">
        <v>400</v>
      </c>
      <c r="F43" s="174" t="s">
        <v>499</v>
      </c>
      <c r="G43" s="166">
        <v>400</v>
      </c>
      <c r="H43" s="166" t="s">
        <v>499</v>
      </c>
      <c r="I43" s="166"/>
      <c r="J43" s="197" t="s">
        <v>54</v>
      </c>
      <c r="K43" s="179"/>
      <c r="L43" s="219"/>
      <c r="M43" s="173"/>
    </row>
    <row r="44" spans="1:31">
      <c r="A44" s="423"/>
      <c r="B44" s="193" t="s">
        <v>55</v>
      </c>
      <c r="C44" s="173"/>
      <c r="D44" s="174" t="s">
        <v>532</v>
      </c>
      <c r="E44" s="180">
        <v>600</v>
      </c>
      <c r="F44" s="174" t="s">
        <v>499</v>
      </c>
      <c r="G44" s="166"/>
      <c r="H44" s="166" t="s">
        <v>521</v>
      </c>
      <c r="I44" s="166"/>
      <c r="J44" s="366" t="s">
        <v>54</v>
      </c>
      <c r="K44" s="179"/>
      <c r="L44" s="219"/>
      <c r="M44" s="173"/>
    </row>
    <row r="45" spans="1:31" s="149" customFormat="1" ht="14.1">
      <c r="A45" s="423"/>
      <c r="B45" s="187" t="s">
        <v>534</v>
      </c>
      <c r="C45" s="173"/>
      <c r="D45" s="174">
        <v>336309</v>
      </c>
      <c r="E45" s="175">
        <f>(E46*E11)+E47*E12</f>
        <v>1470000</v>
      </c>
      <c r="F45" s="175">
        <f>(F46*F11)+F47*F12</f>
        <v>780000</v>
      </c>
      <c r="G45" s="166">
        <v>1584000</v>
      </c>
      <c r="H45" s="166" t="s">
        <v>499</v>
      </c>
      <c r="I45" s="166"/>
      <c r="J45" s="218"/>
      <c r="K45" s="179"/>
      <c r="L45" s="219"/>
      <c r="M45" s="173"/>
      <c r="N45" s="153"/>
      <c r="O45" s="153"/>
      <c r="P45" s="153"/>
      <c r="Q45" s="153"/>
      <c r="R45" s="153"/>
      <c r="S45" s="153"/>
      <c r="T45" s="153"/>
      <c r="U45" s="153"/>
      <c r="V45" s="153"/>
      <c r="W45" s="153"/>
      <c r="X45" s="153"/>
      <c r="Y45" s="153"/>
      <c r="Z45" s="153"/>
      <c r="AA45" s="153"/>
      <c r="AB45" s="153"/>
      <c r="AC45" s="153"/>
      <c r="AD45" s="153"/>
      <c r="AE45" s="153"/>
    </row>
    <row r="46" spans="1:31">
      <c r="A46" s="423"/>
      <c r="B46" s="193" t="s">
        <v>535</v>
      </c>
      <c r="C46" s="197"/>
      <c r="D46" s="186">
        <f>D45/D11</f>
        <v>127.48635329795299</v>
      </c>
      <c r="E46" s="180">
        <v>150</v>
      </c>
      <c r="F46" s="180">
        <v>130</v>
      </c>
      <c r="G46" s="182">
        <v>264</v>
      </c>
      <c r="H46" s="182" t="s">
        <v>499</v>
      </c>
      <c r="I46" s="182"/>
      <c r="J46" s="197" t="s">
        <v>54</v>
      </c>
      <c r="K46" s="219"/>
      <c r="L46" s="219"/>
      <c r="M46" s="173"/>
    </row>
    <row r="47" spans="1:31">
      <c r="A47" s="423"/>
      <c r="B47" s="193" t="s">
        <v>536</v>
      </c>
      <c r="C47" s="197"/>
      <c r="D47" s="180" t="s">
        <v>532</v>
      </c>
      <c r="E47" s="180">
        <v>300</v>
      </c>
      <c r="F47" s="180">
        <v>130</v>
      </c>
      <c r="G47" s="182"/>
      <c r="H47" s="182" t="s">
        <v>499</v>
      </c>
      <c r="I47" s="182"/>
      <c r="J47" s="197"/>
      <c r="K47" s="219"/>
      <c r="L47" s="219"/>
      <c r="M47" s="173"/>
    </row>
    <row r="48" spans="1:31" s="150" customFormat="1" ht="14.1">
      <c r="A48" s="423"/>
      <c r="B48" s="193" t="s">
        <v>58</v>
      </c>
      <c r="C48" s="197"/>
      <c r="D48" s="178">
        <v>1209</v>
      </c>
      <c r="E48" s="180">
        <v>600</v>
      </c>
      <c r="F48" s="174">
        <v>1209</v>
      </c>
      <c r="G48" s="166"/>
      <c r="H48" s="166" t="s">
        <v>521</v>
      </c>
      <c r="I48" s="166">
        <v>1212</v>
      </c>
      <c r="J48" s="366" t="s">
        <v>54</v>
      </c>
      <c r="K48" s="219"/>
      <c r="L48" s="219"/>
      <c r="M48" s="173"/>
    </row>
    <row r="49" spans="1:31" s="150" customFormat="1" ht="14.1">
      <c r="A49" s="423"/>
      <c r="B49" s="193" t="s">
        <v>59</v>
      </c>
      <c r="C49" s="197"/>
      <c r="D49" s="180">
        <v>100</v>
      </c>
      <c r="E49" s="180">
        <v>5</v>
      </c>
      <c r="F49" s="174">
        <v>100</v>
      </c>
      <c r="G49" s="166"/>
      <c r="H49" s="175" t="s">
        <v>537</v>
      </c>
      <c r="I49" s="175">
        <v>101</v>
      </c>
      <c r="J49" s="366" t="s">
        <v>13</v>
      </c>
      <c r="K49" s="219"/>
      <c r="L49" s="219"/>
      <c r="M49" s="173"/>
    </row>
    <row r="50" spans="1:31" s="150" customFormat="1">
      <c r="A50" s="423"/>
      <c r="B50" s="193" t="s">
        <v>538</v>
      </c>
      <c r="C50" s="197"/>
      <c r="D50" s="180">
        <v>16</v>
      </c>
      <c r="E50" s="180"/>
      <c r="F50" s="174">
        <v>16</v>
      </c>
      <c r="G50" s="166"/>
      <c r="H50" s="208" t="s">
        <v>533</v>
      </c>
      <c r="I50" s="208"/>
      <c r="J50" s="366" t="s">
        <v>13</v>
      </c>
      <c r="K50" s="219"/>
      <c r="L50" s="219"/>
      <c r="M50" s="173"/>
    </row>
    <row r="51" spans="1:31" s="149" customFormat="1" ht="14.1">
      <c r="A51" s="423"/>
      <c r="B51" s="187" t="s">
        <v>539</v>
      </c>
      <c r="C51" s="173"/>
      <c r="D51" s="182">
        <v>36336</v>
      </c>
      <c r="E51" s="175">
        <f>E45/8</f>
        <v>183750</v>
      </c>
      <c r="F51" s="364" t="s">
        <v>499</v>
      </c>
      <c r="G51" s="182">
        <v>234000</v>
      </c>
      <c r="H51" s="365" t="s">
        <v>499</v>
      </c>
      <c r="I51" s="182"/>
      <c r="J51" s="218"/>
      <c r="K51" s="179"/>
      <c r="L51" s="219"/>
      <c r="M51" s="173"/>
      <c r="N51" s="153"/>
      <c r="O51" s="153"/>
      <c r="P51" s="153"/>
      <c r="Q51" s="153"/>
      <c r="R51" s="153"/>
      <c r="S51" s="153"/>
      <c r="T51" s="153"/>
      <c r="U51" s="153"/>
      <c r="V51" s="153"/>
      <c r="W51" s="153"/>
      <c r="X51" s="153"/>
      <c r="Y51" s="153"/>
      <c r="Z51" s="153"/>
      <c r="AA51" s="153"/>
      <c r="AB51" s="153"/>
      <c r="AC51" s="153"/>
      <c r="AD51" s="153"/>
      <c r="AE51" s="153"/>
    </row>
    <row r="52" spans="1:31" s="150" customFormat="1" ht="14.1">
      <c r="A52" s="423"/>
      <c r="B52" s="193" t="s">
        <v>58</v>
      </c>
      <c r="C52" s="197"/>
      <c r="D52" s="178">
        <v>1035</v>
      </c>
      <c r="E52" s="180">
        <v>600</v>
      </c>
      <c r="F52" s="174">
        <v>1035</v>
      </c>
      <c r="G52" s="166"/>
      <c r="H52" s="166" t="s">
        <v>521</v>
      </c>
      <c r="I52" s="166">
        <v>1035</v>
      </c>
      <c r="J52" s="366" t="s">
        <v>54</v>
      </c>
      <c r="K52" s="219"/>
      <c r="L52" s="219"/>
      <c r="M52" s="173"/>
    </row>
    <row r="53" spans="1:31" ht="14.1">
      <c r="A53" s="423"/>
      <c r="B53" s="193" t="s">
        <v>59</v>
      </c>
      <c r="C53" s="197"/>
      <c r="D53" s="178">
        <v>11</v>
      </c>
      <c r="E53" s="180">
        <v>5</v>
      </c>
      <c r="F53" s="174">
        <v>11</v>
      </c>
      <c r="G53" s="166"/>
      <c r="H53" s="175" t="s">
        <v>537</v>
      </c>
      <c r="I53" s="175"/>
      <c r="J53" s="366" t="s">
        <v>13</v>
      </c>
      <c r="K53" s="219"/>
      <c r="L53" s="219"/>
      <c r="M53" s="173"/>
    </row>
    <row r="54" spans="1:31" s="149" customFormat="1" ht="14.1">
      <c r="A54" s="423"/>
      <c r="B54" s="187" t="s">
        <v>60</v>
      </c>
      <c r="C54" s="197"/>
      <c r="D54" s="209">
        <v>271511</v>
      </c>
      <c r="E54" s="181">
        <f>E55*E11+E56*E12</f>
        <v>1470000</v>
      </c>
      <c r="F54" s="181">
        <f>F55*F11+F56*F12</f>
        <v>720000</v>
      </c>
      <c r="G54" s="182">
        <v>1596000</v>
      </c>
      <c r="H54" s="182" t="s">
        <v>499</v>
      </c>
      <c r="I54" s="182"/>
      <c r="J54" s="197"/>
      <c r="K54" s="219"/>
      <c r="L54" s="219"/>
      <c r="M54" s="173"/>
      <c r="N54" s="153"/>
      <c r="O54" s="153"/>
      <c r="P54" s="153"/>
      <c r="Q54" s="153"/>
      <c r="R54" s="153"/>
      <c r="S54" s="153"/>
      <c r="T54" s="153"/>
      <c r="U54" s="153"/>
      <c r="V54" s="153"/>
      <c r="W54" s="153"/>
      <c r="X54" s="153"/>
      <c r="Y54" s="153"/>
      <c r="Z54" s="153"/>
      <c r="AA54" s="153"/>
      <c r="AB54" s="153"/>
      <c r="AC54" s="153"/>
      <c r="AD54" s="153"/>
      <c r="AE54" s="153"/>
    </row>
    <row r="55" spans="1:31" s="151" customFormat="1">
      <c r="A55" s="423"/>
      <c r="B55" s="193" t="s">
        <v>535</v>
      </c>
      <c r="C55" s="197"/>
      <c r="D55" s="210">
        <f>D54/D11</f>
        <v>102.92304776345716</v>
      </c>
      <c r="E55" s="180">
        <v>150</v>
      </c>
      <c r="F55" s="180">
        <v>120</v>
      </c>
      <c r="G55" s="182">
        <v>266</v>
      </c>
      <c r="H55" s="182" t="s">
        <v>499</v>
      </c>
      <c r="I55" s="182"/>
      <c r="J55" s="197" t="s">
        <v>54</v>
      </c>
      <c r="K55" s="219"/>
      <c r="L55" s="219"/>
      <c r="M55" s="173"/>
    </row>
    <row r="56" spans="1:31">
      <c r="A56" s="423"/>
      <c r="B56" s="193" t="s">
        <v>536</v>
      </c>
      <c r="C56" s="197"/>
      <c r="D56" s="180"/>
      <c r="E56" s="180">
        <v>300</v>
      </c>
      <c r="F56" s="180">
        <v>120</v>
      </c>
      <c r="G56" s="182"/>
      <c r="H56" s="182" t="s">
        <v>499</v>
      </c>
      <c r="I56" s="182"/>
      <c r="J56" s="197"/>
      <c r="K56" s="219"/>
      <c r="L56" s="219"/>
      <c r="M56" s="173"/>
    </row>
    <row r="57" spans="1:31" s="150" customFormat="1">
      <c r="A57" s="423"/>
      <c r="B57" s="193" t="s">
        <v>62</v>
      </c>
      <c r="C57" s="197"/>
      <c r="D57" s="211">
        <v>531</v>
      </c>
      <c r="E57" s="180">
        <v>600</v>
      </c>
      <c r="F57" s="180">
        <v>600</v>
      </c>
      <c r="G57" s="182"/>
      <c r="H57" s="182" t="s">
        <v>521</v>
      </c>
      <c r="I57" s="182">
        <v>607</v>
      </c>
      <c r="J57" s="366" t="s">
        <v>54</v>
      </c>
      <c r="K57" s="219"/>
      <c r="L57" s="219"/>
      <c r="M57" s="173"/>
    </row>
    <row r="58" spans="1:31" s="149" customFormat="1" ht="14.1">
      <c r="A58" s="423"/>
      <c r="B58" s="187" t="s">
        <v>63</v>
      </c>
      <c r="C58" s="197"/>
      <c r="D58" s="209">
        <v>24011</v>
      </c>
      <c r="E58" s="181">
        <f>E60*E45</f>
        <v>735000</v>
      </c>
      <c r="F58" s="181">
        <f>F60*F45</f>
        <v>390000</v>
      </c>
      <c r="G58" s="182">
        <v>804000</v>
      </c>
      <c r="H58" s="182" t="s">
        <v>499</v>
      </c>
      <c r="I58" s="182"/>
      <c r="J58" s="197"/>
      <c r="K58" s="219"/>
      <c r="L58" s="219"/>
      <c r="M58" s="173"/>
      <c r="N58" s="153"/>
      <c r="O58" s="153"/>
      <c r="P58" s="153"/>
      <c r="Q58" s="153"/>
      <c r="R58" s="153"/>
      <c r="S58" s="153"/>
      <c r="T58" s="153"/>
      <c r="U58" s="153"/>
      <c r="V58" s="153"/>
      <c r="W58" s="153"/>
      <c r="X58" s="153"/>
      <c r="Y58" s="153"/>
      <c r="Z58" s="153"/>
      <c r="AA58" s="153"/>
      <c r="AB58" s="153"/>
      <c r="AC58" s="153"/>
      <c r="AD58" s="153"/>
      <c r="AE58" s="153"/>
    </row>
    <row r="59" spans="1:31" ht="14.1">
      <c r="A59" s="423"/>
      <c r="B59" s="193" t="s">
        <v>540</v>
      </c>
      <c r="C59" s="197"/>
      <c r="D59" s="178">
        <v>251</v>
      </c>
      <c r="E59" s="180"/>
      <c r="F59" s="180">
        <v>251</v>
      </c>
      <c r="G59" s="182">
        <v>134</v>
      </c>
      <c r="H59" s="182" t="s">
        <v>521</v>
      </c>
      <c r="I59" s="182"/>
      <c r="J59" s="366" t="s">
        <v>13</v>
      </c>
      <c r="K59" s="219"/>
      <c r="L59" s="219"/>
      <c r="M59" s="173"/>
    </row>
    <row r="60" spans="1:31" ht="14.1">
      <c r="A60" s="423"/>
      <c r="B60" s="193" t="s">
        <v>64</v>
      </c>
      <c r="C60" s="197"/>
      <c r="D60" s="178">
        <v>3</v>
      </c>
      <c r="E60" s="180">
        <v>0.5</v>
      </c>
      <c r="F60" s="180">
        <v>0.5</v>
      </c>
      <c r="G60" s="182"/>
      <c r="H60" s="182" t="s">
        <v>499</v>
      </c>
      <c r="I60" s="182"/>
      <c r="J60" s="366" t="s">
        <v>13</v>
      </c>
      <c r="K60" s="219"/>
      <c r="L60" s="219"/>
      <c r="M60" s="173"/>
    </row>
    <row r="61" spans="1:31" ht="14.1">
      <c r="A61" s="423"/>
      <c r="B61" s="193" t="s">
        <v>65</v>
      </c>
      <c r="C61" s="197"/>
      <c r="D61" s="178">
        <v>99</v>
      </c>
      <c r="E61" s="180">
        <v>10</v>
      </c>
      <c r="F61" s="180">
        <v>99</v>
      </c>
      <c r="G61" s="182"/>
      <c r="H61" s="182" t="s">
        <v>521</v>
      </c>
      <c r="I61" s="182"/>
      <c r="J61" s="366" t="s">
        <v>13</v>
      </c>
      <c r="K61" s="219"/>
      <c r="L61" s="219"/>
      <c r="M61" s="173"/>
    </row>
    <row r="62" spans="1:31" s="149" customFormat="1" ht="14.1">
      <c r="A62" s="423"/>
      <c r="B62" s="187" t="s">
        <v>66</v>
      </c>
      <c r="C62" s="196"/>
      <c r="D62" s="209">
        <v>71646</v>
      </c>
      <c r="E62" s="181">
        <f>E63*E45</f>
        <v>2940000</v>
      </c>
      <c r="F62" s="181">
        <f>F63*F45</f>
        <v>1560000</v>
      </c>
      <c r="G62" s="182">
        <v>3078000</v>
      </c>
      <c r="H62" s="182" t="s">
        <v>499</v>
      </c>
      <c r="I62" s="182"/>
      <c r="J62" s="196"/>
      <c r="K62" s="219"/>
      <c r="L62" s="219"/>
      <c r="M62" s="173"/>
      <c r="N62" s="153"/>
      <c r="O62" s="153"/>
      <c r="P62" s="153"/>
      <c r="Q62" s="153"/>
      <c r="R62" s="153"/>
      <c r="S62" s="153"/>
      <c r="T62" s="153"/>
      <c r="U62" s="153"/>
      <c r="V62" s="153"/>
      <c r="W62" s="153"/>
      <c r="X62" s="153"/>
      <c r="Y62" s="153"/>
      <c r="Z62" s="153"/>
      <c r="AA62" s="153"/>
      <c r="AB62" s="153"/>
      <c r="AC62" s="153"/>
      <c r="AD62" s="153"/>
      <c r="AE62" s="153"/>
    </row>
    <row r="63" spans="1:31">
      <c r="A63" s="423"/>
      <c r="B63" s="193" t="s">
        <v>67</v>
      </c>
      <c r="C63" s="197"/>
      <c r="D63" s="180">
        <v>2</v>
      </c>
      <c r="E63" s="180">
        <v>2</v>
      </c>
      <c r="F63" s="180">
        <v>2</v>
      </c>
      <c r="G63" s="182"/>
      <c r="H63" s="182" t="s">
        <v>499</v>
      </c>
      <c r="I63" s="182"/>
      <c r="J63" s="366" t="s">
        <v>68</v>
      </c>
      <c r="K63" s="219"/>
      <c r="L63" s="219"/>
      <c r="M63" s="173"/>
    </row>
    <row r="64" spans="1:31" s="150" customFormat="1" ht="14.1">
      <c r="A64" s="423"/>
      <c r="B64" s="193" t="s">
        <v>69</v>
      </c>
      <c r="C64" s="197"/>
      <c r="D64" s="180">
        <v>10</v>
      </c>
      <c r="E64" s="368" t="s">
        <v>70</v>
      </c>
      <c r="F64" s="368" t="s">
        <v>70</v>
      </c>
      <c r="G64" s="182"/>
      <c r="H64" s="364" t="s">
        <v>533</v>
      </c>
      <c r="I64" s="181">
        <v>10</v>
      </c>
      <c r="J64" s="366" t="s">
        <v>68</v>
      </c>
      <c r="K64" s="221"/>
      <c r="L64" s="219"/>
      <c r="M64" s="173"/>
    </row>
    <row r="65" spans="1:31" s="150" customFormat="1" ht="14.1">
      <c r="A65" s="423"/>
      <c r="B65" s="193" t="s">
        <v>541</v>
      </c>
      <c r="C65" s="197"/>
      <c r="D65" s="180">
        <v>80</v>
      </c>
      <c r="E65" s="180"/>
      <c r="F65" s="180">
        <v>80</v>
      </c>
      <c r="G65" s="182"/>
      <c r="H65" s="181" t="s">
        <v>533</v>
      </c>
      <c r="I65" s="181">
        <v>100</v>
      </c>
      <c r="J65" s="197"/>
      <c r="K65" s="221"/>
      <c r="L65" s="219"/>
      <c r="M65" s="173"/>
    </row>
    <row r="66" spans="1:31" ht="14.1">
      <c r="A66" s="423"/>
      <c r="B66" s="193" t="s">
        <v>71</v>
      </c>
      <c r="C66" s="197"/>
      <c r="D66" s="211">
        <v>6</v>
      </c>
      <c r="E66" s="180">
        <v>1</v>
      </c>
      <c r="F66" s="180">
        <v>1</v>
      </c>
      <c r="G66" s="182"/>
      <c r="H66" s="181" t="s">
        <v>533</v>
      </c>
      <c r="I66" s="181"/>
      <c r="J66" s="366" t="s">
        <v>68</v>
      </c>
      <c r="K66" s="221"/>
      <c r="L66" s="219"/>
      <c r="M66" s="173"/>
    </row>
    <row r="67" spans="1:31" s="150" customFormat="1" ht="14.1">
      <c r="A67" s="423"/>
      <c r="B67" s="193" t="s">
        <v>72</v>
      </c>
      <c r="C67" s="197"/>
      <c r="D67" s="211">
        <v>6</v>
      </c>
      <c r="E67" s="180">
        <v>10</v>
      </c>
      <c r="F67" s="180">
        <v>10</v>
      </c>
      <c r="G67" s="182"/>
      <c r="H67" s="181" t="s">
        <v>533</v>
      </c>
      <c r="I67" s="181">
        <v>10</v>
      </c>
      <c r="J67" s="366" t="s">
        <v>68</v>
      </c>
      <c r="K67" s="221"/>
      <c r="L67" s="219"/>
      <c r="M67" s="173"/>
    </row>
    <row r="68" spans="1:31" s="149" customFormat="1" ht="14.1">
      <c r="A68" s="423"/>
      <c r="B68" s="187" t="s">
        <v>73</v>
      </c>
      <c r="C68" s="196"/>
      <c r="D68" s="209">
        <v>92428</v>
      </c>
      <c r="E68" s="181">
        <f>E70*E45</f>
        <v>4410000</v>
      </c>
      <c r="F68" s="181">
        <f>F70*F45</f>
        <v>2340000</v>
      </c>
      <c r="G68" s="182">
        <v>4608000</v>
      </c>
      <c r="H68" s="182" t="s">
        <v>499</v>
      </c>
      <c r="I68" s="182"/>
      <c r="J68" s="196"/>
      <c r="K68" s="221"/>
      <c r="L68" s="219"/>
      <c r="M68" s="173"/>
      <c r="N68" s="153"/>
      <c r="O68" s="153"/>
      <c r="P68" s="153"/>
      <c r="Q68" s="153"/>
      <c r="R68" s="153"/>
      <c r="S68" s="153"/>
      <c r="T68" s="153"/>
      <c r="U68" s="153"/>
      <c r="V68" s="153"/>
      <c r="W68" s="153"/>
      <c r="X68" s="153"/>
      <c r="Y68" s="153"/>
      <c r="Z68" s="153"/>
      <c r="AA68" s="153"/>
      <c r="AB68" s="153"/>
      <c r="AC68" s="153"/>
      <c r="AD68" s="153"/>
      <c r="AE68" s="153"/>
    </row>
    <row r="69" spans="1:31" s="150" customFormat="1">
      <c r="A69" s="423"/>
      <c r="B69" s="193" t="s">
        <v>542</v>
      </c>
      <c r="C69" s="197"/>
      <c r="D69" s="180">
        <v>761</v>
      </c>
      <c r="E69" s="180"/>
      <c r="F69" s="180">
        <v>761</v>
      </c>
      <c r="G69" s="182">
        <v>768</v>
      </c>
      <c r="H69" s="182" t="s">
        <v>499</v>
      </c>
      <c r="I69" s="182">
        <v>776</v>
      </c>
      <c r="J69" s="197"/>
      <c r="K69" s="221"/>
      <c r="L69" s="219"/>
      <c r="M69" s="173"/>
    </row>
    <row r="70" spans="1:31">
      <c r="A70" s="423"/>
      <c r="B70" s="193" t="s">
        <v>74</v>
      </c>
      <c r="C70" s="197"/>
      <c r="D70" s="180">
        <v>3</v>
      </c>
      <c r="E70" s="180">
        <v>3</v>
      </c>
      <c r="F70" s="180">
        <v>3</v>
      </c>
      <c r="G70" s="182"/>
      <c r="H70" s="182" t="s">
        <v>499</v>
      </c>
      <c r="I70" s="182"/>
      <c r="J70" s="366" t="s">
        <v>68</v>
      </c>
      <c r="K70" s="221"/>
      <c r="L70" s="219"/>
      <c r="M70" s="173"/>
    </row>
    <row r="71" spans="1:31" s="150" customFormat="1" ht="14.1">
      <c r="A71" s="423"/>
      <c r="B71" s="193" t="s">
        <v>75</v>
      </c>
      <c r="C71" s="197"/>
      <c r="D71" s="178">
        <v>457</v>
      </c>
      <c r="E71" s="180">
        <v>100</v>
      </c>
      <c r="F71" s="174">
        <v>457</v>
      </c>
      <c r="G71" s="166"/>
      <c r="H71" s="166" t="s">
        <v>521</v>
      </c>
      <c r="I71" s="166">
        <v>466</v>
      </c>
      <c r="J71" s="366" t="s">
        <v>68</v>
      </c>
      <c r="K71" s="221"/>
      <c r="L71" s="219"/>
      <c r="M71" s="173"/>
    </row>
    <row r="72" spans="1:31" s="150" customFormat="1" ht="14.1">
      <c r="A72" s="423"/>
      <c r="B72" s="193" t="s">
        <v>543</v>
      </c>
      <c r="C72" s="197"/>
      <c r="D72" s="178">
        <v>100</v>
      </c>
      <c r="E72" s="180"/>
      <c r="F72" s="174">
        <v>100</v>
      </c>
      <c r="G72" s="166"/>
      <c r="H72" s="175" t="s">
        <v>533</v>
      </c>
      <c r="I72" s="175">
        <v>97</v>
      </c>
      <c r="J72" s="197"/>
      <c r="K72" s="221"/>
      <c r="L72" s="219"/>
      <c r="M72" s="173"/>
    </row>
    <row r="73" spans="1:31" ht="14.1">
      <c r="A73" s="423"/>
      <c r="B73" s="187" t="s">
        <v>544</v>
      </c>
      <c r="C73" s="196"/>
      <c r="D73" s="209">
        <v>78039</v>
      </c>
      <c r="E73" s="181"/>
      <c r="F73" s="181">
        <f>F68*0.6</f>
        <v>1404000</v>
      </c>
      <c r="G73" s="182">
        <v>1980000</v>
      </c>
      <c r="H73" s="182" t="s">
        <v>499</v>
      </c>
      <c r="I73" s="182"/>
      <c r="J73" s="196"/>
      <c r="K73" s="221"/>
      <c r="L73" s="219"/>
      <c r="M73" s="173"/>
    </row>
    <row r="74" spans="1:31" s="150" customFormat="1" ht="14.1">
      <c r="A74" s="423"/>
      <c r="B74" s="193" t="s">
        <v>545</v>
      </c>
      <c r="C74" s="197"/>
      <c r="D74" s="178">
        <v>559</v>
      </c>
      <c r="E74" s="180"/>
      <c r="F74" s="174">
        <v>559</v>
      </c>
      <c r="G74" s="166"/>
      <c r="H74" s="166" t="s">
        <v>521</v>
      </c>
      <c r="I74" s="166">
        <v>560</v>
      </c>
      <c r="J74" s="197"/>
      <c r="K74" s="221"/>
      <c r="L74" s="219"/>
      <c r="M74" s="173"/>
    </row>
    <row r="75" spans="1:31" s="150" customFormat="1" ht="14.1">
      <c r="A75" s="423"/>
      <c r="B75" s="193" t="s">
        <v>546</v>
      </c>
      <c r="C75" s="197"/>
      <c r="D75" s="178">
        <v>437</v>
      </c>
      <c r="E75" s="180"/>
      <c r="F75" s="174">
        <v>437</v>
      </c>
      <c r="G75" s="166"/>
      <c r="H75" s="166" t="s">
        <v>521</v>
      </c>
      <c r="I75" s="166">
        <v>466</v>
      </c>
      <c r="J75" s="197"/>
      <c r="K75" s="221"/>
      <c r="L75" s="219"/>
      <c r="M75" s="173"/>
    </row>
    <row r="76" spans="1:31" s="149" customFormat="1" ht="14.1">
      <c r="A76" s="423"/>
      <c r="B76" s="187" t="s">
        <v>76</v>
      </c>
      <c r="C76" s="197"/>
      <c r="D76" s="368" t="s">
        <v>532</v>
      </c>
      <c r="E76" s="181">
        <f>E68+E62</f>
        <v>7350000</v>
      </c>
      <c r="F76" s="181">
        <f>F68</f>
        <v>2340000</v>
      </c>
      <c r="G76" s="182">
        <v>5670000</v>
      </c>
      <c r="H76" s="182" t="s">
        <v>499</v>
      </c>
      <c r="I76" s="182"/>
      <c r="J76" s="197"/>
      <c r="K76" s="221"/>
      <c r="L76" s="219"/>
      <c r="M76" s="173"/>
      <c r="N76" s="153"/>
      <c r="O76" s="153"/>
      <c r="P76" s="153"/>
      <c r="Q76" s="153"/>
      <c r="R76" s="153"/>
      <c r="S76" s="153"/>
      <c r="T76" s="153"/>
      <c r="U76" s="153"/>
      <c r="V76" s="153"/>
      <c r="W76" s="153"/>
      <c r="X76" s="153"/>
      <c r="Y76" s="153"/>
      <c r="Z76" s="153"/>
      <c r="AA76" s="153"/>
      <c r="AB76" s="153"/>
      <c r="AC76" s="153"/>
      <c r="AD76" s="153"/>
      <c r="AE76" s="153"/>
    </row>
    <row r="77" spans="1:31">
      <c r="A77" s="423"/>
      <c r="B77" s="193" t="s">
        <v>77</v>
      </c>
      <c r="C77" s="197"/>
      <c r="D77" s="368" t="s">
        <v>532</v>
      </c>
      <c r="E77" s="180">
        <v>1</v>
      </c>
      <c r="F77" s="180">
        <v>1</v>
      </c>
      <c r="G77" s="182"/>
      <c r="H77" s="182" t="s">
        <v>499</v>
      </c>
      <c r="I77" s="182"/>
      <c r="J77" s="366" t="s">
        <v>68</v>
      </c>
      <c r="K77" s="221"/>
      <c r="L77" s="219"/>
      <c r="M77" s="173"/>
    </row>
    <row r="78" spans="1:31" s="150" customFormat="1" ht="14.1">
      <c r="A78" s="423"/>
      <c r="B78" s="193" t="s">
        <v>78</v>
      </c>
      <c r="C78" s="197"/>
      <c r="D78" s="368" t="s">
        <v>532</v>
      </c>
      <c r="E78" s="180">
        <v>10</v>
      </c>
      <c r="F78" s="180">
        <v>10</v>
      </c>
      <c r="G78" s="182"/>
      <c r="H78" s="181" t="s">
        <v>533</v>
      </c>
      <c r="I78" s="181">
        <v>10</v>
      </c>
      <c r="J78" s="366" t="s">
        <v>68</v>
      </c>
      <c r="K78" s="221"/>
      <c r="L78" s="219"/>
      <c r="M78" s="173"/>
    </row>
    <row r="79" spans="1:31" ht="14.1">
      <c r="A79" s="423"/>
      <c r="B79" s="187" t="s">
        <v>547</v>
      </c>
      <c r="C79" s="197"/>
      <c r="D79" s="209">
        <v>78846</v>
      </c>
      <c r="E79" s="181"/>
      <c r="F79" s="181">
        <f>F45*0.6</f>
        <v>468000</v>
      </c>
      <c r="G79" s="182">
        <v>1578000</v>
      </c>
      <c r="H79" s="182" t="s">
        <v>499</v>
      </c>
      <c r="I79" s="182"/>
      <c r="J79" s="197"/>
      <c r="K79" s="221"/>
      <c r="L79" s="219"/>
      <c r="M79" s="173"/>
    </row>
    <row r="80" spans="1:31">
      <c r="A80" s="423"/>
      <c r="B80" s="193" t="s">
        <v>548</v>
      </c>
      <c r="C80" s="197"/>
      <c r="D80" s="180">
        <v>700</v>
      </c>
      <c r="E80" s="180"/>
      <c r="F80" s="174">
        <v>700</v>
      </c>
      <c r="G80" s="166"/>
      <c r="H80" s="166" t="s">
        <v>521</v>
      </c>
      <c r="I80" s="166"/>
      <c r="J80" s="197"/>
      <c r="K80" s="221"/>
      <c r="L80" s="219"/>
      <c r="M80" s="173"/>
    </row>
    <row r="81" spans="1:31" s="149" customFormat="1" ht="14.1">
      <c r="A81" s="423"/>
      <c r="B81" s="187" t="s">
        <v>549</v>
      </c>
      <c r="C81" s="197"/>
      <c r="D81" s="209">
        <v>153837</v>
      </c>
      <c r="E81" s="181"/>
      <c r="F81" s="181">
        <f>F45*0.4*F83</f>
        <v>1560000</v>
      </c>
      <c r="G81" s="182"/>
      <c r="H81" s="182" t="s">
        <v>529</v>
      </c>
      <c r="I81" s="182"/>
      <c r="J81" s="197"/>
      <c r="K81" s="221"/>
      <c r="L81" s="219"/>
      <c r="M81" s="173"/>
      <c r="N81" s="153"/>
      <c r="O81" s="153"/>
      <c r="P81" s="153"/>
      <c r="Q81" s="153"/>
      <c r="R81" s="153"/>
      <c r="S81" s="153"/>
      <c r="T81" s="153"/>
      <c r="U81" s="153"/>
      <c r="V81" s="153"/>
      <c r="W81" s="153"/>
      <c r="X81" s="153"/>
      <c r="Y81" s="153"/>
      <c r="Z81" s="153"/>
      <c r="AA81" s="153"/>
      <c r="AB81" s="153"/>
      <c r="AC81" s="153"/>
      <c r="AD81" s="153"/>
      <c r="AE81" s="153"/>
    </row>
    <row r="82" spans="1:31" ht="14.1">
      <c r="A82" s="423"/>
      <c r="B82" s="193" t="s">
        <v>550</v>
      </c>
      <c r="C82" s="224"/>
      <c r="D82" s="178">
        <v>790</v>
      </c>
      <c r="E82" s="224"/>
      <c r="F82" s="180">
        <v>790</v>
      </c>
      <c r="G82" s="225"/>
      <c r="H82" s="225" t="s">
        <v>529</v>
      </c>
      <c r="I82" s="225"/>
      <c r="J82" s="224"/>
      <c r="K82" s="221"/>
      <c r="L82" s="219"/>
      <c r="M82" s="173"/>
    </row>
    <row r="83" spans="1:31">
      <c r="A83" s="423"/>
      <c r="B83" s="193" t="s">
        <v>551</v>
      </c>
      <c r="C83" s="197"/>
      <c r="D83" s="180">
        <v>5</v>
      </c>
      <c r="E83" s="180">
        <v>10</v>
      </c>
      <c r="F83" s="180">
        <v>5</v>
      </c>
      <c r="G83" s="182"/>
      <c r="H83" s="182" t="s">
        <v>552</v>
      </c>
      <c r="I83" s="182"/>
      <c r="J83" s="366" t="s">
        <v>68</v>
      </c>
      <c r="K83" s="221"/>
      <c r="L83" s="219"/>
      <c r="M83" s="173"/>
    </row>
    <row r="84" spans="1:31" ht="14.1">
      <c r="A84" s="423"/>
      <c r="B84" s="193" t="s">
        <v>81</v>
      </c>
      <c r="C84" s="197"/>
      <c r="D84" s="178">
        <v>100</v>
      </c>
      <c r="E84" s="180">
        <v>24</v>
      </c>
      <c r="F84" s="180">
        <v>24</v>
      </c>
      <c r="G84" s="182"/>
      <c r="H84" s="181" t="s">
        <v>533</v>
      </c>
      <c r="I84" s="181"/>
      <c r="J84" s="366" t="s">
        <v>68</v>
      </c>
      <c r="K84" s="221"/>
      <c r="L84" s="219"/>
      <c r="M84" s="173"/>
    </row>
    <row r="85" spans="1:31" s="149" customFormat="1" ht="14.1">
      <c r="A85" s="423"/>
      <c r="B85" s="195" t="s">
        <v>553</v>
      </c>
      <c r="C85" s="197"/>
      <c r="D85" s="209">
        <v>502694</v>
      </c>
      <c r="E85" s="181">
        <f>E45*E87</f>
        <v>4410000</v>
      </c>
      <c r="F85" s="181">
        <f>F45*F87</f>
        <v>1560000</v>
      </c>
      <c r="G85" s="182">
        <v>4626000</v>
      </c>
      <c r="H85" s="182" t="s">
        <v>499</v>
      </c>
      <c r="I85" s="182"/>
      <c r="J85" s="197"/>
      <c r="K85" s="221"/>
      <c r="L85" s="219"/>
      <c r="M85" s="173"/>
      <c r="N85" s="153"/>
      <c r="O85" s="153"/>
      <c r="P85" s="153"/>
      <c r="Q85" s="153"/>
      <c r="R85" s="153"/>
      <c r="S85" s="153"/>
      <c r="T85" s="153"/>
      <c r="U85" s="153"/>
      <c r="V85" s="153"/>
      <c r="W85" s="153"/>
      <c r="X85" s="153"/>
      <c r="Y85" s="153"/>
      <c r="Z85" s="153"/>
      <c r="AA85" s="153"/>
      <c r="AB85" s="153"/>
      <c r="AC85" s="153"/>
      <c r="AD85" s="153"/>
      <c r="AE85" s="153"/>
    </row>
    <row r="86" spans="1:31" s="150" customFormat="1" ht="14.1">
      <c r="A86" s="423"/>
      <c r="B86" s="193" t="s">
        <v>550</v>
      </c>
      <c r="C86" s="197"/>
      <c r="D86" s="178">
        <v>2687</v>
      </c>
      <c r="E86" s="180"/>
      <c r="F86" s="180">
        <v>2687</v>
      </c>
      <c r="G86" s="182"/>
      <c r="H86" s="182" t="s">
        <v>521</v>
      </c>
      <c r="I86" s="182">
        <v>2700</v>
      </c>
      <c r="J86" s="197"/>
      <c r="K86" s="221"/>
      <c r="L86" s="219"/>
      <c r="M86" s="173"/>
    </row>
    <row r="87" spans="1:31">
      <c r="A87" s="423"/>
      <c r="B87" s="193" t="s">
        <v>80</v>
      </c>
      <c r="C87" s="197"/>
      <c r="D87" s="180">
        <v>2</v>
      </c>
      <c r="E87" s="180">
        <v>3</v>
      </c>
      <c r="F87" s="180">
        <v>2</v>
      </c>
      <c r="G87" s="182"/>
      <c r="H87" s="182" t="s">
        <v>499</v>
      </c>
      <c r="I87" s="182"/>
      <c r="J87" s="366" t="s">
        <v>68</v>
      </c>
      <c r="K87" s="221"/>
      <c r="L87" s="219"/>
      <c r="M87" s="173"/>
    </row>
    <row r="88" spans="1:31" s="150" customFormat="1" ht="14.1">
      <c r="A88" s="423"/>
      <c r="B88" s="193" t="s">
        <v>81</v>
      </c>
      <c r="C88" s="197"/>
      <c r="D88" s="178">
        <v>106</v>
      </c>
      <c r="E88" s="180">
        <v>20</v>
      </c>
      <c r="F88" s="180">
        <v>106</v>
      </c>
      <c r="G88" s="182"/>
      <c r="H88" s="182" t="s">
        <v>521</v>
      </c>
      <c r="I88" s="182">
        <v>109</v>
      </c>
      <c r="J88" s="366" t="s">
        <v>68</v>
      </c>
      <c r="K88" s="221"/>
      <c r="L88" s="219"/>
      <c r="M88" s="173"/>
    </row>
    <row r="89" spans="1:31" s="149" customFormat="1" ht="14.1">
      <c r="A89" s="423"/>
      <c r="B89" s="195" t="s">
        <v>554</v>
      </c>
      <c r="C89" s="197"/>
      <c r="D89" s="209">
        <v>224604</v>
      </c>
      <c r="E89" s="181">
        <f>E49*E91</f>
        <v>0</v>
      </c>
      <c r="F89" s="181">
        <f>F54*F91</f>
        <v>720000</v>
      </c>
      <c r="G89" s="182">
        <v>1596000</v>
      </c>
      <c r="H89" s="182" t="s">
        <v>499</v>
      </c>
      <c r="I89" s="182"/>
      <c r="J89" s="197"/>
      <c r="K89" s="221"/>
      <c r="L89" s="219"/>
      <c r="M89" s="173"/>
      <c r="N89" s="153"/>
      <c r="O89" s="153"/>
      <c r="P89" s="153"/>
      <c r="Q89" s="153"/>
      <c r="R89" s="153"/>
      <c r="S89" s="153"/>
      <c r="T89" s="153"/>
      <c r="U89" s="153"/>
      <c r="V89" s="153"/>
      <c r="W89" s="153"/>
      <c r="X89" s="153"/>
      <c r="Y89" s="153"/>
      <c r="Z89" s="153"/>
      <c r="AA89" s="153"/>
      <c r="AB89" s="153"/>
      <c r="AC89" s="153"/>
      <c r="AD89" s="153"/>
      <c r="AE89" s="153"/>
    </row>
    <row r="90" spans="1:31" s="150" customFormat="1" ht="14.1">
      <c r="A90" s="423"/>
      <c r="B90" s="193" t="s">
        <v>550</v>
      </c>
      <c r="C90" s="197"/>
      <c r="D90" s="178">
        <v>482</v>
      </c>
      <c r="E90" s="180"/>
      <c r="F90" s="180">
        <v>482</v>
      </c>
      <c r="G90" s="182"/>
      <c r="H90" s="182" t="s">
        <v>521</v>
      </c>
      <c r="I90" s="182">
        <v>607</v>
      </c>
      <c r="J90" s="197"/>
      <c r="K90" s="221"/>
      <c r="L90" s="219"/>
      <c r="M90" s="173"/>
    </row>
    <row r="91" spans="1:31" ht="14.1">
      <c r="A91" s="423"/>
      <c r="B91" s="193" t="s">
        <v>80</v>
      </c>
      <c r="C91" s="197"/>
      <c r="D91" s="178">
        <v>1</v>
      </c>
      <c r="E91" s="180"/>
      <c r="F91" s="180">
        <v>1</v>
      </c>
      <c r="G91" s="182"/>
      <c r="H91" s="182" t="s">
        <v>499</v>
      </c>
      <c r="I91" s="182"/>
      <c r="J91" s="366" t="s">
        <v>68</v>
      </c>
      <c r="K91" s="221"/>
      <c r="L91" s="219"/>
      <c r="M91" s="173"/>
    </row>
    <row r="92" spans="1:31" s="152" customFormat="1" ht="14.1">
      <c r="A92" s="423"/>
      <c r="B92" s="226" t="s">
        <v>81</v>
      </c>
      <c r="C92" s="227"/>
      <c r="D92" s="228">
        <v>46</v>
      </c>
      <c r="E92" s="229"/>
      <c r="F92" s="229">
        <v>46</v>
      </c>
      <c r="G92" s="229"/>
      <c r="H92" s="229" t="s">
        <v>521</v>
      </c>
      <c r="I92" s="229"/>
      <c r="J92" s="369" t="s">
        <v>68</v>
      </c>
      <c r="K92" s="230"/>
      <c r="L92" s="231"/>
      <c r="M92" s="232"/>
    </row>
    <row r="93" spans="1:31" ht="14.1">
      <c r="A93" s="423"/>
      <c r="B93" s="195" t="s">
        <v>555</v>
      </c>
      <c r="C93" s="197"/>
      <c r="D93" s="209">
        <v>709986</v>
      </c>
      <c r="E93" s="181"/>
      <c r="F93" s="181">
        <f>(F45+F54)*F95</f>
        <v>3000000</v>
      </c>
      <c r="G93" s="206">
        <v>1596000</v>
      </c>
      <c r="H93" s="206" t="s">
        <v>529</v>
      </c>
      <c r="I93" s="206"/>
      <c r="J93" s="197"/>
      <c r="K93" s="221"/>
      <c r="L93" s="219"/>
      <c r="M93" s="173"/>
    </row>
    <row r="94" spans="1:31" s="150" customFormat="1" ht="14.1">
      <c r="A94" s="423"/>
      <c r="B94" s="193" t="s">
        <v>550</v>
      </c>
      <c r="C94" s="197"/>
      <c r="D94" s="178">
        <v>3213</v>
      </c>
      <c r="E94" s="180"/>
      <c r="F94" s="174">
        <v>3213</v>
      </c>
      <c r="G94" s="207">
        <v>266</v>
      </c>
      <c r="H94" s="207" t="s">
        <v>521</v>
      </c>
      <c r="I94" s="207">
        <v>3297</v>
      </c>
      <c r="J94" s="197"/>
      <c r="K94" s="221"/>
      <c r="L94" s="219"/>
      <c r="M94" s="173"/>
    </row>
    <row r="95" spans="1:31" ht="14.1">
      <c r="A95" s="423"/>
      <c r="B95" s="193" t="s">
        <v>80</v>
      </c>
      <c r="C95" s="197"/>
      <c r="D95" s="178">
        <v>1.6695</v>
      </c>
      <c r="E95" s="180"/>
      <c r="F95" s="174">
        <v>2</v>
      </c>
      <c r="G95" s="166"/>
      <c r="H95" s="166" t="s">
        <v>529</v>
      </c>
      <c r="I95" s="166"/>
      <c r="J95" s="366" t="s">
        <v>68</v>
      </c>
      <c r="K95" s="221"/>
      <c r="L95" s="219"/>
      <c r="M95" s="173"/>
    </row>
    <row r="96" spans="1:31" s="150" customFormat="1" ht="14.1">
      <c r="A96" s="423"/>
      <c r="B96" s="193" t="s">
        <v>81</v>
      </c>
      <c r="C96" s="197"/>
      <c r="D96" s="178">
        <v>1443</v>
      </c>
      <c r="E96" s="180"/>
      <c r="F96" s="174">
        <v>1443</v>
      </c>
      <c r="G96" s="166"/>
      <c r="H96" s="166" t="s">
        <v>521</v>
      </c>
      <c r="I96" s="166">
        <v>1452</v>
      </c>
      <c r="J96" s="366" t="s">
        <v>68</v>
      </c>
      <c r="K96" s="221"/>
      <c r="L96" s="219"/>
      <c r="M96" s="173"/>
    </row>
    <row r="97" spans="1:31" s="149" customFormat="1" ht="14.1">
      <c r="A97" s="423"/>
      <c r="B97" s="187" t="s">
        <v>556</v>
      </c>
      <c r="C97" s="197"/>
      <c r="D97" s="209">
        <v>597419</v>
      </c>
      <c r="E97" s="181">
        <f>E101*E85</f>
        <v>4410000</v>
      </c>
      <c r="F97" s="181">
        <f>(F45+F54)*F101</f>
        <v>4500000</v>
      </c>
      <c r="G97" s="206">
        <v>1596000</v>
      </c>
      <c r="H97" s="206" t="s">
        <v>529</v>
      </c>
      <c r="I97" s="206"/>
      <c r="J97" s="197"/>
      <c r="K97" s="221"/>
      <c r="L97" s="219"/>
      <c r="M97" s="173"/>
      <c r="N97" s="153"/>
      <c r="O97" s="153"/>
      <c r="P97" s="153"/>
      <c r="Q97" s="153"/>
      <c r="R97" s="153"/>
      <c r="S97" s="153"/>
      <c r="T97" s="153"/>
      <c r="U97" s="153"/>
      <c r="V97" s="153"/>
      <c r="W97" s="153"/>
      <c r="X97" s="153"/>
      <c r="Y97" s="153"/>
      <c r="Z97" s="153"/>
      <c r="AA97" s="153"/>
      <c r="AB97" s="153"/>
      <c r="AC97" s="153"/>
      <c r="AD97" s="153"/>
      <c r="AE97" s="153"/>
    </row>
    <row r="98" spans="1:31" s="149" customFormat="1" ht="14.1">
      <c r="A98" s="423"/>
      <c r="B98" s="193" t="s">
        <v>550</v>
      </c>
      <c r="C98" s="197"/>
      <c r="D98" s="178">
        <v>2480</v>
      </c>
      <c r="E98" s="180"/>
      <c r="F98" s="180">
        <v>2480</v>
      </c>
      <c r="G98" s="182"/>
      <c r="H98" s="182" t="s">
        <v>521</v>
      </c>
      <c r="I98" s="182"/>
      <c r="J98" s="197"/>
      <c r="K98" s="221"/>
      <c r="L98" s="219"/>
      <c r="M98" s="173"/>
      <c r="N98" s="153"/>
      <c r="O98" s="153"/>
      <c r="P98" s="153"/>
      <c r="Q98" s="153"/>
      <c r="R98" s="153"/>
      <c r="S98" s="153"/>
      <c r="T98" s="153"/>
      <c r="U98" s="153"/>
      <c r="V98" s="153"/>
      <c r="W98" s="153"/>
      <c r="X98" s="153"/>
      <c r="Y98" s="153"/>
      <c r="Z98" s="153"/>
      <c r="AA98" s="153"/>
      <c r="AB98" s="153"/>
      <c r="AC98" s="153"/>
      <c r="AD98" s="153"/>
      <c r="AE98" s="153"/>
    </row>
    <row r="99" spans="1:31" s="149" customFormat="1" ht="14.1">
      <c r="A99" s="423"/>
      <c r="B99" s="193" t="s">
        <v>557</v>
      </c>
      <c r="C99" s="197"/>
      <c r="D99" s="178">
        <v>2.2441</v>
      </c>
      <c r="E99" s="180"/>
      <c r="F99" s="180">
        <v>2.2441</v>
      </c>
      <c r="G99" s="182"/>
      <c r="H99" s="182" t="s">
        <v>521</v>
      </c>
      <c r="I99" s="182"/>
      <c r="J99" s="197"/>
      <c r="K99" s="221"/>
      <c r="L99" s="219"/>
      <c r="M99" s="173"/>
      <c r="N99" s="153"/>
      <c r="O99" s="153"/>
      <c r="P99" s="153"/>
      <c r="Q99" s="153"/>
      <c r="R99" s="153"/>
      <c r="S99" s="153"/>
      <c r="T99" s="153"/>
      <c r="U99" s="153"/>
      <c r="V99" s="153"/>
      <c r="W99" s="153"/>
      <c r="X99" s="153"/>
      <c r="Y99" s="153"/>
      <c r="Z99" s="153"/>
      <c r="AA99" s="153"/>
      <c r="AB99" s="153"/>
      <c r="AC99" s="153"/>
      <c r="AD99" s="153"/>
      <c r="AE99" s="153"/>
    </row>
    <row r="100" spans="1:31" s="149" customFormat="1" ht="14.1">
      <c r="A100" s="423"/>
      <c r="B100" s="193" t="s">
        <v>558</v>
      </c>
      <c r="C100" s="197"/>
      <c r="D100" s="178">
        <v>315</v>
      </c>
      <c r="E100" s="180"/>
      <c r="F100" s="180">
        <v>315</v>
      </c>
      <c r="G100" s="182"/>
      <c r="H100" s="182" t="s">
        <v>521</v>
      </c>
      <c r="I100" s="182"/>
      <c r="J100" s="197"/>
      <c r="K100" s="221"/>
      <c r="L100" s="219"/>
      <c r="M100" s="173"/>
      <c r="N100" s="153"/>
      <c r="O100" s="153"/>
      <c r="P100" s="153"/>
      <c r="Q100" s="153"/>
      <c r="R100" s="153"/>
      <c r="S100" s="153"/>
      <c r="T100" s="153"/>
      <c r="U100" s="153"/>
      <c r="V100" s="153"/>
      <c r="W100" s="153"/>
      <c r="X100" s="153"/>
      <c r="Y100" s="153"/>
      <c r="Z100" s="153"/>
      <c r="AA100" s="153"/>
      <c r="AB100" s="153"/>
      <c r="AC100" s="153"/>
      <c r="AD100" s="153"/>
      <c r="AE100" s="153"/>
    </row>
    <row r="101" spans="1:31">
      <c r="A101" s="423"/>
      <c r="B101" s="193" t="s">
        <v>83</v>
      </c>
      <c r="C101" s="197"/>
      <c r="D101" s="180">
        <v>3</v>
      </c>
      <c r="E101" s="180">
        <v>1</v>
      </c>
      <c r="F101" s="180">
        <v>3</v>
      </c>
      <c r="G101" s="182"/>
      <c r="H101" s="182" t="s">
        <v>521</v>
      </c>
      <c r="I101" s="182"/>
      <c r="J101" s="366" t="s">
        <v>68</v>
      </c>
      <c r="K101" s="221"/>
      <c r="L101" s="219"/>
      <c r="M101" s="173"/>
    </row>
    <row r="102" spans="1:31">
      <c r="A102" s="423"/>
      <c r="B102" s="193" t="s">
        <v>84</v>
      </c>
      <c r="C102" s="197"/>
      <c r="D102" s="180">
        <v>5</v>
      </c>
      <c r="E102" s="180">
        <v>20</v>
      </c>
      <c r="F102" s="180">
        <v>5</v>
      </c>
      <c r="G102" s="182"/>
      <c r="H102" s="182" t="s">
        <v>521</v>
      </c>
      <c r="I102" s="182"/>
      <c r="J102" s="366" t="s">
        <v>68</v>
      </c>
      <c r="K102" s="221"/>
      <c r="L102" s="219"/>
      <c r="M102" s="173"/>
    </row>
    <row r="103" spans="1:31" s="149" customFormat="1" ht="14.1">
      <c r="A103" s="423"/>
      <c r="B103" s="195" t="s">
        <v>86</v>
      </c>
      <c r="C103" s="197"/>
      <c r="D103" s="180"/>
      <c r="E103" s="181">
        <f>E45*E104</f>
        <v>735000</v>
      </c>
      <c r="F103" s="181">
        <f>F45*F104</f>
        <v>390000</v>
      </c>
      <c r="G103" s="182"/>
      <c r="H103" s="182" t="s">
        <v>521</v>
      </c>
      <c r="I103" s="182"/>
      <c r="J103" s="197"/>
      <c r="K103" s="221"/>
      <c r="L103" s="219"/>
      <c r="M103" s="173"/>
      <c r="N103" s="153"/>
      <c r="O103" s="153"/>
      <c r="P103" s="153"/>
      <c r="Q103" s="153"/>
      <c r="R103" s="153"/>
      <c r="S103" s="153"/>
      <c r="T103" s="153"/>
      <c r="U103" s="153"/>
      <c r="V103" s="153"/>
      <c r="W103" s="153"/>
      <c r="X103" s="153"/>
      <c r="Y103" s="153"/>
      <c r="Z103" s="153"/>
      <c r="AA103" s="153"/>
      <c r="AB103" s="153"/>
      <c r="AC103" s="153"/>
    </row>
    <row r="104" spans="1:31">
      <c r="A104" s="423"/>
      <c r="B104" s="193" t="s">
        <v>87</v>
      </c>
      <c r="C104" s="197"/>
      <c r="D104" s="368" t="s">
        <v>532</v>
      </c>
      <c r="E104" s="180">
        <v>0.5</v>
      </c>
      <c r="F104" s="180">
        <v>0.5</v>
      </c>
      <c r="G104" s="182"/>
      <c r="H104" s="182" t="s">
        <v>499</v>
      </c>
      <c r="I104" s="182"/>
      <c r="J104" s="366" t="s">
        <v>68</v>
      </c>
      <c r="K104" s="221"/>
      <c r="L104" s="219"/>
      <c r="M104" s="173"/>
    </row>
    <row r="105" spans="1:31" s="150" customFormat="1">
      <c r="A105" s="424"/>
      <c r="B105" s="193" t="s">
        <v>88</v>
      </c>
      <c r="C105" s="197"/>
      <c r="D105" s="368" t="s">
        <v>532</v>
      </c>
      <c r="E105" s="180">
        <v>100</v>
      </c>
      <c r="F105" s="180">
        <v>100</v>
      </c>
      <c r="G105" s="182"/>
      <c r="H105" s="182" t="s">
        <v>521</v>
      </c>
      <c r="I105" s="182">
        <v>100</v>
      </c>
      <c r="J105" s="366" t="s">
        <v>68</v>
      </c>
      <c r="K105" s="221"/>
      <c r="L105" s="219"/>
      <c r="M105" s="173"/>
    </row>
    <row r="106" spans="1:31" ht="14.1">
      <c r="A106" s="159"/>
      <c r="B106" s="195" t="s">
        <v>559</v>
      </c>
      <c r="C106" s="197"/>
      <c r="D106" s="209">
        <v>36635</v>
      </c>
      <c r="E106" s="181"/>
      <c r="F106" s="209">
        <f>D106*2</f>
        <v>73270</v>
      </c>
      <c r="G106" s="182"/>
      <c r="H106" s="182" t="s">
        <v>529</v>
      </c>
      <c r="I106" s="182"/>
      <c r="J106" s="197"/>
      <c r="K106" s="221"/>
      <c r="L106" s="219"/>
      <c r="M106" s="173"/>
    </row>
    <row r="107" spans="1:31" ht="14.1">
      <c r="A107" s="224"/>
      <c r="B107" s="193" t="s">
        <v>550</v>
      </c>
      <c r="C107" s="197"/>
      <c r="D107" s="178">
        <v>130</v>
      </c>
      <c r="E107" s="180"/>
      <c r="F107" s="180">
        <v>130</v>
      </c>
      <c r="G107" s="182"/>
      <c r="H107" s="182" t="s">
        <v>529</v>
      </c>
      <c r="I107" s="182"/>
      <c r="J107" s="366" t="s">
        <v>68</v>
      </c>
      <c r="K107" s="221"/>
      <c r="L107" s="219"/>
      <c r="M107" s="173"/>
    </row>
    <row r="108" spans="1:31" ht="14.1">
      <c r="A108" s="224"/>
      <c r="B108" s="193" t="s">
        <v>560</v>
      </c>
      <c r="C108" s="197"/>
      <c r="D108" s="178">
        <v>1</v>
      </c>
      <c r="E108" s="180"/>
      <c r="F108" s="180">
        <v>1</v>
      </c>
      <c r="G108" s="182"/>
      <c r="H108" s="182" t="s">
        <v>529</v>
      </c>
      <c r="I108" s="182"/>
      <c r="J108" s="366" t="s">
        <v>68</v>
      </c>
      <c r="K108" s="221"/>
      <c r="L108" s="219"/>
      <c r="M108" s="173"/>
    </row>
  </sheetData>
  <mergeCells count="3">
    <mergeCell ref="A5:A9"/>
    <mergeCell ref="A10:A20"/>
    <mergeCell ref="A21:A105"/>
  </mergeCells>
  <phoneticPr fontId="65"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1、3000亿性能数据规模测算</vt:lpstr>
      <vt:lpstr>1、千亿性能数据规模测算</vt:lpstr>
      <vt:lpstr>2、并发数据统计</vt:lpstr>
      <vt:lpstr>3、流程增长量统计 </vt:lpstr>
      <vt:lpstr>4、销售规模统计</vt:lpstr>
      <vt:lpstr>5、翻倍规模</vt:lpstr>
      <vt:lpstr>Sheet1</vt:lpstr>
      <vt:lpstr>3、并发场景及指标</vt:lpstr>
      <vt:lpstr>1、万亿性能数据规模测算_bak</vt:lpstr>
      <vt:lpstr>98、碧桂园数据采集(sp7)</vt:lpstr>
      <vt:lpstr>99、碧桂园核心业务高峰期业务量采集(sp7))</vt:lpstr>
      <vt:lpstr>2、单交易并发场景及指标</vt:lpstr>
      <vt:lpstr>3、组合交易场景</vt:lpstr>
      <vt:lpstr>4、读写分离场景清单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tengyh</dc:creator>
  <cp:lastModifiedBy>illicy</cp:lastModifiedBy>
  <dcterms:created xsi:type="dcterms:W3CDTF">2015-03-10T03:49:00Z</dcterms:created>
  <dcterms:modified xsi:type="dcterms:W3CDTF">2020-02-25T13:28:33Z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